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4.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Guide" sheetId="1" state="visible" r:id="rId3"/>
    <sheet name="Setup" sheetId="2" state="visible" r:id="rId4"/>
    <sheet name="Inputs" sheetId="3" state="visible" r:id="rId5"/>
    <sheet name="Forecast" sheetId="4" state="visible" r:id="rId6"/>
    <sheet name="Get Pro"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<sst xmlns="http://schemas.openxmlformats.org/spreadsheetml/2006/main" count="180" uniqueCount="171">
  <si>
    <t xml:space="preserve">Cash Flow Forecast – 12 Months</t>
  </si>
  <si>
    <t xml:space="preserve">Month-by-month cash forecast for a small business: customer collections on credit, supplier payments, expenses, GST, EMIs and capex – with a minimum-cash alert. Pro adds scenarios and a rolling actual-vs-forecast.</t>
  </si>
  <si>
    <t xml:space="preserve">Edition</t>
  </si>
  <si>
    <t xml:space="preserve">FREE EDITION – Pro sheets listed below are available in the Pro edition</t>
  </si>
  <si>
    <t xml:space="preserve">Status</t>
  </si>
  <si>
    <t xml:space="preserve">What this template does</t>
  </si>
  <si>
    <t xml:space="preserve">A 12-month cash flow forecast for a small business. Enter your opening cash, credit terms and GST rates once, then monthly sales, purchases, expenses and other receipts and payments. The forecast converts sales and purchases into actual cash using your collection and payment timing, adds GST and pays the net GST the following month, and shows closing cash for every month against your minimum balance – with the lowest point, the month it happens and how much extra funding you would need.</t>
  </si>
  <si>
    <t xml:space="preserve">How to use</t>
  </si>
  <si>
    <t xml:space="preserve">1. Setup</t>
  </si>
  <si>
    <t xml:space="preserve">Enter the business name, first month, opening cash, minimum cash, collection and payment patterns (each set must add to 100%), GST rates, and when opening debtors, creditors and GST will be settled.</t>
  </si>
  <si>
    <t xml:space="preserve">2. Inputs</t>
  </si>
  <si>
    <t xml:space="preserve">Enter monthly sales and purchases EXCLUDING GST, operating expenses (rename or add lines in the yellow area), and other receipts and payments such as loans, capex, EMIs, advance tax and drawings.</t>
  </si>
  <si>
    <t xml:space="preserve">3. Forecast</t>
  </si>
  <si>
    <t xml:space="preserve">Read the month-wise cash in, cash out and closing balance. Months below the minimum are marked. The summary shows the lowest balance, the funding needed and what is still to be collected or paid at the end.</t>
  </si>
  <si>
    <t xml:space="preserve">4. Update monthly</t>
  </si>
  <si>
    <t xml:space="preserve">Roll the forecast forward each month: change the first month and opening balances in Setup, and update the inputs with what you now expect.</t>
  </si>
  <si>
    <t xml:space="preserve">Colour legend</t>
  </si>
  <si>
    <t xml:space="preserve">Blue text, yellow fill</t>
  </si>
  <si>
    <t xml:space="preserve">Input – type or paste here</t>
  </si>
  <si>
    <t xml:space="preserve">Black text</t>
  </si>
  <si>
    <t xml:space="preserve">Formula – do not overwrite</t>
  </si>
  <si>
    <t xml:space="preserve">Green text</t>
  </si>
  <si>
    <t xml:space="preserve">Formula linked from another sheet</t>
  </si>
  <si>
    <t xml:space="preserve">Orange tab</t>
  </si>
  <si>
    <t xml:space="preserve">Pro sheet</t>
  </si>
  <si>
    <t xml:space="preserve">Notes</t>
  </si>
  <si>
    <t xml:space="preserve">Cash, not profit</t>
  </si>
  <si>
    <t xml:space="preserve">This is a cash forecast. Depreciation and provisions are ignored; loan repayments, capex, tax and drawings are included because they use cash.</t>
  </si>
  <si>
    <t xml:space="preserve">GST</t>
  </si>
  <si>
    <t xml:space="preserve">Output GST minus input tax credit is paid in the following month (GSTR-3B is due on the 20th for monthly filers). Excess credit is carried forward. GST on expenses is treated as part of the expense.</t>
  </si>
  <si>
    <t xml:space="preserve">Timing</t>
  </si>
  <si>
    <t xml:space="preserve">Collections and supplier payments are spread over up to four and three months respectively. Anything still unpaid at the end is shown in the summary.</t>
  </si>
  <si>
    <t xml:space="preserve">Capacity</t>
  </si>
  <si>
    <t xml:space="preserve">12 months, 16 expense lines, 4 other-receipt and 4 other-payment lines.</t>
  </si>
  <si>
    <t xml:space="preserve">Assumptions in the sample data</t>
  </si>
  <si>
    <t xml:space="preserve">A Raipur fabrication company with ₹6 lakh opening cash, 30/45/20/5% collections and 18% GST. A ₹22 lakh machine is bought in July with a ₹12 lakh term loan, which pushes cash below the minimum until the festive collections come in; stock is built up in September before the festive season.</t>
  </si>
  <si>
    <t xml:space="preserve">Pro edition includes</t>
  </si>
  <si>
    <t xml:space="preserve">✔</t>
  </si>
  <si>
    <t xml:space="preserve">Scenarios – base, downside and upside cases side by side: change sales, purchases, expenses and the share of collections that slip a month, and see closing cash and the funding gap for each, with a chart</t>
  </si>
  <si>
    <t xml:space="preserve">Actual vs Forecast – enter actual cash in and out as each month closes; get the variance and a rolling outlook that combines actuals with the forecast for the rest of the year</t>
  </si>
  <si>
    <t xml:space="preserve">Free updates and priority email support</t>
  </si>
  <si>
    <t xml:space="preserve">Support</t>
  </si>
  <si>
    <t xml:space="preserve">Email</t>
  </si>
  <si>
    <t xml:space="preserve">support@pblab.in</t>
  </si>
  <si>
    <t xml:space="preserve">Contact</t>
  </si>
  <si>
    <t xml:space="preserve">https://pblab.in/contact</t>
  </si>
  <si>
    <t xml:space="preserve">More templates</t>
  </si>
  <si>
    <t xml:space="preserve">https://pblab.in/templates</t>
  </si>
  <si>
    <t xml:space="preserve">Licence</t>
  </si>
  <si>
    <t xml:space="preserve">For use in your own business or practice, including client work. Please don't resell, share or upload the file.</t>
  </si>
  <si>
    <t xml:space="preserve">Disclaimer</t>
  </si>
  <si>
    <t xml:space="preserve">Formats are provided as a working aid. Verify rates, thresholds and presentation against the current law, ICAI guidance and your auditor's requirements before filing or publishing.</t>
  </si>
  <si>
    <t xml:space="preserve">Setup – opening position and timing</t>
  </si>
  <si>
    <t xml:space="preserve">PB Lab · pblab.in/templates</t>
  </si>
  <si>
    <t xml:space="preserve">Fill the yellow cells once. Everything else in the workbook follows from here and the Inputs sheet.</t>
  </si>
  <si>
    <t xml:space="preserve">Business</t>
  </si>
  <si>
    <t xml:space="preserve">Business name</t>
  </si>
  <si>
    <t xml:space="preserve">Raipur Steel Fabricators Pvt Ltd</t>
  </si>
  <si>
    <t xml:space="preserve">First month of the forecast</t>
  </si>
  <si>
    <t xml:space="preserve">Any date in the month; the forecast runs for 12 months from it.</t>
  </si>
  <si>
    <t xml:space="preserve">Cash</t>
  </si>
  <si>
    <t xml:space="preserve">Opening cash and bank balance</t>
  </si>
  <si>
    <t xml:space="preserve">All bank accounts plus cash in hand at the start of the first month. Use a negative figure for an overdrawn OD/CC.</t>
  </si>
  <si>
    <t xml:space="preserve">Minimum cash balance to keep</t>
  </si>
  <si>
    <t xml:space="preserve">Your safety floor – usually 1 to 2 months of fixed costs. Months below it are flagged.</t>
  </si>
  <si>
    <t xml:space="preserve">Customer collections (share of each month's sales incl. GST)</t>
  </si>
  <si>
    <t xml:space="preserve">Collected in the same month</t>
  </si>
  <si>
    <t xml:space="preserve">Cash and UPI sales, advances.</t>
  </si>
  <si>
    <t xml:space="preserve">Collected next month</t>
  </si>
  <si>
    <t xml:space="preserve">Typical 30-day credit.</t>
  </si>
  <si>
    <t xml:space="preserve">Collected in the 2nd month</t>
  </si>
  <si>
    <t xml:space="preserve">60-day credit.</t>
  </si>
  <si>
    <t xml:space="preserve">Collected in the 3rd month</t>
  </si>
  <si>
    <t xml:space="preserve">Slow payers. The four figures must add up to 100%.</t>
  </si>
  <si>
    <t xml:space="preserve">Supplier payments (share of each month's purchases incl. GST)</t>
  </si>
  <si>
    <t xml:space="preserve">Paid in the same month</t>
  </si>
  <si>
    <t xml:space="preserve">Paid next month</t>
  </si>
  <si>
    <t xml:space="preserve">Pay MSME suppliers within 45 days (MSMED Act s.15).</t>
  </si>
  <si>
    <t xml:space="preserve">Paid in the 2nd month</t>
  </si>
  <si>
    <t xml:space="preserve">The three figures must add up to 100%.</t>
  </si>
  <si>
    <t xml:space="preserve">GST rate on sales</t>
  </si>
  <si>
    <t xml:space="preserve">Use a blended rate if you sell at several rates; 0% if not registered.</t>
  </si>
  <si>
    <t xml:space="preserve">GST rate on purchases (input tax credit)</t>
  </si>
  <si>
    <t xml:space="preserve">Credit you can claim on purchases. GST on expenses is treated as part of the expense.</t>
  </si>
  <si>
    <t xml:space="preserve">Balances at the start (paid or collected in the first months)</t>
  </si>
  <si>
    <t xml:space="preserve">Opening debtors collected – month 1</t>
  </si>
  <si>
    <t xml:space="preserve">Split your opening receivables by when you expect them.</t>
  </si>
  <si>
    <t xml:space="preserve">Opening debtors collected – month 2</t>
  </si>
  <si>
    <t xml:space="preserve">Opening debtors collected – month 3</t>
  </si>
  <si>
    <t xml:space="preserve">Opening creditors paid – month 1</t>
  </si>
  <si>
    <t xml:space="preserve">Opening creditors paid – month 2</t>
  </si>
  <si>
    <t xml:space="preserve">GST payable at the start (paid in month 1)</t>
  </si>
  <si>
    <t xml:space="preserve">Last month's net GST, paid by the 20th.</t>
  </si>
  <si>
    <t xml:space="preserve">Checks</t>
  </si>
  <si>
    <t xml:space="preserve">Collection pattern adds up to 100%</t>
  </si>
  <si>
    <t xml:space="preserve">Supplier payment pattern adds up to 100%</t>
  </si>
  <si>
    <t xml:space="preserve">Monthly inputs – sales, purchases, expenses, other receipts and payments</t>
  </si>
  <si>
    <t xml:space="preserve">Amounts in ₹. Sales and purchases EXCLUDING GST – the Forecast adds GST and applies your credit terms. Other lines are cash amounts in the month paid or received.</t>
  </si>
  <si>
    <t xml:space="preserve">₹</t>
  </si>
  <si>
    <t xml:space="preserve">Total</t>
  </si>
  <si>
    <t xml:space="preserve">Sales and purchases (excluding GST)</t>
  </si>
  <si>
    <t xml:space="preserve">Sales / revenue</t>
  </si>
  <si>
    <t xml:space="preserve">Purchases of materials and goods</t>
  </si>
  <si>
    <t xml:space="preserve">Operating expenses (cash paid in the month)</t>
  </si>
  <si>
    <t xml:space="preserve">Salaries and wages</t>
  </si>
  <si>
    <t xml:space="preserve">PF, ESI and TDS deposits</t>
  </si>
  <si>
    <t xml:space="preserve">Rent</t>
  </si>
  <si>
    <t xml:space="preserve">Power and fuel</t>
  </si>
  <si>
    <t xml:space="preserve">Transport and freight</t>
  </si>
  <si>
    <t xml:space="preserve">Repairs and maintenance</t>
  </si>
  <si>
    <t xml:space="preserve">Marketing</t>
  </si>
  <si>
    <t xml:space="preserve">Office, phone and internet</t>
  </si>
  <si>
    <t xml:space="preserve">Professional fees</t>
  </si>
  <si>
    <t xml:space="preserve">Insurance</t>
  </si>
  <si>
    <t xml:space="preserve">Diwali bonus</t>
  </si>
  <si>
    <t xml:space="preserve">Total operating expenses</t>
  </si>
  <si>
    <t xml:space="preserve">Other receipts</t>
  </si>
  <si>
    <t xml:space="preserve">Term loan / OD drawn</t>
  </si>
  <si>
    <t xml:space="preserve">Capital introduced by owners</t>
  </si>
  <si>
    <t xml:space="preserve">Sale of assets</t>
  </si>
  <si>
    <t xml:space="preserve">Interest and other income</t>
  </si>
  <si>
    <t xml:space="preserve">Total other receipts</t>
  </si>
  <si>
    <t xml:space="preserve">Other payments</t>
  </si>
  <si>
    <t xml:space="preserve">Loan EMIs (principal + interest)</t>
  </si>
  <si>
    <t xml:space="preserve">Capital expenditure (machines, vehicles)</t>
  </si>
  <si>
    <t xml:space="preserve">Income tax / advance tax</t>
  </si>
  <si>
    <t xml:space="preserve">Owners' drawings / dividend</t>
  </si>
  <si>
    <t xml:space="preserve">Total other payments</t>
  </si>
  <si>
    <t xml:space="preserve">12-month cash flow forecast</t>
  </si>
  <si>
    <t xml:space="preserve">Cash in</t>
  </si>
  <si>
    <t xml:space="preserve">Collections from customers (incl. GST)</t>
  </si>
  <si>
    <t xml:space="preserve">Opening debtors collected</t>
  </si>
  <si>
    <t xml:space="preserve">Other receipts (loans, capital, asset sales, income)</t>
  </si>
  <si>
    <t xml:space="preserve">Total cash in</t>
  </si>
  <si>
    <t xml:space="preserve">Cash out</t>
  </si>
  <si>
    <t xml:space="preserve">Payments to suppliers (incl. GST)</t>
  </si>
  <si>
    <t xml:space="preserve">Opening creditors paid</t>
  </si>
  <si>
    <t xml:space="preserve">Operating expenses</t>
  </si>
  <si>
    <t xml:space="preserve">GST paid (previous month's net liability)</t>
  </si>
  <si>
    <t xml:space="preserve">Other payments (EMIs, capex, tax, drawings)</t>
  </si>
  <si>
    <t xml:space="preserve">Total cash out</t>
  </si>
  <si>
    <t xml:space="preserve">Net cash flow for the month</t>
  </si>
  <si>
    <t xml:space="preserve">Closing cash and bank balance</t>
  </si>
  <si>
    <t xml:space="preserve">Alert</t>
  </si>
  <si>
    <t xml:space="preserve">Headroom over minimum cash</t>
  </si>
  <si>
    <t xml:space="preserve">GST working</t>
  </si>
  <si>
    <t xml:space="preserve">Output GST on sales</t>
  </si>
  <si>
    <t xml:space="preserve">Input tax credit on purchases</t>
  </si>
  <si>
    <t xml:space="preserve">Credit brought forward</t>
  </si>
  <si>
    <t xml:space="preserve">Net GST payable (paid next month)</t>
  </si>
  <si>
    <t xml:space="preserve">Credit carried forward</t>
  </si>
  <si>
    <t xml:space="preserve">Summary</t>
  </si>
  <si>
    <t xml:space="preserve">Lowest closing balance</t>
  </si>
  <si>
    <t xml:space="preserve">Month of the lowest balance</t>
  </si>
  <si>
    <t xml:space="preserve">Months below minimum cash</t>
  </si>
  <si>
    <t xml:space="preserve">Extra funding needed to stay above the minimum</t>
  </si>
  <si>
    <t xml:space="preserve">Closing cash at the end of month 12</t>
  </si>
  <si>
    <t xml:space="preserve">Debtors still to collect at the end (incl. GST)</t>
  </si>
  <si>
    <t xml:space="preserve">Creditors still to pay at the end (incl. GST)</t>
  </si>
  <si>
    <t xml:space="preserve">GST payable at the end (paid after month 12)</t>
  </si>
  <si>
    <t xml:space="preserve">Cash proof: opening + total in − total out − closing</t>
  </si>
  <si>
    <t xml:space="preserve">Timing patterns in Setup</t>
  </si>
  <si>
    <t xml:space="preserve">Minimum cash (chart line)</t>
  </si>
  <si>
    <t xml:space="preserve">Upgrade to Cash Flow Forecast – 12 Months – Pro</t>
  </si>
  <si>
    <t xml:space="preserve">The Pro edition adds:</t>
  </si>
  <si>
    <t xml:space="preserve">✔  Scenarios – base, downside and upside cases side by side: change sales, purchases, expenses and the share of collections that slip a month, and see closing cash and the funding gap for each, with a chart</t>
  </si>
  <si>
    <t xml:space="preserve">✔  Actual vs Forecast – enter actual cash in and out as each month closes; get the variance and a rolling outlook that combines actuals with the forecast for the rest of the year</t>
  </si>
  <si>
    <t xml:space="preserve">✔  Free updates and priority email support</t>
  </si>
  <si>
    <t xml:space="preserve">Price: ₹19 (regular ₹99) – one-time payment, instant download</t>
  </si>
  <si>
    <t xml:space="preserve">Get it at https://pblab.in/templates/cash-flow-forecast</t>
  </si>
  <si>
    <t xml:space="preserve">Questions? support@pblab.in · https://pblab.in/contact</t>
  </si>
</sst>
</file>

<file path=xl/styles.xml><?xml version="1.0" encoding="utf-8"?>
<styleSheet xmlns="http://schemas.openxmlformats.org/spreadsheetml/2006/main">
  <numFmts count="7">
    <numFmt numFmtId="164" formatCode="General"/>
    <numFmt numFmtId="165" formatCode="dd\-mmm\-yyyy"/>
    <numFmt numFmtId="166" formatCode="#,##0;\(#,##0\);\-"/>
    <numFmt numFmtId="167" formatCode="0.0%;\(0.0%\);\-"/>
    <numFmt numFmtId="168" formatCode="mmm\-yy"/>
    <numFmt numFmtId="169" formatCode="0"/>
    <numFmt numFmtId="170" formatCode="#,##0"/>
  </numFmts>
  <fonts count="21">
    <font>
      <sz val="11"/>
      <color theme="1"/>
      <name val="Calibri"/>
      <family val="2"/>
      <charset val="1"/>
    </font>
    <font>
      <sz val="10"/>
      <name val="Arial"/>
      <family val="0"/>
    </font>
    <font>
      <sz val="10"/>
      <name val="Arial"/>
      <family val="0"/>
    </font>
    <font>
      <sz val="10"/>
      <name val="Arial"/>
      <family val="0"/>
    </font>
    <font>
      <b val="true"/>
      <sz val="16"/>
      <color rgb="FF1F3864"/>
      <name val="Arial"/>
      <family val="0"/>
      <charset val="1"/>
    </font>
    <font>
      <i val="true"/>
      <sz val="9"/>
      <color rgb="FF595959"/>
      <name val="Arial"/>
      <family val="0"/>
      <charset val="1"/>
    </font>
    <font>
      <b val="true"/>
      <sz val="10"/>
      <name val="Arial"/>
      <family val="0"/>
      <charset val="1"/>
    </font>
    <font>
      <b val="true"/>
      <sz val="10"/>
      <color rgb="FF0000FF"/>
      <name val="Arial"/>
      <family val="0"/>
      <charset val="1"/>
    </font>
    <font>
      <b val="true"/>
      <sz val="10"/>
      <color rgb="FF008000"/>
      <name val="Arial"/>
      <family val="0"/>
      <charset val="1"/>
    </font>
    <font>
      <b val="true"/>
      <sz val="11"/>
      <color rgb="FF1F3864"/>
      <name val="Arial"/>
      <family val="0"/>
      <charset val="1"/>
    </font>
    <font>
      <sz val="10"/>
      <name val="Arial"/>
      <family val="0"/>
      <charset val="1"/>
    </font>
    <font>
      <sz val="10"/>
      <color rgb="FF0000FF"/>
      <name val="Arial"/>
      <family val="0"/>
      <charset val="1"/>
    </font>
    <font>
      <sz val="10"/>
      <color rgb="FF008000"/>
      <name val="Arial"/>
      <family val="0"/>
      <charset val="1"/>
    </font>
    <font>
      <b val="true"/>
      <sz val="14"/>
      <color rgb="FF1F3864"/>
      <name val="Arial"/>
      <family val="0"/>
      <charset val="1"/>
    </font>
    <font>
      <sz val="8"/>
      <color rgb="FF808080"/>
      <name val="Arial"/>
      <family val="0"/>
      <charset val="1"/>
    </font>
    <font>
      <b val="true"/>
      <sz val="10"/>
      <color rgb="FFFFFFFF"/>
      <name val="Arial"/>
      <family val="0"/>
      <charset val="1"/>
    </font>
    <font>
      <b val="true"/>
      <sz val="18"/>
      <color rgb="FF000000"/>
      <name val="Calibri"/>
      <family val="2"/>
    </font>
    <font>
      <sz val="10"/>
      <color rgb="FF000000"/>
      <name val="Calibri"/>
      <family val="2"/>
    </font>
    <font>
      <b val="true"/>
      <sz val="10"/>
      <color rgb="FF000000"/>
      <name val="Calibri"/>
      <family val="2"/>
    </font>
    <font>
      <b val="true"/>
      <sz val="16"/>
      <color rgb="FFC65911"/>
      <name val="Arial"/>
      <family val="0"/>
      <charset val="1"/>
    </font>
    <font>
      <b val="true"/>
      <u val="single"/>
      <sz val="11"/>
      <color rgb="FF0563C1"/>
      <name val="Arial"/>
      <family val="0"/>
      <charset val="1"/>
    </font>
  </fonts>
  <fills count="7">
    <fill>
      <patternFill patternType="none"/>
    </fill>
    <fill>
      <patternFill patternType="gray125"/>
    </fill>
    <fill>
      <patternFill patternType="solid">
        <fgColor rgb="FFFFF2CC"/>
        <bgColor rgb="FFFCE4D6"/>
      </patternFill>
    </fill>
    <fill>
      <patternFill patternType="solid">
        <fgColor rgb="FFFCE4D6"/>
        <bgColor rgb="FFFFF2CC"/>
      </patternFill>
    </fill>
    <fill>
      <patternFill patternType="solid">
        <fgColor rgb="FFD9E1F2"/>
        <bgColor rgb="FFD9D9D9"/>
      </patternFill>
    </fill>
    <fill>
      <patternFill patternType="solid">
        <fgColor rgb="FF1F3864"/>
        <bgColor rgb="FF333333"/>
      </patternFill>
    </fill>
    <fill>
      <patternFill patternType="solid">
        <fgColor rgb="FFE2EFDA"/>
        <bgColor rgb="FFD9E1F2"/>
      </patternFill>
    </fill>
  </fills>
  <borders count="3">
    <border diagonalUp="false" diagonalDown="false">
      <left/>
      <right/>
      <top/>
      <bottom/>
      <diagonal/>
    </border>
    <border diagonalUp="false" diagonalDown="false">
      <left style="hair">
        <color rgb="FFBFBFBF"/>
      </left>
      <right style="hair">
        <color rgb="FFBFBFBF"/>
      </right>
      <top style="hair">
        <color rgb="FFBFBFBF"/>
      </top>
      <bottom style="hair">
        <color rgb="FFBFBFBF"/>
      </bottom>
      <diagonal/>
    </border>
    <border diagonalUp="false" diagonalDown="false">
      <left/>
      <right/>
      <top style="thin">
        <color rgb="FF808080"/>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11" fillId="2"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6" fillId="3"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right" vertical="bottom" textRotation="0" wrapText="false" indent="0" shrinkToFit="false"/>
      <protection locked="true" hidden="false"/>
    </xf>
    <xf numFmtId="164" fontId="6" fillId="4" borderId="0" xfId="0" applyFont="true" applyBorder="false" applyAlignment="true" applyProtection="false">
      <alignment horizontal="general" vertical="bottom" textRotation="0" wrapText="false" indent="0" shrinkToFit="false"/>
      <protection locked="true" hidden="false"/>
    </xf>
    <xf numFmtId="164" fontId="0" fillId="4" borderId="0" xfId="0" applyFont="fals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1" fillId="2" borderId="0" xfId="0" applyFont="true" applyBorder="true" applyAlignment="true" applyProtection="false">
      <alignment horizontal="general" vertical="bottom" textRotation="0" wrapText="false" indent="0" shrinkToFit="false"/>
      <protection locked="true" hidden="false"/>
    </xf>
    <xf numFmtId="165" fontId="11" fillId="2" borderId="0" xfId="0" applyFont="true" applyBorder="false" applyAlignment="true" applyProtection="false">
      <alignment horizontal="general" vertical="bottom" textRotation="0" wrapText="false" indent="0" shrinkToFit="false"/>
      <protection locked="true" hidden="false"/>
    </xf>
    <xf numFmtId="166" fontId="11" fillId="2" borderId="0" xfId="0" applyFont="true" applyBorder="false" applyAlignment="true" applyProtection="false">
      <alignment horizontal="general" vertical="bottom" textRotation="0" wrapText="false" indent="0" shrinkToFit="false"/>
      <protection locked="true" hidden="false"/>
    </xf>
    <xf numFmtId="167" fontId="11" fillId="2"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center" vertical="bottom" textRotation="0" wrapText="false" indent="0" shrinkToFit="false"/>
      <protection locked="true" hidden="false"/>
    </xf>
    <xf numFmtId="164" fontId="15" fillId="5" borderId="0" xfId="0" applyFont="true" applyBorder="false" applyAlignment="true" applyProtection="false">
      <alignment horizontal="left" vertical="center" textRotation="0" wrapText="true" indent="0" shrinkToFit="false"/>
      <protection locked="true" hidden="false"/>
    </xf>
    <xf numFmtId="168" fontId="15" fillId="5" borderId="0" xfId="0" applyFont="true" applyBorder="false" applyAlignment="true" applyProtection="false">
      <alignment horizontal="center" vertical="center" textRotation="0" wrapText="true" indent="0" shrinkToFit="false"/>
      <protection locked="true" hidden="false"/>
    </xf>
    <xf numFmtId="164" fontId="15" fillId="5" borderId="0" xfId="0" applyFont="true" applyBorder="false" applyAlignment="true" applyProtection="false">
      <alignment horizontal="center" vertical="center" textRotation="0" wrapText="true" indent="0" shrinkToFit="false"/>
      <protection locked="true" hidden="false"/>
    </xf>
    <xf numFmtId="166" fontId="6" fillId="0" borderId="0" xfId="0" applyFont="true" applyBorder="false" applyAlignment="true" applyProtection="false">
      <alignment horizontal="general" vertical="bottom" textRotation="0" wrapText="false" indent="0" shrinkToFit="false"/>
      <protection locked="true" hidden="false"/>
    </xf>
    <xf numFmtId="164" fontId="11" fillId="2" borderId="0" xfId="0" applyFont="true" applyBorder="false" applyAlignment="true" applyProtection="false">
      <alignment horizontal="general" vertical="bottom" textRotation="0" wrapText="false" indent="0" shrinkToFit="false"/>
      <protection locked="true" hidden="false"/>
    </xf>
    <xf numFmtId="164" fontId="11" fillId="2" borderId="1" xfId="0" applyFont="true" applyBorder="true" applyAlignment="true" applyProtection="false">
      <alignment horizontal="general" vertical="bottom" textRotation="0" wrapText="false" indent="0" shrinkToFit="false"/>
      <protection locked="true" hidden="false"/>
    </xf>
    <xf numFmtId="166" fontId="11" fillId="2" borderId="1" xfId="0" applyFont="true" applyBorder="true" applyAlignment="true" applyProtection="false">
      <alignment horizontal="general" vertical="bottom" textRotation="0" wrapText="false" indent="0" shrinkToFit="false"/>
      <protection locked="true" hidden="false"/>
    </xf>
    <xf numFmtId="166" fontId="6" fillId="0" borderId="2" xfId="0" applyFont="true" applyBorder="true" applyAlignment="true" applyProtection="false">
      <alignment horizontal="general" vertical="bottom" textRotation="0" wrapText="false" indent="0" shrinkToFit="false"/>
      <protection locked="true" hidden="false"/>
    </xf>
    <xf numFmtId="166" fontId="8" fillId="0" borderId="2" xfId="0" applyFont="true" applyBorder="true" applyAlignment="true" applyProtection="false">
      <alignment horizontal="general" vertical="bottom" textRotation="0" wrapText="false" indent="0" shrinkToFit="false"/>
      <protection locked="true" hidden="false"/>
    </xf>
    <xf numFmtId="166" fontId="12" fillId="0" borderId="0" xfId="0" applyFont="true" applyBorder="false" applyAlignment="true" applyProtection="false">
      <alignment horizontal="general" vertical="bottom" textRotation="0" wrapText="false" indent="0" shrinkToFit="false"/>
      <protection locked="true" hidden="false"/>
    </xf>
    <xf numFmtId="166" fontId="10" fillId="0" borderId="0" xfId="0" applyFont="true" applyBorder="false" applyAlignment="true" applyProtection="false">
      <alignment horizontal="general" vertical="bottom" textRotation="0" wrapText="false" indent="0" shrinkToFit="false"/>
      <protection locked="true" hidden="false"/>
    </xf>
    <xf numFmtId="166" fontId="6" fillId="6" borderId="2" xfId="0" applyFont="true" applyBorder="tru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center" vertical="bottom" textRotation="0" wrapText="false" indent="0" shrinkToFit="false"/>
      <protection locked="true" hidden="false"/>
    </xf>
    <xf numFmtId="166" fontId="6" fillId="0" borderId="0" xfId="0" applyFont="true" applyBorder="true" applyAlignment="true" applyProtection="false">
      <alignment horizontal="general" vertical="bottom" textRotation="0" wrapText="false" indent="0" shrinkToFit="false"/>
      <protection locked="true" hidden="false"/>
    </xf>
    <xf numFmtId="168" fontId="10" fillId="0" borderId="0" xfId="0" applyFont="true" applyBorder="true" applyAlignment="true" applyProtection="false">
      <alignment horizontal="general" vertical="bottom" textRotation="0" wrapText="false" indent="0" shrinkToFit="false"/>
      <protection locked="true" hidden="false"/>
    </xf>
    <xf numFmtId="169" fontId="10" fillId="0" borderId="0" xfId="0" applyFont="true" applyBorder="true" applyAlignment="true" applyProtection="false">
      <alignment horizontal="general" vertical="bottom" textRotation="0" wrapText="false" indent="0" shrinkToFit="false"/>
      <protection locked="true" hidden="false"/>
    </xf>
    <xf numFmtId="166" fontId="10" fillId="0" borderId="0" xfId="0" applyFont="true" applyBorder="true" applyAlignment="tru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center"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tru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ont>
        <name val="Arial"/>
        <charset val="1"/>
        <family val="0"/>
        <b val="1"/>
        <color rgb="FF006100"/>
      </font>
      <fill>
        <patternFill>
          <bgColor rgb="FFC6EFCE"/>
        </patternFill>
      </fill>
    </dxf>
    <dxf>
      <font>
        <name val="Arial"/>
        <charset val="1"/>
        <family val="0"/>
        <b val="1"/>
        <color rgb="FF9C0006"/>
      </font>
      <fill>
        <patternFill>
          <bgColor rgb="FFFFC7CE"/>
        </patternFill>
      </fill>
    </dxf>
    <dxf>
      <font>
        <name val="Arial"/>
        <charset val="1"/>
        <family val="0"/>
        <color rgb="FF006100"/>
      </font>
    </dxf>
    <dxf>
      <font>
        <name val="Arial"/>
        <charset val="1"/>
        <family val="0"/>
        <b val="1"/>
        <color rgb="FF9C0006"/>
      </font>
    </dxf>
    <dxf>
      <fill>
        <patternFill>
          <bgColor rgb="FFFFC7CE"/>
        </patternFill>
      </fill>
    </dxf>
  </dxfs>
  <colors>
    <indexedColors>
      <rgbColor rgb="FF000000"/>
      <rgbColor rgb="FFFFFFFF"/>
      <rgbColor rgb="FFC00000"/>
      <rgbColor rgb="FF00FF00"/>
      <rgbColor rgb="FF0000FF"/>
      <rgbColor rgb="FFFFFF00"/>
      <rgbColor rgb="FFFF00FF"/>
      <rgbColor rgb="FF00FFFF"/>
      <rgbColor rgb="FF9C0006"/>
      <rgbColor rgb="FF008000"/>
      <rgbColor rgb="FF000080"/>
      <rgbColor rgb="FF808000"/>
      <rgbColor rgb="FF800080"/>
      <rgbColor rgb="FF008080"/>
      <rgbColor rgb="FFBFBFBF"/>
      <rgbColor rgb="FF808080"/>
      <rgbColor rgb="FF9999FF"/>
      <rgbColor rgb="FF993366"/>
      <rgbColor rgb="FFFFF2CC"/>
      <rgbColor rgb="FFE2EFDA"/>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D9E1F2"/>
      <rgbColor rgb="FFC6EFCE"/>
      <rgbColor rgb="FFFCE4D6"/>
      <rgbColor rgb="FF99CCFF"/>
      <rgbColor rgb="FFFF99CC"/>
      <rgbColor rgb="FFCC99FF"/>
      <rgbColor rgb="FFFFC7CE"/>
      <rgbColor rgb="FF3366FF"/>
      <rgbColor rgb="FF33CCCC"/>
      <rgbColor rgb="FF99CC00"/>
      <rgbColor rgb="FFFFC000"/>
      <rgbColor rgb="FFFF9900"/>
      <rgbColor rgb="FFC65911"/>
      <rgbColor rgb="FF595959"/>
      <rgbColor rgb="FF878787"/>
      <rgbColor rgb="FF1F3864"/>
      <rgbColor rgb="FF70AD47"/>
      <rgbColor rgb="FF006100"/>
      <rgbColor rgb="FF333300"/>
      <rgbColor rgb="FF993300"/>
      <rgbColor rgb="FF993366"/>
      <rgbColor rgb="FF2F5597"/>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Closing cash vs minimum</a:t>
            </a:r>
          </a:p>
        </c:rich>
      </c:tx>
      <c:overlay val="0"/>
      <c:spPr>
        <a:noFill/>
        <a:ln w="0">
          <a:noFill/>
        </a:ln>
      </c:spPr>
    </c:title>
    <c:autoTitleDeleted val="0"/>
    <c:plotArea>
      <c:lineChart>
        <c:grouping val="standard"/>
        <c:varyColors val="0"/>
        <c:ser>
          <c:idx val="0"/>
          <c:order val="0"/>
          <c:tx>
            <c:strRef>
              <c:f>Forecast!A19</c:f>
              <c:strCache>
                <c:ptCount val="1"/>
                <c:pt idx="0">
                  <c:v>Closing cash and bank balance</c:v>
                </c:pt>
              </c:strCache>
            </c:strRef>
          </c:tx>
          <c:spPr>
            <a:solidFill>
              <a:srgbClr val="2f5597"/>
            </a:solidFill>
            <a:ln w="28080">
              <a:solidFill>
                <a:srgbClr val="2f5597"/>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Forecast!$B$4:$M$4</c:f>
              <c:strCache>
                <c:ptCount val="12"/>
                <c:pt idx="0">
                  <c:v>Apr-26</c:v>
                </c:pt>
                <c:pt idx="1">
                  <c:v>May-26</c:v>
                </c:pt>
                <c:pt idx="2">
                  <c:v>Jun-26</c:v>
                </c:pt>
                <c:pt idx="3">
                  <c:v>Jul-26</c:v>
                </c:pt>
                <c:pt idx="4">
                  <c:v>Aug-26</c:v>
                </c:pt>
                <c:pt idx="5">
                  <c:v>Sep-26</c:v>
                </c:pt>
                <c:pt idx="6">
                  <c:v>Oct-26</c:v>
                </c:pt>
                <c:pt idx="7">
                  <c:v>Nov-26</c:v>
                </c:pt>
                <c:pt idx="8">
                  <c:v>Dec-26</c:v>
                </c:pt>
                <c:pt idx="9">
                  <c:v>Jan-27</c:v>
                </c:pt>
                <c:pt idx="10">
                  <c:v>Feb-27</c:v>
                </c:pt>
                <c:pt idx="11">
                  <c:v>Mar-27</c:v>
                </c:pt>
              </c:strCache>
            </c:strRef>
          </c:cat>
          <c:val>
            <c:numRef>
              <c:f>Forecast!$B$19:$M$19</c:f>
              <c:numCache>
                <c:formatCode>#,##0;\(#,##0\);\-</c:formatCode>
                <c:ptCount val="12"/>
                <c:pt idx="0">
                  <c:v>557620</c:v>
                </c:pt>
                <c:pt idx="1">
                  <c:v>852750</c:v>
                </c:pt>
                <c:pt idx="2">
                  <c:v>1147700</c:v>
                </c:pt>
                <c:pt idx="3">
                  <c:v>253780</c:v>
                </c:pt>
                <c:pt idx="4">
                  <c:v>422950</c:v>
                </c:pt>
                <c:pt idx="5">
                  <c:v>356540</c:v>
                </c:pt>
                <c:pt idx="6">
                  <c:v>168760</c:v>
                </c:pt>
                <c:pt idx="7">
                  <c:v>505030</c:v>
                </c:pt>
                <c:pt idx="8">
                  <c:v>882910</c:v>
                </c:pt>
                <c:pt idx="9">
                  <c:v>1454480</c:v>
                </c:pt>
                <c:pt idx="10">
                  <c:v>1816850</c:v>
                </c:pt>
                <c:pt idx="11">
                  <c:v>2181760</c:v>
                </c:pt>
              </c:numCache>
            </c:numRef>
          </c:val>
          <c:smooth val="0"/>
        </c:ser>
        <c:ser>
          <c:idx val="1"/>
          <c:order val="1"/>
          <c:tx>
            <c:strRef>
              <c:f>Forecast!A44</c:f>
              <c:strCache>
                <c:ptCount val="1"/>
                <c:pt idx="0">
                  <c:v>Minimum cash (chart line)</c:v>
                </c:pt>
              </c:strCache>
            </c:strRef>
          </c:tx>
          <c:spPr>
            <a:solidFill>
              <a:srgbClr val="c00000"/>
            </a:solidFill>
            <a:ln w="28440">
              <a:solidFill>
                <a:srgbClr val="c00000"/>
              </a:solidFill>
              <a:prstDash val="dash"/>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Forecast!$B$4:$M$4</c:f>
              <c:strCache>
                <c:ptCount val="12"/>
                <c:pt idx="0">
                  <c:v>Apr-26</c:v>
                </c:pt>
                <c:pt idx="1">
                  <c:v>May-26</c:v>
                </c:pt>
                <c:pt idx="2">
                  <c:v>Jun-26</c:v>
                </c:pt>
                <c:pt idx="3">
                  <c:v>Jul-26</c:v>
                </c:pt>
                <c:pt idx="4">
                  <c:v>Aug-26</c:v>
                </c:pt>
                <c:pt idx="5">
                  <c:v>Sep-26</c:v>
                </c:pt>
                <c:pt idx="6">
                  <c:v>Oct-26</c:v>
                </c:pt>
                <c:pt idx="7">
                  <c:v>Nov-26</c:v>
                </c:pt>
                <c:pt idx="8">
                  <c:v>Dec-26</c:v>
                </c:pt>
                <c:pt idx="9">
                  <c:v>Jan-27</c:v>
                </c:pt>
                <c:pt idx="10">
                  <c:v>Feb-27</c:v>
                </c:pt>
                <c:pt idx="11">
                  <c:v>Mar-27</c:v>
                </c:pt>
              </c:strCache>
            </c:strRef>
          </c:cat>
          <c:val>
            <c:numRef>
              <c:f>Forecast!$B$44:$M$44</c:f>
              <c:numCache>
                <c:formatCode>#,##0;\(#,##0\);\-</c:formatCode>
                <c:ptCount val="12"/>
                <c:pt idx="0">
                  <c:v>500000</c:v>
                </c:pt>
                <c:pt idx="1">
                  <c:v>500000</c:v>
                </c:pt>
                <c:pt idx="2">
                  <c:v>500000</c:v>
                </c:pt>
                <c:pt idx="3">
                  <c:v>500000</c:v>
                </c:pt>
                <c:pt idx="4">
                  <c:v>500000</c:v>
                </c:pt>
                <c:pt idx="5">
                  <c:v>500000</c:v>
                </c:pt>
                <c:pt idx="6">
                  <c:v>500000</c:v>
                </c:pt>
                <c:pt idx="7">
                  <c:v>500000</c:v>
                </c:pt>
                <c:pt idx="8">
                  <c:v>500000</c:v>
                </c:pt>
                <c:pt idx="9">
                  <c:v>500000</c:v>
                </c:pt>
                <c:pt idx="10">
                  <c:v>500000</c:v>
                </c:pt>
                <c:pt idx="11">
                  <c:v>500000</c:v>
                </c:pt>
              </c:numCache>
            </c:numRef>
          </c:val>
          <c:smooth val="0"/>
        </c:ser>
        <c:hiLowLines>
          <c:spPr>
            <a:ln w="0">
              <a:noFill/>
            </a:ln>
          </c:spPr>
        </c:hiLowLines>
        <c:marker val="0"/>
        <c:axId val="31546920"/>
        <c:axId val="65751416"/>
      </c:lineChart>
      <c:catAx>
        <c:axId val="31546920"/>
        <c:scaling>
          <c:orientation val="minMax"/>
        </c:scaling>
        <c:delete val="0"/>
        <c:axPos val="b"/>
        <c:numFmt formatCode="mmm\-yy" sourceLinked="0"/>
        <c:majorTickMark val="none"/>
        <c:minorTickMark val="none"/>
        <c:tickLblPos val="low"/>
        <c:spPr>
          <a:ln w="9360">
            <a:solidFill>
              <a:srgbClr val="878787"/>
            </a:solidFill>
            <a:round/>
          </a:ln>
        </c:spPr>
        <c:txPr>
          <a:bodyPr/>
          <a:lstStyle/>
          <a:p>
            <a:pPr>
              <a:defRPr b="0" sz="1000" spc="-1" strike="noStrike">
                <a:solidFill>
                  <a:srgbClr val="000000"/>
                </a:solidFill>
                <a:latin typeface="Calibri"/>
              </a:defRPr>
            </a:pPr>
          </a:p>
        </c:txPr>
        <c:crossAx val="65751416"/>
        <c:crosses val="autoZero"/>
        <c:auto val="1"/>
        <c:lblAlgn val="ctr"/>
        <c:lblOffset val="100"/>
        <c:noMultiLvlLbl val="0"/>
      </c:catAx>
      <c:valAx>
        <c:axId val="65751416"/>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1546920"/>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45</xdr:row>
      <xdr:rowOff>0</xdr:rowOff>
    </xdr:from>
    <xdr:to>
      <xdr:col>6</xdr:col>
      <xdr:colOff>815400</xdr:colOff>
      <xdr:row>60</xdr:row>
      <xdr:rowOff>21960</xdr:rowOff>
    </xdr:to>
    <xdr:graphicFrame>
      <xdr:nvGraphicFramePr>
        <xdr:cNvPr id="0" name="Chart 1"/>
        <xdr:cNvGraphicFramePr/>
      </xdr:nvGraphicFramePr>
      <xdr:xfrm>
        <a:off x="0" y="8744040"/>
        <a:ext cx="8639280" cy="28792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drawing" Target="../drawings/drawing1.xml"/>
</Relationships>
</file>

<file path=xl/worksheets/_rels/sheet5.xml.rels><?xml version="1.0" encoding="UTF-8"?>
<Relationships xmlns="http://schemas.openxmlformats.org/package/2006/relationships"><Relationship Id="rId1" Type="http://schemas.openxmlformats.org/officeDocument/2006/relationships/hyperlink" Target="https://pblab.in/templates/cash-flow-forecast"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false"/>
  </sheetPr>
  <dimension ref="B2:C4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30"/>
    <col collapsed="false" customWidth="true" hidden="false" outlineLevel="0" max="3" min="3" style="1" width="92"/>
  </cols>
  <sheetData>
    <row r="2" customFormat="false" ht="19.5" hidden="false" customHeight="true" outlineLevel="0" collapsed="false">
      <c r="B2" s="2" t="s">
        <v>0</v>
      </c>
    </row>
    <row r="3" customFormat="false" ht="15" hidden="false" customHeight="true" outlineLevel="0" collapsed="false">
      <c r="B3" s="3" t="s">
        <v>1</v>
      </c>
    </row>
    <row r="4" customFormat="false" ht="15" hidden="false" customHeight="true" outlineLevel="0" collapsed="false">
      <c r="B4" s="4" t="s">
        <v>2</v>
      </c>
      <c r="C4" s="5" t="s">
        <v>3</v>
      </c>
    </row>
    <row r="5" customFormat="false" ht="15" hidden="false" customHeight="true" outlineLevel="0" collapsed="false">
      <c r="B5" s="4" t="s">
        <v>4</v>
      </c>
      <c r="C5" s="6" t="str">
        <f aca="false">IF(AND(Forecast!B41=0,Forecast!B42="OK"),IF(Forecast!B33=0,"✔ Forecast complete – cash stays above the minimum all year; lowest ₹"&amp;TEXT(Forecast!B31,"#,##0")&amp;" in "&amp;TEXT(Forecast!B32,"mmm-yy"),"✔ Forecast complete – lowest balance ₹"&amp;TEXT(Forecast!B31,"#,##0")&amp;" in "&amp;TEXT(Forecast!B32,"mmm-yy")&amp;"; "&amp;Forecast!B33&amp;" month(s) below the minimum"),"✘ Check the timing patterns in Setup")</f>
        <v>✔ Forecast complete – lowest balance ₹168,760 in Oct-26; 4 month(s) below the minimum</v>
      </c>
    </row>
    <row r="7" customFormat="false" ht="15" hidden="false" customHeight="true" outlineLevel="0" collapsed="false">
      <c r="B7" s="7" t="s">
        <v>5</v>
      </c>
    </row>
    <row r="8" customFormat="false" ht="69.75" hidden="false" customHeight="true" outlineLevel="0" collapsed="false">
      <c r="B8" s="8"/>
      <c r="C8" s="8" t="s">
        <v>6</v>
      </c>
    </row>
    <row r="10" customFormat="false" ht="15" hidden="false" customHeight="true" outlineLevel="0" collapsed="false">
      <c r="B10" s="7" t="s">
        <v>7</v>
      </c>
    </row>
    <row r="11" customFormat="false" ht="27.75" hidden="false" customHeight="true" outlineLevel="0" collapsed="false">
      <c r="B11" s="9" t="s">
        <v>8</v>
      </c>
      <c r="C11" s="8" t="s">
        <v>9</v>
      </c>
    </row>
    <row r="12" customFormat="false" ht="27.75" hidden="false" customHeight="true" outlineLevel="0" collapsed="false">
      <c r="B12" s="9" t="s">
        <v>10</v>
      </c>
      <c r="C12" s="8" t="s">
        <v>11</v>
      </c>
    </row>
    <row r="13" customFormat="false" ht="42" hidden="false" customHeight="true" outlineLevel="0" collapsed="false">
      <c r="B13" s="9" t="s">
        <v>12</v>
      </c>
      <c r="C13" s="8" t="s">
        <v>13</v>
      </c>
    </row>
    <row r="14" customFormat="false" ht="27.75" hidden="false" customHeight="true" outlineLevel="0" collapsed="false">
      <c r="B14" s="9" t="s">
        <v>14</v>
      </c>
      <c r="C14" s="8" t="s">
        <v>15</v>
      </c>
    </row>
    <row r="16" customFormat="false" ht="15" hidden="false" customHeight="true" outlineLevel="0" collapsed="false">
      <c r="B16" s="7" t="s">
        <v>16</v>
      </c>
    </row>
    <row r="17" customFormat="false" ht="15" hidden="false" customHeight="true" outlineLevel="0" collapsed="false">
      <c r="B17" s="10" t="s">
        <v>17</v>
      </c>
      <c r="C17" s="8" t="s">
        <v>18</v>
      </c>
    </row>
    <row r="18" customFormat="false" ht="15" hidden="false" customHeight="true" outlineLevel="0" collapsed="false">
      <c r="B18" s="9" t="s">
        <v>19</v>
      </c>
      <c r="C18" s="8" t="s">
        <v>20</v>
      </c>
    </row>
    <row r="19" customFormat="false" ht="15" hidden="false" customHeight="true" outlineLevel="0" collapsed="false">
      <c r="B19" s="11" t="s">
        <v>21</v>
      </c>
      <c r="C19" s="8" t="s">
        <v>22</v>
      </c>
    </row>
    <row r="20" customFormat="false" ht="15" hidden="false" customHeight="true" outlineLevel="0" collapsed="false">
      <c r="B20" s="12" t="s">
        <v>23</v>
      </c>
      <c r="C20" s="8" t="s">
        <v>24</v>
      </c>
    </row>
    <row r="22" customFormat="false" ht="15" hidden="false" customHeight="true" outlineLevel="0" collapsed="false">
      <c r="B22" s="7" t="s">
        <v>25</v>
      </c>
    </row>
    <row r="23" customFormat="false" ht="27.75" hidden="false" customHeight="true" outlineLevel="0" collapsed="false">
      <c r="B23" s="9" t="s">
        <v>26</v>
      </c>
      <c r="C23" s="8" t="s">
        <v>27</v>
      </c>
    </row>
    <row r="24" customFormat="false" ht="27.75" hidden="false" customHeight="true" outlineLevel="0" collapsed="false">
      <c r="B24" s="9" t="s">
        <v>28</v>
      </c>
      <c r="C24" s="8" t="s">
        <v>29</v>
      </c>
    </row>
    <row r="25" customFormat="false" ht="27.75" hidden="false" customHeight="true" outlineLevel="0" collapsed="false">
      <c r="B25" s="9" t="s">
        <v>30</v>
      </c>
      <c r="C25" s="8" t="s">
        <v>31</v>
      </c>
    </row>
    <row r="26" customFormat="false" ht="15" hidden="false" customHeight="true" outlineLevel="0" collapsed="false">
      <c r="B26" s="9" t="s">
        <v>32</v>
      </c>
      <c r="C26" s="8" t="s">
        <v>33</v>
      </c>
    </row>
    <row r="28" customFormat="false" ht="15" hidden="false" customHeight="true" outlineLevel="0" collapsed="false">
      <c r="B28" s="7" t="s">
        <v>34</v>
      </c>
    </row>
    <row r="29" customFormat="false" ht="42" hidden="false" customHeight="true" outlineLevel="0" collapsed="false">
      <c r="B29" s="8"/>
      <c r="C29" s="8" t="s">
        <v>35</v>
      </c>
    </row>
    <row r="31" customFormat="false" ht="15" hidden="false" customHeight="true" outlineLevel="0" collapsed="false">
      <c r="B31" s="7" t="s">
        <v>36</v>
      </c>
    </row>
    <row r="32" customFormat="false" ht="42" hidden="false" customHeight="true" outlineLevel="0" collapsed="false">
      <c r="B32" s="9" t="s">
        <v>37</v>
      </c>
      <c r="C32" s="8" t="s">
        <v>38</v>
      </c>
    </row>
    <row r="33" customFormat="false" ht="27.75" hidden="false" customHeight="true" outlineLevel="0" collapsed="false">
      <c r="B33" s="9" t="s">
        <v>37</v>
      </c>
      <c r="C33" s="8" t="s">
        <v>39</v>
      </c>
    </row>
    <row r="34" customFormat="false" ht="15" hidden="false" customHeight="true" outlineLevel="0" collapsed="false">
      <c r="B34" s="9" t="s">
        <v>37</v>
      </c>
      <c r="C34" s="8" t="s">
        <v>40</v>
      </c>
    </row>
    <row r="36" customFormat="false" ht="15" hidden="false" customHeight="true" outlineLevel="0" collapsed="false">
      <c r="B36" s="7" t="s">
        <v>41</v>
      </c>
    </row>
    <row r="37" customFormat="false" ht="15" hidden="false" customHeight="true" outlineLevel="0" collapsed="false">
      <c r="B37" s="9" t="s">
        <v>42</v>
      </c>
      <c r="C37" s="8" t="s">
        <v>43</v>
      </c>
    </row>
    <row r="38" customFormat="false" ht="15" hidden="false" customHeight="true" outlineLevel="0" collapsed="false">
      <c r="B38" s="9" t="s">
        <v>44</v>
      </c>
      <c r="C38" s="8" t="s">
        <v>45</v>
      </c>
    </row>
    <row r="39" customFormat="false" ht="15" hidden="false" customHeight="true" outlineLevel="0" collapsed="false">
      <c r="B39" s="9" t="s">
        <v>46</v>
      </c>
      <c r="C39" s="8" t="s">
        <v>47</v>
      </c>
    </row>
    <row r="40" customFormat="false" ht="27.75" hidden="false" customHeight="true" outlineLevel="0" collapsed="false">
      <c r="B40" s="9" t="s">
        <v>48</v>
      </c>
      <c r="C40" s="8" t="s">
        <v>49</v>
      </c>
    </row>
    <row r="41" customFormat="false" ht="27.75" hidden="false" customHeight="true" outlineLevel="0" collapsed="false">
      <c r="B41" s="9" t="s">
        <v>50</v>
      </c>
      <c r="C41" s="8" t="s">
        <v>51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000"/>
    <pageSetUpPr fitToPage="true"/>
  </sheetPr>
  <dimension ref="A1:D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2" min="2" style="1" width="16"/>
    <col collapsed="false" customWidth="true" hidden="false" outlineLevel="0" max="3" min="3" style="1" width="4"/>
    <col collapsed="false" customWidth="true" hidden="false" outlineLevel="0" max="4" min="4" style="1" width="70"/>
  </cols>
  <sheetData>
    <row r="1" customFormat="false" ht="21.75" hidden="false" customHeight="true" outlineLevel="0" collapsed="false">
      <c r="A1" s="13" t="s">
        <v>52</v>
      </c>
      <c r="D1" s="14" t="s">
        <v>53</v>
      </c>
    </row>
    <row r="2" customFormat="false" ht="15" hidden="false" customHeight="true" outlineLevel="0" collapsed="false">
      <c r="A2" s="3" t="s">
        <v>54</v>
      </c>
    </row>
    <row r="4" customFormat="false" ht="15" hidden="false" customHeight="true" outlineLevel="0" collapsed="false">
      <c r="A4" s="15" t="s">
        <v>55</v>
      </c>
      <c r="B4" s="16"/>
    </row>
    <row r="5" customFormat="false" ht="15" hidden="false" customHeight="true" outlineLevel="0" collapsed="false">
      <c r="A5" s="17" t="s">
        <v>56</v>
      </c>
      <c r="B5" s="18" t="s">
        <v>57</v>
      </c>
      <c r="C5" s="18"/>
      <c r="D5" s="18"/>
    </row>
    <row r="6" customFormat="false" ht="15" hidden="false" customHeight="true" outlineLevel="0" collapsed="false">
      <c r="A6" s="17" t="s">
        <v>58</v>
      </c>
      <c r="B6" s="19" t="n">
        <v>46113</v>
      </c>
      <c r="D6" s="3" t="s">
        <v>59</v>
      </c>
    </row>
    <row r="7" customFormat="false" ht="15" hidden="false" customHeight="true" outlineLevel="0" collapsed="false">
      <c r="A7" s="15" t="s">
        <v>60</v>
      </c>
      <c r="B7" s="16"/>
    </row>
    <row r="8" customFormat="false" ht="15" hidden="false" customHeight="true" outlineLevel="0" collapsed="false">
      <c r="A8" s="17" t="s">
        <v>61</v>
      </c>
      <c r="B8" s="20" t="n">
        <v>600000</v>
      </c>
      <c r="D8" s="3" t="s">
        <v>62</v>
      </c>
    </row>
    <row r="9" customFormat="false" ht="15" hidden="false" customHeight="true" outlineLevel="0" collapsed="false">
      <c r="A9" s="17" t="s">
        <v>63</v>
      </c>
      <c r="B9" s="20" t="n">
        <v>500000</v>
      </c>
      <c r="D9" s="3" t="s">
        <v>64</v>
      </c>
    </row>
    <row r="10" customFormat="false" ht="15" hidden="false" customHeight="true" outlineLevel="0" collapsed="false">
      <c r="A10" s="15" t="s">
        <v>65</v>
      </c>
      <c r="B10" s="16"/>
    </row>
    <row r="11" customFormat="false" ht="15" hidden="false" customHeight="true" outlineLevel="0" collapsed="false">
      <c r="A11" s="17" t="s">
        <v>66</v>
      </c>
      <c r="B11" s="21" t="n">
        <v>0.3</v>
      </c>
      <c r="D11" s="3" t="s">
        <v>67</v>
      </c>
    </row>
    <row r="12" customFormat="false" ht="15" hidden="false" customHeight="true" outlineLevel="0" collapsed="false">
      <c r="A12" s="17" t="s">
        <v>68</v>
      </c>
      <c r="B12" s="21" t="n">
        <v>0.45</v>
      </c>
      <c r="D12" s="3" t="s">
        <v>69</v>
      </c>
    </row>
    <row r="13" customFormat="false" ht="15" hidden="false" customHeight="true" outlineLevel="0" collapsed="false">
      <c r="A13" s="17" t="s">
        <v>70</v>
      </c>
      <c r="B13" s="21" t="n">
        <v>0.2</v>
      </c>
      <c r="D13" s="3" t="s">
        <v>71</v>
      </c>
    </row>
    <row r="14" customFormat="false" ht="15" hidden="false" customHeight="true" outlineLevel="0" collapsed="false">
      <c r="A14" s="17" t="s">
        <v>72</v>
      </c>
      <c r="B14" s="21" t="n">
        <v>0.05</v>
      </c>
      <c r="D14" s="3" t="s">
        <v>73</v>
      </c>
    </row>
    <row r="15" customFormat="false" ht="15" hidden="false" customHeight="true" outlineLevel="0" collapsed="false">
      <c r="A15" s="15" t="s">
        <v>74</v>
      </c>
      <c r="B15" s="16"/>
    </row>
    <row r="16" customFormat="false" ht="15" hidden="false" customHeight="true" outlineLevel="0" collapsed="false">
      <c r="A16" s="17" t="s">
        <v>75</v>
      </c>
      <c r="B16" s="21" t="n">
        <v>0.2</v>
      </c>
    </row>
    <row r="17" customFormat="false" ht="15" hidden="false" customHeight="true" outlineLevel="0" collapsed="false">
      <c r="A17" s="17" t="s">
        <v>76</v>
      </c>
      <c r="B17" s="21" t="n">
        <v>0.6</v>
      </c>
      <c r="D17" s="3" t="s">
        <v>77</v>
      </c>
    </row>
    <row r="18" customFormat="false" ht="15" hidden="false" customHeight="true" outlineLevel="0" collapsed="false">
      <c r="A18" s="17" t="s">
        <v>78</v>
      </c>
      <c r="B18" s="21" t="n">
        <v>0.2</v>
      </c>
      <c r="D18" s="3" t="s">
        <v>79</v>
      </c>
    </row>
    <row r="19" customFormat="false" ht="15" hidden="false" customHeight="true" outlineLevel="0" collapsed="false">
      <c r="A19" s="15" t="s">
        <v>28</v>
      </c>
      <c r="B19" s="16"/>
    </row>
    <row r="20" customFormat="false" ht="15" hidden="false" customHeight="true" outlineLevel="0" collapsed="false">
      <c r="A20" s="17" t="s">
        <v>80</v>
      </c>
      <c r="B20" s="21" t="n">
        <v>0.18</v>
      </c>
      <c r="D20" s="3" t="s">
        <v>81</v>
      </c>
    </row>
    <row r="21" customFormat="false" ht="15" hidden="false" customHeight="true" outlineLevel="0" collapsed="false">
      <c r="A21" s="17" t="s">
        <v>82</v>
      </c>
      <c r="B21" s="21" t="n">
        <v>0.18</v>
      </c>
      <c r="D21" s="3" t="s">
        <v>83</v>
      </c>
    </row>
    <row r="22" customFormat="false" ht="15" hidden="false" customHeight="true" outlineLevel="0" collapsed="false">
      <c r="A22" s="15" t="s">
        <v>84</v>
      </c>
      <c r="B22" s="16"/>
    </row>
    <row r="23" customFormat="false" ht="15" hidden="false" customHeight="true" outlineLevel="0" collapsed="false">
      <c r="A23" s="17" t="s">
        <v>85</v>
      </c>
      <c r="B23" s="20" t="n">
        <v>1800000</v>
      </c>
      <c r="D23" s="3" t="s">
        <v>86</v>
      </c>
    </row>
    <row r="24" customFormat="false" ht="15" hidden="false" customHeight="true" outlineLevel="0" collapsed="false">
      <c r="A24" s="17" t="s">
        <v>87</v>
      </c>
      <c r="B24" s="20" t="n">
        <v>900000</v>
      </c>
    </row>
    <row r="25" customFormat="false" ht="15" hidden="false" customHeight="true" outlineLevel="0" collapsed="false">
      <c r="A25" s="17" t="s">
        <v>88</v>
      </c>
      <c r="B25" s="20" t="n">
        <v>250000</v>
      </c>
    </row>
    <row r="26" customFormat="false" ht="15" hidden="false" customHeight="true" outlineLevel="0" collapsed="false">
      <c r="A26" s="17" t="s">
        <v>89</v>
      </c>
      <c r="B26" s="20" t="n">
        <v>1300000</v>
      </c>
    </row>
    <row r="27" customFormat="false" ht="15" hidden="false" customHeight="true" outlineLevel="0" collapsed="false">
      <c r="A27" s="17" t="s">
        <v>90</v>
      </c>
      <c r="B27" s="20" t="n">
        <v>450000</v>
      </c>
    </row>
    <row r="28" customFormat="false" ht="15" hidden="false" customHeight="true" outlineLevel="0" collapsed="false">
      <c r="A28" s="17" t="s">
        <v>91</v>
      </c>
      <c r="B28" s="20" t="n">
        <v>160000</v>
      </c>
      <c r="D28" s="3" t="s">
        <v>92</v>
      </c>
    </row>
    <row r="30" customFormat="false" ht="15" hidden="false" customHeight="true" outlineLevel="0" collapsed="false">
      <c r="A30" s="15" t="s">
        <v>93</v>
      </c>
      <c r="B30" s="16"/>
    </row>
    <row r="31" customFormat="false" ht="15" hidden="false" customHeight="true" outlineLevel="0" collapsed="false">
      <c r="A31" s="17" t="s">
        <v>94</v>
      </c>
      <c r="B31" s="22" t="str">
        <f aca="false">IF(ROUND(B11+B12+B13+B14,4)=1,"OK","CHECK")</f>
        <v>OK</v>
      </c>
    </row>
    <row r="32" customFormat="false" ht="15" hidden="false" customHeight="true" outlineLevel="0" collapsed="false">
      <c r="A32" s="17" t="s">
        <v>95</v>
      </c>
      <c r="B32" s="22" t="str">
        <f aca="false">IF(ROUND(B16+B17+B18,4)=1,"OK","CHECK")</f>
        <v>OK</v>
      </c>
    </row>
  </sheetData>
  <mergeCells count="1">
    <mergeCell ref="B5:D5"/>
  </mergeCells>
  <conditionalFormatting sqref="B31:B32">
    <cfRule type="cellIs" priority="2" operator="equal" aboveAverage="0" equalAverage="0" bottom="0" percent="0" rank="0" text="" dxfId="0">
      <formula>"OK"</formula>
    </cfRule>
    <cfRule type="cellIs" priority="3" operator="equal" aboveAverage="0" equalAverage="0" bottom="0" percent="0" rank="0" text="" dxfId="1">
      <formula>"CHECK"</formula>
    </cfRule>
  </conditionalFormatting>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PB Lab · pblab.in/templates&amp;R&amp;8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000"/>
    <pageSetUpPr fitToPage="true"/>
  </sheetPr>
  <dimension ref="A1:N4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13" min="2" style="1" width="13"/>
    <col collapsed="false" customWidth="true" hidden="false" outlineLevel="0" max="14" min="14" style="1" width="15"/>
  </cols>
  <sheetData>
    <row r="1" customFormat="false" ht="21.75" hidden="false" customHeight="true" outlineLevel="0" collapsed="false">
      <c r="A1" s="13" t="s">
        <v>96</v>
      </c>
      <c r="N1" s="14" t="s">
        <v>53</v>
      </c>
    </row>
    <row r="2" customFormat="false" ht="15" hidden="false" customHeight="true" outlineLevel="0" collapsed="false">
      <c r="A2" s="3" t="s">
        <v>97</v>
      </c>
    </row>
    <row r="4" customFormat="false" ht="21.75" hidden="false" customHeight="true" outlineLevel="0" collapsed="false">
      <c r="A4" s="23" t="s">
        <v>98</v>
      </c>
      <c r="B4" s="24" t="n">
        <f aca="false">DATE(YEAR(Setup!$B$6),MONTH(Setup!$B$6)+0,1)</f>
        <v>46113</v>
      </c>
      <c r="C4" s="24" t="n">
        <f aca="false">DATE(YEAR(Setup!$B$6),MONTH(Setup!$B$6)+1,1)</f>
        <v>46143</v>
      </c>
      <c r="D4" s="24" t="n">
        <f aca="false">DATE(YEAR(Setup!$B$6),MONTH(Setup!$B$6)+2,1)</f>
        <v>46174</v>
      </c>
      <c r="E4" s="24" t="n">
        <f aca="false">DATE(YEAR(Setup!$B$6),MONTH(Setup!$B$6)+3,1)</f>
        <v>46204</v>
      </c>
      <c r="F4" s="24" t="n">
        <f aca="false">DATE(YEAR(Setup!$B$6),MONTH(Setup!$B$6)+4,1)</f>
        <v>46235</v>
      </c>
      <c r="G4" s="24" t="n">
        <f aca="false">DATE(YEAR(Setup!$B$6),MONTH(Setup!$B$6)+5,1)</f>
        <v>46266</v>
      </c>
      <c r="H4" s="24" t="n">
        <f aca="false">DATE(YEAR(Setup!$B$6),MONTH(Setup!$B$6)+6,1)</f>
        <v>46296</v>
      </c>
      <c r="I4" s="24" t="n">
        <f aca="false">DATE(YEAR(Setup!$B$6),MONTH(Setup!$B$6)+7,1)</f>
        <v>46327</v>
      </c>
      <c r="J4" s="24" t="n">
        <f aca="false">DATE(YEAR(Setup!$B$6),MONTH(Setup!$B$6)+8,1)</f>
        <v>46357</v>
      </c>
      <c r="K4" s="24" t="n">
        <f aca="false">DATE(YEAR(Setup!$B$6),MONTH(Setup!$B$6)+9,1)</f>
        <v>46388</v>
      </c>
      <c r="L4" s="24" t="n">
        <f aca="false">DATE(YEAR(Setup!$B$6),MONTH(Setup!$B$6)+10,1)</f>
        <v>46419</v>
      </c>
      <c r="M4" s="24" t="n">
        <f aca="false">DATE(YEAR(Setup!$B$6),MONTH(Setup!$B$6)+11,1)</f>
        <v>46447</v>
      </c>
      <c r="N4" s="25" t="s">
        <v>99</v>
      </c>
    </row>
    <row r="5" customFormat="false" ht="15" hidden="false" customHeight="true" outlineLevel="0" collapsed="false">
      <c r="A5" s="15" t="s">
        <v>100</v>
      </c>
      <c r="B5" s="16"/>
      <c r="C5" s="16"/>
      <c r="D5" s="16"/>
      <c r="E5" s="16"/>
      <c r="F5" s="16"/>
      <c r="G5" s="16"/>
      <c r="H5" s="16"/>
      <c r="I5" s="16"/>
      <c r="J5" s="16"/>
      <c r="K5" s="16"/>
      <c r="L5" s="16"/>
      <c r="M5" s="16"/>
      <c r="N5" s="16"/>
    </row>
    <row r="6" customFormat="false" ht="15" hidden="false" customHeight="true" outlineLevel="0" collapsed="false">
      <c r="A6" s="17" t="s">
        <v>101</v>
      </c>
      <c r="B6" s="20" t="n">
        <v>2850000</v>
      </c>
      <c r="C6" s="20" t="n">
        <v>2950000</v>
      </c>
      <c r="D6" s="20" t="n">
        <v>2750000</v>
      </c>
      <c r="E6" s="20" t="n">
        <v>2400000</v>
      </c>
      <c r="F6" s="20" t="n">
        <v>2500000</v>
      </c>
      <c r="G6" s="20" t="n">
        <v>3200000</v>
      </c>
      <c r="H6" s="20" t="n">
        <v>3750000</v>
      </c>
      <c r="I6" s="20" t="n">
        <v>3400000</v>
      </c>
      <c r="J6" s="20" t="n">
        <v>3100000</v>
      </c>
      <c r="K6" s="20" t="n">
        <v>2850000</v>
      </c>
      <c r="L6" s="20" t="n">
        <v>2950000</v>
      </c>
      <c r="M6" s="20" t="n">
        <v>3600000</v>
      </c>
      <c r="N6" s="26" t="n">
        <f aca="false">SUM(B6:M6)</f>
        <v>36300000</v>
      </c>
    </row>
    <row r="7" customFormat="false" ht="15" hidden="false" customHeight="true" outlineLevel="0" collapsed="false">
      <c r="A7" s="17" t="s">
        <v>102</v>
      </c>
      <c r="B7" s="20" t="n">
        <v>1480000</v>
      </c>
      <c r="C7" s="20" t="n">
        <v>1530000</v>
      </c>
      <c r="D7" s="20" t="n">
        <v>1430000</v>
      </c>
      <c r="E7" s="20" t="n">
        <v>1250000</v>
      </c>
      <c r="F7" s="20" t="n">
        <v>1300000</v>
      </c>
      <c r="G7" s="20" t="n">
        <v>2360000</v>
      </c>
      <c r="H7" s="20" t="n">
        <v>1950000</v>
      </c>
      <c r="I7" s="20" t="n">
        <v>1770000</v>
      </c>
      <c r="J7" s="20" t="n">
        <v>1610000</v>
      </c>
      <c r="K7" s="20" t="n">
        <v>1480000</v>
      </c>
      <c r="L7" s="20" t="n">
        <v>1530000</v>
      </c>
      <c r="M7" s="20" t="n">
        <v>1870000</v>
      </c>
      <c r="N7" s="26" t="n">
        <f aca="false">SUM(B7:M7)</f>
        <v>19560000</v>
      </c>
    </row>
    <row r="9" customFormat="false" ht="15" hidden="false" customHeight="true" outlineLevel="0" collapsed="false">
      <c r="A9" s="15" t="s">
        <v>103</v>
      </c>
      <c r="B9" s="16"/>
      <c r="C9" s="16"/>
      <c r="D9" s="16"/>
      <c r="E9" s="16"/>
      <c r="F9" s="16"/>
      <c r="G9" s="16"/>
      <c r="H9" s="16"/>
      <c r="I9" s="16"/>
      <c r="J9" s="16"/>
      <c r="K9" s="16"/>
      <c r="L9" s="16"/>
      <c r="M9" s="16"/>
      <c r="N9" s="16"/>
    </row>
    <row r="10" customFormat="false" ht="15" hidden="false" customHeight="true" outlineLevel="0" collapsed="false">
      <c r="A10" s="27" t="s">
        <v>104</v>
      </c>
      <c r="B10" s="20" t="n">
        <v>420000</v>
      </c>
      <c r="C10" s="20" t="n">
        <v>420000</v>
      </c>
      <c r="D10" s="20" t="n">
        <v>420000</v>
      </c>
      <c r="E10" s="20" t="n">
        <v>420000</v>
      </c>
      <c r="F10" s="20" t="n">
        <v>420000</v>
      </c>
      <c r="G10" s="20" t="n">
        <v>420000</v>
      </c>
      <c r="H10" s="20" t="n">
        <v>450000</v>
      </c>
      <c r="I10" s="20" t="n">
        <v>450000</v>
      </c>
      <c r="J10" s="20" t="n">
        <v>450000</v>
      </c>
      <c r="K10" s="20" t="n">
        <v>450000</v>
      </c>
      <c r="L10" s="20" t="n">
        <v>450000</v>
      </c>
      <c r="M10" s="20" t="n">
        <v>450000</v>
      </c>
      <c r="N10" s="26" t="n">
        <f aca="false">SUM(B10:M10)</f>
        <v>5220000</v>
      </c>
    </row>
    <row r="11" customFormat="false" ht="15" hidden="false" customHeight="true" outlineLevel="0" collapsed="false">
      <c r="A11" s="27" t="s">
        <v>105</v>
      </c>
      <c r="B11" s="20" t="n">
        <v>75000</v>
      </c>
      <c r="C11" s="20" t="n">
        <v>75000</v>
      </c>
      <c r="D11" s="20" t="n">
        <v>75000</v>
      </c>
      <c r="E11" s="20" t="n">
        <v>75000</v>
      </c>
      <c r="F11" s="20" t="n">
        <v>75000</v>
      </c>
      <c r="G11" s="20" t="n">
        <v>75000</v>
      </c>
      <c r="H11" s="20" t="n">
        <v>75000</v>
      </c>
      <c r="I11" s="20" t="n">
        <v>75000</v>
      </c>
      <c r="J11" s="20" t="n">
        <v>75000</v>
      </c>
      <c r="K11" s="20" t="n">
        <v>75000</v>
      </c>
      <c r="L11" s="20" t="n">
        <v>75000</v>
      </c>
      <c r="M11" s="20" t="n">
        <v>75000</v>
      </c>
      <c r="N11" s="26" t="n">
        <f aca="false">SUM(B11:M11)</f>
        <v>900000</v>
      </c>
    </row>
    <row r="12" customFormat="false" ht="15" hidden="false" customHeight="true" outlineLevel="0" collapsed="false">
      <c r="A12" s="27" t="s">
        <v>106</v>
      </c>
      <c r="B12" s="20" t="n">
        <v>85000</v>
      </c>
      <c r="C12" s="20" t="n">
        <v>85000</v>
      </c>
      <c r="D12" s="20" t="n">
        <v>85000</v>
      </c>
      <c r="E12" s="20" t="n">
        <v>85000</v>
      </c>
      <c r="F12" s="20" t="n">
        <v>85000</v>
      </c>
      <c r="G12" s="20" t="n">
        <v>85000</v>
      </c>
      <c r="H12" s="20" t="n">
        <v>85000</v>
      </c>
      <c r="I12" s="20" t="n">
        <v>85000</v>
      </c>
      <c r="J12" s="20" t="n">
        <v>85000</v>
      </c>
      <c r="K12" s="20" t="n">
        <v>85000</v>
      </c>
      <c r="L12" s="20" t="n">
        <v>85000</v>
      </c>
      <c r="M12" s="20" t="n">
        <v>85000</v>
      </c>
      <c r="N12" s="26" t="n">
        <f aca="false">SUM(B12:M12)</f>
        <v>1020000</v>
      </c>
    </row>
    <row r="13" customFormat="false" ht="15" hidden="false" customHeight="true" outlineLevel="0" collapsed="false">
      <c r="A13" s="27" t="s">
        <v>107</v>
      </c>
      <c r="B13" s="20" t="n">
        <v>140000</v>
      </c>
      <c r="C13" s="20" t="n">
        <v>155000</v>
      </c>
      <c r="D13" s="20" t="n">
        <v>150000</v>
      </c>
      <c r="E13" s="20" t="n">
        <v>135000</v>
      </c>
      <c r="F13" s="20" t="n">
        <v>130000</v>
      </c>
      <c r="G13" s="20" t="n">
        <v>125000</v>
      </c>
      <c r="H13" s="20" t="n">
        <v>120000</v>
      </c>
      <c r="I13" s="20" t="n">
        <v>115000</v>
      </c>
      <c r="J13" s="20" t="n">
        <v>115000</v>
      </c>
      <c r="K13" s="20" t="n">
        <v>120000</v>
      </c>
      <c r="L13" s="20" t="n">
        <v>130000</v>
      </c>
      <c r="M13" s="20" t="n">
        <v>145000</v>
      </c>
      <c r="N13" s="26" t="n">
        <f aca="false">SUM(B13:M13)</f>
        <v>1580000</v>
      </c>
    </row>
    <row r="14" customFormat="false" ht="15" hidden="false" customHeight="true" outlineLevel="0" collapsed="false">
      <c r="A14" s="27" t="s">
        <v>108</v>
      </c>
      <c r="B14" s="20" t="n">
        <v>70000</v>
      </c>
      <c r="C14" s="20" t="n">
        <v>70000</v>
      </c>
      <c r="D14" s="20" t="n">
        <v>70000</v>
      </c>
      <c r="E14" s="20" t="n">
        <v>70000</v>
      </c>
      <c r="F14" s="20" t="n">
        <v>70000</v>
      </c>
      <c r="G14" s="20" t="n">
        <v>70000</v>
      </c>
      <c r="H14" s="20" t="n">
        <v>70000</v>
      </c>
      <c r="I14" s="20" t="n">
        <v>70000</v>
      </c>
      <c r="J14" s="20" t="n">
        <v>70000</v>
      </c>
      <c r="K14" s="20" t="n">
        <v>70000</v>
      </c>
      <c r="L14" s="20" t="n">
        <v>70000</v>
      </c>
      <c r="M14" s="20" t="n">
        <v>70000</v>
      </c>
      <c r="N14" s="26" t="n">
        <f aca="false">SUM(B14:M14)</f>
        <v>840000</v>
      </c>
    </row>
    <row r="15" customFormat="false" ht="15" hidden="false" customHeight="true" outlineLevel="0" collapsed="false">
      <c r="A15" s="27" t="s">
        <v>109</v>
      </c>
      <c r="B15" s="20" t="n">
        <v>30000</v>
      </c>
      <c r="C15" s="20" t="n">
        <v>30000</v>
      </c>
      <c r="D15" s="20" t="n">
        <v>30000</v>
      </c>
      <c r="E15" s="20" t="n">
        <v>30000</v>
      </c>
      <c r="F15" s="20" t="n">
        <v>30000</v>
      </c>
      <c r="G15" s="20" t="n">
        <v>30000</v>
      </c>
      <c r="H15" s="20" t="n">
        <v>30000</v>
      </c>
      <c r="I15" s="20" t="n">
        <v>30000</v>
      </c>
      <c r="J15" s="20" t="n">
        <v>30000</v>
      </c>
      <c r="K15" s="20" t="n">
        <v>30000</v>
      </c>
      <c r="L15" s="20" t="n">
        <v>30000</v>
      </c>
      <c r="M15" s="20" t="n">
        <v>30000</v>
      </c>
      <c r="N15" s="26" t="n">
        <f aca="false">SUM(B15:M15)</f>
        <v>360000</v>
      </c>
    </row>
    <row r="16" customFormat="false" ht="15" hidden="false" customHeight="true" outlineLevel="0" collapsed="false">
      <c r="A16" s="27" t="s">
        <v>110</v>
      </c>
      <c r="B16" s="20" t="n">
        <v>25000</v>
      </c>
      <c r="C16" s="20" t="n">
        <v>25000</v>
      </c>
      <c r="D16" s="20" t="n">
        <v>25000</v>
      </c>
      <c r="E16" s="20" t="n">
        <v>25000</v>
      </c>
      <c r="F16" s="20" t="n">
        <v>40000</v>
      </c>
      <c r="G16" s="20" t="n">
        <v>60000</v>
      </c>
      <c r="H16" s="20" t="n">
        <v>60000</v>
      </c>
      <c r="I16" s="20" t="n">
        <v>30000</v>
      </c>
      <c r="J16" s="20" t="n">
        <v>25000</v>
      </c>
      <c r="K16" s="20" t="n">
        <v>25000</v>
      </c>
      <c r="L16" s="20" t="n">
        <v>25000</v>
      </c>
      <c r="M16" s="20" t="n">
        <v>30000</v>
      </c>
      <c r="N16" s="26" t="n">
        <f aca="false">SUM(B16:M16)</f>
        <v>395000</v>
      </c>
    </row>
    <row r="17" customFormat="false" ht="15" hidden="false" customHeight="true" outlineLevel="0" collapsed="false">
      <c r="A17" s="27" t="s">
        <v>111</v>
      </c>
      <c r="B17" s="20" t="n">
        <v>28000</v>
      </c>
      <c r="C17" s="20" t="n">
        <v>28000</v>
      </c>
      <c r="D17" s="20" t="n">
        <v>28000</v>
      </c>
      <c r="E17" s="20" t="n">
        <v>28000</v>
      </c>
      <c r="F17" s="20" t="n">
        <v>28000</v>
      </c>
      <c r="G17" s="20" t="n">
        <v>28000</v>
      </c>
      <c r="H17" s="20" t="n">
        <v>28000</v>
      </c>
      <c r="I17" s="20" t="n">
        <v>28000</v>
      </c>
      <c r="J17" s="20" t="n">
        <v>28000</v>
      </c>
      <c r="K17" s="20" t="n">
        <v>28000</v>
      </c>
      <c r="L17" s="20" t="n">
        <v>28000</v>
      </c>
      <c r="M17" s="20" t="n">
        <v>28000</v>
      </c>
      <c r="N17" s="26" t="n">
        <f aca="false">SUM(B17:M17)</f>
        <v>336000</v>
      </c>
    </row>
    <row r="18" customFormat="false" ht="15" hidden="false" customHeight="true" outlineLevel="0" collapsed="false">
      <c r="A18" s="27" t="s">
        <v>112</v>
      </c>
      <c r="B18" s="20" t="n">
        <v>20000</v>
      </c>
      <c r="C18" s="20" t="n">
        <v>20000</v>
      </c>
      <c r="D18" s="20" t="n">
        <v>20000</v>
      </c>
      <c r="E18" s="20" t="n">
        <v>20000</v>
      </c>
      <c r="F18" s="20" t="n">
        <v>20000</v>
      </c>
      <c r="G18" s="20" t="n">
        <v>60000</v>
      </c>
      <c r="H18" s="20" t="n">
        <v>20000</v>
      </c>
      <c r="I18" s="20" t="n">
        <v>20000</v>
      </c>
      <c r="J18" s="20" t="n">
        <v>20000</v>
      </c>
      <c r="K18" s="20" t="n">
        <v>20000</v>
      </c>
      <c r="L18" s="20" t="n">
        <v>20000</v>
      </c>
      <c r="M18" s="20" t="n">
        <v>20000</v>
      </c>
      <c r="N18" s="26" t="n">
        <f aca="false">SUM(B18:M18)</f>
        <v>280000</v>
      </c>
    </row>
    <row r="19" customFormat="false" ht="15" hidden="false" customHeight="true" outlineLevel="0" collapsed="false">
      <c r="A19" s="27" t="s">
        <v>113</v>
      </c>
      <c r="B19" s="20" t="n">
        <v>0</v>
      </c>
      <c r="C19" s="20" t="n">
        <v>0</v>
      </c>
      <c r="D19" s="20" t="n">
        <v>0</v>
      </c>
      <c r="E19" s="20" t="n">
        <v>95000</v>
      </c>
      <c r="F19" s="20" t="n">
        <v>0</v>
      </c>
      <c r="G19" s="20" t="n">
        <v>0</v>
      </c>
      <c r="H19" s="20" t="n">
        <v>0</v>
      </c>
      <c r="I19" s="20" t="n">
        <v>0</v>
      </c>
      <c r="J19" s="20" t="n">
        <v>0</v>
      </c>
      <c r="K19" s="20" t="n">
        <v>0</v>
      </c>
      <c r="L19" s="20" t="n">
        <v>0</v>
      </c>
      <c r="M19" s="20" t="n">
        <v>0</v>
      </c>
      <c r="N19" s="26" t="n">
        <f aca="false">SUM(B19:M19)</f>
        <v>95000</v>
      </c>
    </row>
    <row r="20" customFormat="false" ht="15" hidden="false" customHeight="true" outlineLevel="0" collapsed="false">
      <c r="A20" s="27" t="s">
        <v>114</v>
      </c>
      <c r="B20" s="20" t="n">
        <v>0</v>
      </c>
      <c r="C20" s="20" t="n">
        <v>0</v>
      </c>
      <c r="D20" s="20" t="n">
        <v>0</v>
      </c>
      <c r="E20" s="20" t="n">
        <v>0</v>
      </c>
      <c r="F20" s="20" t="n">
        <v>0</v>
      </c>
      <c r="G20" s="20" t="n">
        <v>0</v>
      </c>
      <c r="H20" s="20" t="n">
        <v>240000</v>
      </c>
      <c r="I20" s="20" t="n">
        <v>0</v>
      </c>
      <c r="J20" s="20" t="n">
        <v>0</v>
      </c>
      <c r="K20" s="20" t="n">
        <v>0</v>
      </c>
      <c r="L20" s="20" t="n">
        <v>0</v>
      </c>
      <c r="M20" s="20" t="n">
        <v>0</v>
      </c>
      <c r="N20" s="26" t="n">
        <f aca="false">SUM(B20:M20)</f>
        <v>240000</v>
      </c>
    </row>
    <row r="21" customFormat="false" ht="15" hidden="false" customHeight="true" outlineLevel="0" collapsed="false">
      <c r="A21" s="28"/>
      <c r="B21" s="29"/>
      <c r="C21" s="29"/>
      <c r="D21" s="29"/>
      <c r="E21" s="29"/>
      <c r="F21" s="29"/>
      <c r="G21" s="29"/>
      <c r="H21" s="29"/>
      <c r="I21" s="29"/>
      <c r="J21" s="29"/>
      <c r="K21" s="29"/>
      <c r="L21" s="29"/>
      <c r="M21" s="29"/>
      <c r="N21" s="26" t="n">
        <f aca="false">SUM(B21:M21)</f>
        <v>0</v>
      </c>
    </row>
    <row r="22" customFormat="false" ht="15" hidden="false" customHeight="true" outlineLevel="0" collapsed="false">
      <c r="A22" s="28"/>
      <c r="B22" s="29"/>
      <c r="C22" s="29"/>
      <c r="D22" s="29"/>
      <c r="E22" s="29"/>
      <c r="F22" s="29"/>
      <c r="G22" s="29"/>
      <c r="H22" s="29"/>
      <c r="I22" s="29"/>
      <c r="J22" s="29"/>
      <c r="K22" s="29"/>
      <c r="L22" s="29"/>
      <c r="M22" s="29"/>
      <c r="N22" s="26" t="n">
        <f aca="false">SUM(B22:M22)</f>
        <v>0</v>
      </c>
    </row>
    <row r="23" customFormat="false" ht="15" hidden="false" customHeight="true" outlineLevel="0" collapsed="false">
      <c r="A23" s="28"/>
      <c r="B23" s="29"/>
      <c r="C23" s="29"/>
      <c r="D23" s="29"/>
      <c r="E23" s="29"/>
      <c r="F23" s="29"/>
      <c r="G23" s="29"/>
      <c r="H23" s="29"/>
      <c r="I23" s="29"/>
      <c r="J23" s="29"/>
      <c r="K23" s="29"/>
      <c r="L23" s="29"/>
      <c r="M23" s="29"/>
      <c r="N23" s="26" t="n">
        <f aca="false">SUM(B23:M23)</f>
        <v>0</v>
      </c>
    </row>
    <row r="24" customFormat="false" ht="15" hidden="false" customHeight="true" outlineLevel="0" collapsed="false">
      <c r="A24" s="28"/>
      <c r="B24" s="29"/>
      <c r="C24" s="29"/>
      <c r="D24" s="29"/>
      <c r="E24" s="29"/>
      <c r="F24" s="29"/>
      <c r="G24" s="29"/>
      <c r="H24" s="29"/>
      <c r="I24" s="29"/>
      <c r="J24" s="29"/>
      <c r="K24" s="29"/>
      <c r="L24" s="29"/>
      <c r="M24" s="29"/>
      <c r="N24" s="26" t="n">
        <f aca="false">SUM(B24:M24)</f>
        <v>0</v>
      </c>
    </row>
    <row r="25" customFormat="false" ht="15" hidden="false" customHeight="true" outlineLevel="0" collapsed="false">
      <c r="A25" s="28"/>
      <c r="B25" s="29"/>
      <c r="C25" s="29"/>
      <c r="D25" s="29"/>
      <c r="E25" s="29"/>
      <c r="F25" s="29"/>
      <c r="G25" s="29"/>
      <c r="H25" s="29"/>
      <c r="I25" s="29"/>
      <c r="J25" s="29"/>
      <c r="K25" s="29"/>
      <c r="L25" s="29"/>
      <c r="M25" s="29"/>
      <c r="N25" s="26" t="n">
        <f aca="false">SUM(B25:M25)</f>
        <v>0</v>
      </c>
    </row>
    <row r="26" customFormat="false" ht="15" hidden="false" customHeight="true" outlineLevel="0" collapsed="false">
      <c r="A26" s="4" t="s">
        <v>115</v>
      </c>
      <c r="B26" s="30" t="n">
        <f aca="false">SUM(B10:B25)</f>
        <v>893000</v>
      </c>
      <c r="C26" s="30" t="n">
        <f aca="false">SUM(C10:C25)</f>
        <v>908000</v>
      </c>
      <c r="D26" s="30" t="n">
        <f aca="false">SUM(D10:D25)</f>
        <v>903000</v>
      </c>
      <c r="E26" s="30" t="n">
        <f aca="false">SUM(E10:E25)</f>
        <v>983000</v>
      </c>
      <c r="F26" s="30" t="n">
        <f aca="false">SUM(F10:F25)</f>
        <v>898000</v>
      </c>
      <c r="G26" s="30" t="n">
        <f aca="false">SUM(G10:G25)</f>
        <v>953000</v>
      </c>
      <c r="H26" s="30" t="n">
        <f aca="false">SUM(H10:H25)</f>
        <v>1178000</v>
      </c>
      <c r="I26" s="30" t="n">
        <f aca="false">SUM(I10:I25)</f>
        <v>903000</v>
      </c>
      <c r="J26" s="30" t="n">
        <f aca="false">SUM(J10:J25)</f>
        <v>898000</v>
      </c>
      <c r="K26" s="30" t="n">
        <f aca="false">SUM(K10:K25)</f>
        <v>903000</v>
      </c>
      <c r="L26" s="30" t="n">
        <f aca="false">SUM(L10:L25)</f>
        <v>913000</v>
      </c>
      <c r="M26" s="30" t="n">
        <f aca="false">SUM(M10:M25)</f>
        <v>933000</v>
      </c>
      <c r="N26" s="26" t="n">
        <f aca="false">SUM(B26:M26)</f>
        <v>11266000</v>
      </c>
    </row>
    <row r="28" customFormat="false" ht="15" hidden="false" customHeight="true" outlineLevel="0" collapsed="false">
      <c r="A28" s="15" t="s">
        <v>116</v>
      </c>
      <c r="B28" s="16"/>
      <c r="C28" s="16"/>
      <c r="D28" s="16"/>
      <c r="E28" s="16"/>
      <c r="F28" s="16"/>
      <c r="G28" s="16"/>
      <c r="H28" s="16"/>
      <c r="I28" s="16"/>
      <c r="J28" s="16"/>
      <c r="K28" s="16"/>
      <c r="L28" s="16"/>
      <c r="M28" s="16"/>
      <c r="N28" s="16"/>
    </row>
    <row r="29" customFormat="false" ht="15" hidden="false" customHeight="true" outlineLevel="0" collapsed="false">
      <c r="A29" s="17" t="s">
        <v>117</v>
      </c>
      <c r="B29" s="20" t="n">
        <v>0</v>
      </c>
      <c r="C29" s="20" t="n">
        <v>0</v>
      </c>
      <c r="D29" s="20" t="n">
        <v>0</v>
      </c>
      <c r="E29" s="20" t="n">
        <v>1200000</v>
      </c>
      <c r="F29" s="20" t="n">
        <v>0</v>
      </c>
      <c r="G29" s="20" t="n">
        <v>0</v>
      </c>
      <c r="H29" s="20" t="n">
        <v>0</v>
      </c>
      <c r="I29" s="20" t="n">
        <v>0</v>
      </c>
      <c r="J29" s="20" t="n">
        <v>0</v>
      </c>
      <c r="K29" s="20" t="n">
        <v>0</v>
      </c>
      <c r="L29" s="20" t="n">
        <v>0</v>
      </c>
      <c r="M29" s="20" t="n">
        <v>0</v>
      </c>
      <c r="N29" s="26" t="n">
        <f aca="false">SUM(B29:M29)</f>
        <v>1200000</v>
      </c>
    </row>
    <row r="30" customFormat="false" ht="15" hidden="false" customHeight="true" outlineLevel="0" collapsed="false">
      <c r="A30" s="17" t="s">
        <v>118</v>
      </c>
      <c r="B30" s="20" t="n">
        <v>0</v>
      </c>
      <c r="C30" s="20" t="n">
        <v>0</v>
      </c>
      <c r="D30" s="20" t="n">
        <v>0</v>
      </c>
      <c r="E30" s="20" t="n">
        <v>0</v>
      </c>
      <c r="F30" s="20" t="n">
        <v>0</v>
      </c>
      <c r="G30" s="20" t="n">
        <v>0</v>
      </c>
      <c r="H30" s="20" t="n">
        <v>0</v>
      </c>
      <c r="I30" s="20" t="n">
        <v>0</v>
      </c>
      <c r="J30" s="20" t="n">
        <v>0</v>
      </c>
      <c r="K30" s="20" t="n">
        <v>0</v>
      </c>
      <c r="L30" s="20" t="n">
        <v>0</v>
      </c>
      <c r="M30" s="20" t="n">
        <v>0</v>
      </c>
      <c r="N30" s="26" t="n">
        <f aca="false">SUM(B30:M30)</f>
        <v>0</v>
      </c>
    </row>
    <row r="31" customFormat="false" ht="15" hidden="false" customHeight="true" outlineLevel="0" collapsed="false">
      <c r="A31" s="17" t="s">
        <v>119</v>
      </c>
      <c r="B31" s="20" t="n">
        <v>0</v>
      </c>
      <c r="C31" s="20" t="n">
        <v>0</v>
      </c>
      <c r="D31" s="20" t="n">
        <v>0</v>
      </c>
      <c r="E31" s="20" t="n">
        <v>0</v>
      </c>
      <c r="F31" s="20" t="n">
        <v>0</v>
      </c>
      <c r="G31" s="20" t="n">
        <v>0</v>
      </c>
      <c r="H31" s="20" t="n">
        <v>0</v>
      </c>
      <c r="I31" s="20" t="n">
        <v>0</v>
      </c>
      <c r="J31" s="20" t="n">
        <v>0</v>
      </c>
      <c r="K31" s="20" t="n">
        <v>150000</v>
      </c>
      <c r="L31" s="20" t="n">
        <v>0</v>
      </c>
      <c r="M31" s="20" t="n">
        <v>0</v>
      </c>
      <c r="N31" s="26" t="n">
        <f aca="false">SUM(B31:M31)</f>
        <v>150000</v>
      </c>
    </row>
    <row r="32" customFormat="false" ht="15" hidden="false" customHeight="true" outlineLevel="0" collapsed="false">
      <c r="A32" s="17" t="s">
        <v>120</v>
      </c>
      <c r="B32" s="20" t="n">
        <v>6000</v>
      </c>
      <c r="C32" s="20" t="n">
        <v>6000</v>
      </c>
      <c r="D32" s="20" t="n">
        <v>6000</v>
      </c>
      <c r="E32" s="20" t="n">
        <v>6000</v>
      </c>
      <c r="F32" s="20" t="n">
        <v>6000</v>
      </c>
      <c r="G32" s="20" t="n">
        <v>6000</v>
      </c>
      <c r="H32" s="20" t="n">
        <v>6000</v>
      </c>
      <c r="I32" s="20" t="n">
        <v>6000</v>
      </c>
      <c r="J32" s="20" t="n">
        <v>6000</v>
      </c>
      <c r="K32" s="20" t="n">
        <v>6000</v>
      </c>
      <c r="L32" s="20" t="n">
        <v>6000</v>
      </c>
      <c r="M32" s="20" t="n">
        <v>6000</v>
      </c>
      <c r="N32" s="26" t="n">
        <f aca="false">SUM(B32:M32)</f>
        <v>72000</v>
      </c>
    </row>
    <row r="33" customFormat="false" ht="15" hidden="false" customHeight="true" outlineLevel="0" collapsed="false">
      <c r="A33" s="4" t="s">
        <v>121</v>
      </c>
      <c r="B33" s="30" t="n">
        <f aca="false">SUM(B29:B32)</f>
        <v>6000</v>
      </c>
      <c r="C33" s="30" t="n">
        <f aca="false">SUM(C29:C32)</f>
        <v>6000</v>
      </c>
      <c r="D33" s="30" t="n">
        <f aca="false">SUM(D29:D32)</f>
        <v>6000</v>
      </c>
      <c r="E33" s="30" t="n">
        <f aca="false">SUM(E29:E32)</f>
        <v>1206000</v>
      </c>
      <c r="F33" s="30" t="n">
        <f aca="false">SUM(F29:F32)</f>
        <v>6000</v>
      </c>
      <c r="G33" s="30" t="n">
        <f aca="false">SUM(G29:G32)</f>
        <v>6000</v>
      </c>
      <c r="H33" s="30" t="n">
        <f aca="false">SUM(H29:H32)</f>
        <v>6000</v>
      </c>
      <c r="I33" s="30" t="n">
        <f aca="false">SUM(I29:I32)</f>
        <v>6000</v>
      </c>
      <c r="J33" s="30" t="n">
        <f aca="false">SUM(J29:J32)</f>
        <v>6000</v>
      </c>
      <c r="K33" s="30" t="n">
        <f aca="false">SUM(K29:K32)</f>
        <v>156000</v>
      </c>
      <c r="L33" s="30" t="n">
        <f aca="false">SUM(L29:L32)</f>
        <v>6000</v>
      </c>
      <c r="M33" s="30" t="n">
        <f aca="false">SUM(M29:M32)</f>
        <v>6000</v>
      </c>
      <c r="N33" s="26" t="n">
        <f aca="false">SUM(B33:M33)</f>
        <v>1422000</v>
      </c>
    </row>
    <row r="35" customFormat="false" ht="15" hidden="false" customHeight="true" outlineLevel="0" collapsed="false">
      <c r="A35" s="15" t="s">
        <v>122</v>
      </c>
      <c r="B35" s="16"/>
      <c r="C35" s="16"/>
      <c r="D35" s="16"/>
      <c r="E35" s="16"/>
      <c r="F35" s="16"/>
      <c r="G35" s="16"/>
      <c r="H35" s="16"/>
      <c r="I35" s="16"/>
      <c r="J35" s="16"/>
      <c r="K35" s="16"/>
      <c r="L35" s="16"/>
      <c r="M35" s="16"/>
      <c r="N35" s="16"/>
    </row>
    <row r="36" customFormat="false" ht="15" hidden="false" customHeight="true" outlineLevel="0" collapsed="false">
      <c r="A36" s="17" t="s">
        <v>123</v>
      </c>
      <c r="B36" s="20" t="n">
        <v>95000</v>
      </c>
      <c r="C36" s="20" t="n">
        <v>95000</v>
      </c>
      <c r="D36" s="20" t="n">
        <v>95000</v>
      </c>
      <c r="E36" s="20" t="n">
        <v>125000</v>
      </c>
      <c r="F36" s="20" t="n">
        <v>125000</v>
      </c>
      <c r="G36" s="20" t="n">
        <v>125000</v>
      </c>
      <c r="H36" s="20" t="n">
        <v>125000</v>
      </c>
      <c r="I36" s="20" t="n">
        <v>125000</v>
      </c>
      <c r="J36" s="20" t="n">
        <v>125000</v>
      </c>
      <c r="K36" s="20" t="n">
        <v>125000</v>
      </c>
      <c r="L36" s="20" t="n">
        <v>125000</v>
      </c>
      <c r="M36" s="20" t="n">
        <v>125000</v>
      </c>
      <c r="N36" s="26" t="n">
        <f aca="false">SUM(B36:M36)</f>
        <v>1410000</v>
      </c>
    </row>
    <row r="37" customFormat="false" ht="15" hidden="false" customHeight="true" outlineLevel="0" collapsed="false">
      <c r="A37" s="17" t="s">
        <v>124</v>
      </c>
      <c r="B37" s="20" t="n">
        <v>0</v>
      </c>
      <c r="C37" s="20" t="n">
        <v>0</v>
      </c>
      <c r="D37" s="20" t="n">
        <v>0</v>
      </c>
      <c r="E37" s="20" t="n">
        <v>2200000</v>
      </c>
      <c r="F37" s="20" t="n">
        <v>0</v>
      </c>
      <c r="G37" s="20" t="n">
        <v>0</v>
      </c>
      <c r="H37" s="20" t="n">
        <v>0</v>
      </c>
      <c r="I37" s="20" t="n">
        <v>0</v>
      </c>
      <c r="J37" s="20" t="n">
        <v>0</v>
      </c>
      <c r="K37" s="20" t="n">
        <v>0</v>
      </c>
      <c r="L37" s="20" t="n">
        <v>0</v>
      </c>
      <c r="M37" s="20" t="n">
        <v>0</v>
      </c>
      <c r="N37" s="26" t="n">
        <f aca="false">SUM(B37:M37)</f>
        <v>2200000</v>
      </c>
    </row>
    <row r="38" customFormat="false" ht="15" hidden="false" customHeight="true" outlineLevel="0" collapsed="false">
      <c r="A38" s="17" t="s">
        <v>125</v>
      </c>
      <c r="B38" s="20" t="n">
        <v>0</v>
      </c>
      <c r="C38" s="20" t="n">
        <v>0</v>
      </c>
      <c r="D38" s="20" t="n">
        <v>90000</v>
      </c>
      <c r="E38" s="20" t="n">
        <v>0</v>
      </c>
      <c r="F38" s="20" t="n">
        <v>0</v>
      </c>
      <c r="G38" s="20" t="n">
        <v>135000</v>
      </c>
      <c r="H38" s="20" t="n">
        <v>0</v>
      </c>
      <c r="I38" s="20" t="n">
        <v>0</v>
      </c>
      <c r="J38" s="20" t="n">
        <v>135000</v>
      </c>
      <c r="K38" s="20" t="n">
        <v>0</v>
      </c>
      <c r="L38" s="20" t="n">
        <v>0</v>
      </c>
      <c r="M38" s="20" t="n">
        <v>90000</v>
      </c>
      <c r="N38" s="26" t="n">
        <f aca="false">SUM(B38:M38)</f>
        <v>450000</v>
      </c>
    </row>
    <row r="39" customFormat="false" ht="15" hidden="false" customHeight="true" outlineLevel="0" collapsed="false">
      <c r="A39" s="17" t="s">
        <v>126</v>
      </c>
      <c r="B39" s="20" t="n">
        <v>60000</v>
      </c>
      <c r="C39" s="20" t="n">
        <v>60000</v>
      </c>
      <c r="D39" s="20" t="n">
        <v>60000</v>
      </c>
      <c r="E39" s="20" t="n">
        <v>60000</v>
      </c>
      <c r="F39" s="20" t="n">
        <v>60000</v>
      </c>
      <c r="G39" s="20" t="n">
        <v>60000</v>
      </c>
      <c r="H39" s="20" t="n">
        <v>60000</v>
      </c>
      <c r="I39" s="20" t="n">
        <v>60000</v>
      </c>
      <c r="J39" s="20" t="n">
        <v>60000</v>
      </c>
      <c r="K39" s="20" t="n">
        <v>60000</v>
      </c>
      <c r="L39" s="20" t="n">
        <v>60000</v>
      </c>
      <c r="M39" s="20" t="n">
        <v>60000</v>
      </c>
      <c r="N39" s="26" t="n">
        <f aca="false">SUM(B39:M39)</f>
        <v>720000</v>
      </c>
    </row>
    <row r="40" customFormat="false" ht="15" hidden="false" customHeight="true" outlineLevel="0" collapsed="false">
      <c r="A40" s="4" t="s">
        <v>127</v>
      </c>
      <c r="B40" s="30" t="n">
        <f aca="false">SUM(B36:B39)</f>
        <v>155000</v>
      </c>
      <c r="C40" s="30" t="n">
        <f aca="false">SUM(C36:C39)</f>
        <v>155000</v>
      </c>
      <c r="D40" s="30" t="n">
        <f aca="false">SUM(D36:D39)</f>
        <v>245000</v>
      </c>
      <c r="E40" s="30" t="n">
        <f aca="false">SUM(E36:E39)</f>
        <v>2385000</v>
      </c>
      <c r="F40" s="30" t="n">
        <f aca="false">SUM(F36:F39)</f>
        <v>185000</v>
      </c>
      <c r="G40" s="30" t="n">
        <f aca="false">SUM(G36:G39)</f>
        <v>320000</v>
      </c>
      <c r="H40" s="30" t="n">
        <f aca="false">SUM(H36:H39)</f>
        <v>185000</v>
      </c>
      <c r="I40" s="30" t="n">
        <f aca="false">SUM(I36:I39)</f>
        <v>185000</v>
      </c>
      <c r="J40" s="30" t="n">
        <f aca="false">SUM(J36:J39)</f>
        <v>320000</v>
      </c>
      <c r="K40" s="30" t="n">
        <f aca="false">SUM(K36:K39)</f>
        <v>185000</v>
      </c>
      <c r="L40" s="30" t="n">
        <f aca="false">SUM(L36:L39)</f>
        <v>185000</v>
      </c>
      <c r="M40" s="30" t="n">
        <f aca="false">SUM(M36:M39)</f>
        <v>275000</v>
      </c>
      <c r="N40" s="26" t="n">
        <f aca="false">SUM(B40:M40)</f>
        <v>4780000</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PB Lab · pblab.in/templates&amp;R&amp;8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AD47"/>
    <pageSetUpPr fitToPage="true"/>
  </sheetPr>
  <dimension ref="A1:N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13" min="2" style="1" width="13"/>
    <col collapsed="false" customWidth="true" hidden="false" outlineLevel="0" max="14" min="14" style="1" width="15"/>
  </cols>
  <sheetData>
    <row r="1" customFormat="false" ht="21.75" hidden="false" customHeight="true" outlineLevel="0" collapsed="false">
      <c r="A1" s="13" t="s">
        <v>128</v>
      </c>
      <c r="N1" s="14" t="s">
        <v>53</v>
      </c>
    </row>
    <row r="2" customFormat="false" ht="15" hidden="false" customHeight="true" outlineLevel="0" collapsed="false">
      <c r="A2" s="3" t="str">
        <f aca="false">Setup!$B$5&amp;" – amounts in ₹"</f>
        <v>Raipur Steel Fabricators Pvt Ltd – amounts in ₹</v>
      </c>
    </row>
    <row r="4" customFormat="false" ht="21.75" hidden="false" customHeight="true" outlineLevel="0" collapsed="false">
      <c r="A4" s="23" t="s">
        <v>98</v>
      </c>
      <c r="B4" s="24" t="n">
        <f aca="false">Inputs!B$4</f>
        <v>46113</v>
      </c>
      <c r="C4" s="24" t="n">
        <f aca="false">Inputs!C$4</f>
        <v>46143</v>
      </c>
      <c r="D4" s="24" t="n">
        <f aca="false">Inputs!D$4</f>
        <v>46174</v>
      </c>
      <c r="E4" s="24" t="n">
        <f aca="false">Inputs!E$4</f>
        <v>46204</v>
      </c>
      <c r="F4" s="24" t="n">
        <f aca="false">Inputs!F$4</f>
        <v>46235</v>
      </c>
      <c r="G4" s="24" t="n">
        <f aca="false">Inputs!G$4</f>
        <v>46266</v>
      </c>
      <c r="H4" s="24" t="n">
        <f aca="false">Inputs!H$4</f>
        <v>46296</v>
      </c>
      <c r="I4" s="24" t="n">
        <f aca="false">Inputs!I$4</f>
        <v>46327</v>
      </c>
      <c r="J4" s="24" t="n">
        <f aca="false">Inputs!J$4</f>
        <v>46357</v>
      </c>
      <c r="K4" s="24" t="n">
        <f aca="false">Inputs!K$4</f>
        <v>46388</v>
      </c>
      <c r="L4" s="24" t="n">
        <f aca="false">Inputs!L$4</f>
        <v>46419</v>
      </c>
      <c r="M4" s="24" t="n">
        <f aca="false">Inputs!M$4</f>
        <v>46447</v>
      </c>
      <c r="N4" s="25" t="s">
        <v>99</v>
      </c>
    </row>
    <row r="5" customFormat="false" ht="15" hidden="false" customHeight="true" outlineLevel="0" collapsed="false">
      <c r="A5" s="4" t="s">
        <v>61</v>
      </c>
      <c r="B5" s="31" t="n">
        <f aca="false">Setup!$B$8</f>
        <v>600000</v>
      </c>
      <c r="C5" s="30" t="n">
        <f aca="false">B19</f>
        <v>557620</v>
      </c>
      <c r="D5" s="30" t="n">
        <f aca="false">C19</f>
        <v>852750</v>
      </c>
      <c r="E5" s="30" t="n">
        <f aca="false">D19</f>
        <v>1147700</v>
      </c>
      <c r="F5" s="30" t="n">
        <f aca="false">E19</f>
        <v>253780</v>
      </c>
      <c r="G5" s="30" t="n">
        <f aca="false">F19</f>
        <v>422950</v>
      </c>
      <c r="H5" s="30" t="n">
        <f aca="false">G19</f>
        <v>356540</v>
      </c>
      <c r="I5" s="30" t="n">
        <f aca="false">H19</f>
        <v>168760</v>
      </c>
      <c r="J5" s="30" t="n">
        <f aca="false">I19</f>
        <v>505030</v>
      </c>
      <c r="K5" s="30" t="n">
        <f aca="false">J19</f>
        <v>882910</v>
      </c>
      <c r="L5" s="30" t="n">
        <f aca="false">K19</f>
        <v>1454480</v>
      </c>
      <c r="M5" s="30" t="n">
        <f aca="false">L19</f>
        <v>1816850</v>
      </c>
    </row>
    <row r="6" customFormat="false" ht="15" hidden="false" customHeight="true" outlineLevel="0" collapsed="false">
      <c r="A6" s="15" t="s">
        <v>129</v>
      </c>
      <c r="B6" s="16"/>
      <c r="C6" s="16"/>
      <c r="D6" s="16"/>
      <c r="E6" s="16"/>
      <c r="F6" s="16"/>
      <c r="G6" s="16"/>
      <c r="H6" s="16"/>
      <c r="I6" s="16"/>
      <c r="J6" s="16"/>
      <c r="K6" s="16"/>
      <c r="L6" s="16"/>
      <c r="M6" s="16"/>
      <c r="N6" s="16"/>
    </row>
    <row r="7" customFormat="false" ht="15" hidden="false" customHeight="true" outlineLevel="0" collapsed="false">
      <c r="A7" s="17" t="s">
        <v>130</v>
      </c>
      <c r="B7" s="32" t="n">
        <f aca="false">Inputs!B$6*(1+Setup!$B$20)*Setup!$B$11</f>
        <v>1008900</v>
      </c>
      <c r="C7" s="32" t="n">
        <f aca="false">Inputs!C$6*(1+Setup!$B$20)*Setup!$B$11+Inputs!B$6*(1+Setup!$B$20)*Setup!$B$12</f>
        <v>2557650</v>
      </c>
      <c r="D7" s="32" t="n">
        <f aca="false">Inputs!D$6*(1+Setup!$B$20)*Setup!$B$11+Inputs!C$6*(1+Setup!$B$20)*Setup!$B$12+Inputs!B$6*(1+Setup!$B$20)*Setup!$B$13</f>
        <v>3212550</v>
      </c>
      <c r="E7" s="32" t="n">
        <f aca="false">Inputs!E$6*(1+Setup!$B$20)*Setup!$B$11+Inputs!D$6*(1+Setup!$B$20)*Setup!$B$12+Inputs!C$6*(1+Setup!$B$20)*Setup!$B$13+Inputs!B$6*(1+Setup!$B$20)*Setup!$B$14</f>
        <v>3174200</v>
      </c>
      <c r="F7" s="32" t="n">
        <f aca="false">Inputs!F$6*(1+Setup!$B$20)*Setup!$B$11+Inputs!E$6*(1+Setup!$B$20)*Setup!$B$12+Inputs!D$6*(1+Setup!$B$20)*Setup!$B$13+Inputs!C$6*(1+Setup!$B$20)*Setup!$B$14</f>
        <v>2982450</v>
      </c>
      <c r="G7" s="32" t="n">
        <f aca="false">Inputs!G$6*(1+Setup!$B$20)*Setup!$B$11+Inputs!F$6*(1+Setup!$B$20)*Setup!$B$12+Inputs!E$6*(1+Setup!$B$20)*Setup!$B$13+Inputs!D$6*(1+Setup!$B$20)*Setup!$B$14</f>
        <v>3188950</v>
      </c>
      <c r="H7" s="32" t="n">
        <f aca="false">Inputs!H$6*(1+Setup!$B$20)*Setup!$B$11+Inputs!G$6*(1+Setup!$B$20)*Setup!$B$12+Inputs!F$6*(1+Setup!$B$20)*Setup!$B$13+Inputs!E$6*(1+Setup!$B$20)*Setup!$B$14</f>
        <v>3758300</v>
      </c>
      <c r="I7" s="32" t="n">
        <f aca="false">Inputs!I$6*(1+Setup!$B$20)*Setup!$B$11+Inputs!H$6*(1+Setup!$B$20)*Setup!$B$12+Inputs!G$6*(1+Setup!$B$20)*Setup!$B$13+Inputs!F$6*(1+Setup!$B$20)*Setup!$B$14</f>
        <v>4097550</v>
      </c>
      <c r="J7" s="32" t="n">
        <f aca="false">Inputs!J$6*(1+Setup!$B$20)*Setup!$B$11+Inputs!I$6*(1+Setup!$B$20)*Setup!$B$12+Inputs!H$6*(1+Setup!$B$20)*Setup!$B$13+Inputs!G$6*(1+Setup!$B$20)*Setup!$B$14</f>
        <v>3976600</v>
      </c>
      <c r="K7" s="32" t="n">
        <f aca="false">Inputs!K$6*(1+Setup!$B$20)*Setup!$B$11+Inputs!J$6*(1+Setup!$B$20)*Setup!$B$12+Inputs!I$6*(1+Setup!$B$20)*Setup!$B$13+Inputs!H$6*(1+Setup!$B$20)*Setup!$B$14</f>
        <v>3678650</v>
      </c>
      <c r="L7" s="32" t="n">
        <f aca="false">Inputs!L$6*(1+Setup!$B$20)*Setup!$B$11+Inputs!K$6*(1+Setup!$B$20)*Setup!$B$12+Inputs!J$6*(1+Setup!$B$20)*Setup!$B$13+Inputs!I$6*(1+Setup!$B$20)*Setup!$B$14</f>
        <v>3489850</v>
      </c>
      <c r="M7" s="32" t="n">
        <f aca="false">Inputs!M$6*(1+Setup!$B$20)*Setup!$B$11+Inputs!L$6*(1+Setup!$B$20)*Setup!$B$12+Inputs!K$6*(1+Setup!$B$20)*Setup!$B$13+Inputs!J$6*(1+Setup!$B$20)*Setup!$B$14</f>
        <v>3696350</v>
      </c>
      <c r="N7" s="26" t="n">
        <f aca="false">SUM(B7:M7)</f>
        <v>38822000</v>
      </c>
    </row>
    <row r="8" customFormat="false" ht="15" hidden="false" customHeight="true" outlineLevel="0" collapsed="false">
      <c r="A8" s="17" t="s">
        <v>131</v>
      </c>
      <c r="B8" s="32" t="n">
        <f aca="false">Setup!$B$23</f>
        <v>1800000</v>
      </c>
      <c r="C8" s="32" t="n">
        <f aca="false">Setup!$B$24</f>
        <v>900000</v>
      </c>
      <c r="D8" s="32" t="n">
        <f aca="false">Setup!$B$25</f>
        <v>250000</v>
      </c>
      <c r="E8" s="33" t="n">
        <f aca="false">0</f>
        <v>0</v>
      </c>
      <c r="F8" s="33" t="n">
        <f aca="false">0</f>
        <v>0</v>
      </c>
      <c r="G8" s="33" t="n">
        <f aca="false">0</f>
        <v>0</v>
      </c>
      <c r="H8" s="33" t="n">
        <f aca="false">0</f>
        <v>0</v>
      </c>
      <c r="I8" s="33" t="n">
        <f aca="false">0</f>
        <v>0</v>
      </c>
      <c r="J8" s="33" t="n">
        <f aca="false">0</f>
        <v>0</v>
      </c>
      <c r="K8" s="33" t="n">
        <f aca="false">0</f>
        <v>0</v>
      </c>
      <c r="L8" s="33" t="n">
        <f aca="false">0</f>
        <v>0</v>
      </c>
      <c r="M8" s="33" t="n">
        <f aca="false">0</f>
        <v>0</v>
      </c>
      <c r="N8" s="26" t="n">
        <f aca="false">SUM(B8:M8)</f>
        <v>2950000</v>
      </c>
    </row>
    <row r="9" customFormat="false" ht="15" hidden="false" customHeight="true" outlineLevel="0" collapsed="false">
      <c r="A9" s="17" t="s">
        <v>132</v>
      </c>
      <c r="B9" s="32" t="n">
        <f aca="false">Inputs!B$33</f>
        <v>6000</v>
      </c>
      <c r="C9" s="32" t="n">
        <f aca="false">Inputs!C$33</f>
        <v>6000</v>
      </c>
      <c r="D9" s="32" t="n">
        <f aca="false">Inputs!D$33</f>
        <v>6000</v>
      </c>
      <c r="E9" s="32" t="n">
        <f aca="false">Inputs!E$33</f>
        <v>1206000</v>
      </c>
      <c r="F9" s="32" t="n">
        <f aca="false">Inputs!F$33</f>
        <v>6000</v>
      </c>
      <c r="G9" s="32" t="n">
        <f aca="false">Inputs!G$33</f>
        <v>6000</v>
      </c>
      <c r="H9" s="32" t="n">
        <f aca="false">Inputs!H$33</f>
        <v>6000</v>
      </c>
      <c r="I9" s="32" t="n">
        <f aca="false">Inputs!I$33</f>
        <v>6000</v>
      </c>
      <c r="J9" s="32" t="n">
        <f aca="false">Inputs!J$33</f>
        <v>6000</v>
      </c>
      <c r="K9" s="32" t="n">
        <f aca="false">Inputs!K$33</f>
        <v>156000</v>
      </c>
      <c r="L9" s="32" t="n">
        <f aca="false">Inputs!L$33</f>
        <v>6000</v>
      </c>
      <c r="M9" s="32" t="n">
        <f aca="false">Inputs!M$33</f>
        <v>6000</v>
      </c>
      <c r="N9" s="26" t="n">
        <f aca="false">SUM(B9:M9)</f>
        <v>1422000</v>
      </c>
    </row>
    <row r="10" customFormat="false" ht="15" hidden="false" customHeight="true" outlineLevel="0" collapsed="false">
      <c r="A10" s="4" t="s">
        <v>133</v>
      </c>
      <c r="B10" s="30" t="n">
        <f aca="false">SUM(B7:B9)</f>
        <v>2814900</v>
      </c>
      <c r="C10" s="30" t="n">
        <f aca="false">SUM(C7:C9)</f>
        <v>3463650</v>
      </c>
      <c r="D10" s="30" t="n">
        <f aca="false">SUM(D7:D9)</f>
        <v>3468550</v>
      </c>
      <c r="E10" s="30" t="n">
        <f aca="false">SUM(E7:E9)</f>
        <v>4380200</v>
      </c>
      <c r="F10" s="30" t="n">
        <f aca="false">SUM(F7:F9)</f>
        <v>2988450</v>
      </c>
      <c r="G10" s="30" t="n">
        <f aca="false">SUM(G7:G9)</f>
        <v>3194950</v>
      </c>
      <c r="H10" s="30" t="n">
        <f aca="false">SUM(H7:H9)</f>
        <v>3764300</v>
      </c>
      <c r="I10" s="30" t="n">
        <f aca="false">SUM(I7:I9)</f>
        <v>4103550</v>
      </c>
      <c r="J10" s="30" t="n">
        <f aca="false">SUM(J7:J9)</f>
        <v>3982600</v>
      </c>
      <c r="K10" s="30" t="n">
        <f aca="false">SUM(K7:K9)</f>
        <v>3834650</v>
      </c>
      <c r="L10" s="30" t="n">
        <f aca="false">SUM(L7:L9)</f>
        <v>3495850</v>
      </c>
      <c r="M10" s="30" t="n">
        <f aca="false">SUM(M7:M9)</f>
        <v>3702350</v>
      </c>
      <c r="N10" s="26" t="n">
        <f aca="false">SUM(B10:M10)</f>
        <v>43194000</v>
      </c>
    </row>
    <row r="11" customFormat="false" ht="15" hidden="false" customHeight="true" outlineLevel="0" collapsed="false">
      <c r="A11" s="15" t="s">
        <v>134</v>
      </c>
      <c r="B11" s="16"/>
      <c r="C11" s="16"/>
      <c r="D11" s="16"/>
      <c r="E11" s="16"/>
      <c r="F11" s="16"/>
      <c r="G11" s="16"/>
      <c r="H11" s="16"/>
      <c r="I11" s="16"/>
      <c r="J11" s="16"/>
      <c r="K11" s="16"/>
      <c r="L11" s="16"/>
      <c r="M11" s="16"/>
      <c r="N11" s="16"/>
    </row>
    <row r="12" customFormat="false" ht="15" hidden="false" customHeight="true" outlineLevel="0" collapsed="false">
      <c r="A12" s="17" t="s">
        <v>135</v>
      </c>
      <c r="B12" s="32" t="n">
        <f aca="false">Inputs!B$7*(1+Setup!$B$21)*Setup!$B$16</f>
        <v>349280</v>
      </c>
      <c r="C12" s="32" t="n">
        <f aca="false">Inputs!C$7*(1+Setup!$B$21)*Setup!$B$16+Inputs!B$7*(1+Setup!$B$21)*Setup!$B$17</f>
        <v>1408920</v>
      </c>
      <c r="D12" s="32" t="n">
        <f aca="false">Inputs!D$7*(1+Setup!$B$21)*Setup!$B$16+Inputs!C$7*(1+Setup!$B$21)*Setup!$B$17+Inputs!B$7*(1+Setup!$B$21)*Setup!$B$18</f>
        <v>1770000</v>
      </c>
      <c r="E12" s="32" t="n">
        <f aca="false">Inputs!E$7*(1+Setup!$B$21)*Setup!$B$16+Inputs!D$7*(1+Setup!$B$21)*Setup!$B$17+Inputs!C$7*(1+Setup!$B$21)*Setup!$B$18</f>
        <v>1668520</v>
      </c>
      <c r="F12" s="32" t="n">
        <f aca="false">Inputs!F$7*(1+Setup!$B$21)*Setup!$B$16+Inputs!E$7*(1+Setup!$B$21)*Setup!$B$17+Inputs!D$7*(1+Setup!$B$21)*Setup!$B$18</f>
        <v>1529280</v>
      </c>
      <c r="G12" s="32" t="n">
        <f aca="false">Inputs!G$7*(1+Setup!$B$21)*Setup!$B$16+Inputs!F$7*(1+Setup!$B$21)*Setup!$B$17+Inputs!E$7*(1+Setup!$B$21)*Setup!$B$18</f>
        <v>1772360</v>
      </c>
      <c r="H12" s="32" t="n">
        <f aca="false">Inputs!H$7*(1+Setup!$B$21)*Setup!$B$16+Inputs!G$7*(1+Setup!$B$21)*Setup!$B$17+Inputs!F$7*(1+Setup!$B$21)*Setup!$B$18</f>
        <v>2437880</v>
      </c>
      <c r="I12" s="32" t="n">
        <f aca="false">Inputs!I$7*(1+Setup!$B$21)*Setup!$B$16+Inputs!H$7*(1+Setup!$B$21)*Setup!$B$17+Inputs!G$7*(1+Setup!$B$21)*Setup!$B$18</f>
        <v>2355280</v>
      </c>
      <c r="J12" s="32" t="n">
        <f aca="false">Inputs!J$7*(1+Setup!$B$21)*Setup!$B$16+Inputs!I$7*(1+Setup!$B$21)*Setup!$B$17+Inputs!H$7*(1+Setup!$B$21)*Setup!$B$18</f>
        <v>2093320</v>
      </c>
      <c r="K12" s="32" t="n">
        <f aca="false">Inputs!K$7*(1+Setup!$B$21)*Setup!$B$16+Inputs!J$7*(1+Setup!$B$21)*Setup!$B$17+Inputs!I$7*(1+Setup!$B$21)*Setup!$B$18</f>
        <v>1906880</v>
      </c>
      <c r="L12" s="32" t="n">
        <f aca="false">Inputs!L$7*(1+Setup!$B$21)*Setup!$B$16+Inputs!K$7*(1+Setup!$B$21)*Setup!$B$17+Inputs!J$7*(1+Setup!$B$21)*Setup!$B$18</f>
        <v>1788880</v>
      </c>
      <c r="M12" s="32" t="n">
        <f aca="false">Inputs!M$7*(1+Setup!$B$21)*Setup!$B$16+Inputs!L$7*(1+Setup!$B$21)*Setup!$B$17+Inputs!K$7*(1+Setup!$B$21)*Setup!$B$18</f>
        <v>1873840</v>
      </c>
      <c r="N12" s="26" t="n">
        <f aca="false">SUM(B12:M12)</f>
        <v>20954440</v>
      </c>
    </row>
    <row r="13" customFormat="false" ht="15" hidden="false" customHeight="true" outlineLevel="0" collapsed="false">
      <c r="A13" s="17" t="s">
        <v>136</v>
      </c>
      <c r="B13" s="32" t="n">
        <f aca="false">Setup!$B$26</f>
        <v>1300000</v>
      </c>
      <c r="C13" s="32" t="n">
        <f aca="false">Setup!$B$27</f>
        <v>450000</v>
      </c>
      <c r="D13" s="33" t="n">
        <f aca="false">0</f>
        <v>0</v>
      </c>
      <c r="E13" s="33" t="n">
        <f aca="false">0</f>
        <v>0</v>
      </c>
      <c r="F13" s="33" t="n">
        <f aca="false">0</f>
        <v>0</v>
      </c>
      <c r="G13" s="33" t="n">
        <f aca="false">0</f>
        <v>0</v>
      </c>
      <c r="H13" s="33" t="n">
        <f aca="false">0</f>
        <v>0</v>
      </c>
      <c r="I13" s="33" t="n">
        <f aca="false">0</f>
        <v>0</v>
      </c>
      <c r="J13" s="33" t="n">
        <f aca="false">0</f>
        <v>0</v>
      </c>
      <c r="K13" s="33" t="n">
        <f aca="false">0</f>
        <v>0</v>
      </c>
      <c r="L13" s="33" t="n">
        <f aca="false">0</f>
        <v>0</v>
      </c>
      <c r="M13" s="33" t="n">
        <f aca="false">0</f>
        <v>0</v>
      </c>
      <c r="N13" s="26" t="n">
        <f aca="false">SUM(B13:M13)</f>
        <v>1750000</v>
      </c>
    </row>
    <row r="14" customFormat="false" ht="15" hidden="false" customHeight="true" outlineLevel="0" collapsed="false">
      <c r="A14" s="17" t="s">
        <v>137</v>
      </c>
      <c r="B14" s="32" t="n">
        <f aca="false">Inputs!B$26</f>
        <v>893000</v>
      </c>
      <c r="C14" s="32" t="n">
        <f aca="false">Inputs!C$26</f>
        <v>908000</v>
      </c>
      <c r="D14" s="32" t="n">
        <f aca="false">Inputs!D$26</f>
        <v>903000</v>
      </c>
      <c r="E14" s="32" t="n">
        <f aca="false">Inputs!E$26</f>
        <v>983000</v>
      </c>
      <c r="F14" s="32" t="n">
        <f aca="false">Inputs!F$26</f>
        <v>898000</v>
      </c>
      <c r="G14" s="32" t="n">
        <f aca="false">Inputs!G$26</f>
        <v>953000</v>
      </c>
      <c r="H14" s="32" t="n">
        <f aca="false">Inputs!H$26</f>
        <v>1178000</v>
      </c>
      <c r="I14" s="32" t="n">
        <f aca="false">Inputs!I$26</f>
        <v>903000</v>
      </c>
      <c r="J14" s="32" t="n">
        <f aca="false">Inputs!J$26</f>
        <v>898000</v>
      </c>
      <c r="K14" s="32" t="n">
        <f aca="false">Inputs!K$26</f>
        <v>903000</v>
      </c>
      <c r="L14" s="32" t="n">
        <f aca="false">Inputs!L$26</f>
        <v>913000</v>
      </c>
      <c r="M14" s="32" t="n">
        <f aca="false">Inputs!M$26</f>
        <v>933000</v>
      </c>
      <c r="N14" s="26" t="n">
        <f aca="false">SUM(B14:M14)</f>
        <v>11266000</v>
      </c>
    </row>
    <row r="15" customFormat="false" ht="15" hidden="false" customHeight="true" outlineLevel="0" collapsed="false">
      <c r="A15" s="17" t="s">
        <v>138</v>
      </c>
      <c r="B15" s="32" t="n">
        <f aca="false">Setup!$B$28</f>
        <v>160000</v>
      </c>
      <c r="C15" s="33" t="n">
        <f aca="false">B27</f>
        <v>246600</v>
      </c>
      <c r="D15" s="33" t="n">
        <f aca="false">C27</f>
        <v>255600</v>
      </c>
      <c r="E15" s="33" t="n">
        <f aca="false">D27</f>
        <v>237600</v>
      </c>
      <c r="F15" s="33" t="n">
        <f aca="false">E27</f>
        <v>207000</v>
      </c>
      <c r="G15" s="33" t="n">
        <f aca="false">F27</f>
        <v>216000</v>
      </c>
      <c r="H15" s="33" t="n">
        <f aca="false">G27</f>
        <v>151200</v>
      </c>
      <c r="I15" s="33" t="n">
        <f aca="false">H27</f>
        <v>324000</v>
      </c>
      <c r="J15" s="33" t="n">
        <f aca="false">I27</f>
        <v>293400</v>
      </c>
      <c r="K15" s="33" t="n">
        <f aca="false">J27</f>
        <v>268200</v>
      </c>
      <c r="L15" s="33" t="n">
        <f aca="false">K27</f>
        <v>246600</v>
      </c>
      <c r="M15" s="33" t="n">
        <f aca="false">L27</f>
        <v>255600</v>
      </c>
      <c r="N15" s="26" t="n">
        <f aca="false">SUM(B15:M15)</f>
        <v>2861800</v>
      </c>
    </row>
    <row r="16" customFormat="false" ht="15" hidden="false" customHeight="true" outlineLevel="0" collapsed="false">
      <c r="A16" s="17" t="s">
        <v>139</v>
      </c>
      <c r="B16" s="32" t="n">
        <f aca="false">Inputs!B$40</f>
        <v>155000</v>
      </c>
      <c r="C16" s="32" t="n">
        <f aca="false">Inputs!C$40</f>
        <v>155000</v>
      </c>
      <c r="D16" s="32" t="n">
        <f aca="false">Inputs!D$40</f>
        <v>245000</v>
      </c>
      <c r="E16" s="32" t="n">
        <f aca="false">Inputs!E$40</f>
        <v>2385000</v>
      </c>
      <c r="F16" s="32" t="n">
        <f aca="false">Inputs!F$40</f>
        <v>185000</v>
      </c>
      <c r="G16" s="32" t="n">
        <f aca="false">Inputs!G$40</f>
        <v>320000</v>
      </c>
      <c r="H16" s="32" t="n">
        <f aca="false">Inputs!H$40</f>
        <v>185000</v>
      </c>
      <c r="I16" s="32" t="n">
        <f aca="false">Inputs!I$40</f>
        <v>185000</v>
      </c>
      <c r="J16" s="32" t="n">
        <f aca="false">Inputs!J$40</f>
        <v>320000</v>
      </c>
      <c r="K16" s="32" t="n">
        <f aca="false">Inputs!K$40</f>
        <v>185000</v>
      </c>
      <c r="L16" s="32" t="n">
        <f aca="false">Inputs!L$40</f>
        <v>185000</v>
      </c>
      <c r="M16" s="32" t="n">
        <f aca="false">Inputs!M$40</f>
        <v>275000</v>
      </c>
      <c r="N16" s="26" t="n">
        <f aca="false">SUM(B16:M16)</f>
        <v>4780000</v>
      </c>
    </row>
    <row r="17" customFormat="false" ht="15" hidden="false" customHeight="true" outlineLevel="0" collapsed="false">
      <c r="A17" s="4" t="s">
        <v>140</v>
      </c>
      <c r="B17" s="30" t="n">
        <f aca="false">SUM(B12:B16)</f>
        <v>2857280</v>
      </c>
      <c r="C17" s="30" t="n">
        <f aca="false">SUM(C12:C16)</f>
        <v>3168520</v>
      </c>
      <c r="D17" s="30" t="n">
        <f aca="false">SUM(D12:D16)</f>
        <v>3173600</v>
      </c>
      <c r="E17" s="30" t="n">
        <f aca="false">SUM(E12:E16)</f>
        <v>5274120</v>
      </c>
      <c r="F17" s="30" t="n">
        <f aca="false">SUM(F12:F16)</f>
        <v>2819280</v>
      </c>
      <c r="G17" s="30" t="n">
        <f aca="false">SUM(G12:G16)</f>
        <v>3261360</v>
      </c>
      <c r="H17" s="30" t="n">
        <f aca="false">SUM(H12:H16)</f>
        <v>3952080</v>
      </c>
      <c r="I17" s="30" t="n">
        <f aca="false">SUM(I12:I16)</f>
        <v>3767280</v>
      </c>
      <c r="J17" s="30" t="n">
        <f aca="false">SUM(J12:J16)</f>
        <v>3604720</v>
      </c>
      <c r="K17" s="30" t="n">
        <f aca="false">SUM(K12:K16)</f>
        <v>3263080</v>
      </c>
      <c r="L17" s="30" t="n">
        <f aca="false">SUM(L12:L16)</f>
        <v>3133480</v>
      </c>
      <c r="M17" s="30" t="n">
        <f aca="false">SUM(M12:M16)</f>
        <v>3337440</v>
      </c>
      <c r="N17" s="26" t="n">
        <f aca="false">SUM(B17:M17)</f>
        <v>41612240</v>
      </c>
    </row>
    <row r="18" customFormat="false" ht="15" hidden="false" customHeight="true" outlineLevel="0" collapsed="false">
      <c r="A18" s="4" t="s">
        <v>141</v>
      </c>
      <c r="B18" s="30" t="n">
        <f aca="false">B10-B17</f>
        <v>-42380</v>
      </c>
      <c r="C18" s="30" t="n">
        <f aca="false">C10-C17</f>
        <v>295130</v>
      </c>
      <c r="D18" s="30" t="n">
        <f aca="false">D10-D17</f>
        <v>294950</v>
      </c>
      <c r="E18" s="30" t="n">
        <f aca="false">E10-E17</f>
        <v>-893920</v>
      </c>
      <c r="F18" s="30" t="n">
        <f aca="false">F10-F17</f>
        <v>169170</v>
      </c>
      <c r="G18" s="30" t="n">
        <f aca="false">G10-G17</f>
        <v>-66410</v>
      </c>
      <c r="H18" s="30" t="n">
        <f aca="false">H10-H17</f>
        <v>-187780</v>
      </c>
      <c r="I18" s="30" t="n">
        <f aca="false">I10-I17</f>
        <v>336270</v>
      </c>
      <c r="J18" s="30" t="n">
        <f aca="false">J10-J17</f>
        <v>377880</v>
      </c>
      <c r="K18" s="30" t="n">
        <f aca="false">K10-K17</f>
        <v>571570</v>
      </c>
      <c r="L18" s="30" t="n">
        <f aca="false">L10-L17</f>
        <v>362370</v>
      </c>
      <c r="M18" s="30" t="n">
        <f aca="false">M10-M17</f>
        <v>364910</v>
      </c>
      <c r="N18" s="26" t="n">
        <f aca="false">SUM(B18:M18)</f>
        <v>1581760</v>
      </c>
    </row>
    <row r="19" customFormat="false" ht="15" hidden="false" customHeight="true" outlineLevel="0" collapsed="false">
      <c r="A19" s="4" t="s">
        <v>142</v>
      </c>
      <c r="B19" s="34" t="n">
        <f aca="false">B5+B18</f>
        <v>557620</v>
      </c>
      <c r="C19" s="34" t="n">
        <f aca="false">C5+C18</f>
        <v>852750</v>
      </c>
      <c r="D19" s="34" t="n">
        <f aca="false">D5+D18</f>
        <v>1147700</v>
      </c>
      <c r="E19" s="34" t="n">
        <f aca="false">E5+E18</f>
        <v>253780</v>
      </c>
      <c r="F19" s="34" t="n">
        <f aca="false">F5+F18</f>
        <v>422950</v>
      </c>
      <c r="G19" s="34" t="n">
        <f aca="false">G5+G18</f>
        <v>356540</v>
      </c>
      <c r="H19" s="34" t="n">
        <f aca="false">H5+H18</f>
        <v>168760</v>
      </c>
      <c r="I19" s="34" t="n">
        <f aca="false">I5+I18</f>
        <v>505030</v>
      </c>
      <c r="J19" s="34" t="n">
        <f aca="false">J5+J18</f>
        <v>882910</v>
      </c>
      <c r="K19" s="34" t="n">
        <f aca="false">K5+K18</f>
        <v>1454480</v>
      </c>
      <c r="L19" s="34" t="n">
        <f aca="false">L5+L18</f>
        <v>1816850</v>
      </c>
      <c r="M19" s="34" t="n">
        <f aca="false">M5+M18</f>
        <v>2181760</v>
      </c>
    </row>
    <row r="20" customFormat="false" ht="15" hidden="false" customHeight="true" outlineLevel="0" collapsed="false">
      <c r="A20" s="17" t="s">
        <v>143</v>
      </c>
      <c r="B20" s="35" t="str">
        <f aca="false">IF(B19&lt;Setup!$B$9,"Below min","OK")</f>
        <v>OK</v>
      </c>
      <c r="C20" s="35" t="str">
        <f aca="false">IF(C19&lt;Setup!$B$9,"Below min","OK")</f>
        <v>OK</v>
      </c>
      <c r="D20" s="35" t="str">
        <f aca="false">IF(D19&lt;Setup!$B$9,"Below min","OK")</f>
        <v>OK</v>
      </c>
      <c r="E20" s="35" t="str">
        <f aca="false">IF(E19&lt;Setup!$B$9,"Below min","OK")</f>
        <v>Below min</v>
      </c>
      <c r="F20" s="35" t="str">
        <f aca="false">IF(F19&lt;Setup!$B$9,"Below min","OK")</f>
        <v>Below min</v>
      </c>
      <c r="G20" s="35" t="str">
        <f aca="false">IF(G19&lt;Setup!$B$9,"Below min","OK")</f>
        <v>Below min</v>
      </c>
      <c r="H20" s="35" t="str">
        <f aca="false">IF(H19&lt;Setup!$B$9,"Below min","OK")</f>
        <v>Below min</v>
      </c>
      <c r="I20" s="35" t="str">
        <f aca="false">IF(I19&lt;Setup!$B$9,"Below min","OK")</f>
        <v>OK</v>
      </c>
      <c r="J20" s="35" t="str">
        <f aca="false">IF(J19&lt;Setup!$B$9,"Below min","OK")</f>
        <v>OK</v>
      </c>
      <c r="K20" s="35" t="str">
        <f aca="false">IF(K19&lt;Setup!$B$9,"Below min","OK")</f>
        <v>OK</v>
      </c>
      <c r="L20" s="35" t="str">
        <f aca="false">IF(L19&lt;Setup!$B$9,"Below min","OK")</f>
        <v>OK</v>
      </c>
      <c r="M20" s="35" t="str">
        <f aca="false">IF(M19&lt;Setup!$B$9,"Below min","OK")</f>
        <v>OK</v>
      </c>
    </row>
    <row r="21" customFormat="false" ht="15" hidden="false" customHeight="true" outlineLevel="0" collapsed="false">
      <c r="A21" s="17" t="s">
        <v>144</v>
      </c>
      <c r="B21" s="32" t="n">
        <f aca="false">B19-Setup!$B$9</f>
        <v>57620</v>
      </c>
      <c r="C21" s="32" t="n">
        <f aca="false">C19-Setup!$B$9</f>
        <v>352750</v>
      </c>
      <c r="D21" s="32" t="n">
        <f aca="false">D19-Setup!$B$9</f>
        <v>647700</v>
      </c>
      <c r="E21" s="32" t="n">
        <f aca="false">E19-Setup!$B$9</f>
        <v>-246220</v>
      </c>
      <c r="F21" s="32" t="n">
        <f aca="false">F19-Setup!$B$9</f>
        <v>-77050</v>
      </c>
      <c r="G21" s="32" t="n">
        <f aca="false">G19-Setup!$B$9</f>
        <v>-143460</v>
      </c>
      <c r="H21" s="32" t="n">
        <f aca="false">H19-Setup!$B$9</f>
        <v>-331240</v>
      </c>
      <c r="I21" s="32" t="n">
        <f aca="false">I19-Setup!$B$9</f>
        <v>5030</v>
      </c>
      <c r="J21" s="32" t="n">
        <f aca="false">J19-Setup!$B$9</f>
        <v>382910</v>
      </c>
      <c r="K21" s="32" t="n">
        <f aca="false">K19-Setup!$B$9</f>
        <v>954480</v>
      </c>
      <c r="L21" s="32" t="n">
        <f aca="false">L19-Setup!$B$9</f>
        <v>1316850</v>
      </c>
      <c r="M21" s="32" t="n">
        <f aca="false">M19-Setup!$B$9</f>
        <v>1681760</v>
      </c>
    </row>
    <row r="23" customFormat="false" ht="15" hidden="false" customHeight="true" outlineLevel="0" collapsed="false">
      <c r="A23" s="15" t="s">
        <v>145</v>
      </c>
      <c r="B23" s="16"/>
      <c r="C23" s="16"/>
      <c r="D23" s="16"/>
      <c r="E23" s="16"/>
      <c r="F23" s="16"/>
      <c r="G23" s="16"/>
      <c r="H23" s="16"/>
      <c r="I23" s="16"/>
      <c r="J23" s="16"/>
      <c r="K23" s="16"/>
      <c r="L23" s="16"/>
      <c r="M23" s="16"/>
      <c r="N23" s="16"/>
    </row>
    <row r="24" customFormat="false" ht="15" hidden="false" customHeight="true" outlineLevel="0" collapsed="false">
      <c r="A24" s="17" t="s">
        <v>146</v>
      </c>
      <c r="B24" s="32" t="n">
        <f aca="false">Inputs!B$6*Setup!$B$20</f>
        <v>513000</v>
      </c>
      <c r="C24" s="32" t="n">
        <f aca="false">Inputs!C$6*Setup!$B$20</f>
        <v>531000</v>
      </c>
      <c r="D24" s="32" t="n">
        <f aca="false">Inputs!D$6*Setup!$B$20</f>
        <v>495000</v>
      </c>
      <c r="E24" s="32" t="n">
        <f aca="false">Inputs!E$6*Setup!$B$20</f>
        <v>432000</v>
      </c>
      <c r="F24" s="32" t="n">
        <f aca="false">Inputs!F$6*Setup!$B$20</f>
        <v>450000</v>
      </c>
      <c r="G24" s="32" t="n">
        <f aca="false">Inputs!G$6*Setup!$B$20</f>
        <v>576000</v>
      </c>
      <c r="H24" s="32" t="n">
        <f aca="false">Inputs!H$6*Setup!$B$20</f>
        <v>675000</v>
      </c>
      <c r="I24" s="32" t="n">
        <f aca="false">Inputs!I$6*Setup!$B$20</f>
        <v>612000</v>
      </c>
      <c r="J24" s="32" t="n">
        <f aca="false">Inputs!J$6*Setup!$B$20</f>
        <v>558000</v>
      </c>
      <c r="K24" s="32" t="n">
        <f aca="false">Inputs!K$6*Setup!$B$20</f>
        <v>513000</v>
      </c>
      <c r="L24" s="32" t="n">
        <f aca="false">Inputs!L$6*Setup!$B$20</f>
        <v>531000</v>
      </c>
      <c r="M24" s="32" t="n">
        <f aca="false">Inputs!M$6*Setup!$B$20</f>
        <v>648000</v>
      </c>
      <c r="N24" s="26" t="n">
        <f aca="false">SUM(B24:M24)</f>
        <v>6534000</v>
      </c>
    </row>
    <row r="25" customFormat="false" ht="15" hidden="false" customHeight="true" outlineLevel="0" collapsed="false">
      <c r="A25" s="17" t="s">
        <v>147</v>
      </c>
      <c r="B25" s="32" t="n">
        <f aca="false">Inputs!B$7*Setup!$B$21</f>
        <v>266400</v>
      </c>
      <c r="C25" s="32" t="n">
        <f aca="false">Inputs!C$7*Setup!$B$21</f>
        <v>275400</v>
      </c>
      <c r="D25" s="32" t="n">
        <f aca="false">Inputs!D$7*Setup!$B$21</f>
        <v>257400</v>
      </c>
      <c r="E25" s="32" t="n">
        <f aca="false">Inputs!E$7*Setup!$B$21</f>
        <v>225000</v>
      </c>
      <c r="F25" s="32" t="n">
        <f aca="false">Inputs!F$7*Setup!$B$21</f>
        <v>234000</v>
      </c>
      <c r="G25" s="32" t="n">
        <f aca="false">Inputs!G$7*Setup!$B$21</f>
        <v>424800</v>
      </c>
      <c r="H25" s="32" t="n">
        <f aca="false">Inputs!H$7*Setup!$B$21</f>
        <v>351000</v>
      </c>
      <c r="I25" s="32" t="n">
        <f aca="false">Inputs!I$7*Setup!$B$21</f>
        <v>318600</v>
      </c>
      <c r="J25" s="32" t="n">
        <f aca="false">Inputs!J$7*Setup!$B$21</f>
        <v>289800</v>
      </c>
      <c r="K25" s="32" t="n">
        <f aca="false">Inputs!K$7*Setup!$B$21</f>
        <v>266400</v>
      </c>
      <c r="L25" s="32" t="n">
        <f aca="false">Inputs!L$7*Setup!$B$21</f>
        <v>275400</v>
      </c>
      <c r="M25" s="32" t="n">
        <f aca="false">Inputs!M$7*Setup!$B$21</f>
        <v>336600</v>
      </c>
      <c r="N25" s="26" t="n">
        <f aca="false">SUM(B25:M25)</f>
        <v>3520800</v>
      </c>
    </row>
    <row r="26" customFormat="false" ht="15" hidden="false" customHeight="true" outlineLevel="0" collapsed="false">
      <c r="A26" s="17" t="s">
        <v>148</v>
      </c>
      <c r="B26" s="33" t="n">
        <f aca="false">0</f>
        <v>0</v>
      </c>
      <c r="C26" s="33" t="n">
        <f aca="false">B28</f>
        <v>0</v>
      </c>
      <c r="D26" s="33" t="n">
        <f aca="false">C28</f>
        <v>0</v>
      </c>
      <c r="E26" s="33" t="n">
        <f aca="false">D28</f>
        <v>0</v>
      </c>
      <c r="F26" s="33" t="n">
        <f aca="false">E28</f>
        <v>0</v>
      </c>
      <c r="G26" s="33" t="n">
        <f aca="false">F28</f>
        <v>0</v>
      </c>
      <c r="H26" s="33" t="n">
        <f aca="false">G28</f>
        <v>0</v>
      </c>
      <c r="I26" s="33" t="n">
        <f aca="false">H28</f>
        <v>0</v>
      </c>
      <c r="J26" s="33" t="n">
        <f aca="false">I28</f>
        <v>0</v>
      </c>
      <c r="K26" s="33" t="n">
        <f aca="false">J28</f>
        <v>0</v>
      </c>
      <c r="L26" s="33" t="n">
        <f aca="false">K28</f>
        <v>0</v>
      </c>
      <c r="M26" s="33" t="n">
        <f aca="false">L28</f>
        <v>0</v>
      </c>
      <c r="N26" s="26" t="n">
        <f aca="false">SUM(B26:M26)</f>
        <v>0</v>
      </c>
    </row>
    <row r="27" customFormat="false" ht="15" hidden="false" customHeight="true" outlineLevel="0" collapsed="false">
      <c r="A27" s="17" t="s">
        <v>149</v>
      </c>
      <c r="B27" s="33" t="n">
        <f aca="false">MAX(0,B24-B25-B26)</f>
        <v>246600</v>
      </c>
      <c r="C27" s="33" t="n">
        <f aca="false">MAX(0,C24-C25-C26)</f>
        <v>255600</v>
      </c>
      <c r="D27" s="33" t="n">
        <f aca="false">MAX(0,D24-D25-D26)</f>
        <v>237600</v>
      </c>
      <c r="E27" s="33" t="n">
        <f aca="false">MAX(0,E24-E25-E26)</f>
        <v>207000</v>
      </c>
      <c r="F27" s="33" t="n">
        <f aca="false">MAX(0,F24-F25-F26)</f>
        <v>216000</v>
      </c>
      <c r="G27" s="33" t="n">
        <f aca="false">MAX(0,G24-G25-G26)</f>
        <v>151200</v>
      </c>
      <c r="H27" s="33" t="n">
        <f aca="false">MAX(0,H24-H25-H26)</f>
        <v>324000</v>
      </c>
      <c r="I27" s="33" t="n">
        <f aca="false">MAX(0,I24-I25-I26)</f>
        <v>293400</v>
      </c>
      <c r="J27" s="33" t="n">
        <f aca="false">MAX(0,J24-J25-J26)</f>
        <v>268200</v>
      </c>
      <c r="K27" s="33" t="n">
        <f aca="false">MAX(0,K24-K25-K26)</f>
        <v>246600</v>
      </c>
      <c r="L27" s="33" t="n">
        <f aca="false">MAX(0,L24-L25-L26)</f>
        <v>255600</v>
      </c>
      <c r="M27" s="33" t="n">
        <f aca="false">MAX(0,M24-M25-M26)</f>
        <v>311400</v>
      </c>
      <c r="N27" s="26" t="n">
        <f aca="false">SUM(B27:M27)</f>
        <v>3013200</v>
      </c>
    </row>
    <row r="28" customFormat="false" ht="15" hidden="false" customHeight="true" outlineLevel="0" collapsed="false">
      <c r="A28" s="17" t="s">
        <v>150</v>
      </c>
      <c r="B28" s="33" t="n">
        <f aca="false">MAX(0,B25+B26-B24)</f>
        <v>0</v>
      </c>
      <c r="C28" s="33" t="n">
        <f aca="false">MAX(0,C25+C26-C24)</f>
        <v>0</v>
      </c>
      <c r="D28" s="33" t="n">
        <f aca="false">MAX(0,D25+D26-D24)</f>
        <v>0</v>
      </c>
      <c r="E28" s="33" t="n">
        <f aca="false">MAX(0,E25+E26-E24)</f>
        <v>0</v>
      </c>
      <c r="F28" s="33" t="n">
        <f aca="false">MAX(0,F25+F26-F24)</f>
        <v>0</v>
      </c>
      <c r="G28" s="33" t="n">
        <f aca="false">MAX(0,G25+G26-G24)</f>
        <v>0</v>
      </c>
      <c r="H28" s="33" t="n">
        <f aca="false">MAX(0,H25+H26-H24)</f>
        <v>0</v>
      </c>
      <c r="I28" s="33" t="n">
        <f aca="false">MAX(0,I25+I26-I24)</f>
        <v>0</v>
      </c>
      <c r="J28" s="33" t="n">
        <f aca="false">MAX(0,J25+J26-J24)</f>
        <v>0</v>
      </c>
      <c r="K28" s="33" t="n">
        <f aca="false">MAX(0,K25+K26-K24)</f>
        <v>0</v>
      </c>
      <c r="L28" s="33" t="n">
        <f aca="false">MAX(0,L25+L26-L24)</f>
        <v>0</v>
      </c>
      <c r="M28" s="33" t="n">
        <f aca="false">MAX(0,M25+M26-M24)</f>
        <v>0</v>
      </c>
    </row>
    <row r="30" customFormat="false" ht="15" hidden="false" customHeight="true" outlineLevel="0" collapsed="false">
      <c r="A30" s="15" t="s">
        <v>151</v>
      </c>
      <c r="B30" s="16"/>
      <c r="C30" s="16"/>
      <c r="D30" s="16"/>
      <c r="E30" s="16"/>
      <c r="F30" s="16"/>
      <c r="G30" s="16"/>
      <c r="H30" s="16"/>
      <c r="I30" s="16"/>
      <c r="J30" s="16"/>
      <c r="K30" s="16"/>
      <c r="L30" s="16"/>
      <c r="M30" s="16"/>
      <c r="N30" s="16"/>
    </row>
    <row r="31" customFormat="false" ht="15" hidden="false" customHeight="true" outlineLevel="0" collapsed="false">
      <c r="A31" s="4" t="s">
        <v>152</v>
      </c>
      <c r="B31" s="36" t="n">
        <f aca="false">MIN(B19:M19)</f>
        <v>168760</v>
      </c>
      <c r="C31" s="36"/>
    </row>
    <row r="32" customFormat="false" ht="15" hidden="false" customHeight="true" outlineLevel="0" collapsed="false">
      <c r="A32" s="17" t="s">
        <v>153</v>
      </c>
      <c r="B32" s="37" t="n">
        <f aca="false">INDEX(B4:M4,MATCH(B31,B19:M19,0))</f>
        <v>46296</v>
      </c>
      <c r="C32" s="37"/>
    </row>
    <row r="33" customFormat="false" ht="15" hidden="false" customHeight="true" outlineLevel="0" collapsed="false">
      <c r="A33" s="17" t="s">
        <v>154</v>
      </c>
      <c r="B33" s="38" t="n">
        <f aca="false">COUNTIF(B20:M20,"Below min")</f>
        <v>4</v>
      </c>
      <c r="C33" s="38"/>
    </row>
    <row r="34" customFormat="false" ht="15" hidden="false" customHeight="true" outlineLevel="0" collapsed="false">
      <c r="A34" s="4" t="s">
        <v>155</v>
      </c>
      <c r="B34" s="36" t="n">
        <f aca="false">MAX(0,Setup!$B$9-B31)</f>
        <v>331240</v>
      </c>
      <c r="C34" s="36"/>
    </row>
    <row r="35" customFormat="false" ht="15" hidden="false" customHeight="true" outlineLevel="0" collapsed="false">
      <c r="A35" s="17" t="s">
        <v>156</v>
      </c>
      <c r="B35" s="39" t="n">
        <f aca="false">M19</f>
        <v>2181760</v>
      </c>
      <c r="C35" s="39"/>
    </row>
    <row r="36" customFormat="false" ht="15" hidden="false" customHeight="true" outlineLevel="0" collapsed="false">
      <c r="A36" s="17" t="s">
        <v>157</v>
      </c>
      <c r="B36" s="39" t="n">
        <f aca="false">Inputs!N$6*(1+Setup!$B$20)+Setup!$B$23+Setup!$B$24+Setup!$B$25-N7-N8</f>
        <v>4012000</v>
      </c>
      <c r="C36" s="39"/>
    </row>
    <row r="37" customFormat="false" ht="15" hidden="false" customHeight="true" outlineLevel="0" collapsed="false">
      <c r="A37" s="17" t="s">
        <v>158</v>
      </c>
      <c r="B37" s="39" t="n">
        <f aca="false">Inputs!N$7*(1+Setup!$B$21)+Setup!$B$26+Setup!$B$27-N12-N13</f>
        <v>2126360</v>
      </c>
      <c r="C37" s="39"/>
    </row>
    <row r="38" customFormat="false" ht="15" hidden="false" customHeight="true" outlineLevel="0" collapsed="false">
      <c r="A38" s="17" t="s">
        <v>159</v>
      </c>
      <c r="B38" s="39" t="n">
        <f aca="false">M27</f>
        <v>311400</v>
      </c>
      <c r="C38" s="39"/>
    </row>
    <row r="40" customFormat="false" ht="15" hidden="false" customHeight="true" outlineLevel="0" collapsed="false">
      <c r="A40" s="15" t="s">
        <v>93</v>
      </c>
      <c r="B40" s="16"/>
      <c r="C40" s="16"/>
      <c r="D40" s="16"/>
      <c r="E40" s="16"/>
      <c r="F40" s="16"/>
      <c r="G40" s="16"/>
      <c r="H40" s="16"/>
      <c r="I40" s="16"/>
      <c r="J40" s="16"/>
      <c r="K40" s="16"/>
      <c r="L40" s="16"/>
      <c r="M40" s="16"/>
      <c r="N40" s="16"/>
    </row>
    <row r="41" customFormat="false" ht="15" hidden="false" customHeight="true" outlineLevel="0" collapsed="false">
      <c r="A41" s="17" t="s">
        <v>160</v>
      </c>
      <c r="B41" s="39" t="n">
        <f aca="false">ROUND(B5+N10-N17-M19,0)</f>
        <v>0</v>
      </c>
      <c r="C41" s="39"/>
    </row>
    <row r="42" customFormat="false" ht="15" hidden="false" customHeight="true" outlineLevel="0" collapsed="false">
      <c r="A42" s="17" t="s">
        <v>161</v>
      </c>
      <c r="B42" s="40" t="str">
        <f aca="false">IF(AND(Setup!$B$31="OK",Setup!$B$32="OK"),"OK","CHECK")</f>
        <v>OK</v>
      </c>
      <c r="C42" s="40"/>
    </row>
    <row r="44" customFormat="false" ht="15" hidden="false" customHeight="true" outlineLevel="0" collapsed="false">
      <c r="A44" s="3" t="s">
        <v>162</v>
      </c>
      <c r="B44" s="33" t="n">
        <f aca="false">Setup!$B$9</f>
        <v>500000</v>
      </c>
      <c r="C44" s="33" t="n">
        <f aca="false">Setup!$B$9</f>
        <v>500000</v>
      </c>
      <c r="D44" s="33" t="n">
        <f aca="false">Setup!$B$9</f>
        <v>500000</v>
      </c>
      <c r="E44" s="33" t="n">
        <f aca="false">Setup!$B$9</f>
        <v>500000</v>
      </c>
      <c r="F44" s="33" t="n">
        <f aca="false">Setup!$B$9</f>
        <v>500000</v>
      </c>
      <c r="G44" s="33" t="n">
        <f aca="false">Setup!$B$9</f>
        <v>500000</v>
      </c>
      <c r="H44" s="33" t="n">
        <f aca="false">Setup!$B$9</f>
        <v>500000</v>
      </c>
      <c r="I44" s="33" t="n">
        <f aca="false">Setup!$B$9</f>
        <v>500000</v>
      </c>
      <c r="J44" s="33" t="n">
        <f aca="false">Setup!$B$9</f>
        <v>500000</v>
      </c>
      <c r="K44" s="33" t="n">
        <f aca="false">Setup!$B$9</f>
        <v>500000</v>
      </c>
      <c r="L44" s="33" t="n">
        <f aca="false">Setup!$B$9</f>
        <v>500000</v>
      </c>
      <c r="M44" s="33" t="n">
        <f aca="false">Setup!$B$9</f>
        <v>500000</v>
      </c>
    </row>
  </sheetData>
  <mergeCells count="10">
    <mergeCell ref="B31:C31"/>
    <mergeCell ref="B32:C32"/>
    <mergeCell ref="B33:C33"/>
    <mergeCell ref="B34:C34"/>
    <mergeCell ref="B35:C35"/>
    <mergeCell ref="B36:C36"/>
    <mergeCell ref="B37:C37"/>
    <mergeCell ref="B38:C38"/>
    <mergeCell ref="B41:C41"/>
    <mergeCell ref="B42:C42"/>
  </mergeCells>
  <conditionalFormatting sqref="B20:M20">
    <cfRule type="cellIs" priority="2" operator="equal" aboveAverage="0" equalAverage="0" bottom="0" percent="0" rank="0" text="" dxfId="1">
      <formula>"Below min"</formula>
    </cfRule>
    <cfRule type="cellIs" priority="3" operator="equal" aboveAverage="0" equalAverage="0" bottom="0" percent="0" rank="0" text="" dxfId="2">
      <formula>"OK"</formula>
    </cfRule>
  </conditionalFormatting>
  <conditionalFormatting sqref="B19:M21">
    <cfRule type="expression" priority="4" aboveAverage="0" equalAverage="0" bottom="0" percent="0" rank="0" text="" dxfId="3">
      <formula>B19&lt;Setup!$B$9</formula>
    </cfRule>
  </conditionalFormatting>
  <conditionalFormatting sqref="B34">
    <cfRule type="cellIs" priority="5" operator="greaterThan" aboveAverage="0" equalAverage="0" bottom="0" percent="0" rank="0" text="" dxfId="1">
      <formula>0</formula>
    </cfRule>
  </conditionalFormatting>
  <conditionalFormatting sqref="B41">
    <cfRule type="expression" priority="6" aboveAverage="0" equalAverage="0" bottom="0" percent="0" rank="0" text="" dxfId="4">
      <formula>ROUND(B41,2)&lt;&gt;0</formula>
    </cfRule>
  </conditionalFormatting>
  <conditionalFormatting sqref="B42">
    <cfRule type="cellIs" priority="7" operator="equal" aboveAverage="0" equalAverage="0" bottom="0" percent="0" rank="0" text="" dxfId="0">
      <formula>"OK"</formula>
    </cfRule>
    <cfRule type="cellIs" priority="8" operator="equal" aboveAverage="0" equalAverage="0" bottom="0" percent="0" rank="0" text="" dxfId="1">
      <formula>"CHECK"</formula>
    </cfRule>
  </conditionalFormatting>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PB Lab · pblab.in/templates&amp;R&amp;8 Page &amp;P of &amp;N</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65911"/>
    <pageSetUpPr fitToPage="false"/>
  </sheetPr>
  <dimension ref="B2:B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0"/>
  </cols>
  <sheetData>
    <row r="2" customFormat="false" ht="19.7" hidden="false" customHeight="false" outlineLevel="0" collapsed="false">
      <c r="B2" s="41" t="s">
        <v>163</v>
      </c>
    </row>
    <row r="4" customFormat="false" ht="15" hidden="false" customHeight="false" outlineLevel="0" collapsed="false">
      <c r="B4" s="42" t="s">
        <v>164</v>
      </c>
    </row>
    <row r="5" customFormat="false" ht="23.85" hidden="false" customHeight="false" outlineLevel="0" collapsed="false">
      <c r="B5" s="43" t="s">
        <v>165</v>
      </c>
    </row>
    <row r="6" customFormat="false" ht="23.85" hidden="false" customHeight="false" outlineLevel="0" collapsed="false">
      <c r="B6" s="43" t="s">
        <v>166</v>
      </c>
    </row>
    <row r="7" customFormat="false" ht="15" hidden="false" customHeight="false" outlineLevel="0" collapsed="false">
      <c r="B7" s="43" t="s">
        <v>167</v>
      </c>
    </row>
    <row r="9" customFormat="false" ht="15" hidden="false" customHeight="false" outlineLevel="0" collapsed="false">
      <c r="B9" s="42" t="s">
        <v>168</v>
      </c>
    </row>
    <row r="10" customFormat="false" ht="15" hidden="false" customHeight="false" outlineLevel="0" collapsed="false">
      <c r="B10" s="44" t="s">
        <v>169</v>
      </c>
    </row>
    <row r="12" customFormat="false" ht="15" hidden="false" customHeight="false" outlineLevel="0" collapsed="false">
      <c r="B12" s="45" t="s">
        <v>170</v>
      </c>
    </row>
  </sheetData>
  <hyperlinks>
    <hyperlink ref="B10" r:id="rId1" display="Get it at https://pblab.in/templates/cash-flow-forecast"/>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2026-10-12T15:53:07Z</dcterms:created>
  <dc:creator>PB Lab</dc:creator>
  <dc:description/>
  <cp:keywords>PB Lab pblab.in Excel template India</cp:keywords>
  <dc:language>en-US</dc:language>
  <cp:lastModifiedBy/>
  <dcterms:modified xsi:type="dcterms:W3CDTF">2026-10-12T15:53:31Z</dcterms:modified>
  <cp:revision>2</cp:revision>
  <dc:subject>Month-by-month cash forecast for a small business: customer collections on credit, supplier payments, expenses, GST, EMIs and capex – with a minimum-cash alert. Pro adds scenarios and a rolling actual-vs-forecast.</dc:subject>
  <dc:title>Cash Flow Forecast – 12 Months</dc:title>
</cp:coreProperties>
</file>

<file path=docProps/custom.xml><?xml version="1.0" encoding="utf-8"?>
<Properties xmlns="http://schemas.openxmlformats.org/officeDocument/2006/custom-properties" xmlns:vt="http://schemas.openxmlformats.org/officeDocument/2006/docPropsVTypes"/>
</file>