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5.xml.rels" ContentType="application/vnd.openxmlformats-package.relationships+xml"/>
  <Override PartName="/xl/worksheets/_rels/sheet3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Guide" sheetId="1" state="visible" r:id="rId3"/>
    <sheet name="Settings" sheetId="2" state="visible" r:id="rId4"/>
    <sheet name="Calendar" sheetId="3" state="visible" r:id="rId5"/>
    <sheet name="Due Next" sheetId="4" state="visible" r:id="rId6"/>
    <sheet name="Get Pro" sheetId="5" state="visible" r:id="rId7"/>
  </sheets>
  <definedNames>
    <definedName function="false" hidden="true" localSheetId="2" name="_xlnm._FilterDatabase" vbProcedure="false">Calendar!$A$4:$K$169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<sst xmlns="http://schemas.openxmlformats.org/spreadsheetml/2006/main" count="858" uniqueCount="243">
  <si>
    <t xml:space="preserve">Compliance Calendar 2026-27 (GST, TDS, Income Tax, PF/ESI, ROC)</t>
  </si>
  <si>
    <t xml:space="preserve">Every common statutory due date for April 2026 – May 2027 in one tracker: GST, TDS/TCS, advance tax, income-tax returns, PF/ESI and ROC/LLP filings. Tick what applies to you, track status and see what's due next – Pro adds a multi-client tracker and a late-fee guide.</t>
  </si>
  <si>
    <t xml:space="preserve">Edition</t>
  </si>
  <si>
    <t xml:space="preserve">FREE EDITION – Pro sheets listed below are available in the Pro edition</t>
  </si>
  <si>
    <t xml:space="preserve">Status</t>
  </si>
  <si>
    <t xml:space="preserve">What this template does</t>
  </si>
  <si>
    <t xml:space="preserve">One place for the statutory due dates of an Indian business for April 2026 – May 2027: GST returns and payments (monthly, QRMP and composition), TDS/TCS deposits, quarterly statements and certificates under the Income-tax Act, 2025, advance tax, income-tax returns and audit reports for AY 2026-27, PF and ESI, and ROC/LLP annual filings. Choose what applies to you and the calendar greys out the rest, counts down the days left and flags anything overdue.</t>
  </si>
  <si>
    <t xml:space="preserve">How to use</t>
  </si>
  <si>
    <t xml:space="preserve">1. Settings</t>
  </si>
  <si>
    <t xml:space="preserve">Enter the business name and today's date, and set Y for each type of compliance that applies.</t>
  </si>
  <si>
    <t xml:space="preserve">2. Calendar</t>
  </si>
  <si>
    <t xml:space="preserve">Work through the list. Mark Status as Done with the date when filed. Add your own dues (professional tax, licences) in the blank rows.</t>
  </si>
  <si>
    <t xml:space="preserve">3. Due Next</t>
  </si>
  <si>
    <t xml:space="preserve">The next 30 applicable dues not yet done, and the count of overdue items.</t>
  </si>
  <si>
    <t xml:space="preserve">Colour legend</t>
  </si>
  <si>
    <t xml:space="preserve">Blue text, yellow fill</t>
  </si>
  <si>
    <t xml:space="preserve">Input – type or paste here</t>
  </si>
  <si>
    <t xml:space="preserve">Black text</t>
  </si>
  <si>
    <t xml:space="preserve">Formula – do not overwrite</t>
  </si>
  <si>
    <t xml:space="preserve">Green text</t>
  </si>
  <si>
    <t xml:space="preserve">Formula linked from another sheet</t>
  </si>
  <si>
    <t xml:space="preserve">Orange tab</t>
  </si>
  <si>
    <t xml:space="preserve">Pro sheet</t>
  </si>
  <si>
    <t xml:space="preserve">Notes</t>
  </si>
  <si>
    <t xml:space="preserve">Income-tax Act, 2025</t>
  </si>
  <si>
    <t xml:space="preserve">From 1 April 2026: TDS statements in Forms 138 (salary), 140 (resident non-salary), 144 (non-resident) and 143 (TCS); certificates in Forms 130 and 131. Returns for FY 2025-26 (AY 2026-27) are still under the 1961 Act.</t>
  </si>
  <si>
    <t xml:space="preserve">Extensions</t>
  </si>
  <si>
    <t xml:space="preserve">Due dates are sometimes extended by CBDT, CBIC or MCA. The tax-audit dates here include the October 2026 extension. Check the official portals for later changes.</t>
  </si>
  <si>
    <t xml:space="preserve">Not included</t>
  </si>
  <si>
    <t xml:space="preserve">Professional tax, state labour laws, SEZ, FEMA/RBI, SEBI and sector-specific filings – add them as custom rows.</t>
  </si>
  <si>
    <t xml:space="preserve">Assumptions in the sample data</t>
  </si>
  <si>
    <t xml:space="preserve">A private limited company that is a monthly GST filer, TDS deductor, PF/ESI employer and tax-audit case. Items due before 13 October 2026 are marked Done.</t>
  </si>
  <si>
    <t xml:space="preserve">Pro edition includes</t>
  </si>
  <si>
    <t xml:space="preserve">✔</t>
  </si>
  <si>
    <t xml:space="preserve">Client Tracker – for CA firms: up to 60 clients × 12 months of GSTR-1, GSTR-3B and TDS deposit, with missed due dates highlighted</t>
  </si>
  <si>
    <t xml:space="preserve">Late Fees &amp; Interest – quick guide to the consequence of each default, plus a calculator for GST late fee and interest and TDS late-deposit interest</t>
  </si>
  <si>
    <t xml:space="preserve">Free updates and priority email support</t>
  </si>
  <si>
    <t xml:space="preserve">Support</t>
  </si>
  <si>
    <t xml:space="preserve">Email</t>
  </si>
  <si>
    <t xml:space="preserve">support@pblab.in</t>
  </si>
  <si>
    <t xml:space="preserve">Contact</t>
  </si>
  <si>
    <t xml:space="preserve">https://pblab.in/contact</t>
  </si>
  <si>
    <t xml:space="preserve">More templates</t>
  </si>
  <si>
    <t xml:space="preserve">https://pblab.in/templates</t>
  </si>
  <si>
    <t xml:space="preserve">Licence</t>
  </si>
  <si>
    <t xml:space="preserve">For use in your own business or practice, including client work. Please don't resell, share or upload the file.</t>
  </si>
  <si>
    <t xml:space="preserve">Disclaimer</t>
  </si>
  <si>
    <t xml:space="preserve">Formats are provided as a working aid. Verify rates, thresholds and presentation against the current law, ICAI guidance and your auditor's requirements before filing or publishing.</t>
  </si>
  <si>
    <t xml:space="preserve">Settings – what applies to you</t>
  </si>
  <si>
    <t xml:space="preserve">PB Lab · pblab.in/templates</t>
  </si>
  <si>
    <t xml:space="preserve">Set Y for each type of compliance that applies. The calendar hides the rest.</t>
  </si>
  <si>
    <t xml:space="preserve">Business / client name</t>
  </si>
  <si>
    <t xml:space="preserve">Raipur Precision Components Pvt Ltd</t>
  </si>
  <si>
    <t xml:space="preserve">Today's date (for days left)</t>
  </si>
  <si>
    <t xml:space="preserve">Applies to me?</t>
  </si>
  <si>
    <t xml:space="preserve">Y / N</t>
  </si>
  <si>
    <t xml:space="preserve">Who it's for</t>
  </si>
  <si>
    <t xml:space="preserve">GST – monthly filer</t>
  </si>
  <si>
    <t xml:space="preserve">Y</t>
  </si>
  <si>
    <t xml:space="preserve">Turnover above ₹5 crore, or opted out of QRMP</t>
  </si>
  <si>
    <t xml:space="preserve">GSTM</t>
  </si>
  <si>
    <t xml:space="preserve">GST – QRMP (quarterly)</t>
  </si>
  <si>
    <t xml:space="preserve">N</t>
  </si>
  <si>
    <t xml:space="preserve">Turnover up to ₹5 crore, opted for quarterly returns</t>
  </si>
  <si>
    <t xml:space="preserve">GSTQ</t>
  </si>
  <si>
    <t xml:space="preserve">GST – composition</t>
  </si>
  <si>
    <t xml:space="preserve">Composition scheme taxpayers</t>
  </si>
  <si>
    <t xml:space="preserve">GSTC</t>
  </si>
  <si>
    <t xml:space="preserve">GST – annual return</t>
  </si>
  <si>
    <t xml:space="preserve">GSTR-9 above ₹2 crore turnover; 9C above ₹5 crore</t>
  </si>
  <si>
    <t xml:space="preserve">GSTA</t>
  </si>
  <si>
    <t xml:space="preserve">TDS deductor</t>
  </si>
  <si>
    <t xml:space="preserve">Anyone deducting TDS (salary, contractors, rent, fees …)</t>
  </si>
  <si>
    <t xml:space="preserve">TDS</t>
  </si>
  <si>
    <t xml:space="preserve">TCS collector</t>
  </si>
  <si>
    <t xml:space="preserve">Sellers collecting TCS</t>
  </si>
  <si>
    <t xml:space="preserve">TCS</t>
  </si>
  <si>
    <t xml:space="preserve">Advance tax payer</t>
  </si>
  <si>
    <t xml:space="preserve">Tax after TDS of ₹10,000 or more</t>
  </si>
  <si>
    <t xml:space="preserve">ADV</t>
  </si>
  <si>
    <t xml:space="preserve">Individual / HUF (no business)</t>
  </si>
  <si>
    <t xml:space="preserve">Salaried and other individuals without business income</t>
  </si>
  <si>
    <t xml:space="preserve">ITRI</t>
  </si>
  <si>
    <t xml:space="preserve">Business – no audit</t>
  </si>
  <si>
    <t xml:space="preserve">Business / professional income without tax audit</t>
  </si>
  <si>
    <t xml:space="preserve">ITRB</t>
  </si>
  <si>
    <t xml:space="preserve">Tax audit / company</t>
  </si>
  <si>
    <t xml:space="preserve">Tax audit cases and companies</t>
  </si>
  <si>
    <t xml:space="preserve">AUDIT</t>
  </si>
  <si>
    <t xml:space="preserve">Transfer pricing</t>
  </si>
  <si>
    <t xml:space="preserve">International or specified domestic transactions</t>
  </si>
  <si>
    <t xml:space="preserve">TP</t>
  </si>
  <si>
    <t xml:space="preserve">PF / ESI employer</t>
  </si>
  <si>
    <t xml:space="preserve">Employers covered by EPF / ESI</t>
  </si>
  <si>
    <t xml:space="preserve">PFESI</t>
  </si>
  <si>
    <t xml:space="preserve">Company (ROC)</t>
  </si>
  <si>
    <t xml:space="preserve">Private and public companies</t>
  </si>
  <si>
    <t xml:space="preserve">CO</t>
  </si>
  <si>
    <t xml:space="preserve">LLP (ROC)</t>
  </si>
  <si>
    <t xml:space="preserve">Limited liability partnerships</t>
  </si>
  <si>
    <t xml:space="preserve">LLP</t>
  </si>
  <si>
    <t xml:space="preserve">Dates are statutory due dates as notified up to October 2026, including the CBDT extension for tax audit cases. Professional tax and state-specific dues are not included – add them as custom rows in the Calendar.</t>
  </si>
  <si>
    <t xml:space="preserve">Compliance calendar – April 2026 to May 2027</t>
  </si>
  <si>
    <t xml:space="preserve">Due date</t>
  </si>
  <si>
    <t xml:space="preserve">Area</t>
  </si>
  <si>
    <t xml:space="preserve">Compliance</t>
  </si>
  <si>
    <t xml:space="preserve">Form</t>
  </si>
  <si>
    <t xml:space="preserve">Period</t>
  </si>
  <si>
    <t xml:space="preserve">Applies?</t>
  </si>
  <si>
    <t xml:space="preserve">Done on</t>
  </si>
  <si>
    <t xml:space="preserve">Days left</t>
  </si>
  <si>
    <t xml:space="preserve">Note</t>
  </si>
  <si>
    <t xml:space="preserve">Tag</t>
  </si>
  <si>
    <t xml:space="preserve">ROC</t>
  </si>
  <si>
    <t xml:space="preserve">MSME-1 – dues to micro/small suppliers (Oct–Mar)</t>
  </si>
  <si>
    <t xml:space="preserve">MSME-1</t>
  </si>
  <si>
    <t xml:space="preserve">H2 2025-26</t>
  </si>
  <si>
    <t xml:space="preserve">Done</t>
  </si>
  <si>
    <t xml:space="preserve">TDS/TCS</t>
  </si>
  <si>
    <t xml:space="preserve">Deposit TDS / TCS deducted or collected</t>
  </si>
  <si>
    <t xml:space="preserve">Challan</t>
  </si>
  <si>
    <t xml:space="preserve">Apr-26</t>
  </si>
  <si>
    <t xml:space="preserve">March: 30 April</t>
  </si>
  <si>
    <t xml:space="preserve">GST</t>
  </si>
  <si>
    <t xml:space="preserve">GSTR-1 – outward supplies (monthly filers)</t>
  </si>
  <si>
    <t xml:space="preserve">GSTR-1</t>
  </si>
  <si>
    <t xml:space="preserve">IFF – B2B invoices (optional, QRMP)</t>
  </si>
  <si>
    <t xml:space="preserve">IFF</t>
  </si>
  <si>
    <t xml:space="preserve">First two months of each quarter</t>
  </si>
  <si>
    <t xml:space="preserve">PF/ESI</t>
  </si>
  <si>
    <t xml:space="preserve">PF contribution and ECR filing</t>
  </si>
  <si>
    <t xml:space="preserve">ECR</t>
  </si>
  <si>
    <t xml:space="preserve">ESI contribution</t>
  </si>
  <si>
    <t xml:space="preserve">ESIC challan</t>
  </si>
  <si>
    <t xml:space="preserve">TCS statement Q4 2025-26</t>
  </si>
  <si>
    <t xml:space="preserve">27EQ</t>
  </si>
  <si>
    <t xml:space="preserve">Q4 2025-26</t>
  </si>
  <si>
    <t xml:space="preserve">GSTR-3B – summary return and tax payment (monthly filers)</t>
  </si>
  <si>
    <t xml:space="preserve">GSTR-3B</t>
  </si>
  <si>
    <t xml:space="preserve">PMT-06 – monthly tax payment (QRMP)</t>
  </si>
  <si>
    <t xml:space="preserve">PMT-06</t>
  </si>
  <si>
    <t xml:space="preserve">Fixed-sum or self-assessment</t>
  </si>
  <si>
    <t xml:space="preserve">LLP annual return</t>
  </si>
  <si>
    <t xml:space="preserve">LLP Form 11</t>
  </si>
  <si>
    <t xml:space="preserve">2025-26</t>
  </si>
  <si>
    <t xml:space="preserve">TDS statements Q4 2025-26</t>
  </si>
  <si>
    <t xml:space="preserve">24Q / 26Q / 27Q</t>
  </si>
  <si>
    <t xml:space="preserve">Last returns in the old forms</t>
  </si>
  <si>
    <t xml:space="preserve">May-26</t>
  </si>
  <si>
    <t xml:space="preserve">Income tax</t>
  </si>
  <si>
    <t xml:space="preserve">Advance tax – 1st instalment (15%)</t>
  </si>
  <si>
    <t xml:space="preserve">2026-27</t>
  </si>
  <si>
    <t xml:space="preserve">Salary TDS certificate 2025-26 to employees</t>
  </si>
  <si>
    <t xml:space="preserve">Form 16</t>
  </si>
  <si>
    <t xml:space="preserve">Non-salary TDS certificates Q4 2025-26</t>
  </si>
  <si>
    <t xml:space="preserve">Form 16A</t>
  </si>
  <si>
    <t xml:space="preserve">GSTR-4 – composition annual return 2025-26</t>
  </si>
  <si>
    <t xml:space="preserve">GSTR-4</t>
  </si>
  <si>
    <t xml:space="preserve">DPT-3 – return of deposits</t>
  </si>
  <si>
    <t xml:space="preserve">DPT-3</t>
  </si>
  <si>
    <t xml:space="preserve">Jun-26</t>
  </si>
  <si>
    <t xml:space="preserve">GSTR-1 – quarterly (QRMP)</t>
  </si>
  <si>
    <t xml:space="preserve">Q1 2026-27</t>
  </si>
  <si>
    <t xml:space="preserve">Quarterly TCS statement Q1 2026-27</t>
  </si>
  <si>
    <t xml:space="preserve">Form 143</t>
  </si>
  <si>
    <t xml:space="preserve">Earlier 27EQ – confirm date in the Income-tax Rules, 2026</t>
  </si>
  <si>
    <t xml:space="preserve">CMP-08 – composition tax statement</t>
  </si>
  <si>
    <t xml:space="preserve">CMP-08</t>
  </si>
  <si>
    <t xml:space="preserve">GSTR-3B – quarterly (QRMP, Category 1 states)</t>
  </si>
  <si>
    <t xml:space="preserve">24th for Category 2 states</t>
  </si>
  <si>
    <t xml:space="preserve">ITR – individuals / HUF without business income (AY 2026-27)</t>
  </si>
  <si>
    <t xml:space="preserve">ITR-1 / 2</t>
  </si>
  <si>
    <t xml:space="preserve">Quarterly TDS statements Q1 2026-27 (salary, resident, non-resident)</t>
  </si>
  <si>
    <t xml:space="preserve">Forms 138 / 140 / 144</t>
  </si>
  <si>
    <t xml:space="preserve">Earlier 24Q / 26Q / 27Q</t>
  </si>
  <si>
    <t xml:space="preserve">Jul-26</t>
  </si>
  <si>
    <t xml:space="preserve">Non-salary TDS certificates Q1</t>
  </si>
  <si>
    <t xml:space="preserve">Form 131</t>
  </si>
  <si>
    <t xml:space="preserve">Earlier Form 16A – 15 days after the statement due date</t>
  </si>
  <si>
    <t xml:space="preserve">ITR – business or profession, no audit (AY 2026-27)</t>
  </si>
  <si>
    <t xml:space="preserve">ITR-3 / 4</t>
  </si>
  <si>
    <t xml:space="preserve">Aug-26</t>
  </si>
  <si>
    <t xml:space="preserve">Advance tax – 2nd instalment (45% cumulative)</t>
  </si>
  <si>
    <t xml:space="preserve">Annual general meeting (last date)</t>
  </si>
  <si>
    <t xml:space="preserve">AGM</t>
  </si>
  <si>
    <t xml:space="preserve">Sep-26</t>
  </si>
  <si>
    <t xml:space="preserve">Q2 2026-27</t>
  </si>
  <si>
    <t xml:space="preserve">Auditor appointment – within 15 days of AGM</t>
  </si>
  <si>
    <t xml:space="preserve">ADT-1</t>
  </si>
  <si>
    <t xml:space="preserve">If an auditor is appointed or re-appointed</t>
  </si>
  <si>
    <t xml:space="preserve">Quarterly TCS statement Q2 2026-27</t>
  </si>
  <si>
    <t xml:space="preserve">Tax audit report (AY 2026-27)</t>
  </si>
  <si>
    <t xml:space="preserve">Form 3CA/3CB-3CD</t>
  </si>
  <si>
    <t xml:space="preserve">Extended by CBDT from 30 September</t>
  </si>
  <si>
    <t xml:space="preserve">Financial statements – within 30 days of AGM</t>
  </si>
  <si>
    <t xml:space="preserve">AOC-4</t>
  </si>
  <si>
    <t xml:space="preserve">LLP statement of account and solvency</t>
  </si>
  <si>
    <t xml:space="preserve">LLP Form 8</t>
  </si>
  <si>
    <t xml:space="preserve">MSME-1 – dues to micro/small suppliers (Apr–Sep)</t>
  </si>
  <si>
    <t xml:space="preserve">H1 2026-27</t>
  </si>
  <si>
    <t xml:space="preserve">Quarterly TDS statements Q2 2026-27 (salary, resident, non-resident)</t>
  </si>
  <si>
    <t xml:space="preserve">Oct-26</t>
  </si>
  <si>
    <t xml:space="preserve">Non-salary TDS certificates Q2</t>
  </si>
  <si>
    <t xml:space="preserve">ITR – audit cases and companies (AY 2026-27)</t>
  </si>
  <si>
    <t xml:space="preserve">ITR-3 / 5 / 6</t>
  </si>
  <si>
    <t xml:space="preserve">Extended by CBDT from 31 October</t>
  </si>
  <si>
    <t xml:space="preserve">Annual return – within 60 days of AGM</t>
  </si>
  <si>
    <t xml:space="preserve">MGT-7 / 7A</t>
  </si>
  <si>
    <t xml:space="preserve">ITR and transfer-pricing report – TP cases</t>
  </si>
  <si>
    <t xml:space="preserve">ITR + Form 3CEB</t>
  </si>
  <si>
    <t xml:space="preserve">Nov-26</t>
  </si>
  <si>
    <t xml:space="preserve">Advance tax – 3rd instalment (75% cumulative)</t>
  </si>
  <si>
    <t xml:space="preserve">GSTR-9 annual return 2025-26 (turnover above ₹2 crore)</t>
  </si>
  <si>
    <t xml:space="preserve">GSTR-9</t>
  </si>
  <si>
    <t xml:space="preserve">GSTR-9C reconciliation 2025-26 (turnover above ₹5 crore)</t>
  </si>
  <si>
    <t xml:space="preserve">GSTR-9C</t>
  </si>
  <si>
    <t xml:space="preserve">Belated / revised return (AY 2026-27)</t>
  </si>
  <si>
    <t xml:space="preserve">ITR</t>
  </si>
  <si>
    <t xml:space="preserve">Late fee applies to belated returns</t>
  </si>
  <si>
    <t xml:space="preserve">Dec-26</t>
  </si>
  <si>
    <t xml:space="preserve">Q3 2026-27</t>
  </si>
  <si>
    <t xml:space="preserve">Quarterly TCS statement Q3 2026-27</t>
  </si>
  <si>
    <t xml:space="preserve">Quarterly TDS statements Q3 2026-27 (salary, resident, non-resident)</t>
  </si>
  <si>
    <t xml:space="preserve">Jan-27</t>
  </si>
  <si>
    <t xml:space="preserve">Non-salary TDS certificates Q3</t>
  </si>
  <si>
    <t xml:space="preserve">Feb-27</t>
  </si>
  <si>
    <t xml:space="preserve">Advance tax – final instalment (100%; presumptive taxpayers pay all by now)</t>
  </si>
  <si>
    <t xml:space="preserve">Mar-27</t>
  </si>
  <si>
    <t xml:space="preserve">Q4 2026-27</t>
  </si>
  <si>
    <t xml:space="preserve">Quarterly TCS statement Q4 2026-27</t>
  </si>
  <si>
    <t xml:space="preserve">Quarterly TDS statements Q4 2026-27 (salary, resident, non-resident)</t>
  </si>
  <si>
    <t xml:space="preserve">Rows after the standard list are free for your own dues (professional tax, licences, insurance renewals, loan covenants …). Leave Tag blank for 'always applies'.</t>
  </si>
  <si>
    <t xml:space="preserve">What's due next</t>
  </si>
  <si>
    <t xml:space="preserve">Overdue</t>
  </si>
  <si>
    <t xml:space="preserve">applicable items past their due date and not marked Done</t>
  </si>
  <si>
    <t xml:space="preserve">Upgrade to Compliance Calendar 2026-27 (GST, TDS, Income Tax, PF/ESI, ROC) – Pro</t>
  </si>
  <si>
    <t xml:space="preserve">The Pro edition adds:</t>
  </si>
  <si>
    <t xml:space="preserve">✔  Client Tracker – for CA firms: up to 60 clients × 12 months of GSTR-1, GSTR-3B and TDS deposit, with missed due dates highlighted</t>
  </si>
  <si>
    <t xml:space="preserve">✔  Late Fees &amp; Interest – quick guide to the consequence of each default, plus a calculator for GST late fee and interest and TDS late-deposit interest</t>
  </si>
  <si>
    <t xml:space="preserve">✔  Free updates and priority email support</t>
  </si>
  <si>
    <t xml:space="preserve">Price: ₹19 (regular ₹99) – one-time payment, instant download</t>
  </si>
  <si>
    <t xml:space="preserve">Get it at https://pblab.in/templates/compliance-calendar-2026-27</t>
  </si>
  <si>
    <t xml:space="preserve">Questions? support@pblab.in · https://pblab.in/contact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</si>
</sst>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dd\-mmm\-yyyy"/>
    <numFmt numFmtId="166" formatCode="0;[RED]\-0"/>
    <numFmt numFmtId="167" formatCode="0"/>
  </numFmts>
  <fonts count="1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F3864"/>
      <name val="Arial"/>
      <family val="0"/>
      <charset val="1"/>
    </font>
    <font>
      <i val="true"/>
      <sz val="9"/>
      <color rgb="FF595959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0"/>
      <color rgb="FF0000FF"/>
      <name val="Arial"/>
      <family val="0"/>
      <charset val="1"/>
    </font>
    <font>
      <b val="true"/>
      <sz val="10"/>
      <color rgb="FF008000"/>
      <name val="Arial"/>
      <family val="0"/>
      <charset val="1"/>
    </font>
    <font>
      <b val="true"/>
      <sz val="11"/>
      <color rgb="FF1F3864"/>
      <name val="Arial"/>
      <family val="0"/>
      <charset val="1"/>
    </font>
    <font>
      <sz val="10"/>
      <name val="Arial"/>
      <family val="0"/>
      <charset val="1"/>
    </font>
    <font>
      <sz val="10"/>
      <color rgb="FF0000FF"/>
      <name val="Arial"/>
      <family val="0"/>
      <charset val="1"/>
    </font>
    <font>
      <sz val="10"/>
      <color rgb="FF008000"/>
      <name val="Arial"/>
      <family val="0"/>
      <charset val="1"/>
    </font>
    <font>
      <b val="true"/>
      <sz val="14"/>
      <color rgb="FF1F3864"/>
      <name val="Arial"/>
      <family val="0"/>
      <charset val="1"/>
    </font>
    <font>
      <sz val="8"/>
      <color rgb="FF80808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6"/>
      <color rgb="FFC65911"/>
      <name val="Arial"/>
      <family val="0"/>
      <charset val="1"/>
    </font>
    <font>
      <b val="true"/>
      <u val="single"/>
      <sz val="11"/>
      <color rgb="FF0563C1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CE4D6"/>
      </patternFill>
    </fill>
    <fill>
      <patternFill patternType="solid">
        <fgColor rgb="FFFCE4D6"/>
        <bgColor rgb="FFFFF2CC"/>
      </patternFill>
    </fill>
    <fill>
      <patternFill patternType="solid">
        <fgColor rgb="FF1F3864"/>
        <bgColor rgb="FF333333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hair">
        <color rgb="FFBFBFBF"/>
      </left>
      <right style="hair">
        <color rgb="FFBFBFBF"/>
      </right>
      <top style="hair">
        <color rgb="FFBFBFBF"/>
      </top>
      <bottom style="hair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1" fillId="2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2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3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3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11" fillId="2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11" fillId="2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5" fillId="4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15" fillId="4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1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11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1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6" fontId="1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11" fillId="2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1" fillId="2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7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12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7" fontId="1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1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2">
    <dxf>
      <fill>
        <patternFill patternType="solid">
          <fgColor rgb="FF1F3864"/>
          <bgColor rgb="FF000000"/>
        </patternFill>
      </fill>
    </dxf>
    <dxf>
      <fill>
        <patternFill patternType="solid">
          <fgColor rgb="FFFFEB9C"/>
          <bgColor rgb="FF000000"/>
        </patternFill>
      </fill>
    </dxf>
    <dxf>
      <fill>
        <patternFill patternType="solid">
          <fgColor rgb="FFFFF2CC"/>
          <bgColor rgb="FF000000"/>
        </patternFill>
      </fill>
    </dxf>
    <dxf>
      <fill>
        <patternFill patternType="solid">
          <fgColor rgb="FF0000FF"/>
          <bgColor rgb="FF000000"/>
        </patternFill>
      </fill>
    </dxf>
    <dxf>
      <fill>
        <patternFill patternType="solid">
          <fgColor rgb="FFBFBFBF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C6EFCE"/>
          <bgColor rgb="FF000000"/>
        </patternFill>
      </fill>
    </dxf>
    <dxf>
      <font>
        <name val="Arial"/>
        <charset val="1"/>
        <family val="0"/>
        <color rgb="FFBFBFBF"/>
      </font>
    </dxf>
    <dxf>
      <fill>
        <patternFill>
          <bgColor rgb="FFFFC7CE"/>
        </patternFill>
      </fill>
    </dxf>
    <dxf>
      <fill>
        <patternFill>
          <bgColor rgb="FFFFEB9C"/>
        </patternFill>
      </fill>
    </dxf>
    <dxf>
      <fill>
        <patternFill>
          <bgColor rgb="FFC6EFCE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2CC"/>
      <rgbColor rgb="FFCCFFFF"/>
      <rgbColor rgb="FF660066"/>
      <rgbColor rgb="FFFF8080"/>
      <rgbColor rgb="FF0563C1"/>
      <rgbColor rgb="FFFCE4D6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6EFCE"/>
      <rgbColor rgb="FFFFEB9C"/>
      <rgbColor rgb="FF99CCFF"/>
      <rgbColor rgb="FFFF99CC"/>
      <rgbColor rgb="FFCC99FF"/>
      <rgbColor rgb="FFFFC7CE"/>
      <rgbColor rgb="FF3366FF"/>
      <rgbColor rgb="FF33CCCC"/>
      <rgbColor rgb="FF99CC00"/>
      <rgbColor rgb="FFFFC000"/>
      <rgbColor rgb="FFFF9900"/>
      <rgbColor rgb="FFC65911"/>
      <rgbColor rgb="FF595959"/>
      <rgbColor rgb="FF70AD47"/>
      <rgbColor rgb="FF1F3864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hyperlink" Target="https://pblab.in/templates/compliance-calendar-2026-27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F3864"/>
    <pageSetUpPr fitToPage="false"/>
  </sheetPr>
  <dimension ref="B2:C3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3"/>
    <col collapsed="false" customWidth="true" hidden="false" outlineLevel="0" max="2" min="2" style="1" width="30"/>
    <col collapsed="false" customWidth="true" hidden="false" outlineLevel="0" max="3" min="3" style="1" width="92"/>
  </cols>
  <sheetData>
    <row r="2" customFormat="false" ht="19.5" hidden="false" customHeight="true" outlineLevel="0" collapsed="false">
      <c r="B2" s="2" t="s">
        <v>0</v>
      </c>
    </row>
    <row r="3" customFormat="false" ht="15" hidden="false" customHeight="true" outlineLevel="0" collapsed="false">
      <c r="B3" s="3" t="s">
        <v>1</v>
      </c>
    </row>
    <row r="4" customFormat="false" ht="15" hidden="false" customHeight="true" outlineLevel="0" collapsed="false">
      <c r="B4" s="4" t="s">
        <v>2</v>
      </c>
      <c r="C4" s="5" t="s">
        <v>3</v>
      </c>
    </row>
    <row r="5" customFormat="false" ht="15" hidden="false" customHeight="true" outlineLevel="0" collapsed="false">
      <c r="B5" s="4" t="s">
        <v>4</v>
      </c>
      <c r="C5" s="6" t="str">
        <f aca="false">IF('Due Next'!$B$3=0,"✔ No overdue items – next due: "&amp;IF('Due Next'!C6="","nothing pending",'Due Next'!C6&amp;" on "&amp;TEXT('Due Next'!A6,"dd-mmm-yyyy")),"✘ "&amp;'Due Next'!$B$3&amp;" applicable item(s) overdue – see Calendar")</f>
        <v>✔ No overdue items – next due: PF contribution and ECR filing on 15-Oct-2026</v>
      </c>
    </row>
    <row r="7" customFormat="false" ht="15" hidden="false" customHeight="true" outlineLevel="0" collapsed="false">
      <c r="B7" s="7" t="s">
        <v>5</v>
      </c>
    </row>
    <row r="8" customFormat="false" ht="69.75" hidden="false" customHeight="true" outlineLevel="0" collapsed="false">
      <c r="B8" s="8"/>
      <c r="C8" s="8" t="s">
        <v>6</v>
      </c>
    </row>
    <row r="10" customFormat="false" ht="15" hidden="false" customHeight="true" outlineLevel="0" collapsed="false">
      <c r="B10" s="7" t="s">
        <v>7</v>
      </c>
    </row>
    <row r="11" customFormat="false" ht="15" hidden="false" customHeight="true" outlineLevel="0" collapsed="false">
      <c r="B11" s="9" t="s">
        <v>8</v>
      </c>
      <c r="C11" s="8" t="s">
        <v>9</v>
      </c>
    </row>
    <row r="12" customFormat="false" ht="27.75" hidden="false" customHeight="true" outlineLevel="0" collapsed="false">
      <c r="B12" s="9" t="s">
        <v>10</v>
      </c>
      <c r="C12" s="8" t="s">
        <v>11</v>
      </c>
    </row>
    <row r="13" customFormat="false" ht="15" hidden="false" customHeight="true" outlineLevel="0" collapsed="false">
      <c r="B13" s="9" t="s">
        <v>12</v>
      </c>
      <c r="C13" s="8" t="s">
        <v>13</v>
      </c>
    </row>
    <row r="15" customFormat="false" ht="15" hidden="false" customHeight="true" outlineLevel="0" collapsed="false">
      <c r="B15" s="7" t="s">
        <v>14</v>
      </c>
    </row>
    <row r="16" customFormat="false" ht="15" hidden="false" customHeight="true" outlineLevel="0" collapsed="false">
      <c r="B16" s="10" t="s">
        <v>15</v>
      </c>
      <c r="C16" s="8" t="s">
        <v>16</v>
      </c>
    </row>
    <row r="17" customFormat="false" ht="15" hidden="false" customHeight="true" outlineLevel="0" collapsed="false">
      <c r="B17" s="9" t="s">
        <v>17</v>
      </c>
      <c r="C17" s="8" t="s">
        <v>18</v>
      </c>
    </row>
    <row r="18" customFormat="false" ht="15" hidden="false" customHeight="true" outlineLevel="0" collapsed="false">
      <c r="B18" s="11" t="s">
        <v>19</v>
      </c>
      <c r="C18" s="8" t="s">
        <v>20</v>
      </c>
    </row>
    <row r="19" customFormat="false" ht="15" hidden="false" customHeight="true" outlineLevel="0" collapsed="false">
      <c r="B19" s="12" t="s">
        <v>21</v>
      </c>
      <c r="C19" s="8" t="s">
        <v>22</v>
      </c>
    </row>
    <row r="21" customFormat="false" ht="15" hidden="false" customHeight="true" outlineLevel="0" collapsed="false">
      <c r="B21" s="7" t="s">
        <v>23</v>
      </c>
    </row>
    <row r="22" customFormat="false" ht="42" hidden="false" customHeight="true" outlineLevel="0" collapsed="false">
      <c r="B22" s="9" t="s">
        <v>24</v>
      </c>
      <c r="C22" s="8" t="s">
        <v>25</v>
      </c>
    </row>
    <row r="23" customFormat="false" ht="27.75" hidden="false" customHeight="true" outlineLevel="0" collapsed="false">
      <c r="B23" s="9" t="s">
        <v>26</v>
      </c>
      <c r="C23" s="8" t="s">
        <v>27</v>
      </c>
    </row>
    <row r="24" customFormat="false" ht="27.75" hidden="false" customHeight="true" outlineLevel="0" collapsed="false">
      <c r="B24" s="9" t="s">
        <v>28</v>
      </c>
      <c r="C24" s="8" t="s">
        <v>29</v>
      </c>
    </row>
    <row r="26" customFormat="false" ht="15" hidden="false" customHeight="true" outlineLevel="0" collapsed="false">
      <c r="B26" s="7" t="s">
        <v>30</v>
      </c>
    </row>
    <row r="27" customFormat="false" ht="27.75" hidden="false" customHeight="true" outlineLevel="0" collapsed="false">
      <c r="B27" s="8"/>
      <c r="C27" s="8" t="s">
        <v>31</v>
      </c>
    </row>
    <row r="29" customFormat="false" ht="15" hidden="false" customHeight="true" outlineLevel="0" collapsed="false">
      <c r="B29" s="7" t="s">
        <v>32</v>
      </c>
    </row>
    <row r="30" customFormat="false" ht="27.75" hidden="false" customHeight="true" outlineLevel="0" collapsed="false">
      <c r="B30" s="9" t="s">
        <v>33</v>
      </c>
      <c r="C30" s="8" t="s">
        <v>34</v>
      </c>
    </row>
    <row r="31" customFormat="false" ht="27.75" hidden="false" customHeight="true" outlineLevel="0" collapsed="false">
      <c r="B31" s="9" t="s">
        <v>33</v>
      </c>
      <c r="C31" s="8" t="s">
        <v>35</v>
      </c>
    </row>
    <row r="32" customFormat="false" ht="15" hidden="false" customHeight="true" outlineLevel="0" collapsed="false">
      <c r="B32" s="9" t="s">
        <v>33</v>
      </c>
      <c r="C32" s="8" t="s">
        <v>36</v>
      </c>
    </row>
    <row r="34" customFormat="false" ht="15" hidden="false" customHeight="true" outlineLevel="0" collapsed="false">
      <c r="B34" s="7" t="s">
        <v>37</v>
      </c>
    </row>
    <row r="35" customFormat="false" ht="15" hidden="false" customHeight="true" outlineLevel="0" collapsed="false">
      <c r="B35" s="9" t="s">
        <v>38</v>
      </c>
      <c r="C35" s="8" t="s">
        <v>39</v>
      </c>
    </row>
    <row r="36" customFormat="false" ht="15" hidden="false" customHeight="true" outlineLevel="0" collapsed="false">
      <c r="B36" s="9" t="s">
        <v>40</v>
      </c>
      <c r="C36" s="8" t="s">
        <v>41</v>
      </c>
    </row>
    <row r="37" customFormat="false" ht="15" hidden="false" customHeight="true" outlineLevel="0" collapsed="false">
      <c r="B37" s="9" t="s">
        <v>42</v>
      </c>
      <c r="C37" s="8" t="s">
        <v>43</v>
      </c>
    </row>
    <row r="38" customFormat="false" ht="27.75" hidden="false" customHeight="true" outlineLevel="0" collapsed="false">
      <c r="B38" s="9" t="s">
        <v>44</v>
      </c>
      <c r="C38" s="8" t="s">
        <v>45</v>
      </c>
    </row>
    <row r="39" customFormat="false" ht="27.75" hidden="false" customHeight="true" outlineLevel="0" collapsed="false">
      <c r="B39" s="9" t="s">
        <v>46</v>
      </c>
      <c r="C39" s="8" t="s">
        <v>47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C000"/>
    <pageSetUpPr fitToPage="true"/>
  </sheetPr>
  <dimension ref="A1:E2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36"/>
    <col collapsed="false" customWidth="true" hidden="false" outlineLevel="0" max="2" min="2" style="1" width="10"/>
    <col collapsed="false" customWidth="true" hidden="false" outlineLevel="0" max="3" min="3" style="1" width="3"/>
    <col collapsed="false" customWidth="true" hidden="false" outlineLevel="0" max="4" min="4" style="1" width="70"/>
    <col collapsed="false" customWidth="true" hidden="true" outlineLevel="0" max="5" min="5" style="1" width="13"/>
  </cols>
  <sheetData>
    <row r="1" customFormat="false" ht="21.75" hidden="false" customHeight="true" outlineLevel="0" collapsed="false">
      <c r="A1" s="13" t="s">
        <v>48</v>
      </c>
      <c r="D1" s="14" t="s">
        <v>49</v>
      </c>
    </row>
    <row r="2" customFormat="false" ht="15" hidden="false" customHeight="true" outlineLevel="0" collapsed="false">
      <c r="A2" s="3" t="s">
        <v>50</v>
      </c>
    </row>
    <row r="3" customFormat="false" ht="15" hidden="false" customHeight="true" outlineLevel="0" collapsed="false">
      <c r="A3" s="4" t="s">
        <v>51</v>
      </c>
      <c r="B3" s="15" t="s">
        <v>52</v>
      </c>
      <c r="C3" s="15"/>
      <c r="D3" s="15"/>
    </row>
    <row r="4" customFormat="false" ht="15" hidden="false" customHeight="true" outlineLevel="0" collapsed="false">
      <c r="A4" s="4" t="s">
        <v>53</v>
      </c>
      <c r="B4" s="16" t="n">
        <v>46308</v>
      </c>
      <c r="C4" s="16"/>
    </row>
    <row r="6" customFormat="false" ht="19.5" hidden="false" customHeight="true" outlineLevel="0" collapsed="false">
      <c r="A6" s="17" t="s">
        <v>54</v>
      </c>
      <c r="B6" s="18" t="s">
        <v>55</v>
      </c>
      <c r="C6" s="18"/>
      <c r="D6" s="18" t="s">
        <v>56</v>
      </c>
    </row>
    <row r="7" customFormat="false" ht="15" hidden="false" customHeight="true" outlineLevel="0" collapsed="false">
      <c r="A7" s="19" t="s">
        <v>57</v>
      </c>
      <c r="B7" s="20" t="s">
        <v>58</v>
      </c>
      <c r="D7" s="3" t="s">
        <v>59</v>
      </c>
      <c r="E7" s="3" t="s">
        <v>60</v>
      </c>
    </row>
    <row r="8" customFormat="false" ht="15" hidden="false" customHeight="true" outlineLevel="0" collapsed="false">
      <c r="A8" s="19" t="s">
        <v>61</v>
      </c>
      <c r="B8" s="20" t="s">
        <v>62</v>
      </c>
      <c r="D8" s="3" t="s">
        <v>63</v>
      </c>
      <c r="E8" s="3" t="s">
        <v>64</v>
      </c>
    </row>
    <row r="9" customFormat="false" ht="15" hidden="false" customHeight="true" outlineLevel="0" collapsed="false">
      <c r="A9" s="19" t="s">
        <v>65</v>
      </c>
      <c r="B9" s="20" t="s">
        <v>62</v>
      </c>
      <c r="D9" s="3" t="s">
        <v>66</v>
      </c>
      <c r="E9" s="3" t="s">
        <v>67</v>
      </c>
    </row>
    <row r="10" customFormat="false" ht="15" hidden="false" customHeight="true" outlineLevel="0" collapsed="false">
      <c r="A10" s="19" t="s">
        <v>68</v>
      </c>
      <c r="B10" s="20" t="s">
        <v>58</v>
      </c>
      <c r="D10" s="3" t="s">
        <v>69</v>
      </c>
      <c r="E10" s="3" t="s">
        <v>70</v>
      </c>
    </row>
    <row r="11" customFormat="false" ht="15" hidden="false" customHeight="true" outlineLevel="0" collapsed="false">
      <c r="A11" s="19" t="s">
        <v>71</v>
      </c>
      <c r="B11" s="20" t="s">
        <v>58</v>
      </c>
      <c r="D11" s="3" t="s">
        <v>72</v>
      </c>
      <c r="E11" s="3" t="s">
        <v>73</v>
      </c>
    </row>
    <row r="12" customFormat="false" ht="15" hidden="false" customHeight="true" outlineLevel="0" collapsed="false">
      <c r="A12" s="19" t="s">
        <v>74</v>
      </c>
      <c r="B12" s="20" t="s">
        <v>62</v>
      </c>
      <c r="D12" s="3" t="s">
        <v>75</v>
      </c>
      <c r="E12" s="3" t="s">
        <v>76</v>
      </c>
    </row>
    <row r="13" customFormat="false" ht="15" hidden="false" customHeight="true" outlineLevel="0" collapsed="false">
      <c r="A13" s="19" t="s">
        <v>77</v>
      </c>
      <c r="B13" s="20" t="s">
        <v>58</v>
      </c>
      <c r="D13" s="3" t="s">
        <v>78</v>
      </c>
      <c r="E13" s="3" t="s">
        <v>79</v>
      </c>
    </row>
    <row r="14" customFormat="false" ht="15" hidden="false" customHeight="true" outlineLevel="0" collapsed="false">
      <c r="A14" s="19" t="s">
        <v>80</v>
      </c>
      <c r="B14" s="20" t="s">
        <v>62</v>
      </c>
      <c r="D14" s="3" t="s">
        <v>81</v>
      </c>
      <c r="E14" s="3" t="s">
        <v>82</v>
      </c>
    </row>
    <row r="15" customFormat="false" ht="15" hidden="false" customHeight="true" outlineLevel="0" collapsed="false">
      <c r="A15" s="19" t="s">
        <v>83</v>
      </c>
      <c r="B15" s="20" t="s">
        <v>62</v>
      </c>
      <c r="D15" s="3" t="s">
        <v>84</v>
      </c>
      <c r="E15" s="3" t="s">
        <v>85</v>
      </c>
    </row>
    <row r="16" customFormat="false" ht="15" hidden="false" customHeight="true" outlineLevel="0" collapsed="false">
      <c r="A16" s="19" t="s">
        <v>86</v>
      </c>
      <c r="B16" s="20" t="s">
        <v>58</v>
      </c>
      <c r="D16" s="3" t="s">
        <v>87</v>
      </c>
      <c r="E16" s="3" t="s">
        <v>88</v>
      </c>
    </row>
    <row r="17" customFormat="false" ht="15" hidden="false" customHeight="true" outlineLevel="0" collapsed="false">
      <c r="A17" s="19" t="s">
        <v>89</v>
      </c>
      <c r="B17" s="20" t="s">
        <v>62</v>
      </c>
      <c r="D17" s="3" t="s">
        <v>90</v>
      </c>
      <c r="E17" s="3" t="s">
        <v>91</v>
      </c>
    </row>
    <row r="18" customFormat="false" ht="15" hidden="false" customHeight="true" outlineLevel="0" collapsed="false">
      <c r="A18" s="19" t="s">
        <v>92</v>
      </c>
      <c r="B18" s="20" t="s">
        <v>58</v>
      </c>
      <c r="D18" s="3" t="s">
        <v>93</v>
      </c>
      <c r="E18" s="3" t="s">
        <v>94</v>
      </c>
    </row>
    <row r="19" customFormat="false" ht="15" hidden="false" customHeight="true" outlineLevel="0" collapsed="false">
      <c r="A19" s="19" t="s">
        <v>95</v>
      </c>
      <c r="B19" s="20" t="s">
        <v>58</v>
      </c>
      <c r="D19" s="3" t="s">
        <v>96</v>
      </c>
      <c r="E19" s="3" t="s">
        <v>97</v>
      </c>
    </row>
    <row r="20" customFormat="false" ht="15" hidden="false" customHeight="true" outlineLevel="0" collapsed="false">
      <c r="A20" s="19" t="s">
        <v>98</v>
      </c>
      <c r="B20" s="20" t="s">
        <v>62</v>
      </c>
      <c r="D20" s="3" t="s">
        <v>99</v>
      </c>
      <c r="E20" s="3" t="s">
        <v>100</v>
      </c>
    </row>
    <row r="22" customFormat="false" ht="15" hidden="false" customHeight="true" outlineLevel="0" collapsed="false">
      <c r="A22" s="3" t="s">
        <v>101</v>
      </c>
    </row>
  </sheetData>
  <mergeCells count="2">
    <mergeCell ref="B3:D3"/>
    <mergeCell ref="B4:C4"/>
  </mergeCells>
  <dataValidations count="1">
    <dataValidation allowBlank="true" errorStyle="stop" operator="between" showDropDown="false" showErrorMessage="false" showInputMessage="false" sqref="B7:B20" type="list">
      <formula1>"Y,N"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&amp;L&amp;8 PB Lab · pblab.in/templates&amp;R&amp;8 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70AD47"/>
    <pageSetUpPr fitToPage="true"/>
  </sheetPr>
  <dimension ref="A1:K17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2"/>
    <col collapsed="false" customWidth="true" hidden="false" outlineLevel="0" max="2" min="2" style="1" width="10"/>
    <col collapsed="false" customWidth="true" hidden="false" outlineLevel="0" max="3" min="3" style="1" width="56"/>
    <col collapsed="false" customWidth="true" hidden="false" outlineLevel="0" max="4" min="4" style="1" width="18"/>
    <col collapsed="false" customWidth="true" hidden="false" outlineLevel="0" max="5" min="5" style="1" width="12"/>
    <col collapsed="false" customWidth="true" hidden="false" outlineLevel="0" max="6" min="6" style="1" width="9"/>
    <col collapsed="false" customWidth="true" hidden="false" outlineLevel="0" max="7" min="7" style="1" width="11"/>
    <col collapsed="false" customWidth="true" hidden="false" outlineLevel="0" max="8" min="8" style="1" width="12"/>
    <col collapsed="false" customWidth="true" hidden="false" outlineLevel="0" max="9" min="9" style="1" width="10"/>
    <col collapsed="false" customWidth="true" hidden="false" outlineLevel="0" max="10" min="10" style="1" width="38"/>
    <col collapsed="false" customWidth="true" hidden="false" outlineLevel="0" max="11" min="11" style="1" width="6"/>
  </cols>
  <sheetData>
    <row r="1" customFormat="false" ht="21.75" hidden="false" customHeight="true" outlineLevel="0" collapsed="false">
      <c r="A1" s="13" t="s">
        <v>102</v>
      </c>
      <c r="K1" s="14" t="s">
        <v>49</v>
      </c>
    </row>
    <row r="2" customFormat="false" ht="15" hidden="false" customHeight="true" outlineLevel="0" collapsed="false">
      <c r="A2" s="3" t="str">
        <f aca="false">Settings!B3</f>
        <v>Raipur Precision Components Pvt Ltd</v>
      </c>
    </row>
    <row r="4" customFormat="false" ht="30" hidden="false" customHeight="true" outlineLevel="0" collapsed="false">
      <c r="A4" s="17" t="s">
        <v>103</v>
      </c>
      <c r="B4" s="18" t="s">
        <v>104</v>
      </c>
      <c r="C4" s="18" t="s">
        <v>105</v>
      </c>
      <c r="D4" s="18" t="s">
        <v>106</v>
      </c>
      <c r="E4" s="18" t="s">
        <v>107</v>
      </c>
      <c r="F4" s="18" t="s">
        <v>108</v>
      </c>
      <c r="G4" s="18" t="s">
        <v>4</v>
      </c>
      <c r="H4" s="18" t="s">
        <v>109</v>
      </c>
      <c r="I4" s="18" t="s">
        <v>110</v>
      </c>
      <c r="J4" s="18" t="s">
        <v>111</v>
      </c>
      <c r="K4" s="18" t="s">
        <v>112</v>
      </c>
    </row>
    <row r="5" customFormat="false" ht="15" hidden="false" customHeight="true" outlineLevel="0" collapsed="false">
      <c r="A5" s="21" t="n">
        <v>46142</v>
      </c>
      <c r="B5" s="22" t="s">
        <v>113</v>
      </c>
      <c r="C5" s="22" t="s">
        <v>114</v>
      </c>
      <c r="D5" s="22" t="s">
        <v>115</v>
      </c>
      <c r="E5" s="22" t="s">
        <v>116</v>
      </c>
      <c r="F5" s="23" t="str">
        <f aca="false">IF(A5="","",IF(K5="","Y",IFERROR(INDEX(Settings!$B$7:$B$20,MATCH(K5,Settings!$E$7:$E$20,0)),"Y")))</f>
        <v>Y</v>
      </c>
      <c r="G5" s="22" t="s">
        <v>117</v>
      </c>
      <c r="H5" s="21" t="n">
        <v>46142</v>
      </c>
      <c r="I5" s="24" t="str">
        <f aca="false">IF(OR(A5="",G5="Done",F5="N"),"",A5-Settings!$B$4)</f>
        <v/>
      </c>
      <c r="J5" s="22"/>
      <c r="K5" s="22" t="s">
        <v>97</v>
      </c>
    </row>
    <row r="6" customFormat="false" ht="15" hidden="false" customHeight="true" outlineLevel="0" collapsed="false">
      <c r="A6" s="21" t="n">
        <v>46149</v>
      </c>
      <c r="B6" s="22" t="s">
        <v>118</v>
      </c>
      <c r="C6" s="22" t="s">
        <v>119</v>
      </c>
      <c r="D6" s="22" t="s">
        <v>120</v>
      </c>
      <c r="E6" s="22" t="s">
        <v>121</v>
      </c>
      <c r="F6" s="23" t="str">
        <f aca="false">IF(A6="","",IF(K6="","Y",IFERROR(INDEX(Settings!$B$7:$B$20,MATCH(K6,Settings!$E$7:$E$20,0)),"Y")))</f>
        <v>Y</v>
      </c>
      <c r="G6" s="22" t="s">
        <v>117</v>
      </c>
      <c r="H6" s="21" t="n">
        <v>46149</v>
      </c>
      <c r="I6" s="24" t="str">
        <f aca="false">IF(OR(A6="",G6="Done",F6="N"),"",A6-Settings!$B$4)</f>
        <v/>
      </c>
      <c r="J6" s="22" t="s">
        <v>122</v>
      </c>
      <c r="K6" s="22" t="s">
        <v>73</v>
      </c>
    </row>
    <row r="7" customFormat="false" ht="15" hidden="false" customHeight="true" outlineLevel="0" collapsed="false">
      <c r="A7" s="21" t="n">
        <v>46153</v>
      </c>
      <c r="B7" s="22" t="s">
        <v>123</v>
      </c>
      <c r="C7" s="22" t="s">
        <v>124</v>
      </c>
      <c r="D7" s="22" t="s">
        <v>125</v>
      </c>
      <c r="E7" s="22" t="s">
        <v>121</v>
      </c>
      <c r="F7" s="23" t="str">
        <f aca="false">IF(A7="","",IF(K7="","Y",IFERROR(INDEX(Settings!$B$7:$B$20,MATCH(K7,Settings!$E$7:$E$20,0)),"Y")))</f>
        <v>Y</v>
      </c>
      <c r="G7" s="22" t="s">
        <v>117</v>
      </c>
      <c r="H7" s="21" t="n">
        <v>46153</v>
      </c>
      <c r="I7" s="24" t="str">
        <f aca="false">IF(OR(A7="",G7="Done",F7="N"),"",A7-Settings!$B$4)</f>
        <v/>
      </c>
      <c r="J7" s="22"/>
      <c r="K7" s="22" t="s">
        <v>60</v>
      </c>
    </row>
    <row r="8" customFormat="false" ht="15" hidden="false" customHeight="true" outlineLevel="0" collapsed="false">
      <c r="A8" s="21" t="n">
        <v>46155</v>
      </c>
      <c r="B8" s="22" t="s">
        <v>123</v>
      </c>
      <c r="C8" s="22" t="s">
        <v>126</v>
      </c>
      <c r="D8" s="22" t="s">
        <v>127</v>
      </c>
      <c r="E8" s="22" t="s">
        <v>121</v>
      </c>
      <c r="F8" s="23" t="str">
        <f aca="false">IF(A8="","",IF(K8="","Y",IFERROR(INDEX(Settings!$B$7:$B$20,MATCH(K8,Settings!$E$7:$E$20,0)),"Y")))</f>
        <v>N</v>
      </c>
      <c r="G8" s="22"/>
      <c r="H8" s="21"/>
      <c r="I8" s="24" t="str">
        <f aca="false">IF(OR(A8="",G8="Done",F8="N"),"",A8-Settings!$B$4)</f>
        <v/>
      </c>
      <c r="J8" s="22" t="s">
        <v>128</v>
      </c>
      <c r="K8" s="22" t="s">
        <v>64</v>
      </c>
    </row>
    <row r="9" customFormat="false" ht="15" hidden="false" customHeight="true" outlineLevel="0" collapsed="false">
      <c r="A9" s="21" t="n">
        <v>46157</v>
      </c>
      <c r="B9" s="22" t="s">
        <v>129</v>
      </c>
      <c r="C9" s="22" t="s">
        <v>130</v>
      </c>
      <c r="D9" s="22" t="s">
        <v>131</v>
      </c>
      <c r="E9" s="22" t="s">
        <v>121</v>
      </c>
      <c r="F9" s="23" t="str">
        <f aca="false">IF(A9="","",IF(K9="","Y",IFERROR(INDEX(Settings!$B$7:$B$20,MATCH(K9,Settings!$E$7:$E$20,0)),"Y")))</f>
        <v>Y</v>
      </c>
      <c r="G9" s="22" t="s">
        <v>117</v>
      </c>
      <c r="H9" s="21" t="n">
        <v>46157</v>
      </c>
      <c r="I9" s="24" t="str">
        <f aca="false">IF(OR(A9="",G9="Done",F9="N"),"",A9-Settings!$B$4)</f>
        <v/>
      </c>
      <c r="J9" s="22"/>
      <c r="K9" s="22" t="s">
        <v>94</v>
      </c>
    </row>
    <row r="10" customFormat="false" ht="15" hidden="false" customHeight="true" outlineLevel="0" collapsed="false">
      <c r="A10" s="21" t="n">
        <v>46157</v>
      </c>
      <c r="B10" s="22" t="s">
        <v>129</v>
      </c>
      <c r="C10" s="22" t="s">
        <v>132</v>
      </c>
      <c r="D10" s="22" t="s">
        <v>133</v>
      </c>
      <c r="E10" s="22" t="s">
        <v>121</v>
      </c>
      <c r="F10" s="23" t="str">
        <f aca="false">IF(A10="","",IF(K10="","Y",IFERROR(INDEX(Settings!$B$7:$B$20,MATCH(K10,Settings!$E$7:$E$20,0)),"Y")))</f>
        <v>Y</v>
      </c>
      <c r="G10" s="22" t="s">
        <v>117</v>
      </c>
      <c r="H10" s="21" t="n">
        <v>46157</v>
      </c>
      <c r="I10" s="24" t="str">
        <f aca="false">IF(OR(A10="",G10="Done",F10="N"),"",A10-Settings!$B$4)</f>
        <v/>
      </c>
      <c r="J10" s="22"/>
      <c r="K10" s="22" t="s">
        <v>94</v>
      </c>
    </row>
    <row r="11" customFormat="false" ht="15" hidden="false" customHeight="true" outlineLevel="0" collapsed="false">
      <c r="A11" s="21" t="n">
        <v>46157</v>
      </c>
      <c r="B11" s="22" t="s">
        <v>118</v>
      </c>
      <c r="C11" s="22" t="s">
        <v>134</v>
      </c>
      <c r="D11" s="22" t="s">
        <v>135</v>
      </c>
      <c r="E11" s="22" t="s">
        <v>136</v>
      </c>
      <c r="F11" s="23" t="str">
        <f aca="false">IF(A11="","",IF(K11="","Y",IFERROR(INDEX(Settings!$B$7:$B$20,MATCH(K11,Settings!$E$7:$E$20,0)),"Y")))</f>
        <v>N</v>
      </c>
      <c r="G11" s="22"/>
      <c r="H11" s="21"/>
      <c r="I11" s="24" t="str">
        <f aca="false">IF(OR(A11="",G11="Done",F11="N"),"",A11-Settings!$B$4)</f>
        <v/>
      </c>
      <c r="J11" s="22"/>
      <c r="K11" s="22" t="s">
        <v>76</v>
      </c>
    </row>
    <row r="12" customFormat="false" ht="15" hidden="false" customHeight="true" outlineLevel="0" collapsed="false">
      <c r="A12" s="21" t="n">
        <v>46162</v>
      </c>
      <c r="B12" s="22" t="s">
        <v>123</v>
      </c>
      <c r="C12" s="22" t="s">
        <v>137</v>
      </c>
      <c r="D12" s="22" t="s">
        <v>138</v>
      </c>
      <c r="E12" s="22" t="s">
        <v>121</v>
      </c>
      <c r="F12" s="23" t="str">
        <f aca="false">IF(A12="","",IF(K12="","Y",IFERROR(INDEX(Settings!$B$7:$B$20,MATCH(K12,Settings!$E$7:$E$20,0)),"Y")))</f>
        <v>Y</v>
      </c>
      <c r="G12" s="22" t="s">
        <v>117</v>
      </c>
      <c r="H12" s="21" t="n">
        <v>46162</v>
      </c>
      <c r="I12" s="24" t="str">
        <f aca="false">IF(OR(A12="",G12="Done",F12="N"),"",A12-Settings!$B$4)</f>
        <v/>
      </c>
      <c r="J12" s="22"/>
      <c r="K12" s="22" t="s">
        <v>60</v>
      </c>
    </row>
    <row r="13" customFormat="false" ht="15" hidden="false" customHeight="true" outlineLevel="0" collapsed="false">
      <c r="A13" s="21" t="n">
        <v>46167</v>
      </c>
      <c r="B13" s="22" t="s">
        <v>123</v>
      </c>
      <c r="C13" s="22" t="s">
        <v>139</v>
      </c>
      <c r="D13" s="22" t="s">
        <v>140</v>
      </c>
      <c r="E13" s="22" t="s">
        <v>121</v>
      </c>
      <c r="F13" s="23" t="str">
        <f aca="false">IF(A13="","",IF(K13="","Y",IFERROR(INDEX(Settings!$B$7:$B$20,MATCH(K13,Settings!$E$7:$E$20,0)),"Y")))</f>
        <v>N</v>
      </c>
      <c r="G13" s="22"/>
      <c r="H13" s="21"/>
      <c r="I13" s="24" t="str">
        <f aca="false">IF(OR(A13="",G13="Done",F13="N"),"",A13-Settings!$B$4)</f>
        <v/>
      </c>
      <c r="J13" s="22" t="s">
        <v>141</v>
      </c>
      <c r="K13" s="22" t="s">
        <v>64</v>
      </c>
    </row>
    <row r="14" customFormat="false" ht="15" hidden="false" customHeight="true" outlineLevel="0" collapsed="false">
      <c r="A14" s="21" t="n">
        <v>46172</v>
      </c>
      <c r="B14" s="22" t="s">
        <v>113</v>
      </c>
      <c r="C14" s="22" t="s">
        <v>142</v>
      </c>
      <c r="D14" s="22" t="s">
        <v>143</v>
      </c>
      <c r="E14" s="22" t="s">
        <v>144</v>
      </c>
      <c r="F14" s="23" t="str">
        <f aca="false">IF(A14="","",IF(K14="","Y",IFERROR(INDEX(Settings!$B$7:$B$20,MATCH(K14,Settings!$E$7:$E$20,0)),"Y")))</f>
        <v>N</v>
      </c>
      <c r="G14" s="22"/>
      <c r="H14" s="21"/>
      <c r="I14" s="24" t="str">
        <f aca="false">IF(OR(A14="",G14="Done",F14="N"),"",A14-Settings!$B$4)</f>
        <v/>
      </c>
      <c r="J14" s="22"/>
      <c r="K14" s="22" t="s">
        <v>100</v>
      </c>
    </row>
    <row r="15" customFormat="false" ht="15" hidden="false" customHeight="true" outlineLevel="0" collapsed="false">
      <c r="A15" s="21" t="n">
        <v>46173</v>
      </c>
      <c r="B15" s="22" t="s">
        <v>118</v>
      </c>
      <c r="C15" s="22" t="s">
        <v>145</v>
      </c>
      <c r="D15" s="22" t="s">
        <v>146</v>
      </c>
      <c r="E15" s="22" t="s">
        <v>136</v>
      </c>
      <c r="F15" s="23" t="str">
        <f aca="false">IF(A15="","",IF(K15="","Y",IFERROR(INDEX(Settings!$B$7:$B$20,MATCH(K15,Settings!$E$7:$E$20,0)),"Y")))</f>
        <v>Y</v>
      </c>
      <c r="G15" s="22" t="s">
        <v>117</v>
      </c>
      <c r="H15" s="21" t="n">
        <v>46173</v>
      </c>
      <c r="I15" s="24" t="str">
        <f aca="false">IF(OR(A15="",G15="Done",F15="N"),"",A15-Settings!$B$4)</f>
        <v/>
      </c>
      <c r="J15" s="22" t="s">
        <v>147</v>
      </c>
      <c r="K15" s="22" t="s">
        <v>73</v>
      </c>
    </row>
    <row r="16" customFormat="false" ht="15" hidden="false" customHeight="true" outlineLevel="0" collapsed="false">
      <c r="A16" s="21" t="n">
        <v>46180</v>
      </c>
      <c r="B16" s="22" t="s">
        <v>118</v>
      </c>
      <c r="C16" s="22" t="s">
        <v>119</v>
      </c>
      <c r="D16" s="22" t="s">
        <v>120</v>
      </c>
      <c r="E16" s="22" t="s">
        <v>148</v>
      </c>
      <c r="F16" s="23" t="str">
        <f aca="false">IF(A16="","",IF(K16="","Y",IFERROR(INDEX(Settings!$B$7:$B$20,MATCH(K16,Settings!$E$7:$E$20,0)),"Y")))</f>
        <v>Y</v>
      </c>
      <c r="G16" s="22" t="s">
        <v>117</v>
      </c>
      <c r="H16" s="21" t="n">
        <v>46180</v>
      </c>
      <c r="I16" s="24" t="str">
        <f aca="false">IF(OR(A16="",G16="Done",F16="N"),"",A16-Settings!$B$4)</f>
        <v/>
      </c>
      <c r="J16" s="22" t="s">
        <v>122</v>
      </c>
      <c r="K16" s="22" t="s">
        <v>73</v>
      </c>
    </row>
    <row r="17" customFormat="false" ht="15" hidden="false" customHeight="true" outlineLevel="0" collapsed="false">
      <c r="A17" s="21" t="n">
        <v>46184</v>
      </c>
      <c r="B17" s="22" t="s">
        <v>123</v>
      </c>
      <c r="C17" s="22" t="s">
        <v>124</v>
      </c>
      <c r="D17" s="22" t="s">
        <v>125</v>
      </c>
      <c r="E17" s="22" t="s">
        <v>148</v>
      </c>
      <c r="F17" s="23" t="str">
        <f aca="false">IF(A17="","",IF(K17="","Y",IFERROR(INDEX(Settings!$B$7:$B$20,MATCH(K17,Settings!$E$7:$E$20,0)),"Y")))</f>
        <v>Y</v>
      </c>
      <c r="G17" s="22" t="s">
        <v>117</v>
      </c>
      <c r="H17" s="21" t="n">
        <v>46184</v>
      </c>
      <c r="I17" s="24" t="str">
        <f aca="false">IF(OR(A17="",G17="Done",F17="N"),"",A17-Settings!$B$4)</f>
        <v/>
      </c>
      <c r="J17" s="22"/>
      <c r="K17" s="22" t="s">
        <v>60</v>
      </c>
    </row>
    <row r="18" customFormat="false" ht="15" hidden="false" customHeight="true" outlineLevel="0" collapsed="false">
      <c r="A18" s="21" t="n">
        <v>46186</v>
      </c>
      <c r="B18" s="22" t="s">
        <v>123</v>
      </c>
      <c r="C18" s="22" t="s">
        <v>126</v>
      </c>
      <c r="D18" s="22" t="s">
        <v>127</v>
      </c>
      <c r="E18" s="22" t="s">
        <v>148</v>
      </c>
      <c r="F18" s="23" t="str">
        <f aca="false">IF(A18="","",IF(K18="","Y",IFERROR(INDEX(Settings!$B$7:$B$20,MATCH(K18,Settings!$E$7:$E$20,0)),"Y")))</f>
        <v>N</v>
      </c>
      <c r="G18" s="22"/>
      <c r="H18" s="21"/>
      <c r="I18" s="24" t="str">
        <f aca="false">IF(OR(A18="",G18="Done",F18="N"),"",A18-Settings!$B$4)</f>
        <v/>
      </c>
      <c r="J18" s="22" t="s">
        <v>128</v>
      </c>
      <c r="K18" s="22" t="s">
        <v>64</v>
      </c>
    </row>
    <row r="19" customFormat="false" ht="15" hidden="false" customHeight="true" outlineLevel="0" collapsed="false">
      <c r="A19" s="21" t="n">
        <v>46188</v>
      </c>
      <c r="B19" s="22" t="s">
        <v>149</v>
      </c>
      <c r="C19" s="22" t="s">
        <v>150</v>
      </c>
      <c r="D19" s="22" t="s">
        <v>120</v>
      </c>
      <c r="E19" s="22" t="s">
        <v>151</v>
      </c>
      <c r="F19" s="23" t="str">
        <f aca="false">IF(A19="","",IF(K19="","Y",IFERROR(INDEX(Settings!$B$7:$B$20,MATCH(K19,Settings!$E$7:$E$20,0)),"Y")))</f>
        <v>Y</v>
      </c>
      <c r="G19" s="22" t="s">
        <v>117</v>
      </c>
      <c r="H19" s="21" t="n">
        <v>46188</v>
      </c>
      <c r="I19" s="24" t="str">
        <f aca="false">IF(OR(A19="",G19="Done",F19="N"),"",A19-Settings!$B$4)</f>
        <v/>
      </c>
      <c r="J19" s="22"/>
      <c r="K19" s="22" t="s">
        <v>79</v>
      </c>
    </row>
    <row r="20" customFormat="false" ht="15" hidden="false" customHeight="true" outlineLevel="0" collapsed="false">
      <c r="A20" s="21" t="n">
        <v>46188</v>
      </c>
      <c r="B20" s="22" t="s">
        <v>129</v>
      </c>
      <c r="C20" s="22" t="s">
        <v>130</v>
      </c>
      <c r="D20" s="22" t="s">
        <v>131</v>
      </c>
      <c r="E20" s="22" t="s">
        <v>148</v>
      </c>
      <c r="F20" s="23" t="str">
        <f aca="false">IF(A20="","",IF(K20="","Y",IFERROR(INDEX(Settings!$B$7:$B$20,MATCH(K20,Settings!$E$7:$E$20,0)),"Y")))</f>
        <v>Y</v>
      </c>
      <c r="G20" s="22" t="s">
        <v>117</v>
      </c>
      <c r="H20" s="21" t="n">
        <v>46188</v>
      </c>
      <c r="I20" s="24" t="str">
        <f aca="false">IF(OR(A20="",G20="Done",F20="N"),"",A20-Settings!$B$4)</f>
        <v/>
      </c>
      <c r="J20" s="22"/>
      <c r="K20" s="22" t="s">
        <v>94</v>
      </c>
    </row>
    <row r="21" customFormat="false" ht="15" hidden="false" customHeight="true" outlineLevel="0" collapsed="false">
      <c r="A21" s="21" t="n">
        <v>46188</v>
      </c>
      <c r="B21" s="22" t="s">
        <v>129</v>
      </c>
      <c r="C21" s="22" t="s">
        <v>132</v>
      </c>
      <c r="D21" s="22" t="s">
        <v>133</v>
      </c>
      <c r="E21" s="22" t="s">
        <v>148</v>
      </c>
      <c r="F21" s="23" t="str">
        <f aca="false">IF(A21="","",IF(K21="","Y",IFERROR(INDEX(Settings!$B$7:$B$20,MATCH(K21,Settings!$E$7:$E$20,0)),"Y")))</f>
        <v>Y</v>
      </c>
      <c r="G21" s="22" t="s">
        <v>117</v>
      </c>
      <c r="H21" s="21" t="n">
        <v>46188</v>
      </c>
      <c r="I21" s="24" t="str">
        <f aca="false">IF(OR(A21="",G21="Done",F21="N"),"",A21-Settings!$B$4)</f>
        <v/>
      </c>
      <c r="J21" s="22"/>
      <c r="K21" s="22" t="s">
        <v>94</v>
      </c>
    </row>
    <row r="22" customFormat="false" ht="15" hidden="false" customHeight="true" outlineLevel="0" collapsed="false">
      <c r="A22" s="21" t="n">
        <v>46188</v>
      </c>
      <c r="B22" s="22" t="s">
        <v>118</v>
      </c>
      <c r="C22" s="22" t="s">
        <v>152</v>
      </c>
      <c r="D22" s="22" t="s">
        <v>153</v>
      </c>
      <c r="E22" s="22" t="s">
        <v>144</v>
      </c>
      <c r="F22" s="23" t="str">
        <f aca="false">IF(A22="","",IF(K22="","Y",IFERROR(INDEX(Settings!$B$7:$B$20,MATCH(K22,Settings!$E$7:$E$20,0)),"Y")))</f>
        <v>Y</v>
      </c>
      <c r="G22" s="22" t="s">
        <v>117</v>
      </c>
      <c r="H22" s="21" t="n">
        <v>46188</v>
      </c>
      <c r="I22" s="24" t="str">
        <f aca="false">IF(OR(A22="",G22="Done",F22="N"),"",A22-Settings!$B$4)</f>
        <v/>
      </c>
      <c r="J22" s="22"/>
      <c r="K22" s="22" t="s">
        <v>73</v>
      </c>
    </row>
    <row r="23" customFormat="false" ht="15" hidden="false" customHeight="true" outlineLevel="0" collapsed="false">
      <c r="A23" s="21" t="n">
        <v>46188</v>
      </c>
      <c r="B23" s="22" t="s">
        <v>118</v>
      </c>
      <c r="C23" s="22" t="s">
        <v>154</v>
      </c>
      <c r="D23" s="22" t="s">
        <v>155</v>
      </c>
      <c r="E23" s="22" t="s">
        <v>136</v>
      </c>
      <c r="F23" s="23" t="str">
        <f aca="false">IF(A23="","",IF(K23="","Y",IFERROR(INDEX(Settings!$B$7:$B$20,MATCH(K23,Settings!$E$7:$E$20,0)),"Y")))</f>
        <v>Y</v>
      </c>
      <c r="G23" s="22" t="s">
        <v>117</v>
      </c>
      <c r="H23" s="21" t="n">
        <v>46188</v>
      </c>
      <c r="I23" s="24" t="str">
        <f aca="false">IF(OR(A23="",G23="Done",F23="N"),"",A23-Settings!$B$4)</f>
        <v/>
      </c>
      <c r="J23" s="22"/>
      <c r="K23" s="22" t="s">
        <v>73</v>
      </c>
    </row>
    <row r="24" customFormat="false" ht="15" hidden="false" customHeight="true" outlineLevel="0" collapsed="false">
      <c r="A24" s="21" t="n">
        <v>46193</v>
      </c>
      <c r="B24" s="22" t="s">
        <v>123</v>
      </c>
      <c r="C24" s="22" t="s">
        <v>137</v>
      </c>
      <c r="D24" s="22" t="s">
        <v>138</v>
      </c>
      <c r="E24" s="22" t="s">
        <v>148</v>
      </c>
      <c r="F24" s="23" t="str">
        <f aca="false">IF(A24="","",IF(K24="","Y",IFERROR(INDEX(Settings!$B$7:$B$20,MATCH(K24,Settings!$E$7:$E$20,0)),"Y")))</f>
        <v>Y</v>
      </c>
      <c r="G24" s="22" t="s">
        <v>117</v>
      </c>
      <c r="H24" s="21" t="n">
        <v>46193</v>
      </c>
      <c r="I24" s="24" t="str">
        <f aca="false">IF(OR(A24="",G24="Done",F24="N"),"",A24-Settings!$B$4)</f>
        <v/>
      </c>
      <c r="J24" s="22"/>
      <c r="K24" s="22" t="s">
        <v>60</v>
      </c>
    </row>
    <row r="25" customFormat="false" ht="15" hidden="false" customHeight="true" outlineLevel="0" collapsed="false">
      <c r="A25" s="21" t="n">
        <v>46198</v>
      </c>
      <c r="B25" s="22" t="s">
        <v>123</v>
      </c>
      <c r="C25" s="22" t="s">
        <v>139</v>
      </c>
      <c r="D25" s="22" t="s">
        <v>140</v>
      </c>
      <c r="E25" s="22" t="s">
        <v>148</v>
      </c>
      <c r="F25" s="23" t="str">
        <f aca="false">IF(A25="","",IF(K25="","Y",IFERROR(INDEX(Settings!$B$7:$B$20,MATCH(K25,Settings!$E$7:$E$20,0)),"Y")))</f>
        <v>N</v>
      </c>
      <c r="G25" s="22"/>
      <c r="H25" s="21"/>
      <c r="I25" s="24" t="str">
        <f aca="false">IF(OR(A25="",G25="Done",F25="N"),"",A25-Settings!$B$4)</f>
        <v/>
      </c>
      <c r="J25" s="22" t="s">
        <v>141</v>
      </c>
      <c r="K25" s="22" t="s">
        <v>64</v>
      </c>
    </row>
    <row r="26" customFormat="false" ht="15" hidden="false" customHeight="true" outlineLevel="0" collapsed="false">
      <c r="A26" s="21" t="n">
        <v>46203</v>
      </c>
      <c r="B26" s="22" t="s">
        <v>123</v>
      </c>
      <c r="C26" s="22" t="s">
        <v>156</v>
      </c>
      <c r="D26" s="22" t="s">
        <v>157</v>
      </c>
      <c r="E26" s="22" t="s">
        <v>144</v>
      </c>
      <c r="F26" s="23" t="str">
        <f aca="false">IF(A26="","",IF(K26="","Y",IFERROR(INDEX(Settings!$B$7:$B$20,MATCH(K26,Settings!$E$7:$E$20,0)),"Y")))</f>
        <v>N</v>
      </c>
      <c r="G26" s="22"/>
      <c r="H26" s="21"/>
      <c r="I26" s="24" t="str">
        <f aca="false">IF(OR(A26="",G26="Done",F26="N"),"",A26-Settings!$B$4)</f>
        <v/>
      </c>
      <c r="J26" s="22"/>
      <c r="K26" s="22" t="s">
        <v>67</v>
      </c>
    </row>
    <row r="27" customFormat="false" ht="15" hidden="false" customHeight="true" outlineLevel="0" collapsed="false">
      <c r="A27" s="21" t="n">
        <v>46203</v>
      </c>
      <c r="B27" s="22" t="s">
        <v>113</v>
      </c>
      <c r="C27" s="22" t="s">
        <v>158</v>
      </c>
      <c r="D27" s="22" t="s">
        <v>159</v>
      </c>
      <c r="E27" s="22" t="s">
        <v>144</v>
      </c>
      <c r="F27" s="23" t="str">
        <f aca="false">IF(A27="","",IF(K27="","Y",IFERROR(INDEX(Settings!$B$7:$B$20,MATCH(K27,Settings!$E$7:$E$20,0)),"Y")))</f>
        <v>Y</v>
      </c>
      <c r="G27" s="22" t="s">
        <v>117</v>
      </c>
      <c r="H27" s="21" t="n">
        <v>46203</v>
      </c>
      <c r="I27" s="24" t="str">
        <f aca="false">IF(OR(A27="",G27="Done",F27="N"),"",A27-Settings!$B$4)</f>
        <v/>
      </c>
      <c r="J27" s="22"/>
      <c r="K27" s="22" t="s">
        <v>97</v>
      </c>
    </row>
    <row r="28" customFormat="false" ht="15" hidden="false" customHeight="true" outlineLevel="0" collapsed="false">
      <c r="A28" s="21" t="n">
        <v>46210</v>
      </c>
      <c r="B28" s="22" t="s">
        <v>118</v>
      </c>
      <c r="C28" s="22" t="s">
        <v>119</v>
      </c>
      <c r="D28" s="22" t="s">
        <v>120</v>
      </c>
      <c r="E28" s="22" t="s">
        <v>160</v>
      </c>
      <c r="F28" s="23" t="str">
        <f aca="false">IF(A28="","",IF(K28="","Y",IFERROR(INDEX(Settings!$B$7:$B$20,MATCH(K28,Settings!$E$7:$E$20,0)),"Y")))</f>
        <v>Y</v>
      </c>
      <c r="G28" s="22" t="s">
        <v>117</v>
      </c>
      <c r="H28" s="21" t="n">
        <v>46210</v>
      </c>
      <c r="I28" s="24" t="str">
        <f aca="false">IF(OR(A28="",G28="Done",F28="N"),"",A28-Settings!$B$4)</f>
        <v/>
      </c>
      <c r="J28" s="22" t="s">
        <v>122</v>
      </c>
      <c r="K28" s="22" t="s">
        <v>73</v>
      </c>
    </row>
    <row r="29" customFormat="false" ht="15" hidden="false" customHeight="true" outlineLevel="0" collapsed="false">
      <c r="A29" s="21" t="n">
        <v>46214</v>
      </c>
      <c r="B29" s="22" t="s">
        <v>123</v>
      </c>
      <c r="C29" s="22" t="s">
        <v>124</v>
      </c>
      <c r="D29" s="22" t="s">
        <v>125</v>
      </c>
      <c r="E29" s="22" t="s">
        <v>160</v>
      </c>
      <c r="F29" s="23" t="str">
        <f aca="false">IF(A29="","",IF(K29="","Y",IFERROR(INDEX(Settings!$B$7:$B$20,MATCH(K29,Settings!$E$7:$E$20,0)),"Y")))</f>
        <v>Y</v>
      </c>
      <c r="G29" s="22" t="s">
        <v>117</v>
      </c>
      <c r="H29" s="21" t="n">
        <v>46214</v>
      </c>
      <c r="I29" s="24" t="str">
        <f aca="false">IF(OR(A29="",G29="Done",F29="N"),"",A29-Settings!$B$4)</f>
        <v/>
      </c>
      <c r="J29" s="22"/>
      <c r="K29" s="22" t="s">
        <v>60</v>
      </c>
    </row>
    <row r="30" customFormat="false" ht="15" hidden="false" customHeight="true" outlineLevel="0" collapsed="false">
      <c r="A30" s="21" t="n">
        <v>46216</v>
      </c>
      <c r="B30" s="22" t="s">
        <v>123</v>
      </c>
      <c r="C30" s="22" t="s">
        <v>161</v>
      </c>
      <c r="D30" s="22" t="s">
        <v>125</v>
      </c>
      <c r="E30" s="22" t="s">
        <v>162</v>
      </c>
      <c r="F30" s="23" t="str">
        <f aca="false">IF(A30="","",IF(K30="","Y",IFERROR(INDEX(Settings!$B$7:$B$20,MATCH(K30,Settings!$E$7:$E$20,0)),"Y")))</f>
        <v>N</v>
      </c>
      <c r="G30" s="22"/>
      <c r="H30" s="21"/>
      <c r="I30" s="24" t="str">
        <f aca="false">IF(OR(A30="",G30="Done",F30="N"),"",A30-Settings!$B$4)</f>
        <v/>
      </c>
      <c r="J30" s="22"/>
      <c r="K30" s="22" t="s">
        <v>64</v>
      </c>
    </row>
    <row r="31" customFormat="false" ht="15" hidden="false" customHeight="true" outlineLevel="0" collapsed="false">
      <c r="A31" s="21" t="n">
        <v>46218</v>
      </c>
      <c r="B31" s="22" t="s">
        <v>129</v>
      </c>
      <c r="C31" s="22" t="s">
        <v>130</v>
      </c>
      <c r="D31" s="22" t="s">
        <v>131</v>
      </c>
      <c r="E31" s="22" t="s">
        <v>160</v>
      </c>
      <c r="F31" s="23" t="str">
        <f aca="false">IF(A31="","",IF(K31="","Y",IFERROR(INDEX(Settings!$B$7:$B$20,MATCH(K31,Settings!$E$7:$E$20,0)),"Y")))</f>
        <v>Y</v>
      </c>
      <c r="G31" s="22" t="s">
        <v>117</v>
      </c>
      <c r="H31" s="21" t="n">
        <v>46218</v>
      </c>
      <c r="I31" s="24" t="str">
        <f aca="false">IF(OR(A31="",G31="Done",F31="N"),"",A31-Settings!$B$4)</f>
        <v/>
      </c>
      <c r="J31" s="22"/>
      <c r="K31" s="22" t="s">
        <v>94</v>
      </c>
    </row>
    <row r="32" customFormat="false" ht="15" hidden="false" customHeight="true" outlineLevel="0" collapsed="false">
      <c r="A32" s="21" t="n">
        <v>46218</v>
      </c>
      <c r="B32" s="22" t="s">
        <v>129</v>
      </c>
      <c r="C32" s="22" t="s">
        <v>132</v>
      </c>
      <c r="D32" s="22" t="s">
        <v>133</v>
      </c>
      <c r="E32" s="22" t="s">
        <v>160</v>
      </c>
      <c r="F32" s="23" t="str">
        <f aca="false">IF(A32="","",IF(K32="","Y",IFERROR(INDEX(Settings!$B$7:$B$20,MATCH(K32,Settings!$E$7:$E$20,0)),"Y")))</f>
        <v>Y</v>
      </c>
      <c r="G32" s="22" t="s">
        <v>117</v>
      </c>
      <c r="H32" s="21" t="n">
        <v>46218</v>
      </c>
      <c r="I32" s="24" t="str">
        <f aca="false">IF(OR(A32="",G32="Done",F32="N"),"",A32-Settings!$B$4)</f>
        <v/>
      </c>
      <c r="J32" s="22"/>
      <c r="K32" s="22" t="s">
        <v>94</v>
      </c>
    </row>
    <row r="33" customFormat="false" ht="15" hidden="false" customHeight="true" outlineLevel="0" collapsed="false">
      <c r="A33" s="21" t="n">
        <v>46218</v>
      </c>
      <c r="B33" s="22" t="s">
        <v>118</v>
      </c>
      <c r="C33" s="22" t="s">
        <v>163</v>
      </c>
      <c r="D33" s="22" t="s">
        <v>164</v>
      </c>
      <c r="E33" s="22" t="s">
        <v>162</v>
      </c>
      <c r="F33" s="23" t="str">
        <f aca="false">IF(A33="","",IF(K33="","Y",IFERROR(INDEX(Settings!$B$7:$B$20,MATCH(K33,Settings!$E$7:$E$20,0)),"Y")))</f>
        <v>N</v>
      </c>
      <c r="G33" s="22"/>
      <c r="H33" s="21"/>
      <c r="I33" s="24" t="str">
        <f aca="false">IF(OR(A33="",G33="Done",F33="N"),"",A33-Settings!$B$4)</f>
        <v/>
      </c>
      <c r="J33" s="22" t="s">
        <v>165</v>
      </c>
      <c r="K33" s="22" t="s">
        <v>76</v>
      </c>
    </row>
    <row r="34" customFormat="false" ht="15" hidden="false" customHeight="true" outlineLevel="0" collapsed="false">
      <c r="A34" s="21" t="n">
        <v>46221</v>
      </c>
      <c r="B34" s="22" t="s">
        <v>123</v>
      </c>
      <c r="C34" s="22" t="s">
        <v>166</v>
      </c>
      <c r="D34" s="22" t="s">
        <v>167</v>
      </c>
      <c r="E34" s="22" t="s">
        <v>162</v>
      </c>
      <c r="F34" s="23" t="str">
        <f aca="false">IF(A34="","",IF(K34="","Y",IFERROR(INDEX(Settings!$B$7:$B$20,MATCH(K34,Settings!$E$7:$E$20,0)),"Y")))</f>
        <v>N</v>
      </c>
      <c r="G34" s="22"/>
      <c r="H34" s="21"/>
      <c r="I34" s="24" t="str">
        <f aca="false">IF(OR(A34="",G34="Done",F34="N"),"",A34-Settings!$B$4)</f>
        <v/>
      </c>
      <c r="J34" s="22"/>
      <c r="K34" s="22" t="s">
        <v>67</v>
      </c>
    </row>
    <row r="35" customFormat="false" ht="15" hidden="false" customHeight="true" outlineLevel="0" collapsed="false">
      <c r="A35" s="21" t="n">
        <v>46223</v>
      </c>
      <c r="B35" s="22" t="s">
        <v>123</v>
      </c>
      <c r="C35" s="22" t="s">
        <v>137</v>
      </c>
      <c r="D35" s="22" t="s">
        <v>138</v>
      </c>
      <c r="E35" s="22" t="s">
        <v>160</v>
      </c>
      <c r="F35" s="23" t="str">
        <f aca="false">IF(A35="","",IF(K35="","Y",IFERROR(INDEX(Settings!$B$7:$B$20,MATCH(K35,Settings!$E$7:$E$20,0)),"Y")))</f>
        <v>Y</v>
      </c>
      <c r="G35" s="22" t="s">
        <v>117</v>
      </c>
      <c r="H35" s="21" t="n">
        <v>46223</v>
      </c>
      <c r="I35" s="24" t="str">
        <f aca="false">IF(OR(A35="",G35="Done",F35="N"),"",A35-Settings!$B$4)</f>
        <v/>
      </c>
      <c r="J35" s="22"/>
      <c r="K35" s="22" t="s">
        <v>60</v>
      </c>
    </row>
    <row r="36" customFormat="false" ht="15" hidden="false" customHeight="true" outlineLevel="0" collapsed="false">
      <c r="A36" s="21" t="n">
        <v>46225</v>
      </c>
      <c r="B36" s="22" t="s">
        <v>123</v>
      </c>
      <c r="C36" s="22" t="s">
        <v>168</v>
      </c>
      <c r="D36" s="22" t="s">
        <v>138</v>
      </c>
      <c r="E36" s="22" t="s">
        <v>162</v>
      </c>
      <c r="F36" s="23" t="str">
        <f aca="false">IF(A36="","",IF(K36="","Y",IFERROR(INDEX(Settings!$B$7:$B$20,MATCH(K36,Settings!$E$7:$E$20,0)),"Y")))</f>
        <v>N</v>
      </c>
      <c r="G36" s="22"/>
      <c r="H36" s="21"/>
      <c r="I36" s="24" t="str">
        <f aca="false">IF(OR(A36="",G36="Done",F36="N"),"",A36-Settings!$B$4)</f>
        <v/>
      </c>
      <c r="J36" s="22" t="s">
        <v>169</v>
      </c>
      <c r="K36" s="22" t="s">
        <v>64</v>
      </c>
    </row>
    <row r="37" customFormat="false" ht="15" hidden="false" customHeight="true" outlineLevel="0" collapsed="false">
      <c r="A37" s="21" t="n">
        <v>46234</v>
      </c>
      <c r="B37" s="22" t="s">
        <v>149</v>
      </c>
      <c r="C37" s="22" t="s">
        <v>170</v>
      </c>
      <c r="D37" s="22" t="s">
        <v>171</v>
      </c>
      <c r="E37" s="22" t="s">
        <v>144</v>
      </c>
      <c r="F37" s="23" t="str">
        <f aca="false">IF(A37="","",IF(K37="","Y",IFERROR(INDEX(Settings!$B$7:$B$20,MATCH(K37,Settings!$E$7:$E$20,0)),"Y")))</f>
        <v>N</v>
      </c>
      <c r="G37" s="22"/>
      <c r="H37" s="21"/>
      <c r="I37" s="24" t="str">
        <f aca="false">IF(OR(A37="",G37="Done",F37="N"),"",A37-Settings!$B$4)</f>
        <v/>
      </c>
      <c r="J37" s="22"/>
      <c r="K37" s="22" t="s">
        <v>82</v>
      </c>
    </row>
    <row r="38" customFormat="false" ht="15" hidden="false" customHeight="true" outlineLevel="0" collapsed="false">
      <c r="A38" s="21" t="n">
        <v>46234</v>
      </c>
      <c r="B38" s="22" t="s">
        <v>118</v>
      </c>
      <c r="C38" s="22" t="s">
        <v>172</v>
      </c>
      <c r="D38" s="22" t="s">
        <v>173</v>
      </c>
      <c r="E38" s="22" t="s">
        <v>162</v>
      </c>
      <c r="F38" s="23" t="str">
        <f aca="false">IF(A38="","",IF(K38="","Y",IFERROR(INDEX(Settings!$B$7:$B$20,MATCH(K38,Settings!$E$7:$E$20,0)),"Y")))</f>
        <v>Y</v>
      </c>
      <c r="G38" s="22" t="s">
        <v>117</v>
      </c>
      <c r="H38" s="21" t="n">
        <v>46234</v>
      </c>
      <c r="I38" s="24" t="str">
        <f aca="false">IF(OR(A38="",G38="Done",F38="N"),"",A38-Settings!$B$4)</f>
        <v/>
      </c>
      <c r="J38" s="22" t="s">
        <v>174</v>
      </c>
      <c r="K38" s="22" t="s">
        <v>73</v>
      </c>
    </row>
    <row r="39" customFormat="false" ht="15" hidden="false" customHeight="true" outlineLevel="0" collapsed="false">
      <c r="A39" s="21" t="n">
        <v>46241</v>
      </c>
      <c r="B39" s="22" t="s">
        <v>118</v>
      </c>
      <c r="C39" s="22" t="s">
        <v>119</v>
      </c>
      <c r="D39" s="22" t="s">
        <v>120</v>
      </c>
      <c r="E39" s="22" t="s">
        <v>175</v>
      </c>
      <c r="F39" s="23" t="str">
        <f aca="false">IF(A39="","",IF(K39="","Y",IFERROR(INDEX(Settings!$B$7:$B$20,MATCH(K39,Settings!$E$7:$E$20,0)),"Y")))</f>
        <v>Y</v>
      </c>
      <c r="G39" s="22" t="s">
        <v>117</v>
      </c>
      <c r="H39" s="21" t="n">
        <v>46241</v>
      </c>
      <c r="I39" s="24" t="str">
        <f aca="false">IF(OR(A39="",G39="Done",F39="N"),"",A39-Settings!$B$4)</f>
        <v/>
      </c>
      <c r="J39" s="22" t="s">
        <v>122</v>
      </c>
      <c r="K39" s="22" t="s">
        <v>73</v>
      </c>
    </row>
    <row r="40" customFormat="false" ht="15" hidden="false" customHeight="true" outlineLevel="0" collapsed="false">
      <c r="A40" s="21" t="n">
        <v>46245</v>
      </c>
      <c r="B40" s="22" t="s">
        <v>123</v>
      </c>
      <c r="C40" s="22" t="s">
        <v>124</v>
      </c>
      <c r="D40" s="22" t="s">
        <v>125</v>
      </c>
      <c r="E40" s="22" t="s">
        <v>175</v>
      </c>
      <c r="F40" s="23" t="str">
        <f aca="false">IF(A40="","",IF(K40="","Y",IFERROR(INDEX(Settings!$B$7:$B$20,MATCH(K40,Settings!$E$7:$E$20,0)),"Y")))</f>
        <v>Y</v>
      </c>
      <c r="G40" s="22" t="s">
        <v>117</v>
      </c>
      <c r="H40" s="21" t="n">
        <v>46245</v>
      </c>
      <c r="I40" s="24" t="str">
        <f aca="false">IF(OR(A40="",G40="Done",F40="N"),"",A40-Settings!$B$4)</f>
        <v/>
      </c>
      <c r="J40" s="22"/>
      <c r="K40" s="22" t="s">
        <v>60</v>
      </c>
    </row>
    <row r="41" customFormat="false" ht="15" hidden="false" customHeight="true" outlineLevel="0" collapsed="false">
      <c r="A41" s="21" t="n">
        <v>46247</v>
      </c>
      <c r="B41" s="22" t="s">
        <v>123</v>
      </c>
      <c r="C41" s="22" t="s">
        <v>126</v>
      </c>
      <c r="D41" s="22" t="s">
        <v>127</v>
      </c>
      <c r="E41" s="22" t="s">
        <v>175</v>
      </c>
      <c r="F41" s="23" t="str">
        <f aca="false">IF(A41="","",IF(K41="","Y",IFERROR(INDEX(Settings!$B$7:$B$20,MATCH(K41,Settings!$E$7:$E$20,0)),"Y")))</f>
        <v>N</v>
      </c>
      <c r="G41" s="22"/>
      <c r="H41" s="21"/>
      <c r="I41" s="24" t="str">
        <f aca="false">IF(OR(A41="",G41="Done",F41="N"),"",A41-Settings!$B$4)</f>
        <v/>
      </c>
      <c r="J41" s="22" t="s">
        <v>128</v>
      </c>
      <c r="K41" s="22" t="s">
        <v>64</v>
      </c>
    </row>
    <row r="42" customFormat="false" ht="15" hidden="false" customHeight="true" outlineLevel="0" collapsed="false">
      <c r="A42" s="21" t="n">
        <v>46249</v>
      </c>
      <c r="B42" s="22" t="s">
        <v>129</v>
      </c>
      <c r="C42" s="22" t="s">
        <v>130</v>
      </c>
      <c r="D42" s="22" t="s">
        <v>131</v>
      </c>
      <c r="E42" s="22" t="s">
        <v>175</v>
      </c>
      <c r="F42" s="23" t="str">
        <f aca="false">IF(A42="","",IF(K42="","Y",IFERROR(INDEX(Settings!$B$7:$B$20,MATCH(K42,Settings!$E$7:$E$20,0)),"Y")))</f>
        <v>Y</v>
      </c>
      <c r="G42" s="22" t="s">
        <v>117</v>
      </c>
      <c r="H42" s="21" t="n">
        <v>46249</v>
      </c>
      <c r="I42" s="24" t="str">
        <f aca="false">IF(OR(A42="",G42="Done",F42="N"),"",A42-Settings!$B$4)</f>
        <v/>
      </c>
      <c r="J42" s="22"/>
      <c r="K42" s="22" t="s">
        <v>94</v>
      </c>
    </row>
    <row r="43" customFormat="false" ht="15" hidden="false" customHeight="true" outlineLevel="0" collapsed="false">
      <c r="A43" s="21" t="n">
        <v>46249</v>
      </c>
      <c r="B43" s="22" t="s">
        <v>129</v>
      </c>
      <c r="C43" s="22" t="s">
        <v>132</v>
      </c>
      <c r="D43" s="22" t="s">
        <v>133</v>
      </c>
      <c r="E43" s="22" t="s">
        <v>175</v>
      </c>
      <c r="F43" s="23" t="str">
        <f aca="false">IF(A43="","",IF(K43="","Y",IFERROR(INDEX(Settings!$B$7:$B$20,MATCH(K43,Settings!$E$7:$E$20,0)),"Y")))</f>
        <v>Y</v>
      </c>
      <c r="G43" s="22" t="s">
        <v>117</v>
      </c>
      <c r="H43" s="21" t="n">
        <v>46249</v>
      </c>
      <c r="I43" s="24" t="str">
        <f aca="false">IF(OR(A43="",G43="Done",F43="N"),"",A43-Settings!$B$4)</f>
        <v/>
      </c>
      <c r="J43" s="22"/>
      <c r="K43" s="22" t="s">
        <v>94</v>
      </c>
    </row>
    <row r="44" customFormat="false" ht="15" hidden="false" customHeight="true" outlineLevel="0" collapsed="false">
      <c r="A44" s="21" t="n">
        <v>46249</v>
      </c>
      <c r="B44" s="22" t="s">
        <v>118</v>
      </c>
      <c r="C44" s="22" t="s">
        <v>176</v>
      </c>
      <c r="D44" s="22" t="s">
        <v>177</v>
      </c>
      <c r="E44" s="22" t="s">
        <v>162</v>
      </c>
      <c r="F44" s="23" t="str">
        <f aca="false">IF(A44="","",IF(K44="","Y",IFERROR(INDEX(Settings!$B$7:$B$20,MATCH(K44,Settings!$E$7:$E$20,0)),"Y")))</f>
        <v>Y</v>
      </c>
      <c r="G44" s="22" t="s">
        <v>117</v>
      </c>
      <c r="H44" s="21" t="n">
        <v>46249</v>
      </c>
      <c r="I44" s="24" t="str">
        <f aca="false">IF(OR(A44="",G44="Done",F44="N"),"",A44-Settings!$B$4)</f>
        <v/>
      </c>
      <c r="J44" s="22" t="s">
        <v>178</v>
      </c>
      <c r="K44" s="22" t="s">
        <v>73</v>
      </c>
    </row>
    <row r="45" customFormat="false" ht="15" hidden="false" customHeight="true" outlineLevel="0" collapsed="false">
      <c r="A45" s="21" t="n">
        <v>46254</v>
      </c>
      <c r="B45" s="22" t="s">
        <v>123</v>
      </c>
      <c r="C45" s="22" t="s">
        <v>137</v>
      </c>
      <c r="D45" s="22" t="s">
        <v>138</v>
      </c>
      <c r="E45" s="22" t="s">
        <v>175</v>
      </c>
      <c r="F45" s="23" t="str">
        <f aca="false">IF(A45="","",IF(K45="","Y",IFERROR(INDEX(Settings!$B$7:$B$20,MATCH(K45,Settings!$E$7:$E$20,0)),"Y")))</f>
        <v>Y</v>
      </c>
      <c r="G45" s="22" t="s">
        <v>117</v>
      </c>
      <c r="H45" s="21" t="n">
        <v>46254</v>
      </c>
      <c r="I45" s="24" t="str">
        <f aca="false">IF(OR(A45="",G45="Done",F45="N"),"",A45-Settings!$B$4)</f>
        <v/>
      </c>
      <c r="J45" s="22"/>
      <c r="K45" s="22" t="s">
        <v>60</v>
      </c>
    </row>
    <row r="46" customFormat="false" ht="15" hidden="false" customHeight="true" outlineLevel="0" collapsed="false">
      <c r="A46" s="21" t="n">
        <v>46259</v>
      </c>
      <c r="B46" s="22" t="s">
        <v>123</v>
      </c>
      <c r="C46" s="22" t="s">
        <v>139</v>
      </c>
      <c r="D46" s="22" t="s">
        <v>140</v>
      </c>
      <c r="E46" s="22" t="s">
        <v>175</v>
      </c>
      <c r="F46" s="23" t="str">
        <f aca="false">IF(A46="","",IF(K46="","Y",IFERROR(INDEX(Settings!$B$7:$B$20,MATCH(K46,Settings!$E$7:$E$20,0)),"Y")))</f>
        <v>N</v>
      </c>
      <c r="G46" s="22"/>
      <c r="H46" s="21"/>
      <c r="I46" s="24" t="str">
        <f aca="false">IF(OR(A46="",G46="Done",F46="N"),"",A46-Settings!$B$4)</f>
        <v/>
      </c>
      <c r="J46" s="22" t="s">
        <v>141</v>
      </c>
      <c r="K46" s="22" t="s">
        <v>64</v>
      </c>
    </row>
    <row r="47" customFormat="false" ht="15" hidden="false" customHeight="true" outlineLevel="0" collapsed="false">
      <c r="A47" s="21" t="n">
        <v>46265</v>
      </c>
      <c r="B47" s="22" t="s">
        <v>149</v>
      </c>
      <c r="C47" s="22" t="s">
        <v>179</v>
      </c>
      <c r="D47" s="22" t="s">
        <v>180</v>
      </c>
      <c r="E47" s="22" t="s">
        <v>144</v>
      </c>
      <c r="F47" s="23" t="str">
        <f aca="false">IF(A47="","",IF(K47="","Y",IFERROR(INDEX(Settings!$B$7:$B$20,MATCH(K47,Settings!$E$7:$E$20,0)),"Y")))</f>
        <v>N</v>
      </c>
      <c r="G47" s="22"/>
      <c r="H47" s="21"/>
      <c r="I47" s="24" t="str">
        <f aca="false">IF(OR(A47="",G47="Done",F47="N"),"",A47-Settings!$B$4)</f>
        <v/>
      </c>
      <c r="J47" s="22"/>
      <c r="K47" s="22" t="s">
        <v>85</v>
      </c>
    </row>
    <row r="48" customFormat="false" ht="15" hidden="false" customHeight="true" outlineLevel="0" collapsed="false">
      <c r="A48" s="21" t="n">
        <v>46272</v>
      </c>
      <c r="B48" s="22" t="s">
        <v>118</v>
      </c>
      <c r="C48" s="22" t="s">
        <v>119</v>
      </c>
      <c r="D48" s="22" t="s">
        <v>120</v>
      </c>
      <c r="E48" s="22" t="s">
        <v>181</v>
      </c>
      <c r="F48" s="23" t="str">
        <f aca="false">IF(A48="","",IF(K48="","Y",IFERROR(INDEX(Settings!$B$7:$B$20,MATCH(K48,Settings!$E$7:$E$20,0)),"Y")))</f>
        <v>Y</v>
      </c>
      <c r="G48" s="22" t="s">
        <v>117</v>
      </c>
      <c r="H48" s="21" t="n">
        <v>46272</v>
      </c>
      <c r="I48" s="24" t="str">
        <f aca="false">IF(OR(A48="",G48="Done",F48="N"),"",A48-Settings!$B$4)</f>
        <v/>
      </c>
      <c r="J48" s="22" t="s">
        <v>122</v>
      </c>
      <c r="K48" s="22" t="s">
        <v>73</v>
      </c>
    </row>
    <row r="49" customFormat="false" ht="15" hidden="false" customHeight="true" outlineLevel="0" collapsed="false">
      <c r="A49" s="21" t="n">
        <v>46276</v>
      </c>
      <c r="B49" s="22" t="s">
        <v>123</v>
      </c>
      <c r="C49" s="22" t="s">
        <v>124</v>
      </c>
      <c r="D49" s="22" t="s">
        <v>125</v>
      </c>
      <c r="E49" s="22" t="s">
        <v>181</v>
      </c>
      <c r="F49" s="23" t="str">
        <f aca="false">IF(A49="","",IF(K49="","Y",IFERROR(INDEX(Settings!$B$7:$B$20,MATCH(K49,Settings!$E$7:$E$20,0)),"Y")))</f>
        <v>Y</v>
      </c>
      <c r="G49" s="22" t="s">
        <v>117</v>
      </c>
      <c r="H49" s="21" t="n">
        <v>46276</v>
      </c>
      <c r="I49" s="24" t="str">
        <f aca="false">IF(OR(A49="",G49="Done",F49="N"),"",A49-Settings!$B$4)</f>
        <v/>
      </c>
      <c r="J49" s="22"/>
      <c r="K49" s="22" t="s">
        <v>60</v>
      </c>
    </row>
    <row r="50" customFormat="false" ht="15" hidden="false" customHeight="true" outlineLevel="0" collapsed="false">
      <c r="A50" s="21" t="n">
        <v>46278</v>
      </c>
      <c r="B50" s="22" t="s">
        <v>123</v>
      </c>
      <c r="C50" s="22" t="s">
        <v>126</v>
      </c>
      <c r="D50" s="22" t="s">
        <v>127</v>
      </c>
      <c r="E50" s="22" t="s">
        <v>181</v>
      </c>
      <c r="F50" s="23" t="str">
        <f aca="false">IF(A50="","",IF(K50="","Y",IFERROR(INDEX(Settings!$B$7:$B$20,MATCH(K50,Settings!$E$7:$E$20,0)),"Y")))</f>
        <v>N</v>
      </c>
      <c r="G50" s="22"/>
      <c r="H50" s="21"/>
      <c r="I50" s="24" t="str">
        <f aca="false">IF(OR(A50="",G50="Done",F50="N"),"",A50-Settings!$B$4)</f>
        <v/>
      </c>
      <c r="J50" s="22" t="s">
        <v>128</v>
      </c>
      <c r="K50" s="22" t="s">
        <v>64</v>
      </c>
    </row>
    <row r="51" customFormat="false" ht="15" hidden="false" customHeight="true" outlineLevel="0" collapsed="false">
      <c r="A51" s="21" t="n">
        <v>46280</v>
      </c>
      <c r="B51" s="22" t="s">
        <v>149</v>
      </c>
      <c r="C51" s="22" t="s">
        <v>182</v>
      </c>
      <c r="D51" s="22" t="s">
        <v>120</v>
      </c>
      <c r="E51" s="22" t="s">
        <v>151</v>
      </c>
      <c r="F51" s="23" t="str">
        <f aca="false">IF(A51="","",IF(K51="","Y",IFERROR(INDEX(Settings!$B$7:$B$20,MATCH(K51,Settings!$E$7:$E$20,0)),"Y")))</f>
        <v>Y</v>
      </c>
      <c r="G51" s="22" t="s">
        <v>117</v>
      </c>
      <c r="H51" s="21" t="n">
        <v>46280</v>
      </c>
      <c r="I51" s="24" t="str">
        <f aca="false">IF(OR(A51="",G51="Done",F51="N"),"",A51-Settings!$B$4)</f>
        <v/>
      </c>
      <c r="J51" s="22"/>
      <c r="K51" s="22" t="s">
        <v>79</v>
      </c>
    </row>
    <row r="52" customFormat="false" ht="15" hidden="false" customHeight="true" outlineLevel="0" collapsed="false">
      <c r="A52" s="21" t="n">
        <v>46280</v>
      </c>
      <c r="B52" s="22" t="s">
        <v>129</v>
      </c>
      <c r="C52" s="22" t="s">
        <v>130</v>
      </c>
      <c r="D52" s="22" t="s">
        <v>131</v>
      </c>
      <c r="E52" s="22" t="s">
        <v>181</v>
      </c>
      <c r="F52" s="23" t="str">
        <f aca="false">IF(A52="","",IF(K52="","Y",IFERROR(INDEX(Settings!$B$7:$B$20,MATCH(K52,Settings!$E$7:$E$20,0)),"Y")))</f>
        <v>Y</v>
      </c>
      <c r="G52" s="22" t="s">
        <v>117</v>
      </c>
      <c r="H52" s="21" t="n">
        <v>46280</v>
      </c>
      <c r="I52" s="24" t="str">
        <f aca="false">IF(OR(A52="",G52="Done",F52="N"),"",A52-Settings!$B$4)</f>
        <v/>
      </c>
      <c r="J52" s="22"/>
      <c r="K52" s="22" t="s">
        <v>94</v>
      </c>
    </row>
    <row r="53" customFormat="false" ht="15" hidden="false" customHeight="true" outlineLevel="0" collapsed="false">
      <c r="A53" s="21" t="n">
        <v>46280</v>
      </c>
      <c r="B53" s="22" t="s">
        <v>129</v>
      </c>
      <c r="C53" s="22" t="s">
        <v>132</v>
      </c>
      <c r="D53" s="22" t="s">
        <v>133</v>
      </c>
      <c r="E53" s="22" t="s">
        <v>181</v>
      </c>
      <c r="F53" s="23" t="str">
        <f aca="false">IF(A53="","",IF(K53="","Y",IFERROR(INDEX(Settings!$B$7:$B$20,MATCH(K53,Settings!$E$7:$E$20,0)),"Y")))</f>
        <v>Y</v>
      </c>
      <c r="G53" s="22" t="s">
        <v>117</v>
      </c>
      <c r="H53" s="21" t="n">
        <v>46280</v>
      </c>
      <c r="I53" s="24" t="str">
        <f aca="false">IF(OR(A53="",G53="Done",F53="N"),"",A53-Settings!$B$4)</f>
        <v/>
      </c>
      <c r="J53" s="22"/>
      <c r="K53" s="22" t="s">
        <v>94</v>
      </c>
    </row>
    <row r="54" customFormat="false" ht="15" hidden="false" customHeight="true" outlineLevel="0" collapsed="false">
      <c r="A54" s="21" t="n">
        <v>46285</v>
      </c>
      <c r="B54" s="22" t="s">
        <v>123</v>
      </c>
      <c r="C54" s="22" t="s">
        <v>137</v>
      </c>
      <c r="D54" s="22" t="s">
        <v>138</v>
      </c>
      <c r="E54" s="22" t="s">
        <v>181</v>
      </c>
      <c r="F54" s="23" t="str">
        <f aca="false">IF(A54="","",IF(K54="","Y",IFERROR(INDEX(Settings!$B$7:$B$20,MATCH(K54,Settings!$E$7:$E$20,0)),"Y")))</f>
        <v>Y</v>
      </c>
      <c r="G54" s="22" t="s">
        <v>117</v>
      </c>
      <c r="H54" s="21" t="n">
        <v>46285</v>
      </c>
      <c r="I54" s="24" t="str">
        <f aca="false">IF(OR(A54="",G54="Done",F54="N"),"",A54-Settings!$B$4)</f>
        <v/>
      </c>
      <c r="J54" s="22"/>
      <c r="K54" s="22" t="s">
        <v>60</v>
      </c>
    </row>
    <row r="55" customFormat="false" ht="15" hidden="false" customHeight="true" outlineLevel="0" collapsed="false">
      <c r="A55" s="21" t="n">
        <v>46290</v>
      </c>
      <c r="B55" s="22" t="s">
        <v>123</v>
      </c>
      <c r="C55" s="22" t="s">
        <v>139</v>
      </c>
      <c r="D55" s="22" t="s">
        <v>140</v>
      </c>
      <c r="E55" s="22" t="s">
        <v>181</v>
      </c>
      <c r="F55" s="23" t="str">
        <f aca="false">IF(A55="","",IF(K55="","Y",IFERROR(INDEX(Settings!$B$7:$B$20,MATCH(K55,Settings!$E$7:$E$20,0)),"Y")))</f>
        <v>N</v>
      </c>
      <c r="G55" s="22"/>
      <c r="H55" s="21"/>
      <c r="I55" s="24" t="str">
        <f aca="false">IF(OR(A55="",G55="Done",F55="N"),"",A55-Settings!$B$4)</f>
        <v/>
      </c>
      <c r="J55" s="22" t="s">
        <v>141</v>
      </c>
      <c r="K55" s="22" t="s">
        <v>64</v>
      </c>
    </row>
    <row r="56" customFormat="false" ht="15" hidden="false" customHeight="true" outlineLevel="0" collapsed="false">
      <c r="A56" s="21" t="n">
        <v>46295</v>
      </c>
      <c r="B56" s="22" t="s">
        <v>113</v>
      </c>
      <c r="C56" s="22" t="s">
        <v>183</v>
      </c>
      <c r="D56" s="22" t="s">
        <v>184</v>
      </c>
      <c r="E56" s="22" t="s">
        <v>144</v>
      </c>
      <c r="F56" s="23" t="str">
        <f aca="false">IF(A56="","",IF(K56="","Y",IFERROR(INDEX(Settings!$B$7:$B$20,MATCH(K56,Settings!$E$7:$E$20,0)),"Y")))</f>
        <v>Y</v>
      </c>
      <c r="G56" s="22" t="s">
        <v>117</v>
      </c>
      <c r="H56" s="21" t="n">
        <v>46295</v>
      </c>
      <c r="I56" s="24" t="str">
        <f aca="false">IF(OR(A56="",G56="Done",F56="N"),"",A56-Settings!$B$4)</f>
        <v/>
      </c>
      <c r="J56" s="22"/>
      <c r="K56" s="22" t="s">
        <v>97</v>
      </c>
    </row>
    <row r="57" customFormat="false" ht="15" hidden="false" customHeight="true" outlineLevel="0" collapsed="false">
      <c r="A57" s="21" t="n">
        <v>46302</v>
      </c>
      <c r="B57" s="22" t="s">
        <v>118</v>
      </c>
      <c r="C57" s="22" t="s">
        <v>119</v>
      </c>
      <c r="D57" s="22" t="s">
        <v>120</v>
      </c>
      <c r="E57" s="22" t="s">
        <v>185</v>
      </c>
      <c r="F57" s="23" t="str">
        <f aca="false">IF(A57="","",IF(K57="","Y",IFERROR(INDEX(Settings!$B$7:$B$20,MATCH(K57,Settings!$E$7:$E$20,0)),"Y")))</f>
        <v>Y</v>
      </c>
      <c r="G57" s="22" t="s">
        <v>117</v>
      </c>
      <c r="H57" s="21" t="n">
        <v>46302</v>
      </c>
      <c r="I57" s="24" t="str">
        <f aca="false">IF(OR(A57="",G57="Done",F57="N"),"",A57-Settings!$B$4)</f>
        <v/>
      </c>
      <c r="J57" s="22" t="s">
        <v>122</v>
      </c>
      <c r="K57" s="22" t="s">
        <v>73</v>
      </c>
    </row>
    <row r="58" customFormat="false" ht="15" hidden="false" customHeight="true" outlineLevel="0" collapsed="false">
      <c r="A58" s="21" t="n">
        <v>46306</v>
      </c>
      <c r="B58" s="22" t="s">
        <v>123</v>
      </c>
      <c r="C58" s="22" t="s">
        <v>124</v>
      </c>
      <c r="D58" s="22" t="s">
        <v>125</v>
      </c>
      <c r="E58" s="22" t="s">
        <v>185</v>
      </c>
      <c r="F58" s="23" t="str">
        <f aca="false">IF(A58="","",IF(K58="","Y",IFERROR(INDEX(Settings!$B$7:$B$20,MATCH(K58,Settings!$E$7:$E$20,0)),"Y")))</f>
        <v>Y</v>
      </c>
      <c r="G58" s="22" t="s">
        <v>117</v>
      </c>
      <c r="H58" s="21" t="n">
        <v>46306</v>
      </c>
      <c r="I58" s="24" t="str">
        <f aca="false">IF(OR(A58="",G58="Done",F58="N"),"",A58-Settings!$B$4)</f>
        <v/>
      </c>
      <c r="J58" s="22"/>
      <c r="K58" s="22" t="s">
        <v>60</v>
      </c>
    </row>
    <row r="59" customFormat="false" ht="15" hidden="false" customHeight="true" outlineLevel="0" collapsed="false">
      <c r="A59" s="21" t="n">
        <v>46308</v>
      </c>
      <c r="B59" s="22" t="s">
        <v>123</v>
      </c>
      <c r="C59" s="22" t="s">
        <v>161</v>
      </c>
      <c r="D59" s="22" t="s">
        <v>125</v>
      </c>
      <c r="E59" s="22" t="s">
        <v>186</v>
      </c>
      <c r="F59" s="23" t="str">
        <f aca="false">IF(A59="","",IF(K59="","Y",IFERROR(INDEX(Settings!$B$7:$B$20,MATCH(K59,Settings!$E$7:$E$20,0)),"Y")))</f>
        <v>N</v>
      </c>
      <c r="G59" s="22"/>
      <c r="H59" s="21"/>
      <c r="I59" s="24" t="str">
        <f aca="false">IF(OR(A59="",G59="Done",F59="N"),"",A59-Settings!$B$4)</f>
        <v/>
      </c>
      <c r="J59" s="22"/>
      <c r="K59" s="22" t="s">
        <v>64</v>
      </c>
    </row>
    <row r="60" customFormat="false" ht="15" hidden="false" customHeight="true" outlineLevel="0" collapsed="false">
      <c r="A60" s="21" t="n">
        <v>46310</v>
      </c>
      <c r="B60" s="22" t="s">
        <v>129</v>
      </c>
      <c r="C60" s="22" t="s">
        <v>130</v>
      </c>
      <c r="D60" s="22" t="s">
        <v>131</v>
      </c>
      <c r="E60" s="22" t="s">
        <v>185</v>
      </c>
      <c r="F60" s="23" t="str">
        <f aca="false">IF(A60="","",IF(K60="","Y",IFERROR(INDEX(Settings!$B$7:$B$20,MATCH(K60,Settings!$E$7:$E$20,0)),"Y")))</f>
        <v>Y</v>
      </c>
      <c r="G60" s="22"/>
      <c r="H60" s="21"/>
      <c r="I60" s="24" t="n">
        <f aca="false">IF(OR(A60="",G60="Done",F60="N"),"",A60-Settings!$B$4)</f>
        <v>2</v>
      </c>
      <c r="J60" s="22"/>
      <c r="K60" s="22" t="s">
        <v>94</v>
      </c>
    </row>
    <row r="61" customFormat="false" ht="15" hidden="false" customHeight="true" outlineLevel="0" collapsed="false">
      <c r="A61" s="21" t="n">
        <v>46310</v>
      </c>
      <c r="B61" s="22" t="s">
        <v>129</v>
      </c>
      <c r="C61" s="22" t="s">
        <v>132</v>
      </c>
      <c r="D61" s="22" t="s">
        <v>133</v>
      </c>
      <c r="E61" s="22" t="s">
        <v>185</v>
      </c>
      <c r="F61" s="23" t="str">
        <f aca="false">IF(A61="","",IF(K61="","Y",IFERROR(INDEX(Settings!$B$7:$B$20,MATCH(K61,Settings!$E$7:$E$20,0)),"Y")))</f>
        <v>Y</v>
      </c>
      <c r="G61" s="22"/>
      <c r="H61" s="21"/>
      <c r="I61" s="24" t="n">
        <f aca="false">IF(OR(A61="",G61="Done",F61="N"),"",A61-Settings!$B$4)</f>
        <v>2</v>
      </c>
      <c r="J61" s="22"/>
      <c r="K61" s="22" t="s">
        <v>94</v>
      </c>
    </row>
    <row r="62" customFormat="false" ht="15" hidden="false" customHeight="true" outlineLevel="0" collapsed="false">
      <c r="A62" s="21" t="n">
        <v>46310</v>
      </c>
      <c r="B62" s="22" t="s">
        <v>113</v>
      </c>
      <c r="C62" s="22" t="s">
        <v>187</v>
      </c>
      <c r="D62" s="22" t="s">
        <v>188</v>
      </c>
      <c r="E62" s="22" t="s">
        <v>144</v>
      </c>
      <c r="F62" s="23" t="str">
        <f aca="false">IF(A62="","",IF(K62="","Y",IFERROR(INDEX(Settings!$B$7:$B$20,MATCH(K62,Settings!$E$7:$E$20,0)),"Y")))</f>
        <v>Y</v>
      </c>
      <c r="G62" s="22"/>
      <c r="H62" s="21"/>
      <c r="I62" s="24" t="n">
        <f aca="false">IF(OR(A62="",G62="Done",F62="N"),"",A62-Settings!$B$4)</f>
        <v>2</v>
      </c>
      <c r="J62" s="22" t="s">
        <v>189</v>
      </c>
      <c r="K62" s="22" t="s">
        <v>97</v>
      </c>
    </row>
    <row r="63" customFormat="false" ht="15" hidden="false" customHeight="true" outlineLevel="0" collapsed="false">
      <c r="A63" s="21" t="n">
        <v>46310</v>
      </c>
      <c r="B63" s="22" t="s">
        <v>118</v>
      </c>
      <c r="C63" s="22" t="s">
        <v>190</v>
      </c>
      <c r="D63" s="22" t="s">
        <v>164</v>
      </c>
      <c r="E63" s="22" t="s">
        <v>186</v>
      </c>
      <c r="F63" s="23" t="str">
        <f aca="false">IF(A63="","",IF(K63="","Y",IFERROR(INDEX(Settings!$B$7:$B$20,MATCH(K63,Settings!$E$7:$E$20,0)),"Y")))</f>
        <v>N</v>
      </c>
      <c r="G63" s="22"/>
      <c r="H63" s="21"/>
      <c r="I63" s="24" t="str">
        <f aca="false">IF(OR(A63="",G63="Done",F63="N"),"",A63-Settings!$B$4)</f>
        <v/>
      </c>
      <c r="J63" s="22" t="s">
        <v>165</v>
      </c>
      <c r="K63" s="22" t="s">
        <v>76</v>
      </c>
    </row>
    <row r="64" customFormat="false" ht="15" hidden="false" customHeight="true" outlineLevel="0" collapsed="false">
      <c r="A64" s="21" t="n">
        <v>46313</v>
      </c>
      <c r="B64" s="22" t="s">
        <v>123</v>
      </c>
      <c r="C64" s="22" t="s">
        <v>166</v>
      </c>
      <c r="D64" s="22" t="s">
        <v>167</v>
      </c>
      <c r="E64" s="22" t="s">
        <v>186</v>
      </c>
      <c r="F64" s="23" t="str">
        <f aca="false">IF(A64="","",IF(K64="","Y",IFERROR(INDEX(Settings!$B$7:$B$20,MATCH(K64,Settings!$E$7:$E$20,0)),"Y")))</f>
        <v>N</v>
      </c>
      <c r="G64" s="22"/>
      <c r="H64" s="21"/>
      <c r="I64" s="24" t="str">
        <f aca="false">IF(OR(A64="",G64="Done",F64="N"),"",A64-Settings!$B$4)</f>
        <v/>
      </c>
      <c r="J64" s="22"/>
      <c r="K64" s="22" t="s">
        <v>67</v>
      </c>
    </row>
    <row r="65" customFormat="false" ht="15" hidden="false" customHeight="true" outlineLevel="0" collapsed="false">
      <c r="A65" s="21" t="n">
        <v>46315</v>
      </c>
      <c r="B65" s="22" t="s">
        <v>123</v>
      </c>
      <c r="C65" s="22" t="s">
        <v>137</v>
      </c>
      <c r="D65" s="22" t="s">
        <v>138</v>
      </c>
      <c r="E65" s="22" t="s">
        <v>185</v>
      </c>
      <c r="F65" s="23" t="str">
        <f aca="false">IF(A65="","",IF(K65="","Y",IFERROR(INDEX(Settings!$B$7:$B$20,MATCH(K65,Settings!$E$7:$E$20,0)),"Y")))</f>
        <v>Y</v>
      </c>
      <c r="G65" s="22"/>
      <c r="H65" s="21"/>
      <c r="I65" s="24" t="n">
        <f aca="false">IF(OR(A65="",G65="Done",F65="N"),"",A65-Settings!$B$4)</f>
        <v>7</v>
      </c>
      <c r="J65" s="22"/>
      <c r="K65" s="22" t="s">
        <v>60</v>
      </c>
    </row>
    <row r="66" customFormat="false" ht="15" hidden="false" customHeight="true" outlineLevel="0" collapsed="false">
      <c r="A66" s="21" t="n">
        <v>46316</v>
      </c>
      <c r="B66" s="22" t="s">
        <v>149</v>
      </c>
      <c r="C66" s="22" t="s">
        <v>191</v>
      </c>
      <c r="D66" s="22" t="s">
        <v>192</v>
      </c>
      <c r="E66" s="22" t="s">
        <v>144</v>
      </c>
      <c r="F66" s="23" t="str">
        <f aca="false">IF(A66="","",IF(K66="","Y",IFERROR(INDEX(Settings!$B$7:$B$20,MATCH(K66,Settings!$E$7:$E$20,0)),"Y")))</f>
        <v>Y</v>
      </c>
      <c r="G66" s="22"/>
      <c r="H66" s="21"/>
      <c r="I66" s="24" t="n">
        <f aca="false">IF(OR(A66="",G66="Done",F66="N"),"",A66-Settings!$B$4)</f>
        <v>8</v>
      </c>
      <c r="J66" s="22" t="s">
        <v>193</v>
      </c>
      <c r="K66" s="22" t="s">
        <v>88</v>
      </c>
    </row>
    <row r="67" customFormat="false" ht="15" hidden="false" customHeight="true" outlineLevel="0" collapsed="false">
      <c r="A67" s="21" t="n">
        <v>46317</v>
      </c>
      <c r="B67" s="22" t="s">
        <v>123</v>
      </c>
      <c r="C67" s="22" t="s">
        <v>168</v>
      </c>
      <c r="D67" s="22" t="s">
        <v>138</v>
      </c>
      <c r="E67" s="22" t="s">
        <v>186</v>
      </c>
      <c r="F67" s="23" t="str">
        <f aca="false">IF(A67="","",IF(K67="","Y",IFERROR(INDEX(Settings!$B$7:$B$20,MATCH(K67,Settings!$E$7:$E$20,0)),"Y")))</f>
        <v>N</v>
      </c>
      <c r="G67" s="22"/>
      <c r="H67" s="21"/>
      <c r="I67" s="24" t="str">
        <f aca="false">IF(OR(A67="",G67="Done",F67="N"),"",A67-Settings!$B$4)</f>
        <v/>
      </c>
      <c r="J67" s="22" t="s">
        <v>169</v>
      </c>
      <c r="K67" s="22" t="s">
        <v>64</v>
      </c>
    </row>
    <row r="68" customFormat="false" ht="15" hidden="false" customHeight="true" outlineLevel="0" collapsed="false">
      <c r="A68" s="21" t="n">
        <v>46325</v>
      </c>
      <c r="B68" s="22" t="s">
        <v>113</v>
      </c>
      <c r="C68" s="22" t="s">
        <v>194</v>
      </c>
      <c r="D68" s="22" t="s">
        <v>195</v>
      </c>
      <c r="E68" s="22" t="s">
        <v>144</v>
      </c>
      <c r="F68" s="23" t="str">
        <f aca="false">IF(A68="","",IF(K68="","Y",IFERROR(INDEX(Settings!$B$7:$B$20,MATCH(K68,Settings!$E$7:$E$20,0)),"Y")))</f>
        <v>Y</v>
      </c>
      <c r="G68" s="22"/>
      <c r="H68" s="21"/>
      <c r="I68" s="24" t="n">
        <f aca="false">IF(OR(A68="",G68="Done",F68="N"),"",A68-Settings!$B$4)</f>
        <v>17</v>
      </c>
      <c r="J68" s="22"/>
      <c r="K68" s="22" t="s">
        <v>97</v>
      </c>
    </row>
    <row r="69" customFormat="false" ht="15" hidden="false" customHeight="true" outlineLevel="0" collapsed="false">
      <c r="A69" s="21" t="n">
        <v>46325</v>
      </c>
      <c r="B69" s="22" t="s">
        <v>113</v>
      </c>
      <c r="C69" s="22" t="s">
        <v>196</v>
      </c>
      <c r="D69" s="22" t="s">
        <v>197</v>
      </c>
      <c r="E69" s="22" t="s">
        <v>144</v>
      </c>
      <c r="F69" s="23" t="str">
        <f aca="false">IF(A69="","",IF(K69="","Y",IFERROR(INDEX(Settings!$B$7:$B$20,MATCH(K69,Settings!$E$7:$E$20,0)),"Y")))</f>
        <v>N</v>
      </c>
      <c r="G69" s="22"/>
      <c r="H69" s="21"/>
      <c r="I69" s="24" t="str">
        <f aca="false">IF(OR(A69="",G69="Done",F69="N"),"",A69-Settings!$B$4)</f>
        <v/>
      </c>
      <c r="J69" s="22"/>
      <c r="K69" s="22" t="s">
        <v>100</v>
      </c>
    </row>
    <row r="70" customFormat="false" ht="15" hidden="false" customHeight="true" outlineLevel="0" collapsed="false">
      <c r="A70" s="21" t="n">
        <v>46326</v>
      </c>
      <c r="B70" s="22" t="s">
        <v>113</v>
      </c>
      <c r="C70" s="22" t="s">
        <v>198</v>
      </c>
      <c r="D70" s="22" t="s">
        <v>115</v>
      </c>
      <c r="E70" s="22" t="s">
        <v>199</v>
      </c>
      <c r="F70" s="23" t="str">
        <f aca="false">IF(A70="","",IF(K70="","Y",IFERROR(INDEX(Settings!$B$7:$B$20,MATCH(K70,Settings!$E$7:$E$20,0)),"Y")))</f>
        <v>Y</v>
      </c>
      <c r="G70" s="22"/>
      <c r="H70" s="21"/>
      <c r="I70" s="24" t="n">
        <f aca="false">IF(OR(A70="",G70="Done",F70="N"),"",A70-Settings!$B$4)</f>
        <v>18</v>
      </c>
      <c r="J70" s="22"/>
      <c r="K70" s="22" t="s">
        <v>97</v>
      </c>
    </row>
    <row r="71" customFormat="false" ht="15" hidden="false" customHeight="true" outlineLevel="0" collapsed="false">
      <c r="A71" s="21" t="n">
        <v>46326</v>
      </c>
      <c r="B71" s="22" t="s">
        <v>118</v>
      </c>
      <c r="C71" s="22" t="s">
        <v>200</v>
      </c>
      <c r="D71" s="22" t="s">
        <v>173</v>
      </c>
      <c r="E71" s="22" t="s">
        <v>186</v>
      </c>
      <c r="F71" s="23" t="str">
        <f aca="false">IF(A71="","",IF(K71="","Y",IFERROR(INDEX(Settings!$B$7:$B$20,MATCH(K71,Settings!$E$7:$E$20,0)),"Y")))</f>
        <v>Y</v>
      </c>
      <c r="G71" s="22"/>
      <c r="H71" s="21"/>
      <c r="I71" s="24" t="n">
        <f aca="false">IF(OR(A71="",G71="Done",F71="N"),"",A71-Settings!$B$4)</f>
        <v>18</v>
      </c>
      <c r="J71" s="22" t="s">
        <v>174</v>
      </c>
      <c r="K71" s="22" t="s">
        <v>73</v>
      </c>
    </row>
    <row r="72" customFormat="false" ht="15" hidden="false" customHeight="true" outlineLevel="0" collapsed="false">
      <c r="A72" s="21" t="n">
        <v>46333</v>
      </c>
      <c r="B72" s="22" t="s">
        <v>118</v>
      </c>
      <c r="C72" s="22" t="s">
        <v>119</v>
      </c>
      <c r="D72" s="22" t="s">
        <v>120</v>
      </c>
      <c r="E72" s="22" t="s">
        <v>201</v>
      </c>
      <c r="F72" s="23" t="str">
        <f aca="false">IF(A72="","",IF(K72="","Y",IFERROR(INDEX(Settings!$B$7:$B$20,MATCH(K72,Settings!$E$7:$E$20,0)),"Y")))</f>
        <v>Y</v>
      </c>
      <c r="G72" s="22"/>
      <c r="H72" s="21"/>
      <c r="I72" s="24" t="n">
        <f aca="false">IF(OR(A72="",G72="Done",F72="N"),"",A72-Settings!$B$4)</f>
        <v>25</v>
      </c>
      <c r="J72" s="22" t="s">
        <v>122</v>
      </c>
      <c r="K72" s="22" t="s">
        <v>73</v>
      </c>
    </row>
    <row r="73" customFormat="false" ht="15" hidden="false" customHeight="true" outlineLevel="0" collapsed="false">
      <c r="A73" s="21" t="n">
        <v>46337</v>
      </c>
      <c r="B73" s="22" t="s">
        <v>123</v>
      </c>
      <c r="C73" s="22" t="s">
        <v>124</v>
      </c>
      <c r="D73" s="22" t="s">
        <v>125</v>
      </c>
      <c r="E73" s="22" t="s">
        <v>201</v>
      </c>
      <c r="F73" s="23" t="str">
        <f aca="false">IF(A73="","",IF(K73="","Y",IFERROR(INDEX(Settings!$B$7:$B$20,MATCH(K73,Settings!$E$7:$E$20,0)),"Y")))</f>
        <v>Y</v>
      </c>
      <c r="G73" s="22"/>
      <c r="H73" s="21"/>
      <c r="I73" s="24" t="n">
        <f aca="false">IF(OR(A73="",G73="Done",F73="N"),"",A73-Settings!$B$4)</f>
        <v>29</v>
      </c>
      <c r="J73" s="22"/>
      <c r="K73" s="22" t="s">
        <v>60</v>
      </c>
    </row>
    <row r="74" customFormat="false" ht="15" hidden="false" customHeight="true" outlineLevel="0" collapsed="false">
      <c r="A74" s="21" t="n">
        <v>46339</v>
      </c>
      <c r="B74" s="22" t="s">
        <v>123</v>
      </c>
      <c r="C74" s="22" t="s">
        <v>126</v>
      </c>
      <c r="D74" s="22" t="s">
        <v>127</v>
      </c>
      <c r="E74" s="22" t="s">
        <v>201</v>
      </c>
      <c r="F74" s="23" t="str">
        <f aca="false">IF(A74="","",IF(K74="","Y",IFERROR(INDEX(Settings!$B$7:$B$20,MATCH(K74,Settings!$E$7:$E$20,0)),"Y")))</f>
        <v>N</v>
      </c>
      <c r="G74" s="22"/>
      <c r="H74" s="21"/>
      <c r="I74" s="24" t="str">
        <f aca="false">IF(OR(A74="",G74="Done",F74="N"),"",A74-Settings!$B$4)</f>
        <v/>
      </c>
      <c r="J74" s="22" t="s">
        <v>128</v>
      </c>
      <c r="K74" s="22" t="s">
        <v>64</v>
      </c>
    </row>
    <row r="75" customFormat="false" ht="15" hidden="false" customHeight="true" outlineLevel="0" collapsed="false">
      <c r="A75" s="21" t="n">
        <v>46341</v>
      </c>
      <c r="B75" s="22" t="s">
        <v>129</v>
      </c>
      <c r="C75" s="22" t="s">
        <v>130</v>
      </c>
      <c r="D75" s="22" t="s">
        <v>131</v>
      </c>
      <c r="E75" s="22" t="s">
        <v>201</v>
      </c>
      <c r="F75" s="23" t="str">
        <f aca="false">IF(A75="","",IF(K75="","Y",IFERROR(INDEX(Settings!$B$7:$B$20,MATCH(K75,Settings!$E$7:$E$20,0)),"Y")))</f>
        <v>Y</v>
      </c>
      <c r="G75" s="22"/>
      <c r="H75" s="21"/>
      <c r="I75" s="24" t="n">
        <f aca="false">IF(OR(A75="",G75="Done",F75="N"),"",A75-Settings!$B$4)</f>
        <v>33</v>
      </c>
      <c r="J75" s="22"/>
      <c r="K75" s="22" t="s">
        <v>94</v>
      </c>
    </row>
    <row r="76" customFormat="false" ht="15" hidden="false" customHeight="true" outlineLevel="0" collapsed="false">
      <c r="A76" s="21" t="n">
        <v>46341</v>
      </c>
      <c r="B76" s="22" t="s">
        <v>129</v>
      </c>
      <c r="C76" s="22" t="s">
        <v>132</v>
      </c>
      <c r="D76" s="22" t="s">
        <v>133</v>
      </c>
      <c r="E76" s="22" t="s">
        <v>201</v>
      </c>
      <c r="F76" s="23" t="str">
        <f aca="false">IF(A76="","",IF(K76="","Y",IFERROR(INDEX(Settings!$B$7:$B$20,MATCH(K76,Settings!$E$7:$E$20,0)),"Y")))</f>
        <v>Y</v>
      </c>
      <c r="G76" s="22"/>
      <c r="H76" s="21"/>
      <c r="I76" s="24" t="n">
        <f aca="false">IF(OR(A76="",G76="Done",F76="N"),"",A76-Settings!$B$4)</f>
        <v>33</v>
      </c>
      <c r="J76" s="22"/>
      <c r="K76" s="22" t="s">
        <v>94</v>
      </c>
    </row>
    <row r="77" customFormat="false" ht="15" hidden="false" customHeight="true" outlineLevel="0" collapsed="false">
      <c r="A77" s="21" t="n">
        <v>46341</v>
      </c>
      <c r="B77" s="22" t="s">
        <v>118</v>
      </c>
      <c r="C77" s="22" t="s">
        <v>202</v>
      </c>
      <c r="D77" s="22" t="s">
        <v>177</v>
      </c>
      <c r="E77" s="22" t="s">
        <v>186</v>
      </c>
      <c r="F77" s="23" t="str">
        <f aca="false">IF(A77="","",IF(K77="","Y",IFERROR(INDEX(Settings!$B$7:$B$20,MATCH(K77,Settings!$E$7:$E$20,0)),"Y")))</f>
        <v>Y</v>
      </c>
      <c r="G77" s="22"/>
      <c r="H77" s="21"/>
      <c r="I77" s="24" t="n">
        <f aca="false">IF(OR(A77="",G77="Done",F77="N"),"",A77-Settings!$B$4)</f>
        <v>33</v>
      </c>
      <c r="J77" s="22" t="s">
        <v>178</v>
      </c>
      <c r="K77" s="22" t="s">
        <v>73</v>
      </c>
    </row>
    <row r="78" customFormat="false" ht="15" hidden="false" customHeight="true" outlineLevel="0" collapsed="false">
      <c r="A78" s="21" t="n">
        <v>46346</v>
      </c>
      <c r="B78" s="22" t="s">
        <v>123</v>
      </c>
      <c r="C78" s="22" t="s">
        <v>137</v>
      </c>
      <c r="D78" s="22" t="s">
        <v>138</v>
      </c>
      <c r="E78" s="22" t="s">
        <v>201</v>
      </c>
      <c r="F78" s="23" t="str">
        <f aca="false">IF(A78="","",IF(K78="","Y",IFERROR(INDEX(Settings!$B$7:$B$20,MATCH(K78,Settings!$E$7:$E$20,0)),"Y")))</f>
        <v>Y</v>
      </c>
      <c r="G78" s="22"/>
      <c r="H78" s="21"/>
      <c r="I78" s="24" t="n">
        <f aca="false">IF(OR(A78="",G78="Done",F78="N"),"",A78-Settings!$B$4)</f>
        <v>38</v>
      </c>
      <c r="J78" s="22"/>
      <c r="K78" s="22" t="s">
        <v>60</v>
      </c>
    </row>
    <row r="79" customFormat="false" ht="15" hidden="false" customHeight="true" outlineLevel="0" collapsed="false">
      <c r="A79" s="21" t="n">
        <v>46347</v>
      </c>
      <c r="B79" s="22" t="s">
        <v>149</v>
      </c>
      <c r="C79" s="22" t="s">
        <v>203</v>
      </c>
      <c r="D79" s="22" t="s">
        <v>204</v>
      </c>
      <c r="E79" s="22" t="s">
        <v>144</v>
      </c>
      <c r="F79" s="23" t="str">
        <f aca="false">IF(A79="","",IF(K79="","Y",IFERROR(INDEX(Settings!$B$7:$B$20,MATCH(K79,Settings!$E$7:$E$20,0)),"Y")))</f>
        <v>Y</v>
      </c>
      <c r="G79" s="22"/>
      <c r="H79" s="21"/>
      <c r="I79" s="24" t="n">
        <f aca="false">IF(OR(A79="",G79="Done",F79="N"),"",A79-Settings!$B$4)</f>
        <v>39</v>
      </c>
      <c r="J79" s="22" t="s">
        <v>205</v>
      </c>
      <c r="K79" s="22" t="s">
        <v>88</v>
      </c>
    </row>
    <row r="80" customFormat="false" ht="15" hidden="false" customHeight="true" outlineLevel="0" collapsed="false">
      <c r="A80" s="21" t="n">
        <v>46351</v>
      </c>
      <c r="B80" s="22" t="s">
        <v>123</v>
      </c>
      <c r="C80" s="22" t="s">
        <v>139</v>
      </c>
      <c r="D80" s="22" t="s">
        <v>140</v>
      </c>
      <c r="E80" s="22" t="s">
        <v>201</v>
      </c>
      <c r="F80" s="23" t="str">
        <f aca="false">IF(A80="","",IF(K80="","Y",IFERROR(INDEX(Settings!$B$7:$B$20,MATCH(K80,Settings!$E$7:$E$20,0)),"Y")))</f>
        <v>N</v>
      </c>
      <c r="G80" s="22"/>
      <c r="H80" s="21"/>
      <c r="I80" s="24" t="str">
        <f aca="false">IF(OR(A80="",G80="Done",F80="N"),"",A80-Settings!$B$4)</f>
        <v/>
      </c>
      <c r="J80" s="22" t="s">
        <v>141</v>
      </c>
      <c r="K80" s="22" t="s">
        <v>64</v>
      </c>
    </row>
    <row r="81" customFormat="false" ht="15" hidden="false" customHeight="true" outlineLevel="0" collapsed="false">
      <c r="A81" s="21" t="n">
        <v>46355</v>
      </c>
      <c r="B81" s="22" t="s">
        <v>113</v>
      </c>
      <c r="C81" s="22" t="s">
        <v>206</v>
      </c>
      <c r="D81" s="22" t="s">
        <v>207</v>
      </c>
      <c r="E81" s="22" t="s">
        <v>144</v>
      </c>
      <c r="F81" s="23" t="str">
        <f aca="false">IF(A81="","",IF(K81="","Y",IFERROR(INDEX(Settings!$B$7:$B$20,MATCH(K81,Settings!$E$7:$E$20,0)),"Y")))</f>
        <v>Y</v>
      </c>
      <c r="G81" s="22"/>
      <c r="H81" s="21"/>
      <c r="I81" s="24" t="n">
        <f aca="false">IF(OR(A81="",G81="Done",F81="N"),"",A81-Settings!$B$4)</f>
        <v>47</v>
      </c>
      <c r="J81" s="22"/>
      <c r="K81" s="22" t="s">
        <v>97</v>
      </c>
    </row>
    <row r="82" customFormat="false" ht="15" hidden="false" customHeight="true" outlineLevel="0" collapsed="false">
      <c r="A82" s="21" t="n">
        <v>46356</v>
      </c>
      <c r="B82" s="22" t="s">
        <v>149</v>
      </c>
      <c r="C82" s="22" t="s">
        <v>208</v>
      </c>
      <c r="D82" s="22" t="s">
        <v>209</v>
      </c>
      <c r="E82" s="22" t="s">
        <v>144</v>
      </c>
      <c r="F82" s="23" t="str">
        <f aca="false">IF(A82="","",IF(K82="","Y",IFERROR(INDEX(Settings!$B$7:$B$20,MATCH(K82,Settings!$E$7:$E$20,0)),"Y")))</f>
        <v>N</v>
      </c>
      <c r="G82" s="22"/>
      <c r="H82" s="21"/>
      <c r="I82" s="24" t="str">
        <f aca="false">IF(OR(A82="",G82="Done",F82="N"),"",A82-Settings!$B$4)</f>
        <v/>
      </c>
      <c r="J82" s="22"/>
      <c r="K82" s="22" t="s">
        <v>91</v>
      </c>
    </row>
    <row r="83" customFormat="false" ht="15" hidden="false" customHeight="true" outlineLevel="0" collapsed="false">
      <c r="A83" s="21" t="n">
        <v>46363</v>
      </c>
      <c r="B83" s="22" t="s">
        <v>118</v>
      </c>
      <c r="C83" s="22" t="s">
        <v>119</v>
      </c>
      <c r="D83" s="22" t="s">
        <v>120</v>
      </c>
      <c r="E83" s="22" t="s">
        <v>210</v>
      </c>
      <c r="F83" s="23" t="str">
        <f aca="false">IF(A83="","",IF(K83="","Y",IFERROR(INDEX(Settings!$B$7:$B$20,MATCH(K83,Settings!$E$7:$E$20,0)),"Y")))</f>
        <v>Y</v>
      </c>
      <c r="G83" s="22"/>
      <c r="H83" s="21"/>
      <c r="I83" s="24" t="n">
        <f aca="false">IF(OR(A83="",G83="Done",F83="N"),"",A83-Settings!$B$4)</f>
        <v>55</v>
      </c>
      <c r="J83" s="22" t="s">
        <v>122</v>
      </c>
      <c r="K83" s="22" t="s">
        <v>73</v>
      </c>
    </row>
    <row r="84" customFormat="false" ht="15" hidden="false" customHeight="true" outlineLevel="0" collapsed="false">
      <c r="A84" s="21" t="n">
        <v>46367</v>
      </c>
      <c r="B84" s="22" t="s">
        <v>123</v>
      </c>
      <c r="C84" s="22" t="s">
        <v>124</v>
      </c>
      <c r="D84" s="22" t="s">
        <v>125</v>
      </c>
      <c r="E84" s="22" t="s">
        <v>210</v>
      </c>
      <c r="F84" s="23" t="str">
        <f aca="false">IF(A84="","",IF(K84="","Y",IFERROR(INDEX(Settings!$B$7:$B$20,MATCH(K84,Settings!$E$7:$E$20,0)),"Y")))</f>
        <v>Y</v>
      </c>
      <c r="G84" s="22"/>
      <c r="H84" s="21"/>
      <c r="I84" s="24" t="n">
        <f aca="false">IF(OR(A84="",G84="Done",F84="N"),"",A84-Settings!$B$4)</f>
        <v>59</v>
      </c>
      <c r="J84" s="22"/>
      <c r="K84" s="22" t="s">
        <v>60</v>
      </c>
    </row>
    <row r="85" customFormat="false" ht="15" hidden="false" customHeight="true" outlineLevel="0" collapsed="false">
      <c r="A85" s="21" t="n">
        <v>46369</v>
      </c>
      <c r="B85" s="22" t="s">
        <v>123</v>
      </c>
      <c r="C85" s="22" t="s">
        <v>126</v>
      </c>
      <c r="D85" s="22" t="s">
        <v>127</v>
      </c>
      <c r="E85" s="22" t="s">
        <v>210</v>
      </c>
      <c r="F85" s="23" t="str">
        <f aca="false">IF(A85="","",IF(K85="","Y",IFERROR(INDEX(Settings!$B$7:$B$20,MATCH(K85,Settings!$E$7:$E$20,0)),"Y")))</f>
        <v>N</v>
      </c>
      <c r="G85" s="22"/>
      <c r="H85" s="21"/>
      <c r="I85" s="24" t="str">
        <f aca="false">IF(OR(A85="",G85="Done",F85="N"),"",A85-Settings!$B$4)</f>
        <v/>
      </c>
      <c r="J85" s="22" t="s">
        <v>128</v>
      </c>
      <c r="K85" s="22" t="s">
        <v>64</v>
      </c>
    </row>
    <row r="86" customFormat="false" ht="15" hidden="false" customHeight="true" outlineLevel="0" collapsed="false">
      <c r="A86" s="21" t="n">
        <v>46371</v>
      </c>
      <c r="B86" s="22" t="s">
        <v>149</v>
      </c>
      <c r="C86" s="22" t="s">
        <v>211</v>
      </c>
      <c r="D86" s="22" t="s">
        <v>120</v>
      </c>
      <c r="E86" s="22" t="s">
        <v>151</v>
      </c>
      <c r="F86" s="23" t="str">
        <f aca="false">IF(A86="","",IF(K86="","Y",IFERROR(INDEX(Settings!$B$7:$B$20,MATCH(K86,Settings!$E$7:$E$20,0)),"Y")))</f>
        <v>Y</v>
      </c>
      <c r="G86" s="22"/>
      <c r="H86" s="21"/>
      <c r="I86" s="24" t="n">
        <f aca="false">IF(OR(A86="",G86="Done",F86="N"),"",A86-Settings!$B$4)</f>
        <v>63</v>
      </c>
      <c r="J86" s="22"/>
      <c r="K86" s="22" t="s">
        <v>79</v>
      </c>
    </row>
    <row r="87" customFormat="false" ht="15" hidden="false" customHeight="true" outlineLevel="0" collapsed="false">
      <c r="A87" s="21" t="n">
        <v>46371</v>
      </c>
      <c r="B87" s="22" t="s">
        <v>129</v>
      </c>
      <c r="C87" s="22" t="s">
        <v>130</v>
      </c>
      <c r="D87" s="22" t="s">
        <v>131</v>
      </c>
      <c r="E87" s="22" t="s">
        <v>210</v>
      </c>
      <c r="F87" s="23" t="str">
        <f aca="false">IF(A87="","",IF(K87="","Y",IFERROR(INDEX(Settings!$B$7:$B$20,MATCH(K87,Settings!$E$7:$E$20,0)),"Y")))</f>
        <v>Y</v>
      </c>
      <c r="G87" s="22"/>
      <c r="H87" s="21"/>
      <c r="I87" s="24" t="n">
        <f aca="false">IF(OR(A87="",G87="Done",F87="N"),"",A87-Settings!$B$4)</f>
        <v>63</v>
      </c>
      <c r="J87" s="22"/>
      <c r="K87" s="22" t="s">
        <v>94</v>
      </c>
    </row>
    <row r="88" customFormat="false" ht="15" hidden="false" customHeight="true" outlineLevel="0" collapsed="false">
      <c r="A88" s="21" t="n">
        <v>46371</v>
      </c>
      <c r="B88" s="22" t="s">
        <v>129</v>
      </c>
      <c r="C88" s="22" t="s">
        <v>132</v>
      </c>
      <c r="D88" s="22" t="s">
        <v>133</v>
      </c>
      <c r="E88" s="22" t="s">
        <v>210</v>
      </c>
      <c r="F88" s="23" t="str">
        <f aca="false">IF(A88="","",IF(K88="","Y",IFERROR(INDEX(Settings!$B$7:$B$20,MATCH(K88,Settings!$E$7:$E$20,0)),"Y")))</f>
        <v>Y</v>
      </c>
      <c r="G88" s="22"/>
      <c r="H88" s="21"/>
      <c r="I88" s="24" t="n">
        <f aca="false">IF(OR(A88="",G88="Done",F88="N"),"",A88-Settings!$B$4)</f>
        <v>63</v>
      </c>
      <c r="J88" s="22"/>
      <c r="K88" s="22" t="s">
        <v>94</v>
      </c>
    </row>
    <row r="89" customFormat="false" ht="15" hidden="false" customHeight="true" outlineLevel="0" collapsed="false">
      <c r="A89" s="21" t="n">
        <v>46376</v>
      </c>
      <c r="B89" s="22" t="s">
        <v>123</v>
      </c>
      <c r="C89" s="22" t="s">
        <v>137</v>
      </c>
      <c r="D89" s="22" t="s">
        <v>138</v>
      </c>
      <c r="E89" s="22" t="s">
        <v>210</v>
      </c>
      <c r="F89" s="23" t="str">
        <f aca="false">IF(A89="","",IF(K89="","Y",IFERROR(INDEX(Settings!$B$7:$B$20,MATCH(K89,Settings!$E$7:$E$20,0)),"Y")))</f>
        <v>Y</v>
      </c>
      <c r="G89" s="22"/>
      <c r="H89" s="21"/>
      <c r="I89" s="24" t="n">
        <f aca="false">IF(OR(A89="",G89="Done",F89="N"),"",A89-Settings!$B$4)</f>
        <v>68</v>
      </c>
      <c r="J89" s="22"/>
      <c r="K89" s="22" t="s">
        <v>60</v>
      </c>
    </row>
    <row r="90" customFormat="false" ht="15" hidden="false" customHeight="true" outlineLevel="0" collapsed="false">
      <c r="A90" s="21" t="n">
        <v>46381</v>
      </c>
      <c r="B90" s="22" t="s">
        <v>123</v>
      </c>
      <c r="C90" s="22" t="s">
        <v>139</v>
      </c>
      <c r="D90" s="22" t="s">
        <v>140</v>
      </c>
      <c r="E90" s="22" t="s">
        <v>210</v>
      </c>
      <c r="F90" s="23" t="str">
        <f aca="false">IF(A90="","",IF(K90="","Y",IFERROR(INDEX(Settings!$B$7:$B$20,MATCH(K90,Settings!$E$7:$E$20,0)),"Y")))</f>
        <v>N</v>
      </c>
      <c r="G90" s="22"/>
      <c r="H90" s="21"/>
      <c r="I90" s="24" t="str">
        <f aca="false">IF(OR(A90="",G90="Done",F90="N"),"",A90-Settings!$B$4)</f>
        <v/>
      </c>
      <c r="J90" s="22" t="s">
        <v>141</v>
      </c>
      <c r="K90" s="22" t="s">
        <v>64</v>
      </c>
    </row>
    <row r="91" customFormat="false" ht="15" hidden="false" customHeight="true" outlineLevel="0" collapsed="false">
      <c r="A91" s="21" t="n">
        <v>46387</v>
      </c>
      <c r="B91" s="22" t="s">
        <v>123</v>
      </c>
      <c r="C91" s="22" t="s">
        <v>212</v>
      </c>
      <c r="D91" s="22" t="s">
        <v>213</v>
      </c>
      <c r="E91" s="22" t="s">
        <v>144</v>
      </c>
      <c r="F91" s="23" t="str">
        <f aca="false">IF(A91="","",IF(K91="","Y",IFERROR(INDEX(Settings!$B$7:$B$20,MATCH(K91,Settings!$E$7:$E$20,0)),"Y")))</f>
        <v>Y</v>
      </c>
      <c r="G91" s="22"/>
      <c r="H91" s="21"/>
      <c r="I91" s="24" t="n">
        <f aca="false">IF(OR(A91="",G91="Done",F91="N"),"",A91-Settings!$B$4)</f>
        <v>79</v>
      </c>
      <c r="J91" s="22"/>
      <c r="K91" s="22" t="s">
        <v>70</v>
      </c>
    </row>
    <row r="92" customFormat="false" ht="15" hidden="false" customHeight="true" outlineLevel="0" collapsed="false">
      <c r="A92" s="21" t="n">
        <v>46387</v>
      </c>
      <c r="B92" s="22" t="s">
        <v>123</v>
      </c>
      <c r="C92" s="22" t="s">
        <v>214</v>
      </c>
      <c r="D92" s="22" t="s">
        <v>215</v>
      </c>
      <c r="E92" s="22" t="s">
        <v>144</v>
      </c>
      <c r="F92" s="23" t="str">
        <f aca="false">IF(A92="","",IF(K92="","Y",IFERROR(INDEX(Settings!$B$7:$B$20,MATCH(K92,Settings!$E$7:$E$20,0)),"Y")))</f>
        <v>Y</v>
      </c>
      <c r="G92" s="22"/>
      <c r="H92" s="21"/>
      <c r="I92" s="24" t="n">
        <f aca="false">IF(OR(A92="",G92="Done",F92="N"),"",A92-Settings!$B$4)</f>
        <v>79</v>
      </c>
      <c r="J92" s="22"/>
      <c r="K92" s="22" t="s">
        <v>70</v>
      </c>
    </row>
    <row r="93" customFormat="false" ht="15" hidden="false" customHeight="true" outlineLevel="0" collapsed="false">
      <c r="A93" s="21" t="n">
        <v>46387</v>
      </c>
      <c r="B93" s="22" t="s">
        <v>149</v>
      </c>
      <c r="C93" s="22" t="s">
        <v>216</v>
      </c>
      <c r="D93" s="22" t="s">
        <v>217</v>
      </c>
      <c r="E93" s="22" t="s">
        <v>144</v>
      </c>
      <c r="F93" s="23" t="str">
        <f aca="false">IF(A93="","",IF(K93="","Y",IFERROR(INDEX(Settings!$B$7:$B$20,MATCH(K93,Settings!$E$7:$E$20,0)),"Y")))</f>
        <v>N</v>
      </c>
      <c r="G93" s="22"/>
      <c r="H93" s="21"/>
      <c r="I93" s="24" t="str">
        <f aca="false">IF(OR(A93="",G93="Done",F93="N"),"",A93-Settings!$B$4)</f>
        <v/>
      </c>
      <c r="J93" s="22" t="s">
        <v>218</v>
      </c>
      <c r="K93" s="22" t="s">
        <v>82</v>
      </c>
    </row>
    <row r="94" customFormat="false" ht="15" hidden="false" customHeight="true" outlineLevel="0" collapsed="false">
      <c r="A94" s="21" t="n">
        <v>46394</v>
      </c>
      <c r="B94" s="22" t="s">
        <v>118</v>
      </c>
      <c r="C94" s="22" t="s">
        <v>119</v>
      </c>
      <c r="D94" s="22" t="s">
        <v>120</v>
      </c>
      <c r="E94" s="22" t="s">
        <v>219</v>
      </c>
      <c r="F94" s="23" t="str">
        <f aca="false">IF(A94="","",IF(K94="","Y",IFERROR(INDEX(Settings!$B$7:$B$20,MATCH(K94,Settings!$E$7:$E$20,0)),"Y")))</f>
        <v>Y</v>
      </c>
      <c r="G94" s="22"/>
      <c r="H94" s="21"/>
      <c r="I94" s="24" t="n">
        <f aca="false">IF(OR(A94="",G94="Done",F94="N"),"",A94-Settings!$B$4)</f>
        <v>86</v>
      </c>
      <c r="J94" s="22" t="s">
        <v>122</v>
      </c>
      <c r="K94" s="22" t="s">
        <v>73</v>
      </c>
    </row>
    <row r="95" customFormat="false" ht="15" hidden="false" customHeight="true" outlineLevel="0" collapsed="false">
      <c r="A95" s="21" t="n">
        <v>46398</v>
      </c>
      <c r="B95" s="22" t="s">
        <v>123</v>
      </c>
      <c r="C95" s="22" t="s">
        <v>124</v>
      </c>
      <c r="D95" s="22" t="s">
        <v>125</v>
      </c>
      <c r="E95" s="22" t="s">
        <v>219</v>
      </c>
      <c r="F95" s="23" t="str">
        <f aca="false">IF(A95="","",IF(K95="","Y",IFERROR(INDEX(Settings!$B$7:$B$20,MATCH(K95,Settings!$E$7:$E$20,0)),"Y")))</f>
        <v>Y</v>
      </c>
      <c r="G95" s="22"/>
      <c r="H95" s="21"/>
      <c r="I95" s="24" t="n">
        <f aca="false">IF(OR(A95="",G95="Done",F95="N"),"",A95-Settings!$B$4)</f>
        <v>90</v>
      </c>
      <c r="J95" s="22"/>
      <c r="K95" s="22" t="s">
        <v>60</v>
      </c>
    </row>
    <row r="96" customFormat="false" ht="15" hidden="false" customHeight="true" outlineLevel="0" collapsed="false">
      <c r="A96" s="21" t="n">
        <v>46400</v>
      </c>
      <c r="B96" s="22" t="s">
        <v>123</v>
      </c>
      <c r="C96" s="22" t="s">
        <v>161</v>
      </c>
      <c r="D96" s="22" t="s">
        <v>125</v>
      </c>
      <c r="E96" s="22" t="s">
        <v>220</v>
      </c>
      <c r="F96" s="23" t="str">
        <f aca="false">IF(A96="","",IF(K96="","Y",IFERROR(INDEX(Settings!$B$7:$B$20,MATCH(K96,Settings!$E$7:$E$20,0)),"Y")))</f>
        <v>N</v>
      </c>
      <c r="G96" s="22"/>
      <c r="H96" s="21"/>
      <c r="I96" s="24" t="str">
        <f aca="false">IF(OR(A96="",G96="Done",F96="N"),"",A96-Settings!$B$4)</f>
        <v/>
      </c>
      <c r="J96" s="22"/>
      <c r="K96" s="22" t="s">
        <v>64</v>
      </c>
    </row>
    <row r="97" customFormat="false" ht="15" hidden="false" customHeight="true" outlineLevel="0" collapsed="false">
      <c r="A97" s="21" t="n">
        <v>46402</v>
      </c>
      <c r="B97" s="22" t="s">
        <v>129</v>
      </c>
      <c r="C97" s="22" t="s">
        <v>130</v>
      </c>
      <c r="D97" s="22" t="s">
        <v>131</v>
      </c>
      <c r="E97" s="22" t="s">
        <v>219</v>
      </c>
      <c r="F97" s="23" t="str">
        <f aca="false">IF(A97="","",IF(K97="","Y",IFERROR(INDEX(Settings!$B$7:$B$20,MATCH(K97,Settings!$E$7:$E$20,0)),"Y")))</f>
        <v>Y</v>
      </c>
      <c r="G97" s="22"/>
      <c r="H97" s="21"/>
      <c r="I97" s="24" t="n">
        <f aca="false">IF(OR(A97="",G97="Done",F97="N"),"",A97-Settings!$B$4)</f>
        <v>94</v>
      </c>
      <c r="J97" s="22"/>
      <c r="K97" s="22" t="s">
        <v>94</v>
      </c>
    </row>
    <row r="98" customFormat="false" ht="15" hidden="false" customHeight="true" outlineLevel="0" collapsed="false">
      <c r="A98" s="21" t="n">
        <v>46402</v>
      </c>
      <c r="B98" s="22" t="s">
        <v>129</v>
      </c>
      <c r="C98" s="22" t="s">
        <v>132</v>
      </c>
      <c r="D98" s="22" t="s">
        <v>133</v>
      </c>
      <c r="E98" s="22" t="s">
        <v>219</v>
      </c>
      <c r="F98" s="23" t="str">
        <f aca="false">IF(A98="","",IF(K98="","Y",IFERROR(INDEX(Settings!$B$7:$B$20,MATCH(K98,Settings!$E$7:$E$20,0)),"Y")))</f>
        <v>Y</v>
      </c>
      <c r="G98" s="22"/>
      <c r="H98" s="21"/>
      <c r="I98" s="24" t="n">
        <f aca="false">IF(OR(A98="",G98="Done",F98="N"),"",A98-Settings!$B$4)</f>
        <v>94</v>
      </c>
      <c r="J98" s="22"/>
      <c r="K98" s="22" t="s">
        <v>94</v>
      </c>
    </row>
    <row r="99" customFormat="false" ht="15" hidden="false" customHeight="true" outlineLevel="0" collapsed="false">
      <c r="A99" s="21" t="n">
        <v>46402</v>
      </c>
      <c r="B99" s="22" t="s">
        <v>118</v>
      </c>
      <c r="C99" s="22" t="s">
        <v>221</v>
      </c>
      <c r="D99" s="22" t="s">
        <v>164</v>
      </c>
      <c r="E99" s="22" t="s">
        <v>220</v>
      </c>
      <c r="F99" s="23" t="str">
        <f aca="false">IF(A99="","",IF(K99="","Y",IFERROR(INDEX(Settings!$B$7:$B$20,MATCH(K99,Settings!$E$7:$E$20,0)),"Y")))</f>
        <v>N</v>
      </c>
      <c r="G99" s="22"/>
      <c r="H99" s="21"/>
      <c r="I99" s="24" t="str">
        <f aca="false">IF(OR(A99="",G99="Done",F99="N"),"",A99-Settings!$B$4)</f>
        <v/>
      </c>
      <c r="J99" s="22" t="s">
        <v>165</v>
      </c>
      <c r="K99" s="22" t="s">
        <v>76</v>
      </c>
    </row>
    <row r="100" customFormat="false" ht="15" hidden="false" customHeight="true" outlineLevel="0" collapsed="false">
      <c r="A100" s="21" t="n">
        <v>46405</v>
      </c>
      <c r="B100" s="22" t="s">
        <v>123</v>
      </c>
      <c r="C100" s="22" t="s">
        <v>166</v>
      </c>
      <c r="D100" s="22" t="s">
        <v>167</v>
      </c>
      <c r="E100" s="22" t="s">
        <v>220</v>
      </c>
      <c r="F100" s="23" t="str">
        <f aca="false">IF(A100="","",IF(K100="","Y",IFERROR(INDEX(Settings!$B$7:$B$20,MATCH(K100,Settings!$E$7:$E$20,0)),"Y")))</f>
        <v>N</v>
      </c>
      <c r="G100" s="22"/>
      <c r="H100" s="21"/>
      <c r="I100" s="24" t="str">
        <f aca="false">IF(OR(A100="",G100="Done",F100="N"),"",A100-Settings!$B$4)</f>
        <v/>
      </c>
      <c r="J100" s="22"/>
      <c r="K100" s="22" t="s">
        <v>67</v>
      </c>
    </row>
    <row r="101" customFormat="false" ht="15" hidden="false" customHeight="true" outlineLevel="0" collapsed="false">
      <c r="A101" s="21" t="n">
        <v>46407</v>
      </c>
      <c r="B101" s="22" t="s">
        <v>123</v>
      </c>
      <c r="C101" s="22" t="s">
        <v>137</v>
      </c>
      <c r="D101" s="22" t="s">
        <v>138</v>
      </c>
      <c r="E101" s="22" t="s">
        <v>219</v>
      </c>
      <c r="F101" s="23" t="str">
        <f aca="false">IF(A101="","",IF(K101="","Y",IFERROR(INDEX(Settings!$B$7:$B$20,MATCH(K101,Settings!$E$7:$E$20,0)),"Y")))</f>
        <v>Y</v>
      </c>
      <c r="G101" s="22"/>
      <c r="H101" s="21"/>
      <c r="I101" s="24" t="n">
        <f aca="false">IF(OR(A101="",G101="Done",F101="N"),"",A101-Settings!$B$4)</f>
        <v>99</v>
      </c>
      <c r="J101" s="22"/>
      <c r="K101" s="22" t="s">
        <v>60</v>
      </c>
    </row>
    <row r="102" customFormat="false" ht="15" hidden="false" customHeight="true" outlineLevel="0" collapsed="false">
      <c r="A102" s="21" t="n">
        <v>46409</v>
      </c>
      <c r="B102" s="22" t="s">
        <v>123</v>
      </c>
      <c r="C102" s="22" t="s">
        <v>168</v>
      </c>
      <c r="D102" s="22" t="s">
        <v>138</v>
      </c>
      <c r="E102" s="22" t="s">
        <v>220</v>
      </c>
      <c r="F102" s="23" t="str">
        <f aca="false">IF(A102="","",IF(K102="","Y",IFERROR(INDEX(Settings!$B$7:$B$20,MATCH(K102,Settings!$E$7:$E$20,0)),"Y")))</f>
        <v>N</v>
      </c>
      <c r="G102" s="22"/>
      <c r="H102" s="21"/>
      <c r="I102" s="24" t="str">
        <f aca="false">IF(OR(A102="",G102="Done",F102="N"),"",A102-Settings!$B$4)</f>
        <v/>
      </c>
      <c r="J102" s="22" t="s">
        <v>169</v>
      </c>
      <c r="K102" s="22" t="s">
        <v>64</v>
      </c>
    </row>
    <row r="103" customFormat="false" ht="15" hidden="false" customHeight="true" outlineLevel="0" collapsed="false">
      <c r="A103" s="21" t="n">
        <v>46418</v>
      </c>
      <c r="B103" s="22" t="s">
        <v>118</v>
      </c>
      <c r="C103" s="22" t="s">
        <v>222</v>
      </c>
      <c r="D103" s="22" t="s">
        <v>173</v>
      </c>
      <c r="E103" s="22" t="s">
        <v>220</v>
      </c>
      <c r="F103" s="23" t="str">
        <f aca="false">IF(A103="","",IF(K103="","Y",IFERROR(INDEX(Settings!$B$7:$B$20,MATCH(K103,Settings!$E$7:$E$20,0)),"Y")))</f>
        <v>Y</v>
      </c>
      <c r="G103" s="22"/>
      <c r="H103" s="21"/>
      <c r="I103" s="24" t="n">
        <f aca="false">IF(OR(A103="",G103="Done",F103="N"),"",A103-Settings!$B$4)</f>
        <v>110</v>
      </c>
      <c r="J103" s="22" t="s">
        <v>174</v>
      </c>
      <c r="K103" s="22" t="s">
        <v>73</v>
      </c>
    </row>
    <row r="104" customFormat="false" ht="15" hidden="false" customHeight="true" outlineLevel="0" collapsed="false">
      <c r="A104" s="21" t="n">
        <v>46425</v>
      </c>
      <c r="B104" s="22" t="s">
        <v>118</v>
      </c>
      <c r="C104" s="22" t="s">
        <v>119</v>
      </c>
      <c r="D104" s="22" t="s">
        <v>120</v>
      </c>
      <c r="E104" s="22" t="s">
        <v>223</v>
      </c>
      <c r="F104" s="23" t="str">
        <f aca="false">IF(A104="","",IF(K104="","Y",IFERROR(INDEX(Settings!$B$7:$B$20,MATCH(K104,Settings!$E$7:$E$20,0)),"Y")))</f>
        <v>Y</v>
      </c>
      <c r="G104" s="22"/>
      <c r="H104" s="21"/>
      <c r="I104" s="24" t="n">
        <f aca="false">IF(OR(A104="",G104="Done",F104="N"),"",A104-Settings!$B$4)</f>
        <v>117</v>
      </c>
      <c r="J104" s="22" t="s">
        <v>122</v>
      </c>
      <c r="K104" s="22" t="s">
        <v>73</v>
      </c>
    </row>
    <row r="105" customFormat="false" ht="15" hidden="false" customHeight="true" outlineLevel="0" collapsed="false">
      <c r="A105" s="21" t="n">
        <v>46429</v>
      </c>
      <c r="B105" s="22" t="s">
        <v>123</v>
      </c>
      <c r="C105" s="22" t="s">
        <v>124</v>
      </c>
      <c r="D105" s="22" t="s">
        <v>125</v>
      </c>
      <c r="E105" s="22" t="s">
        <v>223</v>
      </c>
      <c r="F105" s="23" t="str">
        <f aca="false">IF(A105="","",IF(K105="","Y",IFERROR(INDEX(Settings!$B$7:$B$20,MATCH(K105,Settings!$E$7:$E$20,0)),"Y")))</f>
        <v>Y</v>
      </c>
      <c r="G105" s="22"/>
      <c r="H105" s="21"/>
      <c r="I105" s="24" t="n">
        <f aca="false">IF(OR(A105="",G105="Done",F105="N"),"",A105-Settings!$B$4)</f>
        <v>121</v>
      </c>
      <c r="J105" s="22"/>
      <c r="K105" s="22" t="s">
        <v>60</v>
      </c>
    </row>
    <row r="106" customFormat="false" ht="15" hidden="false" customHeight="true" outlineLevel="0" collapsed="false">
      <c r="A106" s="21" t="n">
        <v>46431</v>
      </c>
      <c r="B106" s="22" t="s">
        <v>123</v>
      </c>
      <c r="C106" s="22" t="s">
        <v>126</v>
      </c>
      <c r="D106" s="22" t="s">
        <v>127</v>
      </c>
      <c r="E106" s="22" t="s">
        <v>223</v>
      </c>
      <c r="F106" s="23" t="str">
        <f aca="false">IF(A106="","",IF(K106="","Y",IFERROR(INDEX(Settings!$B$7:$B$20,MATCH(K106,Settings!$E$7:$E$20,0)),"Y")))</f>
        <v>N</v>
      </c>
      <c r="G106" s="22"/>
      <c r="H106" s="21"/>
      <c r="I106" s="24" t="str">
        <f aca="false">IF(OR(A106="",G106="Done",F106="N"),"",A106-Settings!$B$4)</f>
        <v/>
      </c>
      <c r="J106" s="22" t="s">
        <v>128</v>
      </c>
      <c r="K106" s="22" t="s">
        <v>64</v>
      </c>
    </row>
    <row r="107" customFormat="false" ht="15" hidden="false" customHeight="true" outlineLevel="0" collapsed="false">
      <c r="A107" s="21" t="n">
        <v>46433</v>
      </c>
      <c r="B107" s="22" t="s">
        <v>129</v>
      </c>
      <c r="C107" s="22" t="s">
        <v>130</v>
      </c>
      <c r="D107" s="22" t="s">
        <v>131</v>
      </c>
      <c r="E107" s="22" t="s">
        <v>223</v>
      </c>
      <c r="F107" s="23" t="str">
        <f aca="false">IF(A107="","",IF(K107="","Y",IFERROR(INDEX(Settings!$B$7:$B$20,MATCH(K107,Settings!$E$7:$E$20,0)),"Y")))</f>
        <v>Y</v>
      </c>
      <c r="G107" s="22"/>
      <c r="H107" s="21"/>
      <c r="I107" s="24" t="n">
        <f aca="false">IF(OR(A107="",G107="Done",F107="N"),"",A107-Settings!$B$4)</f>
        <v>125</v>
      </c>
      <c r="J107" s="22"/>
      <c r="K107" s="22" t="s">
        <v>94</v>
      </c>
    </row>
    <row r="108" customFormat="false" ht="15" hidden="false" customHeight="true" outlineLevel="0" collapsed="false">
      <c r="A108" s="21" t="n">
        <v>46433</v>
      </c>
      <c r="B108" s="22" t="s">
        <v>129</v>
      </c>
      <c r="C108" s="22" t="s">
        <v>132</v>
      </c>
      <c r="D108" s="22" t="s">
        <v>133</v>
      </c>
      <c r="E108" s="22" t="s">
        <v>223</v>
      </c>
      <c r="F108" s="23" t="str">
        <f aca="false">IF(A108="","",IF(K108="","Y",IFERROR(INDEX(Settings!$B$7:$B$20,MATCH(K108,Settings!$E$7:$E$20,0)),"Y")))</f>
        <v>Y</v>
      </c>
      <c r="G108" s="22"/>
      <c r="H108" s="21"/>
      <c r="I108" s="24" t="n">
        <f aca="false">IF(OR(A108="",G108="Done",F108="N"),"",A108-Settings!$B$4)</f>
        <v>125</v>
      </c>
      <c r="J108" s="22"/>
      <c r="K108" s="22" t="s">
        <v>94</v>
      </c>
    </row>
    <row r="109" customFormat="false" ht="15" hidden="false" customHeight="true" outlineLevel="0" collapsed="false">
      <c r="A109" s="21" t="n">
        <v>46433</v>
      </c>
      <c r="B109" s="22" t="s">
        <v>118</v>
      </c>
      <c r="C109" s="22" t="s">
        <v>224</v>
      </c>
      <c r="D109" s="22" t="s">
        <v>177</v>
      </c>
      <c r="E109" s="22" t="s">
        <v>220</v>
      </c>
      <c r="F109" s="23" t="str">
        <f aca="false">IF(A109="","",IF(K109="","Y",IFERROR(INDEX(Settings!$B$7:$B$20,MATCH(K109,Settings!$E$7:$E$20,0)),"Y")))</f>
        <v>Y</v>
      </c>
      <c r="G109" s="22"/>
      <c r="H109" s="21"/>
      <c r="I109" s="24" t="n">
        <f aca="false">IF(OR(A109="",G109="Done",F109="N"),"",A109-Settings!$B$4)</f>
        <v>125</v>
      </c>
      <c r="J109" s="22" t="s">
        <v>178</v>
      </c>
      <c r="K109" s="22" t="s">
        <v>73</v>
      </c>
    </row>
    <row r="110" customFormat="false" ht="15" hidden="false" customHeight="true" outlineLevel="0" collapsed="false">
      <c r="A110" s="21" t="n">
        <v>46438</v>
      </c>
      <c r="B110" s="22" t="s">
        <v>123</v>
      </c>
      <c r="C110" s="22" t="s">
        <v>137</v>
      </c>
      <c r="D110" s="22" t="s">
        <v>138</v>
      </c>
      <c r="E110" s="22" t="s">
        <v>223</v>
      </c>
      <c r="F110" s="23" t="str">
        <f aca="false">IF(A110="","",IF(K110="","Y",IFERROR(INDEX(Settings!$B$7:$B$20,MATCH(K110,Settings!$E$7:$E$20,0)),"Y")))</f>
        <v>Y</v>
      </c>
      <c r="G110" s="22"/>
      <c r="H110" s="21"/>
      <c r="I110" s="24" t="n">
        <f aca="false">IF(OR(A110="",G110="Done",F110="N"),"",A110-Settings!$B$4)</f>
        <v>130</v>
      </c>
      <c r="J110" s="22"/>
      <c r="K110" s="22" t="s">
        <v>60</v>
      </c>
    </row>
    <row r="111" customFormat="false" ht="15" hidden="false" customHeight="true" outlineLevel="0" collapsed="false">
      <c r="A111" s="21" t="n">
        <v>46443</v>
      </c>
      <c r="B111" s="22" t="s">
        <v>123</v>
      </c>
      <c r="C111" s="22" t="s">
        <v>139</v>
      </c>
      <c r="D111" s="22" t="s">
        <v>140</v>
      </c>
      <c r="E111" s="22" t="s">
        <v>223</v>
      </c>
      <c r="F111" s="23" t="str">
        <f aca="false">IF(A111="","",IF(K111="","Y",IFERROR(INDEX(Settings!$B$7:$B$20,MATCH(K111,Settings!$E$7:$E$20,0)),"Y")))</f>
        <v>N</v>
      </c>
      <c r="G111" s="22"/>
      <c r="H111" s="21"/>
      <c r="I111" s="24" t="str">
        <f aca="false">IF(OR(A111="",G111="Done",F111="N"),"",A111-Settings!$B$4)</f>
        <v/>
      </c>
      <c r="J111" s="22" t="s">
        <v>141</v>
      </c>
      <c r="K111" s="22" t="s">
        <v>64</v>
      </c>
    </row>
    <row r="112" customFormat="false" ht="15" hidden="false" customHeight="true" outlineLevel="0" collapsed="false">
      <c r="A112" s="21" t="n">
        <v>46453</v>
      </c>
      <c r="B112" s="22" t="s">
        <v>118</v>
      </c>
      <c r="C112" s="22" t="s">
        <v>119</v>
      </c>
      <c r="D112" s="22" t="s">
        <v>120</v>
      </c>
      <c r="E112" s="22" t="s">
        <v>225</v>
      </c>
      <c r="F112" s="23" t="str">
        <f aca="false">IF(A112="","",IF(K112="","Y",IFERROR(INDEX(Settings!$B$7:$B$20,MATCH(K112,Settings!$E$7:$E$20,0)),"Y")))</f>
        <v>Y</v>
      </c>
      <c r="G112" s="22"/>
      <c r="H112" s="21"/>
      <c r="I112" s="24" t="n">
        <f aca="false">IF(OR(A112="",G112="Done",F112="N"),"",A112-Settings!$B$4)</f>
        <v>145</v>
      </c>
      <c r="J112" s="22" t="s">
        <v>122</v>
      </c>
      <c r="K112" s="22" t="s">
        <v>73</v>
      </c>
    </row>
    <row r="113" customFormat="false" ht="15" hidden="false" customHeight="true" outlineLevel="0" collapsed="false">
      <c r="A113" s="21" t="n">
        <v>46457</v>
      </c>
      <c r="B113" s="22" t="s">
        <v>123</v>
      </c>
      <c r="C113" s="22" t="s">
        <v>124</v>
      </c>
      <c r="D113" s="22" t="s">
        <v>125</v>
      </c>
      <c r="E113" s="22" t="s">
        <v>225</v>
      </c>
      <c r="F113" s="23" t="str">
        <f aca="false">IF(A113="","",IF(K113="","Y",IFERROR(INDEX(Settings!$B$7:$B$20,MATCH(K113,Settings!$E$7:$E$20,0)),"Y")))</f>
        <v>Y</v>
      </c>
      <c r="G113" s="22"/>
      <c r="H113" s="21"/>
      <c r="I113" s="24" t="n">
        <f aca="false">IF(OR(A113="",G113="Done",F113="N"),"",A113-Settings!$B$4)</f>
        <v>149</v>
      </c>
      <c r="J113" s="22"/>
      <c r="K113" s="22" t="s">
        <v>60</v>
      </c>
    </row>
    <row r="114" customFormat="false" ht="15" hidden="false" customHeight="true" outlineLevel="0" collapsed="false">
      <c r="A114" s="21" t="n">
        <v>46459</v>
      </c>
      <c r="B114" s="22" t="s">
        <v>123</v>
      </c>
      <c r="C114" s="22" t="s">
        <v>126</v>
      </c>
      <c r="D114" s="22" t="s">
        <v>127</v>
      </c>
      <c r="E114" s="22" t="s">
        <v>225</v>
      </c>
      <c r="F114" s="23" t="str">
        <f aca="false">IF(A114="","",IF(K114="","Y",IFERROR(INDEX(Settings!$B$7:$B$20,MATCH(K114,Settings!$E$7:$E$20,0)),"Y")))</f>
        <v>N</v>
      </c>
      <c r="G114" s="22"/>
      <c r="H114" s="21"/>
      <c r="I114" s="24" t="str">
        <f aca="false">IF(OR(A114="",G114="Done",F114="N"),"",A114-Settings!$B$4)</f>
        <v/>
      </c>
      <c r="J114" s="22" t="s">
        <v>128</v>
      </c>
      <c r="K114" s="22" t="s">
        <v>64</v>
      </c>
    </row>
    <row r="115" customFormat="false" ht="15" hidden="false" customHeight="true" outlineLevel="0" collapsed="false">
      <c r="A115" s="21" t="n">
        <v>46461</v>
      </c>
      <c r="B115" s="22" t="s">
        <v>149</v>
      </c>
      <c r="C115" s="22" t="s">
        <v>226</v>
      </c>
      <c r="D115" s="22" t="s">
        <v>120</v>
      </c>
      <c r="E115" s="22" t="s">
        <v>151</v>
      </c>
      <c r="F115" s="23" t="str">
        <f aca="false">IF(A115="","",IF(K115="","Y",IFERROR(INDEX(Settings!$B$7:$B$20,MATCH(K115,Settings!$E$7:$E$20,0)),"Y")))</f>
        <v>Y</v>
      </c>
      <c r="G115" s="22"/>
      <c r="H115" s="21"/>
      <c r="I115" s="24" t="n">
        <f aca="false">IF(OR(A115="",G115="Done",F115="N"),"",A115-Settings!$B$4)</f>
        <v>153</v>
      </c>
      <c r="J115" s="22"/>
      <c r="K115" s="22" t="s">
        <v>79</v>
      </c>
    </row>
    <row r="116" customFormat="false" ht="15" hidden="false" customHeight="true" outlineLevel="0" collapsed="false">
      <c r="A116" s="21" t="n">
        <v>46461</v>
      </c>
      <c r="B116" s="22" t="s">
        <v>129</v>
      </c>
      <c r="C116" s="22" t="s">
        <v>130</v>
      </c>
      <c r="D116" s="22" t="s">
        <v>131</v>
      </c>
      <c r="E116" s="22" t="s">
        <v>225</v>
      </c>
      <c r="F116" s="23" t="str">
        <f aca="false">IF(A116="","",IF(K116="","Y",IFERROR(INDEX(Settings!$B$7:$B$20,MATCH(K116,Settings!$E$7:$E$20,0)),"Y")))</f>
        <v>Y</v>
      </c>
      <c r="G116" s="22"/>
      <c r="H116" s="21"/>
      <c r="I116" s="24" t="n">
        <f aca="false">IF(OR(A116="",G116="Done",F116="N"),"",A116-Settings!$B$4)</f>
        <v>153</v>
      </c>
      <c r="J116" s="22"/>
      <c r="K116" s="22" t="s">
        <v>94</v>
      </c>
    </row>
    <row r="117" customFormat="false" ht="15" hidden="false" customHeight="true" outlineLevel="0" collapsed="false">
      <c r="A117" s="21" t="n">
        <v>46461</v>
      </c>
      <c r="B117" s="22" t="s">
        <v>129</v>
      </c>
      <c r="C117" s="22" t="s">
        <v>132</v>
      </c>
      <c r="D117" s="22" t="s">
        <v>133</v>
      </c>
      <c r="E117" s="22" t="s">
        <v>225</v>
      </c>
      <c r="F117" s="23" t="str">
        <f aca="false">IF(A117="","",IF(K117="","Y",IFERROR(INDEX(Settings!$B$7:$B$20,MATCH(K117,Settings!$E$7:$E$20,0)),"Y")))</f>
        <v>Y</v>
      </c>
      <c r="G117" s="22"/>
      <c r="H117" s="21"/>
      <c r="I117" s="24" t="n">
        <f aca="false">IF(OR(A117="",G117="Done",F117="N"),"",A117-Settings!$B$4)</f>
        <v>153</v>
      </c>
      <c r="J117" s="22"/>
      <c r="K117" s="22" t="s">
        <v>94</v>
      </c>
    </row>
    <row r="118" customFormat="false" ht="15" hidden="false" customHeight="true" outlineLevel="0" collapsed="false">
      <c r="A118" s="21" t="n">
        <v>46466</v>
      </c>
      <c r="B118" s="22" t="s">
        <v>123</v>
      </c>
      <c r="C118" s="22" t="s">
        <v>137</v>
      </c>
      <c r="D118" s="22" t="s">
        <v>138</v>
      </c>
      <c r="E118" s="22" t="s">
        <v>225</v>
      </c>
      <c r="F118" s="23" t="str">
        <f aca="false">IF(A118="","",IF(K118="","Y",IFERROR(INDEX(Settings!$B$7:$B$20,MATCH(K118,Settings!$E$7:$E$20,0)),"Y")))</f>
        <v>Y</v>
      </c>
      <c r="G118" s="22"/>
      <c r="H118" s="21"/>
      <c r="I118" s="24" t="n">
        <f aca="false">IF(OR(A118="",G118="Done",F118="N"),"",A118-Settings!$B$4)</f>
        <v>158</v>
      </c>
      <c r="J118" s="22"/>
      <c r="K118" s="22" t="s">
        <v>60</v>
      </c>
    </row>
    <row r="119" customFormat="false" ht="15" hidden="false" customHeight="true" outlineLevel="0" collapsed="false">
      <c r="A119" s="21" t="n">
        <v>46471</v>
      </c>
      <c r="B119" s="22" t="s">
        <v>123</v>
      </c>
      <c r="C119" s="22" t="s">
        <v>139</v>
      </c>
      <c r="D119" s="22" t="s">
        <v>140</v>
      </c>
      <c r="E119" s="22" t="s">
        <v>225</v>
      </c>
      <c r="F119" s="23" t="str">
        <f aca="false">IF(A119="","",IF(K119="","Y",IFERROR(INDEX(Settings!$B$7:$B$20,MATCH(K119,Settings!$E$7:$E$20,0)),"Y")))</f>
        <v>N</v>
      </c>
      <c r="G119" s="22"/>
      <c r="H119" s="21"/>
      <c r="I119" s="24" t="str">
        <f aca="false">IF(OR(A119="",G119="Done",F119="N"),"",A119-Settings!$B$4)</f>
        <v/>
      </c>
      <c r="J119" s="22" t="s">
        <v>141</v>
      </c>
      <c r="K119" s="22" t="s">
        <v>64</v>
      </c>
    </row>
    <row r="120" customFormat="false" ht="15" hidden="false" customHeight="true" outlineLevel="0" collapsed="false">
      <c r="A120" s="21" t="n">
        <v>46488</v>
      </c>
      <c r="B120" s="22" t="s">
        <v>123</v>
      </c>
      <c r="C120" s="22" t="s">
        <v>124</v>
      </c>
      <c r="D120" s="22" t="s">
        <v>125</v>
      </c>
      <c r="E120" s="22" t="s">
        <v>227</v>
      </c>
      <c r="F120" s="23" t="str">
        <f aca="false">IF(A120="","",IF(K120="","Y",IFERROR(INDEX(Settings!$B$7:$B$20,MATCH(K120,Settings!$E$7:$E$20,0)),"Y")))</f>
        <v>Y</v>
      </c>
      <c r="G120" s="22"/>
      <c r="H120" s="21"/>
      <c r="I120" s="24" t="n">
        <f aca="false">IF(OR(A120="",G120="Done",F120="N"),"",A120-Settings!$B$4)</f>
        <v>180</v>
      </c>
      <c r="J120" s="22"/>
      <c r="K120" s="22" t="s">
        <v>60</v>
      </c>
    </row>
    <row r="121" customFormat="false" ht="15" hidden="false" customHeight="true" outlineLevel="0" collapsed="false">
      <c r="A121" s="21" t="n">
        <v>46490</v>
      </c>
      <c r="B121" s="22" t="s">
        <v>123</v>
      </c>
      <c r="C121" s="22" t="s">
        <v>161</v>
      </c>
      <c r="D121" s="22" t="s">
        <v>125</v>
      </c>
      <c r="E121" s="22" t="s">
        <v>228</v>
      </c>
      <c r="F121" s="23" t="str">
        <f aca="false">IF(A121="","",IF(K121="","Y",IFERROR(INDEX(Settings!$B$7:$B$20,MATCH(K121,Settings!$E$7:$E$20,0)),"Y")))</f>
        <v>N</v>
      </c>
      <c r="G121" s="22"/>
      <c r="H121" s="21"/>
      <c r="I121" s="24" t="str">
        <f aca="false">IF(OR(A121="",G121="Done",F121="N"),"",A121-Settings!$B$4)</f>
        <v/>
      </c>
      <c r="J121" s="22"/>
      <c r="K121" s="22" t="s">
        <v>64</v>
      </c>
    </row>
    <row r="122" customFormat="false" ht="15" hidden="false" customHeight="true" outlineLevel="0" collapsed="false">
      <c r="A122" s="21" t="n">
        <v>46492</v>
      </c>
      <c r="B122" s="22" t="s">
        <v>129</v>
      </c>
      <c r="C122" s="22" t="s">
        <v>130</v>
      </c>
      <c r="D122" s="22" t="s">
        <v>131</v>
      </c>
      <c r="E122" s="22" t="s">
        <v>227</v>
      </c>
      <c r="F122" s="23" t="str">
        <f aca="false">IF(A122="","",IF(K122="","Y",IFERROR(INDEX(Settings!$B$7:$B$20,MATCH(K122,Settings!$E$7:$E$20,0)),"Y")))</f>
        <v>Y</v>
      </c>
      <c r="G122" s="22"/>
      <c r="H122" s="21"/>
      <c r="I122" s="24" t="n">
        <f aca="false">IF(OR(A122="",G122="Done",F122="N"),"",A122-Settings!$B$4)</f>
        <v>184</v>
      </c>
      <c r="J122" s="22"/>
      <c r="K122" s="22" t="s">
        <v>94</v>
      </c>
    </row>
    <row r="123" customFormat="false" ht="15" hidden="false" customHeight="true" outlineLevel="0" collapsed="false">
      <c r="A123" s="21" t="n">
        <v>46492</v>
      </c>
      <c r="B123" s="22" t="s">
        <v>129</v>
      </c>
      <c r="C123" s="22" t="s">
        <v>132</v>
      </c>
      <c r="D123" s="22" t="s">
        <v>133</v>
      </c>
      <c r="E123" s="22" t="s">
        <v>227</v>
      </c>
      <c r="F123" s="23" t="str">
        <f aca="false">IF(A123="","",IF(K123="","Y",IFERROR(INDEX(Settings!$B$7:$B$20,MATCH(K123,Settings!$E$7:$E$20,0)),"Y")))</f>
        <v>Y</v>
      </c>
      <c r="G123" s="22"/>
      <c r="H123" s="21"/>
      <c r="I123" s="24" t="n">
        <f aca="false">IF(OR(A123="",G123="Done",F123="N"),"",A123-Settings!$B$4)</f>
        <v>184</v>
      </c>
      <c r="J123" s="22"/>
      <c r="K123" s="22" t="s">
        <v>94</v>
      </c>
    </row>
    <row r="124" customFormat="false" ht="15" hidden="false" customHeight="true" outlineLevel="0" collapsed="false">
      <c r="A124" s="21" t="n">
        <v>46495</v>
      </c>
      <c r="B124" s="22" t="s">
        <v>123</v>
      </c>
      <c r="C124" s="22" t="s">
        <v>166</v>
      </c>
      <c r="D124" s="22" t="s">
        <v>167</v>
      </c>
      <c r="E124" s="22" t="s">
        <v>228</v>
      </c>
      <c r="F124" s="23" t="str">
        <f aca="false">IF(A124="","",IF(K124="","Y",IFERROR(INDEX(Settings!$B$7:$B$20,MATCH(K124,Settings!$E$7:$E$20,0)),"Y")))</f>
        <v>N</v>
      </c>
      <c r="G124" s="22"/>
      <c r="H124" s="21"/>
      <c r="I124" s="24" t="str">
        <f aca="false">IF(OR(A124="",G124="Done",F124="N"),"",A124-Settings!$B$4)</f>
        <v/>
      </c>
      <c r="J124" s="22"/>
      <c r="K124" s="22" t="s">
        <v>67</v>
      </c>
    </row>
    <row r="125" customFormat="false" ht="15" hidden="false" customHeight="true" outlineLevel="0" collapsed="false">
      <c r="A125" s="21" t="n">
        <v>46497</v>
      </c>
      <c r="B125" s="22" t="s">
        <v>123</v>
      </c>
      <c r="C125" s="22" t="s">
        <v>137</v>
      </c>
      <c r="D125" s="22" t="s">
        <v>138</v>
      </c>
      <c r="E125" s="22" t="s">
        <v>227</v>
      </c>
      <c r="F125" s="23" t="str">
        <f aca="false">IF(A125="","",IF(K125="","Y",IFERROR(INDEX(Settings!$B$7:$B$20,MATCH(K125,Settings!$E$7:$E$20,0)),"Y")))</f>
        <v>Y</v>
      </c>
      <c r="G125" s="22"/>
      <c r="H125" s="21"/>
      <c r="I125" s="24" t="n">
        <f aca="false">IF(OR(A125="",G125="Done",F125="N"),"",A125-Settings!$B$4)</f>
        <v>189</v>
      </c>
      <c r="J125" s="22"/>
      <c r="K125" s="22" t="s">
        <v>60</v>
      </c>
    </row>
    <row r="126" customFormat="false" ht="15" hidden="false" customHeight="true" outlineLevel="0" collapsed="false">
      <c r="A126" s="21" t="n">
        <v>46499</v>
      </c>
      <c r="B126" s="22" t="s">
        <v>123</v>
      </c>
      <c r="C126" s="22" t="s">
        <v>168</v>
      </c>
      <c r="D126" s="22" t="s">
        <v>138</v>
      </c>
      <c r="E126" s="22" t="s">
        <v>228</v>
      </c>
      <c r="F126" s="23" t="str">
        <f aca="false">IF(A126="","",IF(K126="","Y",IFERROR(INDEX(Settings!$B$7:$B$20,MATCH(K126,Settings!$E$7:$E$20,0)),"Y")))</f>
        <v>N</v>
      </c>
      <c r="G126" s="22"/>
      <c r="H126" s="21"/>
      <c r="I126" s="24" t="str">
        <f aca="false">IF(OR(A126="",G126="Done",F126="N"),"",A126-Settings!$B$4)</f>
        <v/>
      </c>
      <c r="J126" s="22" t="s">
        <v>169</v>
      </c>
      <c r="K126" s="22" t="s">
        <v>64</v>
      </c>
    </row>
    <row r="127" customFormat="false" ht="15" hidden="false" customHeight="true" outlineLevel="0" collapsed="false">
      <c r="A127" s="21" t="n">
        <v>46507</v>
      </c>
      <c r="B127" s="22" t="s">
        <v>118</v>
      </c>
      <c r="C127" s="22" t="s">
        <v>119</v>
      </c>
      <c r="D127" s="22" t="s">
        <v>120</v>
      </c>
      <c r="E127" s="22" t="s">
        <v>227</v>
      </c>
      <c r="F127" s="23" t="str">
        <f aca="false">IF(A127="","",IF(K127="","Y",IFERROR(INDEX(Settings!$B$7:$B$20,MATCH(K127,Settings!$E$7:$E$20,0)),"Y")))</f>
        <v>Y</v>
      </c>
      <c r="G127" s="22"/>
      <c r="H127" s="21"/>
      <c r="I127" s="24" t="n">
        <f aca="false">IF(OR(A127="",G127="Done",F127="N"),"",A127-Settings!$B$4)</f>
        <v>199</v>
      </c>
      <c r="J127" s="22" t="s">
        <v>122</v>
      </c>
      <c r="K127" s="22" t="s">
        <v>73</v>
      </c>
    </row>
    <row r="128" customFormat="false" ht="15" hidden="false" customHeight="true" outlineLevel="0" collapsed="false">
      <c r="A128" s="21" t="n">
        <v>46522</v>
      </c>
      <c r="B128" s="22" t="s">
        <v>118</v>
      </c>
      <c r="C128" s="22" t="s">
        <v>229</v>
      </c>
      <c r="D128" s="22" t="s">
        <v>164</v>
      </c>
      <c r="E128" s="22" t="s">
        <v>228</v>
      </c>
      <c r="F128" s="23" t="str">
        <f aca="false">IF(A128="","",IF(K128="","Y",IFERROR(INDEX(Settings!$B$7:$B$20,MATCH(K128,Settings!$E$7:$E$20,0)),"Y")))</f>
        <v>N</v>
      </c>
      <c r="G128" s="22"/>
      <c r="H128" s="21"/>
      <c r="I128" s="24" t="str">
        <f aca="false">IF(OR(A128="",G128="Done",F128="N"),"",A128-Settings!$B$4)</f>
        <v/>
      </c>
      <c r="J128" s="22" t="s">
        <v>165</v>
      </c>
      <c r="K128" s="22" t="s">
        <v>76</v>
      </c>
    </row>
    <row r="129" customFormat="false" ht="15" hidden="false" customHeight="true" outlineLevel="0" collapsed="false">
      <c r="A129" s="21" t="n">
        <v>46538</v>
      </c>
      <c r="B129" s="22" t="s">
        <v>118</v>
      </c>
      <c r="C129" s="22" t="s">
        <v>230</v>
      </c>
      <c r="D129" s="22" t="s">
        <v>173</v>
      </c>
      <c r="E129" s="22" t="s">
        <v>228</v>
      </c>
      <c r="F129" s="23" t="str">
        <f aca="false">IF(A129="","",IF(K129="","Y",IFERROR(INDEX(Settings!$B$7:$B$20,MATCH(K129,Settings!$E$7:$E$20,0)),"Y")))</f>
        <v>Y</v>
      </c>
      <c r="G129" s="22"/>
      <c r="H129" s="21"/>
      <c r="I129" s="24" t="n">
        <f aca="false">IF(OR(A129="",G129="Done",F129="N"),"",A129-Settings!$B$4)</f>
        <v>230</v>
      </c>
      <c r="J129" s="22" t="s">
        <v>174</v>
      </c>
      <c r="K129" s="22" t="s">
        <v>73</v>
      </c>
    </row>
    <row r="130" customFormat="false" ht="15" hidden="false" customHeight="true" outlineLevel="0" collapsed="false">
      <c r="A130" s="25"/>
      <c r="B130" s="26"/>
      <c r="C130" s="26"/>
      <c r="D130" s="26"/>
      <c r="E130" s="26"/>
      <c r="F130" s="23" t="str">
        <f aca="false">IF(A130="","",IF(K130="","Y",IFERROR(INDEX(Settings!$B$7:$B$20,MATCH(K130,Settings!$E$7:$E$20,0)),"Y")))</f>
        <v/>
      </c>
      <c r="G130" s="26"/>
      <c r="H130" s="25"/>
      <c r="I130" s="24" t="str">
        <f aca="false">IF(OR(A130="",G130="Done",F130="N"),"",A130-Settings!$B$4)</f>
        <v/>
      </c>
      <c r="J130" s="26"/>
      <c r="K130" s="26"/>
    </row>
    <row r="131" customFormat="false" ht="15" hidden="false" customHeight="true" outlineLevel="0" collapsed="false">
      <c r="A131" s="25"/>
      <c r="B131" s="26"/>
      <c r="C131" s="26"/>
      <c r="D131" s="26"/>
      <c r="E131" s="26"/>
      <c r="F131" s="23" t="str">
        <f aca="false">IF(A131="","",IF(K131="","Y",IFERROR(INDEX(Settings!$B$7:$B$20,MATCH(K131,Settings!$E$7:$E$20,0)),"Y")))</f>
        <v/>
      </c>
      <c r="G131" s="26"/>
      <c r="H131" s="25"/>
      <c r="I131" s="24" t="str">
        <f aca="false">IF(OR(A131="",G131="Done",F131="N"),"",A131-Settings!$B$4)</f>
        <v/>
      </c>
      <c r="J131" s="26"/>
      <c r="K131" s="26"/>
    </row>
    <row r="132" customFormat="false" ht="15" hidden="false" customHeight="true" outlineLevel="0" collapsed="false">
      <c r="A132" s="25"/>
      <c r="B132" s="26"/>
      <c r="C132" s="26"/>
      <c r="D132" s="26"/>
      <c r="E132" s="26"/>
      <c r="F132" s="23" t="str">
        <f aca="false">IF(A132="","",IF(K132="","Y",IFERROR(INDEX(Settings!$B$7:$B$20,MATCH(K132,Settings!$E$7:$E$20,0)),"Y")))</f>
        <v/>
      </c>
      <c r="G132" s="26"/>
      <c r="H132" s="25"/>
      <c r="I132" s="24" t="str">
        <f aca="false">IF(OR(A132="",G132="Done",F132="N"),"",A132-Settings!$B$4)</f>
        <v/>
      </c>
      <c r="J132" s="26"/>
      <c r="K132" s="26"/>
    </row>
    <row r="133" customFormat="false" ht="15" hidden="false" customHeight="true" outlineLevel="0" collapsed="false">
      <c r="A133" s="25"/>
      <c r="B133" s="26"/>
      <c r="C133" s="26"/>
      <c r="D133" s="26"/>
      <c r="E133" s="26"/>
      <c r="F133" s="23" t="str">
        <f aca="false">IF(A133="","",IF(K133="","Y",IFERROR(INDEX(Settings!$B$7:$B$20,MATCH(K133,Settings!$E$7:$E$20,0)),"Y")))</f>
        <v/>
      </c>
      <c r="G133" s="26"/>
      <c r="H133" s="25"/>
      <c r="I133" s="24" t="str">
        <f aca="false">IF(OR(A133="",G133="Done",F133="N"),"",A133-Settings!$B$4)</f>
        <v/>
      </c>
      <c r="J133" s="26"/>
      <c r="K133" s="26"/>
    </row>
    <row r="134" customFormat="false" ht="15" hidden="false" customHeight="true" outlineLevel="0" collapsed="false">
      <c r="A134" s="25"/>
      <c r="B134" s="26"/>
      <c r="C134" s="26"/>
      <c r="D134" s="26"/>
      <c r="E134" s="26"/>
      <c r="F134" s="23" t="str">
        <f aca="false">IF(A134="","",IF(K134="","Y",IFERROR(INDEX(Settings!$B$7:$B$20,MATCH(K134,Settings!$E$7:$E$20,0)),"Y")))</f>
        <v/>
      </c>
      <c r="G134" s="26"/>
      <c r="H134" s="25"/>
      <c r="I134" s="24" t="str">
        <f aca="false">IF(OR(A134="",G134="Done",F134="N"),"",A134-Settings!$B$4)</f>
        <v/>
      </c>
      <c r="J134" s="26"/>
      <c r="K134" s="26"/>
    </row>
    <row r="135" customFormat="false" ht="15" hidden="false" customHeight="true" outlineLevel="0" collapsed="false">
      <c r="A135" s="25"/>
      <c r="B135" s="26"/>
      <c r="C135" s="26"/>
      <c r="D135" s="26"/>
      <c r="E135" s="26"/>
      <c r="F135" s="23" t="str">
        <f aca="false">IF(A135="","",IF(K135="","Y",IFERROR(INDEX(Settings!$B$7:$B$20,MATCH(K135,Settings!$E$7:$E$20,0)),"Y")))</f>
        <v/>
      </c>
      <c r="G135" s="26"/>
      <c r="H135" s="25"/>
      <c r="I135" s="24" t="str">
        <f aca="false">IF(OR(A135="",G135="Done",F135="N"),"",A135-Settings!$B$4)</f>
        <v/>
      </c>
      <c r="J135" s="26"/>
      <c r="K135" s="26"/>
    </row>
    <row r="136" customFormat="false" ht="15" hidden="false" customHeight="true" outlineLevel="0" collapsed="false">
      <c r="A136" s="25"/>
      <c r="B136" s="26"/>
      <c r="C136" s="26"/>
      <c r="D136" s="26"/>
      <c r="E136" s="26"/>
      <c r="F136" s="23" t="str">
        <f aca="false">IF(A136="","",IF(K136="","Y",IFERROR(INDEX(Settings!$B$7:$B$20,MATCH(K136,Settings!$E$7:$E$20,0)),"Y")))</f>
        <v/>
      </c>
      <c r="G136" s="26"/>
      <c r="H136" s="25"/>
      <c r="I136" s="24" t="str">
        <f aca="false">IF(OR(A136="",G136="Done",F136="N"),"",A136-Settings!$B$4)</f>
        <v/>
      </c>
      <c r="J136" s="26"/>
      <c r="K136" s="26"/>
    </row>
    <row r="137" customFormat="false" ht="15" hidden="false" customHeight="true" outlineLevel="0" collapsed="false">
      <c r="A137" s="25"/>
      <c r="B137" s="26"/>
      <c r="C137" s="26"/>
      <c r="D137" s="26"/>
      <c r="E137" s="26"/>
      <c r="F137" s="23" t="str">
        <f aca="false">IF(A137="","",IF(K137="","Y",IFERROR(INDEX(Settings!$B$7:$B$20,MATCH(K137,Settings!$E$7:$E$20,0)),"Y")))</f>
        <v/>
      </c>
      <c r="G137" s="26"/>
      <c r="H137" s="25"/>
      <c r="I137" s="24" t="str">
        <f aca="false">IF(OR(A137="",G137="Done",F137="N"),"",A137-Settings!$B$4)</f>
        <v/>
      </c>
      <c r="J137" s="26"/>
      <c r="K137" s="26"/>
    </row>
    <row r="138" customFormat="false" ht="15" hidden="false" customHeight="true" outlineLevel="0" collapsed="false">
      <c r="A138" s="25"/>
      <c r="B138" s="26"/>
      <c r="C138" s="26"/>
      <c r="D138" s="26"/>
      <c r="E138" s="26"/>
      <c r="F138" s="23" t="str">
        <f aca="false">IF(A138="","",IF(K138="","Y",IFERROR(INDEX(Settings!$B$7:$B$20,MATCH(K138,Settings!$E$7:$E$20,0)),"Y")))</f>
        <v/>
      </c>
      <c r="G138" s="26"/>
      <c r="H138" s="25"/>
      <c r="I138" s="24" t="str">
        <f aca="false">IF(OR(A138="",G138="Done",F138="N"),"",A138-Settings!$B$4)</f>
        <v/>
      </c>
      <c r="J138" s="26"/>
      <c r="K138" s="26"/>
    </row>
    <row r="139" customFormat="false" ht="15" hidden="false" customHeight="true" outlineLevel="0" collapsed="false">
      <c r="A139" s="25"/>
      <c r="B139" s="26"/>
      <c r="C139" s="26"/>
      <c r="D139" s="26"/>
      <c r="E139" s="26"/>
      <c r="F139" s="23" t="str">
        <f aca="false">IF(A139="","",IF(K139="","Y",IFERROR(INDEX(Settings!$B$7:$B$20,MATCH(K139,Settings!$E$7:$E$20,0)),"Y")))</f>
        <v/>
      </c>
      <c r="G139" s="26"/>
      <c r="H139" s="25"/>
      <c r="I139" s="24" t="str">
        <f aca="false">IF(OR(A139="",G139="Done",F139="N"),"",A139-Settings!$B$4)</f>
        <v/>
      </c>
      <c r="J139" s="26"/>
      <c r="K139" s="26"/>
    </row>
    <row r="140" customFormat="false" ht="15" hidden="false" customHeight="true" outlineLevel="0" collapsed="false">
      <c r="A140" s="25"/>
      <c r="B140" s="26"/>
      <c r="C140" s="26"/>
      <c r="D140" s="26"/>
      <c r="E140" s="26"/>
      <c r="F140" s="23" t="str">
        <f aca="false">IF(A140="","",IF(K140="","Y",IFERROR(INDEX(Settings!$B$7:$B$20,MATCH(K140,Settings!$E$7:$E$20,0)),"Y")))</f>
        <v/>
      </c>
      <c r="G140" s="26"/>
      <c r="H140" s="25"/>
      <c r="I140" s="24" t="str">
        <f aca="false">IF(OR(A140="",G140="Done",F140="N"),"",A140-Settings!$B$4)</f>
        <v/>
      </c>
      <c r="J140" s="26"/>
      <c r="K140" s="26"/>
    </row>
    <row r="141" customFormat="false" ht="15" hidden="false" customHeight="true" outlineLevel="0" collapsed="false">
      <c r="A141" s="25"/>
      <c r="B141" s="26"/>
      <c r="C141" s="26"/>
      <c r="D141" s="26"/>
      <c r="E141" s="26"/>
      <c r="F141" s="23" t="str">
        <f aca="false">IF(A141="","",IF(K141="","Y",IFERROR(INDEX(Settings!$B$7:$B$20,MATCH(K141,Settings!$E$7:$E$20,0)),"Y")))</f>
        <v/>
      </c>
      <c r="G141" s="26"/>
      <c r="H141" s="25"/>
      <c r="I141" s="24" t="str">
        <f aca="false">IF(OR(A141="",G141="Done",F141="N"),"",A141-Settings!$B$4)</f>
        <v/>
      </c>
      <c r="J141" s="26"/>
      <c r="K141" s="26"/>
    </row>
    <row r="142" customFormat="false" ht="15" hidden="false" customHeight="true" outlineLevel="0" collapsed="false">
      <c r="A142" s="25"/>
      <c r="B142" s="26"/>
      <c r="C142" s="26"/>
      <c r="D142" s="26"/>
      <c r="E142" s="26"/>
      <c r="F142" s="23" t="str">
        <f aca="false">IF(A142="","",IF(K142="","Y",IFERROR(INDEX(Settings!$B$7:$B$20,MATCH(K142,Settings!$E$7:$E$20,0)),"Y")))</f>
        <v/>
      </c>
      <c r="G142" s="26"/>
      <c r="H142" s="25"/>
      <c r="I142" s="24" t="str">
        <f aca="false">IF(OR(A142="",G142="Done",F142="N"),"",A142-Settings!$B$4)</f>
        <v/>
      </c>
      <c r="J142" s="26"/>
      <c r="K142" s="26"/>
    </row>
    <row r="143" customFormat="false" ht="15" hidden="false" customHeight="true" outlineLevel="0" collapsed="false">
      <c r="A143" s="25"/>
      <c r="B143" s="26"/>
      <c r="C143" s="26"/>
      <c r="D143" s="26"/>
      <c r="E143" s="26"/>
      <c r="F143" s="23" t="str">
        <f aca="false">IF(A143="","",IF(K143="","Y",IFERROR(INDEX(Settings!$B$7:$B$20,MATCH(K143,Settings!$E$7:$E$20,0)),"Y")))</f>
        <v/>
      </c>
      <c r="G143" s="26"/>
      <c r="H143" s="25"/>
      <c r="I143" s="24" t="str">
        <f aca="false">IF(OR(A143="",G143="Done",F143="N"),"",A143-Settings!$B$4)</f>
        <v/>
      </c>
      <c r="J143" s="26"/>
      <c r="K143" s="26"/>
    </row>
    <row r="144" customFormat="false" ht="15" hidden="false" customHeight="true" outlineLevel="0" collapsed="false">
      <c r="A144" s="25"/>
      <c r="B144" s="26"/>
      <c r="C144" s="26"/>
      <c r="D144" s="26"/>
      <c r="E144" s="26"/>
      <c r="F144" s="23" t="str">
        <f aca="false">IF(A144="","",IF(K144="","Y",IFERROR(INDEX(Settings!$B$7:$B$20,MATCH(K144,Settings!$E$7:$E$20,0)),"Y")))</f>
        <v/>
      </c>
      <c r="G144" s="26"/>
      <c r="H144" s="25"/>
      <c r="I144" s="24" t="str">
        <f aca="false">IF(OR(A144="",G144="Done",F144="N"),"",A144-Settings!$B$4)</f>
        <v/>
      </c>
      <c r="J144" s="26"/>
      <c r="K144" s="26"/>
    </row>
    <row r="145" customFormat="false" ht="15" hidden="false" customHeight="true" outlineLevel="0" collapsed="false">
      <c r="A145" s="25"/>
      <c r="B145" s="26"/>
      <c r="C145" s="26"/>
      <c r="D145" s="26"/>
      <c r="E145" s="26"/>
      <c r="F145" s="23" t="str">
        <f aca="false">IF(A145="","",IF(K145="","Y",IFERROR(INDEX(Settings!$B$7:$B$20,MATCH(K145,Settings!$E$7:$E$20,0)),"Y")))</f>
        <v/>
      </c>
      <c r="G145" s="26"/>
      <c r="H145" s="25"/>
      <c r="I145" s="24" t="str">
        <f aca="false">IF(OR(A145="",G145="Done",F145="N"),"",A145-Settings!$B$4)</f>
        <v/>
      </c>
      <c r="J145" s="26"/>
      <c r="K145" s="26"/>
    </row>
    <row r="146" customFormat="false" ht="15" hidden="false" customHeight="true" outlineLevel="0" collapsed="false">
      <c r="A146" s="25"/>
      <c r="B146" s="26"/>
      <c r="C146" s="26"/>
      <c r="D146" s="26"/>
      <c r="E146" s="26"/>
      <c r="F146" s="23" t="str">
        <f aca="false">IF(A146="","",IF(K146="","Y",IFERROR(INDEX(Settings!$B$7:$B$20,MATCH(K146,Settings!$E$7:$E$20,0)),"Y")))</f>
        <v/>
      </c>
      <c r="G146" s="26"/>
      <c r="H146" s="25"/>
      <c r="I146" s="24" t="str">
        <f aca="false">IF(OR(A146="",G146="Done",F146="N"),"",A146-Settings!$B$4)</f>
        <v/>
      </c>
      <c r="J146" s="26"/>
      <c r="K146" s="26"/>
    </row>
    <row r="147" customFormat="false" ht="15" hidden="false" customHeight="true" outlineLevel="0" collapsed="false">
      <c r="A147" s="25"/>
      <c r="B147" s="26"/>
      <c r="C147" s="26"/>
      <c r="D147" s="26"/>
      <c r="E147" s="26"/>
      <c r="F147" s="23" t="str">
        <f aca="false">IF(A147="","",IF(K147="","Y",IFERROR(INDEX(Settings!$B$7:$B$20,MATCH(K147,Settings!$E$7:$E$20,0)),"Y")))</f>
        <v/>
      </c>
      <c r="G147" s="26"/>
      <c r="H147" s="25"/>
      <c r="I147" s="24" t="str">
        <f aca="false">IF(OR(A147="",G147="Done",F147="N"),"",A147-Settings!$B$4)</f>
        <v/>
      </c>
      <c r="J147" s="26"/>
      <c r="K147" s="26"/>
    </row>
    <row r="148" customFormat="false" ht="15" hidden="false" customHeight="true" outlineLevel="0" collapsed="false">
      <c r="A148" s="25"/>
      <c r="B148" s="26"/>
      <c r="C148" s="26"/>
      <c r="D148" s="26"/>
      <c r="E148" s="26"/>
      <c r="F148" s="23" t="str">
        <f aca="false">IF(A148="","",IF(K148="","Y",IFERROR(INDEX(Settings!$B$7:$B$20,MATCH(K148,Settings!$E$7:$E$20,0)),"Y")))</f>
        <v/>
      </c>
      <c r="G148" s="26"/>
      <c r="H148" s="25"/>
      <c r="I148" s="24" t="str">
        <f aca="false">IF(OR(A148="",G148="Done",F148="N"),"",A148-Settings!$B$4)</f>
        <v/>
      </c>
      <c r="J148" s="26"/>
      <c r="K148" s="26"/>
    </row>
    <row r="149" customFormat="false" ht="15" hidden="false" customHeight="true" outlineLevel="0" collapsed="false">
      <c r="A149" s="25"/>
      <c r="B149" s="26"/>
      <c r="C149" s="26"/>
      <c r="D149" s="26"/>
      <c r="E149" s="26"/>
      <c r="F149" s="23" t="str">
        <f aca="false">IF(A149="","",IF(K149="","Y",IFERROR(INDEX(Settings!$B$7:$B$20,MATCH(K149,Settings!$E$7:$E$20,0)),"Y")))</f>
        <v/>
      </c>
      <c r="G149" s="26"/>
      <c r="H149" s="25"/>
      <c r="I149" s="24" t="str">
        <f aca="false">IF(OR(A149="",G149="Done",F149="N"),"",A149-Settings!$B$4)</f>
        <v/>
      </c>
      <c r="J149" s="26"/>
      <c r="K149" s="26"/>
    </row>
    <row r="150" customFormat="false" ht="15" hidden="false" customHeight="true" outlineLevel="0" collapsed="false">
      <c r="A150" s="25"/>
      <c r="B150" s="26"/>
      <c r="C150" s="26"/>
      <c r="D150" s="26"/>
      <c r="E150" s="26"/>
      <c r="F150" s="23" t="str">
        <f aca="false">IF(A150="","",IF(K150="","Y",IFERROR(INDEX(Settings!$B$7:$B$20,MATCH(K150,Settings!$E$7:$E$20,0)),"Y")))</f>
        <v/>
      </c>
      <c r="G150" s="26"/>
      <c r="H150" s="25"/>
      <c r="I150" s="24" t="str">
        <f aca="false">IF(OR(A150="",G150="Done",F150="N"),"",A150-Settings!$B$4)</f>
        <v/>
      </c>
      <c r="J150" s="26"/>
      <c r="K150" s="26"/>
    </row>
    <row r="151" customFormat="false" ht="15" hidden="false" customHeight="true" outlineLevel="0" collapsed="false">
      <c r="A151" s="25"/>
      <c r="B151" s="26"/>
      <c r="C151" s="26"/>
      <c r="D151" s="26"/>
      <c r="E151" s="26"/>
      <c r="F151" s="23" t="str">
        <f aca="false">IF(A151="","",IF(K151="","Y",IFERROR(INDEX(Settings!$B$7:$B$20,MATCH(K151,Settings!$E$7:$E$20,0)),"Y")))</f>
        <v/>
      </c>
      <c r="G151" s="26"/>
      <c r="H151" s="25"/>
      <c r="I151" s="24" t="str">
        <f aca="false">IF(OR(A151="",G151="Done",F151="N"),"",A151-Settings!$B$4)</f>
        <v/>
      </c>
      <c r="J151" s="26"/>
      <c r="K151" s="26"/>
    </row>
    <row r="152" customFormat="false" ht="15" hidden="false" customHeight="true" outlineLevel="0" collapsed="false">
      <c r="A152" s="25"/>
      <c r="B152" s="26"/>
      <c r="C152" s="26"/>
      <c r="D152" s="26"/>
      <c r="E152" s="26"/>
      <c r="F152" s="23" t="str">
        <f aca="false">IF(A152="","",IF(K152="","Y",IFERROR(INDEX(Settings!$B$7:$B$20,MATCH(K152,Settings!$E$7:$E$20,0)),"Y")))</f>
        <v/>
      </c>
      <c r="G152" s="26"/>
      <c r="H152" s="25"/>
      <c r="I152" s="24" t="str">
        <f aca="false">IF(OR(A152="",G152="Done",F152="N"),"",A152-Settings!$B$4)</f>
        <v/>
      </c>
      <c r="J152" s="26"/>
      <c r="K152" s="26"/>
    </row>
    <row r="153" customFormat="false" ht="15" hidden="false" customHeight="true" outlineLevel="0" collapsed="false">
      <c r="A153" s="25"/>
      <c r="B153" s="26"/>
      <c r="C153" s="26"/>
      <c r="D153" s="26"/>
      <c r="E153" s="26"/>
      <c r="F153" s="23" t="str">
        <f aca="false">IF(A153="","",IF(K153="","Y",IFERROR(INDEX(Settings!$B$7:$B$20,MATCH(K153,Settings!$E$7:$E$20,0)),"Y")))</f>
        <v/>
      </c>
      <c r="G153" s="26"/>
      <c r="H153" s="25"/>
      <c r="I153" s="24" t="str">
        <f aca="false">IF(OR(A153="",G153="Done",F153="N"),"",A153-Settings!$B$4)</f>
        <v/>
      </c>
      <c r="J153" s="26"/>
      <c r="K153" s="26"/>
    </row>
    <row r="154" customFormat="false" ht="15" hidden="false" customHeight="true" outlineLevel="0" collapsed="false">
      <c r="A154" s="25"/>
      <c r="B154" s="26"/>
      <c r="C154" s="26"/>
      <c r="D154" s="26"/>
      <c r="E154" s="26"/>
      <c r="F154" s="23" t="str">
        <f aca="false">IF(A154="","",IF(K154="","Y",IFERROR(INDEX(Settings!$B$7:$B$20,MATCH(K154,Settings!$E$7:$E$20,0)),"Y")))</f>
        <v/>
      </c>
      <c r="G154" s="26"/>
      <c r="H154" s="25"/>
      <c r="I154" s="24" t="str">
        <f aca="false">IF(OR(A154="",G154="Done",F154="N"),"",A154-Settings!$B$4)</f>
        <v/>
      </c>
      <c r="J154" s="26"/>
      <c r="K154" s="26"/>
    </row>
    <row r="155" customFormat="false" ht="15" hidden="false" customHeight="true" outlineLevel="0" collapsed="false">
      <c r="A155" s="25"/>
      <c r="B155" s="26"/>
      <c r="C155" s="26"/>
      <c r="D155" s="26"/>
      <c r="E155" s="26"/>
      <c r="F155" s="23" t="str">
        <f aca="false">IF(A155="","",IF(K155="","Y",IFERROR(INDEX(Settings!$B$7:$B$20,MATCH(K155,Settings!$E$7:$E$20,0)),"Y")))</f>
        <v/>
      </c>
      <c r="G155" s="26"/>
      <c r="H155" s="25"/>
      <c r="I155" s="24" t="str">
        <f aca="false">IF(OR(A155="",G155="Done",F155="N"),"",A155-Settings!$B$4)</f>
        <v/>
      </c>
      <c r="J155" s="26"/>
      <c r="K155" s="26"/>
    </row>
    <row r="156" customFormat="false" ht="15" hidden="false" customHeight="true" outlineLevel="0" collapsed="false">
      <c r="A156" s="25"/>
      <c r="B156" s="26"/>
      <c r="C156" s="26"/>
      <c r="D156" s="26"/>
      <c r="E156" s="26"/>
      <c r="F156" s="23" t="str">
        <f aca="false">IF(A156="","",IF(K156="","Y",IFERROR(INDEX(Settings!$B$7:$B$20,MATCH(K156,Settings!$E$7:$E$20,0)),"Y")))</f>
        <v/>
      </c>
      <c r="G156" s="26"/>
      <c r="H156" s="25"/>
      <c r="I156" s="24" t="str">
        <f aca="false">IF(OR(A156="",G156="Done",F156="N"),"",A156-Settings!$B$4)</f>
        <v/>
      </c>
      <c r="J156" s="26"/>
      <c r="K156" s="26"/>
    </row>
    <row r="157" customFormat="false" ht="15" hidden="false" customHeight="true" outlineLevel="0" collapsed="false">
      <c r="A157" s="25"/>
      <c r="B157" s="26"/>
      <c r="C157" s="26"/>
      <c r="D157" s="26"/>
      <c r="E157" s="26"/>
      <c r="F157" s="23" t="str">
        <f aca="false">IF(A157="","",IF(K157="","Y",IFERROR(INDEX(Settings!$B$7:$B$20,MATCH(K157,Settings!$E$7:$E$20,0)),"Y")))</f>
        <v/>
      </c>
      <c r="G157" s="26"/>
      <c r="H157" s="25"/>
      <c r="I157" s="24" t="str">
        <f aca="false">IF(OR(A157="",G157="Done",F157="N"),"",A157-Settings!$B$4)</f>
        <v/>
      </c>
      <c r="J157" s="26"/>
      <c r="K157" s="26"/>
    </row>
    <row r="158" customFormat="false" ht="15" hidden="false" customHeight="true" outlineLevel="0" collapsed="false">
      <c r="A158" s="25"/>
      <c r="B158" s="26"/>
      <c r="C158" s="26"/>
      <c r="D158" s="26"/>
      <c r="E158" s="26"/>
      <c r="F158" s="23" t="str">
        <f aca="false">IF(A158="","",IF(K158="","Y",IFERROR(INDEX(Settings!$B$7:$B$20,MATCH(K158,Settings!$E$7:$E$20,0)),"Y")))</f>
        <v/>
      </c>
      <c r="G158" s="26"/>
      <c r="H158" s="25"/>
      <c r="I158" s="24" t="str">
        <f aca="false">IF(OR(A158="",G158="Done",F158="N"),"",A158-Settings!$B$4)</f>
        <v/>
      </c>
      <c r="J158" s="26"/>
      <c r="K158" s="26"/>
    </row>
    <row r="159" customFormat="false" ht="15" hidden="false" customHeight="true" outlineLevel="0" collapsed="false">
      <c r="A159" s="25"/>
      <c r="B159" s="26"/>
      <c r="C159" s="26"/>
      <c r="D159" s="26"/>
      <c r="E159" s="26"/>
      <c r="F159" s="23" t="str">
        <f aca="false">IF(A159="","",IF(K159="","Y",IFERROR(INDEX(Settings!$B$7:$B$20,MATCH(K159,Settings!$E$7:$E$20,0)),"Y")))</f>
        <v/>
      </c>
      <c r="G159" s="26"/>
      <c r="H159" s="25"/>
      <c r="I159" s="24" t="str">
        <f aca="false">IF(OR(A159="",G159="Done",F159="N"),"",A159-Settings!$B$4)</f>
        <v/>
      </c>
      <c r="J159" s="26"/>
      <c r="K159" s="26"/>
    </row>
    <row r="160" customFormat="false" ht="15" hidden="false" customHeight="true" outlineLevel="0" collapsed="false">
      <c r="A160" s="25"/>
      <c r="B160" s="26"/>
      <c r="C160" s="26"/>
      <c r="D160" s="26"/>
      <c r="E160" s="26"/>
      <c r="F160" s="23" t="str">
        <f aca="false">IF(A160="","",IF(K160="","Y",IFERROR(INDEX(Settings!$B$7:$B$20,MATCH(K160,Settings!$E$7:$E$20,0)),"Y")))</f>
        <v/>
      </c>
      <c r="G160" s="26"/>
      <c r="H160" s="25"/>
      <c r="I160" s="24" t="str">
        <f aca="false">IF(OR(A160="",G160="Done",F160="N"),"",A160-Settings!$B$4)</f>
        <v/>
      </c>
      <c r="J160" s="26"/>
      <c r="K160" s="26"/>
    </row>
    <row r="161" customFormat="false" ht="15" hidden="false" customHeight="true" outlineLevel="0" collapsed="false">
      <c r="A161" s="25"/>
      <c r="B161" s="26"/>
      <c r="C161" s="26"/>
      <c r="D161" s="26"/>
      <c r="E161" s="26"/>
      <c r="F161" s="23" t="str">
        <f aca="false">IF(A161="","",IF(K161="","Y",IFERROR(INDEX(Settings!$B$7:$B$20,MATCH(K161,Settings!$E$7:$E$20,0)),"Y")))</f>
        <v/>
      </c>
      <c r="G161" s="26"/>
      <c r="H161" s="25"/>
      <c r="I161" s="24" t="str">
        <f aca="false">IF(OR(A161="",G161="Done",F161="N"),"",A161-Settings!$B$4)</f>
        <v/>
      </c>
      <c r="J161" s="26"/>
      <c r="K161" s="26"/>
    </row>
    <row r="162" customFormat="false" ht="15" hidden="false" customHeight="true" outlineLevel="0" collapsed="false">
      <c r="A162" s="25"/>
      <c r="B162" s="26"/>
      <c r="C162" s="26"/>
      <c r="D162" s="26"/>
      <c r="E162" s="26"/>
      <c r="F162" s="23" t="str">
        <f aca="false">IF(A162="","",IF(K162="","Y",IFERROR(INDEX(Settings!$B$7:$B$20,MATCH(K162,Settings!$E$7:$E$20,0)),"Y")))</f>
        <v/>
      </c>
      <c r="G162" s="26"/>
      <c r="H162" s="25"/>
      <c r="I162" s="24" t="str">
        <f aca="false">IF(OR(A162="",G162="Done",F162="N"),"",A162-Settings!$B$4)</f>
        <v/>
      </c>
      <c r="J162" s="26"/>
      <c r="K162" s="26"/>
    </row>
    <row r="163" customFormat="false" ht="15" hidden="false" customHeight="true" outlineLevel="0" collapsed="false">
      <c r="A163" s="25"/>
      <c r="B163" s="26"/>
      <c r="C163" s="26"/>
      <c r="D163" s="26"/>
      <c r="E163" s="26"/>
      <c r="F163" s="23" t="str">
        <f aca="false">IF(A163="","",IF(K163="","Y",IFERROR(INDEX(Settings!$B$7:$B$20,MATCH(K163,Settings!$E$7:$E$20,0)),"Y")))</f>
        <v/>
      </c>
      <c r="G163" s="26"/>
      <c r="H163" s="25"/>
      <c r="I163" s="24" t="str">
        <f aca="false">IF(OR(A163="",G163="Done",F163="N"),"",A163-Settings!$B$4)</f>
        <v/>
      </c>
      <c r="J163" s="26"/>
      <c r="K163" s="26"/>
    </row>
    <row r="164" customFormat="false" ht="15" hidden="false" customHeight="true" outlineLevel="0" collapsed="false">
      <c r="A164" s="25"/>
      <c r="B164" s="26"/>
      <c r="C164" s="26"/>
      <c r="D164" s="26"/>
      <c r="E164" s="26"/>
      <c r="F164" s="23" t="str">
        <f aca="false">IF(A164="","",IF(K164="","Y",IFERROR(INDEX(Settings!$B$7:$B$20,MATCH(K164,Settings!$E$7:$E$20,0)),"Y")))</f>
        <v/>
      </c>
      <c r="G164" s="26"/>
      <c r="H164" s="25"/>
      <c r="I164" s="24" t="str">
        <f aca="false">IF(OR(A164="",G164="Done",F164="N"),"",A164-Settings!$B$4)</f>
        <v/>
      </c>
      <c r="J164" s="26"/>
      <c r="K164" s="26"/>
    </row>
    <row r="165" customFormat="false" ht="15" hidden="false" customHeight="true" outlineLevel="0" collapsed="false">
      <c r="A165" s="25"/>
      <c r="B165" s="26"/>
      <c r="C165" s="26"/>
      <c r="D165" s="26"/>
      <c r="E165" s="26"/>
      <c r="F165" s="23" t="str">
        <f aca="false">IF(A165="","",IF(K165="","Y",IFERROR(INDEX(Settings!$B$7:$B$20,MATCH(K165,Settings!$E$7:$E$20,0)),"Y")))</f>
        <v/>
      </c>
      <c r="G165" s="26"/>
      <c r="H165" s="25"/>
      <c r="I165" s="24" t="str">
        <f aca="false">IF(OR(A165="",G165="Done",F165="N"),"",A165-Settings!$B$4)</f>
        <v/>
      </c>
      <c r="J165" s="26"/>
      <c r="K165" s="26"/>
    </row>
    <row r="166" customFormat="false" ht="15" hidden="false" customHeight="true" outlineLevel="0" collapsed="false">
      <c r="A166" s="25"/>
      <c r="B166" s="26"/>
      <c r="C166" s="26"/>
      <c r="D166" s="26"/>
      <c r="E166" s="26"/>
      <c r="F166" s="23" t="str">
        <f aca="false">IF(A166="","",IF(K166="","Y",IFERROR(INDEX(Settings!$B$7:$B$20,MATCH(K166,Settings!$E$7:$E$20,0)),"Y")))</f>
        <v/>
      </c>
      <c r="G166" s="26"/>
      <c r="H166" s="25"/>
      <c r="I166" s="24" t="str">
        <f aca="false">IF(OR(A166="",G166="Done",F166="N"),"",A166-Settings!$B$4)</f>
        <v/>
      </c>
      <c r="J166" s="26"/>
      <c r="K166" s="26"/>
    </row>
    <row r="167" customFormat="false" ht="15" hidden="false" customHeight="true" outlineLevel="0" collapsed="false">
      <c r="A167" s="25"/>
      <c r="B167" s="26"/>
      <c r="C167" s="26"/>
      <c r="D167" s="26"/>
      <c r="E167" s="26"/>
      <c r="F167" s="23" t="str">
        <f aca="false">IF(A167="","",IF(K167="","Y",IFERROR(INDEX(Settings!$B$7:$B$20,MATCH(K167,Settings!$E$7:$E$20,0)),"Y")))</f>
        <v/>
      </c>
      <c r="G167" s="26"/>
      <c r="H167" s="25"/>
      <c r="I167" s="24" t="str">
        <f aca="false">IF(OR(A167="",G167="Done",F167="N"),"",A167-Settings!$B$4)</f>
        <v/>
      </c>
      <c r="J167" s="26"/>
      <c r="K167" s="26"/>
    </row>
    <row r="168" customFormat="false" ht="15" hidden="false" customHeight="true" outlineLevel="0" collapsed="false">
      <c r="A168" s="25"/>
      <c r="B168" s="26"/>
      <c r="C168" s="26"/>
      <c r="D168" s="26"/>
      <c r="E168" s="26"/>
      <c r="F168" s="23" t="str">
        <f aca="false">IF(A168="","",IF(K168="","Y",IFERROR(INDEX(Settings!$B$7:$B$20,MATCH(K168,Settings!$E$7:$E$20,0)),"Y")))</f>
        <v/>
      </c>
      <c r="G168" s="26"/>
      <c r="H168" s="25"/>
      <c r="I168" s="24" t="str">
        <f aca="false">IF(OR(A168="",G168="Done",F168="N"),"",A168-Settings!$B$4)</f>
        <v/>
      </c>
      <c r="J168" s="26"/>
      <c r="K168" s="26"/>
    </row>
    <row r="169" customFormat="false" ht="15" hidden="false" customHeight="true" outlineLevel="0" collapsed="false">
      <c r="A169" s="25"/>
      <c r="B169" s="26"/>
      <c r="C169" s="26"/>
      <c r="D169" s="26"/>
      <c r="E169" s="26"/>
      <c r="F169" s="23" t="str">
        <f aca="false">IF(A169="","",IF(K169="","Y",IFERROR(INDEX(Settings!$B$7:$B$20,MATCH(K169,Settings!$E$7:$E$20,0)),"Y")))</f>
        <v/>
      </c>
      <c r="G169" s="26"/>
      <c r="H169" s="25"/>
      <c r="I169" s="24" t="str">
        <f aca="false">IF(OR(A169="",G169="Done",F169="N"),"",A169-Settings!$B$4)</f>
        <v/>
      </c>
      <c r="J169" s="26"/>
      <c r="K169" s="26"/>
    </row>
    <row r="171" customFormat="false" ht="15" hidden="false" customHeight="true" outlineLevel="0" collapsed="false">
      <c r="A171" s="3" t="s">
        <v>231</v>
      </c>
    </row>
  </sheetData>
  <autoFilter ref="A4:K169"/>
  <conditionalFormatting sqref="A5:K169">
    <cfRule type="expression" priority="2" aboveAverage="0" equalAverage="0" bottom="0" percent="0" rank="0" text="" dxfId="8">
      <formula>$F5="N"</formula>
    </cfRule>
    <cfRule type="expression" priority="3" aboveAverage="0" equalAverage="0" bottom="0" percent="0" rank="0" text="" dxfId="9">
      <formula>AND($F5="Y",$G5&lt;&gt;"Done",$G5&lt;&gt;"Not applicable",$A5&lt;&gt;"",$A5&lt;Settings!$B$4)</formula>
    </cfRule>
    <cfRule type="expression" priority="4" aboveAverage="0" equalAverage="0" bottom="0" percent="0" rank="0" text="" dxfId="10">
      <formula>AND($F5="Y",$G5&lt;&gt;"Done",$A5&gt;=Settings!$B$4,$A5-Settings!$B$4&lt;=7)</formula>
    </cfRule>
  </conditionalFormatting>
  <conditionalFormatting sqref="G5:G169">
    <cfRule type="cellIs" priority="5" operator="equal" aboveAverage="0" equalAverage="0" bottom="0" percent="0" rank="0" text="" dxfId="11">
      <formula>"Done"</formula>
    </cfRule>
  </conditionalFormatting>
  <dataValidations count="2">
    <dataValidation allowBlank="true" errorStyle="stop" operator="between" showDropDown="false" showErrorMessage="false" showInputMessage="false" sqref="G5:G169" type="list">
      <formula1>"Done,In progress,Not applicable"</formula1>
      <formula2>0</formula2>
    </dataValidation>
    <dataValidation allowBlank="true" errorStyle="stop" operator="between" showDropDown="false" showErrorMessage="false" showInputMessage="false" sqref="K5:K169" type="list">
      <formula1>"GSTM,GSTQ,GSTC,GSTA,TDS,TCS,ADV,ITRI,ITRB,AUDIT,TP,PFESI,CO,LLP"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&amp;L&amp;8 PB Lab · pblab.in/templates&amp;R&amp;8 Page &amp;P of &amp;N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70AD47"/>
    <pageSetUpPr fitToPage="true"/>
  </sheetPr>
  <dimension ref="A1:H3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2"/>
    <col collapsed="false" customWidth="true" hidden="false" outlineLevel="0" max="2" min="2" style="1" width="10"/>
    <col collapsed="false" customWidth="true" hidden="false" outlineLevel="0" max="3" min="3" style="1" width="60"/>
    <col collapsed="false" customWidth="true" hidden="false" outlineLevel="0" max="4" min="4" style="1" width="18"/>
    <col collapsed="false" customWidth="true" hidden="false" outlineLevel="0" max="5" min="5" style="1" width="12"/>
    <col collapsed="false" customWidth="true" hidden="false" outlineLevel="0" max="6" min="6" style="1" width="10"/>
    <col collapsed="false" customWidth="true" hidden="true" outlineLevel="0" max="8" min="8" style="1" width="13"/>
  </cols>
  <sheetData>
    <row r="1" customFormat="false" ht="21.75" hidden="false" customHeight="true" outlineLevel="0" collapsed="false">
      <c r="A1" s="13" t="s">
        <v>232</v>
      </c>
      <c r="F1" s="14" t="s">
        <v>49</v>
      </c>
    </row>
    <row r="2" customFormat="false" ht="15" hidden="false" customHeight="true" outlineLevel="0" collapsed="false">
      <c r="A2" s="3" t="str">
        <f aca="false">"Applicable dues from "&amp;TEXT(Settings!$B$4,"dd-mmm-yyyy")&amp;" that are not marked Done"</f>
        <v>Applicable dues from 13-Oct-2026 that are not marked Done</v>
      </c>
    </row>
    <row r="3" customFormat="false" ht="15" hidden="false" customHeight="true" outlineLevel="0" collapsed="false">
      <c r="A3" s="4" t="s">
        <v>233</v>
      </c>
      <c r="B3" s="27" t="n">
        <f aca="false">SUMPRODUCT((Calendar!$F$5:$F$169="Y")*(Calendar!$A$5:$A$169&lt;&gt;"")*(Calendar!$A$5:$A$169&lt;Settings!$B$4)*(Calendar!$G$5:$G$169&lt;&gt;"Done")*(Calendar!$G$5:$G$169&lt;&gt;"Not applicable"))</f>
        <v>0</v>
      </c>
      <c r="C3" s="3" t="s">
        <v>234</v>
      </c>
    </row>
    <row r="5" customFormat="false" ht="21.75" hidden="false" customHeight="true" outlineLevel="0" collapsed="false">
      <c r="A5" s="17" t="s">
        <v>103</v>
      </c>
      <c r="B5" s="18" t="s">
        <v>104</v>
      </c>
      <c r="C5" s="18" t="s">
        <v>105</v>
      </c>
      <c r="D5" s="18" t="s">
        <v>106</v>
      </c>
      <c r="E5" s="18" t="s">
        <v>107</v>
      </c>
      <c r="F5" s="18" t="s">
        <v>110</v>
      </c>
    </row>
    <row r="6" customFormat="false" ht="15" hidden="false" customHeight="true" outlineLevel="0" collapsed="false">
      <c r="A6" s="28" t="n">
        <f aca="false">IF(H6=0,"",INDEX(Calendar!$A$5:$A$169,H6))</f>
        <v>46310</v>
      </c>
      <c r="B6" s="29" t="str">
        <f aca="false">IF(H6=0,"",INDEX(Calendar!$B$5:$B$169,H6))</f>
        <v>PF/ESI</v>
      </c>
      <c r="C6" s="29" t="str">
        <f aca="false">IF(H6=0,"",INDEX(Calendar!$C$5:$C$169,H6))</f>
        <v>PF contribution and ECR filing</v>
      </c>
      <c r="D6" s="29" t="str">
        <f aca="false">IF(H6=0,"",INDEX(Calendar!$D$5:$D$169,H6))</f>
        <v>ECR</v>
      </c>
      <c r="E6" s="29" t="str">
        <f aca="false">IF(H6=0,"",INDEX(Calendar!$E$5:$E$169,H6))</f>
        <v>Sep-26</v>
      </c>
      <c r="F6" s="30" t="n">
        <f aca="false">IF(H6=0,"",A6-Settings!$B$4)</f>
        <v>2</v>
      </c>
      <c r="H6" s="3" t="n">
        <f aca="false" t="array" ref="H6:H6">IFERROR(SMALL(IF((Calendar!$F$5:$F$169="Y")*(Calendar!$A$5:$A$169&lt;&gt;"")*(Calendar!$G$5:$G$169&lt;&gt;"Done")*(Calendar!$G$5:$G$169&lt;&gt;"Not applicable")*(Calendar!$A$5:$A$169&gt;=Settings!$B$4),ROW(Calendar!$A$5:$A$169)-4),1),0)</f>
        <v>56</v>
      </c>
    </row>
    <row r="7" customFormat="false" ht="15" hidden="false" customHeight="true" outlineLevel="0" collapsed="false">
      <c r="A7" s="28" t="n">
        <f aca="false">IF(H7=0,"",INDEX(Calendar!$A$5:$A$169,H7))</f>
        <v>46310</v>
      </c>
      <c r="B7" s="29" t="str">
        <f aca="false">IF(H7=0,"",INDEX(Calendar!$B$5:$B$169,H7))</f>
        <v>PF/ESI</v>
      </c>
      <c r="C7" s="29" t="str">
        <f aca="false">IF(H7=0,"",INDEX(Calendar!$C$5:$C$169,H7))</f>
        <v>ESI contribution</v>
      </c>
      <c r="D7" s="29" t="str">
        <f aca="false">IF(H7=0,"",INDEX(Calendar!$D$5:$D$169,H7))</f>
        <v>ESIC challan</v>
      </c>
      <c r="E7" s="29" t="str">
        <f aca="false">IF(H7=0,"",INDEX(Calendar!$E$5:$E$169,H7))</f>
        <v>Sep-26</v>
      </c>
      <c r="F7" s="30" t="n">
        <f aca="false">IF(H7=0,"",A7-Settings!$B$4)</f>
        <v>2</v>
      </c>
      <c r="H7" s="3" t="n">
        <f aca="false" t="array" ref="H7:H7">IFERROR(SMALL(IF((Calendar!$F$5:$F$169="Y")*(Calendar!$A$5:$A$169&lt;&gt;"")*(Calendar!$G$5:$G$169&lt;&gt;"Done")*(Calendar!$G$5:$G$169&lt;&gt;"Not applicable")*(Calendar!$A$5:$A$169&gt;=Settings!$B$4),ROW(Calendar!$A$5:$A$169)-4),2),0)</f>
        <v>57</v>
      </c>
    </row>
    <row r="8" customFormat="false" ht="15" hidden="false" customHeight="true" outlineLevel="0" collapsed="false">
      <c r="A8" s="28" t="n">
        <f aca="false">IF(H8=0,"",INDEX(Calendar!$A$5:$A$169,H8))</f>
        <v>46310</v>
      </c>
      <c r="B8" s="29" t="str">
        <f aca="false">IF(H8=0,"",INDEX(Calendar!$B$5:$B$169,H8))</f>
        <v>ROC</v>
      </c>
      <c r="C8" s="29" t="str">
        <f aca="false">IF(H8=0,"",INDEX(Calendar!$C$5:$C$169,H8))</f>
        <v>Auditor appointment – within 15 days of AGM</v>
      </c>
      <c r="D8" s="29" t="str">
        <f aca="false">IF(H8=0,"",INDEX(Calendar!$D$5:$D$169,H8))</f>
        <v>ADT-1</v>
      </c>
      <c r="E8" s="29" t="str">
        <f aca="false">IF(H8=0,"",INDEX(Calendar!$E$5:$E$169,H8))</f>
        <v>2025-26</v>
      </c>
      <c r="F8" s="30" t="n">
        <f aca="false">IF(H8=0,"",A8-Settings!$B$4)</f>
        <v>2</v>
      </c>
      <c r="H8" s="3" t="n">
        <f aca="false" t="array" ref="H8:H8">IFERROR(SMALL(IF((Calendar!$F$5:$F$169="Y")*(Calendar!$A$5:$A$169&lt;&gt;"")*(Calendar!$G$5:$G$169&lt;&gt;"Done")*(Calendar!$G$5:$G$169&lt;&gt;"Not applicable")*(Calendar!$A$5:$A$169&gt;=Settings!$B$4),ROW(Calendar!$A$5:$A$169)-4),3),0)</f>
        <v>58</v>
      </c>
    </row>
    <row r="9" customFormat="false" ht="15" hidden="false" customHeight="true" outlineLevel="0" collapsed="false">
      <c r="A9" s="28" t="n">
        <f aca="false">IF(H9=0,"",INDEX(Calendar!$A$5:$A$169,H9))</f>
        <v>46315</v>
      </c>
      <c r="B9" s="29" t="str">
        <f aca="false">IF(H9=0,"",INDEX(Calendar!$B$5:$B$169,H9))</f>
        <v>GST</v>
      </c>
      <c r="C9" s="29" t="str">
        <f aca="false">IF(H9=0,"",INDEX(Calendar!$C$5:$C$169,H9))</f>
        <v>GSTR-3B – summary return and tax payment (monthly filers)</v>
      </c>
      <c r="D9" s="29" t="str">
        <f aca="false">IF(H9=0,"",INDEX(Calendar!$D$5:$D$169,H9))</f>
        <v>GSTR-3B</v>
      </c>
      <c r="E9" s="29" t="str">
        <f aca="false">IF(H9=0,"",INDEX(Calendar!$E$5:$E$169,H9))</f>
        <v>Sep-26</v>
      </c>
      <c r="F9" s="30" t="n">
        <f aca="false">IF(H9=0,"",A9-Settings!$B$4)</f>
        <v>7</v>
      </c>
      <c r="H9" s="3" t="n">
        <f aca="false" t="array" ref="H9:H9">IFERROR(SMALL(IF((Calendar!$F$5:$F$169="Y")*(Calendar!$A$5:$A$169&lt;&gt;"")*(Calendar!$G$5:$G$169&lt;&gt;"Done")*(Calendar!$G$5:$G$169&lt;&gt;"Not applicable")*(Calendar!$A$5:$A$169&gt;=Settings!$B$4),ROW(Calendar!$A$5:$A$169)-4),4),0)</f>
        <v>61</v>
      </c>
    </row>
    <row r="10" customFormat="false" ht="15" hidden="false" customHeight="true" outlineLevel="0" collapsed="false">
      <c r="A10" s="28" t="n">
        <f aca="false">IF(H10=0,"",INDEX(Calendar!$A$5:$A$169,H10))</f>
        <v>46316</v>
      </c>
      <c r="B10" s="29" t="str">
        <f aca="false">IF(H10=0,"",INDEX(Calendar!$B$5:$B$169,H10))</f>
        <v>Income tax</v>
      </c>
      <c r="C10" s="29" t="str">
        <f aca="false">IF(H10=0,"",INDEX(Calendar!$C$5:$C$169,H10))</f>
        <v>Tax audit report (AY 2026-27)</v>
      </c>
      <c r="D10" s="29" t="str">
        <f aca="false">IF(H10=0,"",INDEX(Calendar!$D$5:$D$169,H10))</f>
        <v>Form 3CA/3CB-3CD</v>
      </c>
      <c r="E10" s="29" t="str">
        <f aca="false">IF(H10=0,"",INDEX(Calendar!$E$5:$E$169,H10))</f>
        <v>2025-26</v>
      </c>
      <c r="F10" s="30" t="n">
        <f aca="false">IF(H10=0,"",A10-Settings!$B$4)</f>
        <v>8</v>
      </c>
      <c r="H10" s="3" t="n">
        <f aca="false" t="array" ref="H10:H10">IFERROR(SMALL(IF((Calendar!$F$5:$F$169="Y")*(Calendar!$A$5:$A$169&lt;&gt;"")*(Calendar!$G$5:$G$169&lt;&gt;"Done")*(Calendar!$G$5:$G$169&lt;&gt;"Not applicable")*(Calendar!$A$5:$A$169&gt;=Settings!$B$4),ROW(Calendar!$A$5:$A$169)-4),5),0)</f>
        <v>62</v>
      </c>
    </row>
    <row r="11" customFormat="false" ht="15" hidden="false" customHeight="true" outlineLevel="0" collapsed="false">
      <c r="A11" s="28" t="n">
        <f aca="false">IF(H11=0,"",INDEX(Calendar!$A$5:$A$169,H11))</f>
        <v>46325</v>
      </c>
      <c r="B11" s="29" t="str">
        <f aca="false">IF(H11=0,"",INDEX(Calendar!$B$5:$B$169,H11))</f>
        <v>ROC</v>
      </c>
      <c r="C11" s="29" t="str">
        <f aca="false">IF(H11=0,"",INDEX(Calendar!$C$5:$C$169,H11))</f>
        <v>Financial statements – within 30 days of AGM</v>
      </c>
      <c r="D11" s="29" t="str">
        <f aca="false">IF(H11=0,"",INDEX(Calendar!$D$5:$D$169,H11))</f>
        <v>AOC-4</v>
      </c>
      <c r="E11" s="29" t="str">
        <f aca="false">IF(H11=0,"",INDEX(Calendar!$E$5:$E$169,H11))</f>
        <v>2025-26</v>
      </c>
      <c r="F11" s="30" t="n">
        <f aca="false">IF(H11=0,"",A11-Settings!$B$4)</f>
        <v>17</v>
      </c>
      <c r="H11" s="3" t="n">
        <f aca="false" t="array" ref="H11:H11">IFERROR(SMALL(IF((Calendar!$F$5:$F$169="Y")*(Calendar!$A$5:$A$169&lt;&gt;"")*(Calendar!$G$5:$G$169&lt;&gt;"Done")*(Calendar!$G$5:$G$169&lt;&gt;"Not applicable")*(Calendar!$A$5:$A$169&gt;=Settings!$B$4),ROW(Calendar!$A$5:$A$169)-4),6),0)</f>
        <v>64</v>
      </c>
    </row>
    <row r="12" customFormat="false" ht="15" hidden="false" customHeight="true" outlineLevel="0" collapsed="false">
      <c r="A12" s="28" t="n">
        <f aca="false">IF(H12=0,"",INDEX(Calendar!$A$5:$A$169,H12))</f>
        <v>46326</v>
      </c>
      <c r="B12" s="29" t="str">
        <f aca="false">IF(H12=0,"",INDEX(Calendar!$B$5:$B$169,H12))</f>
        <v>ROC</v>
      </c>
      <c r="C12" s="29" t="str">
        <f aca="false">IF(H12=0,"",INDEX(Calendar!$C$5:$C$169,H12))</f>
        <v>MSME-1 – dues to micro/small suppliers (Apr–Sep)</v>
      </c>
      <c r="D12" s="29" t="str">
        <f aca="false">IF(H12=0,"",INDEX(Calendar!$D$5:$D$169,H12))</f>
        <v>MSME-1</v>
      </c>
      <c r="E12" s="29" t="str">
        <f aca="false">IF(H12=0,"",INDEX(Calendar!$E$5:$E$169,H12))</f>
        <v>H1 2026-27</v>
      </c>
      <c r="F12" s="30" t="n">
        <f aca="false">IF(H12=0,"",A12-Settings!$B$4)</f>
        <v>18</v>
      </c>
      <c r="H12" s="3" t="n">
        <f aca="false" t="array" ref="H12:H12">IFERROR(SMALL(IF((Calendar!$F$5:$F$169="Y")*(Calendar!$A$5:$A$169&lt;&gt;"")*(Calendar!$G$5:$G$169&lt;&gt;"Done")*(Calendar!$G$5:$G$169&lt;&gt;"Not applicable")*(Calendar!$A$5:$A$169&gt;=Settings!$B$4),ROW(Calendar!$A$5:$A$169)-4),7),0)</f>
        <v>66</v>
      </c>
    </row>
    <row r="13" customFormat="false" ht="15" hidden="false" customHeight="true" outlineLevel="0" collapsed="false">
      <c r="A13" s="28" t="n">
        <f aca="false">IF(H13=0,"",INDEX(Calendar!$A$5:$A$169,H13))</f>
        <v>46326</v>
      </c>
      <c r="B13" s="29" t="str">
        <f aca="false">IF(H13=0,"",INDEX(Calendar!$B$5:$B$169,H13))</f>
        <v>TDS/TCS</v>
      </c>
      <c r="C13" s="29" t="str">
        <f aca="false">IF(H13=0,"",INDEX(Calendar!$C$5:$C$169,H13))</f>
        <v>Quarterly TDS statements Q2 2026-27 (salary, resident, non-resident)</v>
      </c>
      <c r="D13" s="29" t="str">
        <f aca="false">IF(H13=0,"",INDEX(Calendar!$D$5:$D$169,H13))</f>
        <v>Forms 138 / 140 / 144</v>
      </c>
      <c r="E13" s="29" t="str">
        <f aca="false">IF(H13=0,"",INDEX(Calendar!$E$5:$E$169,H13))</f>
        <v>Q2 2026-27</v>
      </c>
      <c r="F13" s="30" t="n">
        <f aca="false">IF(H13=0,"",A13-Settings!$B$4)</f>
        <v>18</v>
      </c>
      <c r="H13" s="3" t="n">
        <f aca="false" t="array" ref="H13:H13">IFERROR(SMALL(IF((Calendar!$F$5:$F$169="Y")*(Calendar!$A$5:$A$169&lt;&gt;"")*(Calendar!$G$5:$G$169&lt;&gt;"Done")*(Calendar!$G$5:$G$169&lt;&gt;"Not applicable")*(Calendar!$A$5:$A$169&gt;=Settings!$B$4),ROW(Calendar!$A$5:$A$169)-4),8),0)</f>
        <v>67</v>
      </c>
    </row>
    <row r="14" customFormat="false" ht="15" hidden="false" customHeight="true" outlineLevel="0" collapsed="false">
      <c r="A14" s="28" t="n">
        <f aca="false">IF(H14=0,"",INDEX(Calendar!$A$5:$A$169,H14))</f>
        <v>46333</v>
      </c>
      <c r="B14" s="29" t="str">
        <f aca="false">IF(H14=0,"",INDEX(Calendar!$B$5:$B$169,H14))</f>
        <v>TDS/TCS</v>
      </c>
      <c r="C14" s="29" t="str">
        <f aca="false">IF(H14=0,"",INDEX(Calendar!$C$5:$C$169,H14))</f>
        <v>Deposit TDS / TCS deducted or collected</v>
      </c>
      <c r="D14" s="29" t="str">
        <f aca="false">IF(H14=0,"",INDEX(Calendar!$D$5:$D$169,H14))</f>
        <v>Challan</v>
      </c>
      <c r="E14" s="29" t="str">
        <f aca="false">IF(H14=0,"",INDEX(Calendar!$E$5:$E$169,H14))</f>
        <v>Oct-26</v>
      </c>
      <c r="F14" s="30" t="n">
        <f aca="false">IF(H14=0,"",A14-Settings!$B$4)</f>
        <v>25</v>
      </c>
      <c r="H14" s="3" t="n">
        <f aca="false" t="array" ref="H14:H14">IFERROR(SMALL(IF((Calendar!$F$5:$F$169="Y")*(Calendar!$A$5:$A$169&lt;&gt;"")*(Calendar!$G$5:$G$169&lt;&gt;"Done")*(Calendar!$G$5:$G$169&lt;&gt;"Not applicable")*(Calendar!$A$5:$A$169&gt;=Settings!$B$4),ROW(Calendar!$A$5:$A$169)-4),9),0)</f>
        <v>68</v>
      </c>
    </row>
    <row r="15" customFormat="false" ht="15" hidden="false" customHeight="true" outlineLevel="0" collapsed="false">
      <c r="A15" s="28" t="n">
        <f aca="false">IF(H15=0,"",INDEX(Calendar!$A$5:$A$169,H15))</f>
        <v>46337</v>
      </c>
      <c r="B15" s="29" t="str">
        <f aca="false">IF(H15=0,"",INDEX(Calendar!$B$5:$B$169,H15))</f>
        <v>GST</v>
      </c>
      <c r="C15" s="29" t="str">
        <f aca="false">IF(H15=0,"",INDEX(Calendar!$C$5:$C$169,H15))</f>
        <v>GSTR-1 – outward supplies (monthly filers)</v>
      </c>
      <c r="D15" s="29" t="str">
        <f aca="false">IF(H15=0,"",INDEX(Calendar!$D$5:$D$169,H15))</f>
        <v>GSTR-1</v>
      </c>
      <c r="E15" s="29" t="str">
        <f aca="false">IF(H15=0,"",INDEX(Calendar!$E$5:$E$169,H15))</f>
        <v>Oct-26</v>
      </c>
      <c r="F15" s="30" t="n">
        <f aca="false">IF(H15=0,"",A15-Settings!$B$4)</f>
        <v>29</v>
      </c>
      <c r="H15" s="3" t="n">
        <f aca="false" t="array" ref="H15:H15">IFERROR(SMALL(IF((Calendar!$F$5:$F$169="Y")*(Calendar!$A$5:$A$169&lt;&gt;"")*(Calendar!$G$5:$G$169&lt;&gt;"Done")*(Calendar!$G$5:$G$169&lt;&gt;"Not applicable")*(Calendar!$A$5:$A$169&gt;=Settings!$B$4),ROW(Calendar!$A$5:$A$169)-4),10),0)</f>
        <v>69</v>
      </c>
    </row>
    <row r="16" customFormat="false" ht="15" hidden="false" customHeight="true" outlineLevel="0" collapsed="false">
      <c r="A16" s="28" t="n">
        <f aca="false">IF(H16=0,"",INDEX(Calendar!$A$5:$A$169,H16))</f>
        <v>46341</v>
      </c>
      <c r="B16" s="29" t="str">
        <f aca="false">IF(H16=0,"",INDEX(Calendar!$B$5:$B$169,H16))</f>
        <v>PF/ESI</v>
      </c>
      <c r="C16" s="29" t="str">
        <f aca="false">IF(H16=0,"",INDEX(Calendar!$C$5:$C$169,H16))</f>
        <v>PF contribution and ECR filing</v>
      </c>
      <c r="D16" s="29" t="str">
        <f aca="false">IF(H16=0,"",INDEX(Calendar!$D$5:$D$169,H16))</f>
        <v>ECR</v>
      </c>
      <c r="E16" s="29" t="str">
        <f aca="false">IF(H16=0,"",INDEX(Calendar!$E$5:$E$169,H16))</f>
        <v>Oct-26</v>
      </c>
      <c r="F16" s="30" t="n">
        <f aca="false">IF(H16=0,"",A16-Settings!$B$4)</f>
        <v>33</v>
      </c>
      <c r="H16" s="3" t="n">
        <f aca="false" t="array" ref="H16:H16">IFERROR(SMALL(IF((Calendar!$F$5:$F$169="Y")*(Calendar!$A$5:$A$169&lt;&gt;"")*(Calendar!$G$5:$G$169&lt;&gt;"Done")*(Calendar!$G$5:$G$169&lt;&gt;"Not applicable")*(Calendar!$A$5:$A$169&gt;=Settings!$B$4),ROW(Calendar!$A$5:$A$169)-4),11),0)</f>
        <v>71</v>
      </c>
    </row>
    <row r="17" customFormat="false" ht="15" hidden="false" customHeight="true" outlineLevel="0" collapsed="false">
      <c r="A17" s="28" t="n">
        <f aca="false">IF(H17=0,"",INDEX(Calendar!$A$5:$A$169,H17))</f>
        <v>46341</v>
      </c>
      <c r="B17" s="29" t="str">
        <f aca="false">IF(H17=0,"",INDEX(Calendar!$B$5:$B$169,H17))</f>
        <v>PF/ESI</v>
      </c>
      <c r="C17" s="29" t="str">
        <f aca="false">IF(H17=0,"",INDEX(Calendar!$C$5:$C$169,H17))</f>
        <v>ESI contribution</v>
      </c>
      <c r="D17" s="29" t="str">
        <f aca="false">IF(H17=0,"",INDEX(Calendar!$D$5:$D$169,H17))</f>
        <v>ESIC challan</v>
      </c>
      <c r="E17" s="29" t="str">
        <f aca="false">IF(H17=0,"",INDEX(Calendar!$E$5:$E$169,H17))</f>
        <v>Oct-26</v>
      </c>
      <c r="F17" s="30" t="n">
        <f aca="false">IF(H17=0,"",A17-Settings!$B$4)</f>
        <v>33</v>
      </c>
      <c r="H17" s="3" t="n">
        <f aca="false" t="array" ref="H17:H17">IFERROR(SMALL(IF((Calendar!$F$5:$F$169="Y")*(Calendar!$A$5:$A$169&lt;&gt;"")*(Calendar!$G$5:$G$169&lt;&gt;"Done")*(Calendar!$G$5:$G$169&lt;&gt;"Not applicable")*(Calendar!$A$5:$A$169&gt;=Settings!$B$4),ROW(Calendar!$A$5:$A$169)-4),12),0)</f>
        <v>72</v>
      </c>
    </row>
    <row r="18" customFormat="false" ht="15" hidden="false" customHeight="true" outlineLevel="0" collapsed="false">
      <c r="A18" s="28" t="n">
        <f aca="false">IF(H18=0,"",INDEX(Calendar!$A$5:$A$169,H18))</f>
        <v>46341</v>
      </c>
      <c r="B18" s="29" t="str">
        <f aca="false">IF(H18=0,"",INDEX(Calendar!$B$5:$B$169,H18))</f>
        <v>TDS/TCS</v>
      </c>
      <c r="C18" s="29" t="str">
        <f aca="false">IF(H18=0,"",INDEX(Calendar!$C$5:$C$169,H18))</f>
        <v>Non-salary TDS certificates Q2</v>
      </c>
      <c r="D18" s="29" t="str">
        <f aca="false">IF(H18=0,"",INDEX(Calendar!$D$5:$D$169,H18))</f>
        <v>Form 131</v>
      </c>
      <c r="E18" s="29" t="str">
        <f aca="false">IF(H18=0,"",INDEX(Calendar!$E$5:$E$169,H18))</f>
        <v>Q2 2026-27</v>
      </c>
      <c r="F18" s="30" t="n">
        <f aca="false">IF(H18=0,"",A18-Settings!$B$4)</f>
        <v>33</v>
      </c>
      <c r="H18" s="3" t="n">
        <f aca="false" t="array" ref="H18:H18">IFERROR(SMALL(IF((Calendar!$F$5:$F$169="Y")*(Calendar!$A$5:$A$169&lt;&gt;"")*(Calendar!$G$5:$G$169&lt;&gt;"Done")*(Calendar!$G$5:$G$169&lt;&gt;"Not applicable")*(Calendar!$A$5:$A$169&gt;=Settings!$B$4),ROW(Calendar!$A$5:$A$169)-4),13),0)</f>
        <v>73</v>
      </c>
    </row>
    <row r="19" customFormat="false" ht="15" hidden="false" customHeight="true" outlineLevel="0" collapsed="false">
      <c r="A19" s="28" t="n">
        <f aca="false">IF(H19=0,"",INDEX(Calendar!$A$5:$A$169,H19))</f>
        <v>46346</v>
      </c>
      <c r="B19" s="29" t="str">
        <f aca="false">IF(H19=0,"",INDEX(Calendar!$B$5:$B$169,H19))</f>
        <v>GST</v>
      </c>
      <c r="C19" s="29" t="str">
        <f aca="false">IF(H19=0,"",INDEX(Calendar!$C$5:$C$169,H19))</f>
        <v>GSTR-3B – summary return and tax payment (monthly filers)</v>
      </c>
      <c r="D19" s="29" t="str">
        <f aca="false">IF(H19=0,"",INDEX(Calendar!$D$5:$D$169,H19))</f>
        <v>GSTR-3B</v>
      </c>
      <c r="E19" s="29" t="str">
        <f aca="false">IF(H19=0,"",INDEX(Calendar!$E$5:$E$169,H19))</f>
        <v>Oct-26</v>
      </c>
      <c r="F19" s="30" t="n">
        <f aca="false">IF(H19=0,"",A19-Settings!$B$4)</f>
        <v>38</v>
      </c>
      <c r="H19" s="3" t="n">
        <f aca="false" t="array" ref="H19:H19">IFERROR(SMALL(IF((Calendar!$F$5:$F$169="Y")*(Calendar!$A$5:$A$169&lt;&gt;"")*(Calendar!$G$5:$G$169&lt;&gt;"Done")*(Calendar!$G$5:$G$169&lt;&gt;"Not applicable")*(Calendar!$A$5:$A$169&gt;=Settings!$B$4),ROW(Calendar!$A$5:$A$169)-4),14),0)</f>
        <v>74</v>
      </c>
    </row>
    <row r="20" customFormat="false" ht="15" hidden="false" customHeight="true" outlineLevel="0" collapsed="false">
      <c r="A20" s="28" t="n">
        <f aca="false">IF(H20=0,"",INDEX(Calendar!$A$5:$A$169,H20))</f>
        <v>46347</v>
      </c>
      <c r="B20" s="29" t="str">
        <f aca="false">IF(H20=0,"",INDEX(Calendar!$B$5:$B$169,H20))</f>
        <v>Income tax</v>
      </c>
      <c r="C20" s="29" t="str">
        <f aca="false">IF(H20=0,"",INDEX(Calendar!$C$5:$C$169,H20))</f>
        <v>ITR – audit cases and companies (AY 2026-27)</v>
      </c>
      <c r="D20" s="29" t="str">
        <f aca="false">IF(H20=0,"",INDEX(Calendar!$D$5:$D$169,H20))</f>
        <v>ITR-3 / 5 / 6</v>
      </c>
      <c r="E20" s="29" t="str">
        <f aca="false">IF(H20=0,"",INDEX(Calendar!$E$5:$E$169,H20))</f>
        <v>2025-26</v>
      </c>
      <c r="F20" s="30" t="n">
        <f aca="false">IF(H20=0,"",A20-Settings!$B$4)</f>
        <v>39</v>
      </c>
      <c r="H20" s="3" t="n">
        <f aca="false" t="array" ref="H20:H20">IFERROR(SMALL(IF((Calendar!$F$5:$F$169="Y")*(Calendar!$A$5:$A$169&lt;&gt;"")*(Calendar!$G$5:$G$169&lt;&gt;"Done")*(Calendar!$G$5:$G$169&lt;&gt;"Not applicable")*(Calendar!$A$5:$A$169&gt;=Settings!$B$4),ROW(Calendar!$A$5:$A$169)-4),15),0)</f>
        <v>75</v>
      </c>
    </row>
    <row r="21" customFormat="false" ht="15" hidden="false" customHeight="true" outlineLevel="0" collapsed="false">
      <c r="A21" s="28" t="n">
        <f aca="false">IF(H21=0,"",INDEX(Calendar!$A$5:$A$169,H21))</f>
        <v>46355</v>
      </c>
      <c r="B21" s="29" t="str">
        <f aca="false">IF(H21=0,"",INDEX(Calendar!$B$5:$B$169,H21))</f>
        <v>ROC</v>
      </c>
      <c r="C21" s="29" t="str">
        <f aca="false">IF(H21=0,"",INDEX(Calendar!$C$5:$C$169,H21))</f>
        <v>Annual return – within 60 days of AGM</v>
      </c>
      <c r="D21" s="29" t="str">
        <f aca="false">IF(H21=0,"",INDEX(Calendar!$D$5:$D$169,H21))</f>
        <v>MGT-7 / 7A</v>
      </c>
      <c r="E21" s="29" t="str">
        <f aca="false">IF(H21=0,"",INDEX(Calendar!$E$5:$E$169,H21))</f>
        <v>2025-26</v>
      </c>
      <c r="F21" s="30" t="n">
        <f aca="false">IF(H21=0,"",A21-Settings!$B$4)</f>
        <v>47</v>
      </c>
      <c r="H21" s="3" t="n">
        <f aca="false" t="array" ref="H21:H21">IFERROR(SMALL(IF((Calendar!$F$5:$F$169="Y")*(Calendar!$A$5:$A$169&lt;&gt;"")*(Calendar!$G$5:$G$169&lt;&gt;"Done")*(Calendar!$G$5:$G$169&lt;&gt;"Not applicable")*(Calendar!$A$5:$A$169&gt;=Settings!$B$4),ROW(Calendar!$A$5:$A$169)-4),16),0)</f>
        <v>77</v>
      </c>
    </row>
    <row r="22" customFormat="false" ht="15" hidden="false" customHeight="true" outlineLevel="0" collapsed="false">
      <c r="A22" s="28" t="n">
        <f aca="false">IF(H22=0,"",INDEX(Calendar!$A$5:$A$169,H22))</f>
        <v>46363</v>
      </c>
      <c r="B22" s="29" t="str">
        <f aca="false">IF(H22=0,"",INDEX(Calendar!$B$5:$B$169,H22))</f>
        <v>TDS/TCS</v>
      </c>
      <c r="C22" s="29" t="str">
        <f aca="false">IF(H22=0,"",INDEX(Calendar!$C$5:$C$169,H22))</f>
        <v>Deposit TDS / TCS deducted or collected</v>
      </c>
      <c r="D22" s="29" t="str">
        <f aca="false">IF(H22=0,"",INDEX(Calendar!$D$5:$D$169,H22))</f>
        <v>Challan</v>
      </c>
      <c r="E22" s="29" t="str">
        <f aca="false">IF(H22=0,"",INDEX(Calendar!$E$5:$E$169,H22))</f>
        <v>Nov-26</v>
      </c>
      <c r="F22" s="30" t="n">
        <f aca="false">IF(H22=0,"",A22-Settings!$B$4)</f>
        <v>55</v>
      </c>
      <c r="H22" s="3" t="n">
        <f aca="false" t="array" ref="H22:H22">IFERROR(SMALL(IF((Calendar!$F$5:$F$169="Y")*(Calendar!$A$5:$A$169&lt;&gt;"")*(Calendar!$G$5:$G$169&lt;&gt;"Done")*(Calendar!$G$5:$G$169&lt;&gt;"Not applicable")*(Calendar!$A$5:$A$169&gt;=Settings!$B$4),ROW(Calendar!$A$5:$A$169)-4),17),0)</f>
        <v>79</v>
      </c>
    </row>
    <row r="23" customFormat="false" ht="15" hidden="false" customHeight="true" outlineLevel="0" collapsed="false">
      <c r="A23" s="28" t="n">
        <f aca="false">IF(H23=0,"",INDEX(Calendar!$A$5:$A$169,H23))</f>
        <v>46367</v>
      </c>
      <c r="B23" s="29" t="str">
        <f aca="false">IF(H23=0,"",INDEX(Calendar!$B$5:$B$169,H23))</f>
        <v>GST</v>
      </c>
      <c r="C23" s="29" t="str">
        <f aca="false">IF(H23=0,"",INDEX(Calendar!$C$5:$C$169,H23))</f>
        <v>GSTR-1 – outward supplies (monthly filers)</v>
      </c>
      <c r="D23" s="29" t="str">
        <f aca="false">IF(H23=0,"",INDEX(Calendar!$D$5:$D$169,H23))</f>
        <v>GSTR-1</v>
      </c>
      <c r="E23" s="29" t="str">
        <f aca="false">IF(H23=0,"",INDEX(Calendar!$E$5:$E$169,H23))</f>
        <v>Nov-26</v>
      </c>
      <c r="F23" s="30" t="n">
        <f aca="false">IF(H23=0,"",A23-Settings!$B$4)</f>
        <v>59</v>
      </c>
      <c r="H23" s="3" t="n">
        <f aca="false" t="array" ref="H23:H23">IFERROR(SMALL(IF((Calendar!$F$5:$F$169="Y")*(Calendar!$A$5:$A$169&lt;&gt;"")*(Calendar!$G$5:$G$169&lt;&gt;"Done")*(Calendar!$G$5:$G$169&lt;&gt;"Not applicable")*(Calendar!$A$5:$A$169&gt;=Settings!$B$4),ROW(Calendar!$A$5:$A$169)-4),18),0)</f>
        <v>80</v>
      </c>
    </row>
    <row r="24" customFormat="false" ht="15" hidden="false" customHeight="true" outlineLevel="0" collapsed="false">
      <c r="A24" s="28" t="n">
        <f aca="false">IF(H24=0,"",INDEX(Calendar!$A$5:$A$169,H24))</f>
        <v>46371</v>
      </c>
      <c r="B24" s="29" t="str">
        <f aca="false">IF(H24=0,"",INDEX(Calendar!$B$5:$B$169,H24))</f>
        <v>Income tax</v>
      </c>
      <c r="C24" s="29" t="str">
        <f aca="false">IF(H24=0,"",INDEX(Calendar!$C$5:$C$169,H24))</f>
        <v>Advance tax – 3rd instalment (75% cumulative)</v>
      </c>
      <c r="D24" s="29" t="str">
        <f aca="false">IF(H24=0,"",INDEX(Calendar!$D$5:$D$169,H24))</f>
        <v>Challan</v>
      </c>
      <c r="E24" s="29" t="str">
        <f aca="false">IF(H24=0,"",INDEX(Calendar!$E$5:$E$169,H24))</f>
        <v>2026-27</v>
      </c>
      <c r="F24" s="30" t="n">
        <f aca="false">IF(H24=0,"",A24-Settings!$B$4)</f>
        <v>63</v>
      </c>
      <c r="H24" s="3" t="n">
        <f aca="false" t="array" ref="H24:H24">IFERROR(SMALL(IF((Calendar!$F$5:$F$169="Y")*(Calendar!$A$5:$A$169&lt;&gt;"")*(Calendar!$G$5:$G$169&lt;&gt;"Done")*(Calendar!$G$5:$G$169&lt;&gt;"Not applicable")*(Calendar!$A$5:$A$169&gt;=Settings!$B$4),ROW(Calendar!$A$5:$A$169)-4),19),0)</f>
        <v>82</v>
      </c>
    </row>
    <row r="25" customFormat="false" ht="15" hidden="false" customHeight="true" outlineLevel="0" collapsed="false">
      <c r="A25" s="28" t="n">
        <f aca="false">IF(H25=0,"",INDEX(Calendar!$A$5:$A$169,H25))</f>
        <v>46371</v>
      </c>
      <c r="B25" s="29" t="str">
        <f aca="false">IF(H25=0,"",INDEX(Calendar!$B$5:$B$169,H25))</f>
        <v>PF/ESI</v>
      </c>
      <c r="C25" s="29" t="str">
        <f aca="false">IF(H25=0,"",INDEX(Calendar!$C$5:$C$169,H25))</f>
        <v>PF contribution and ECR filing</v>
      </c>
      <c r="D25" s="29" t="str">
        <f aca="false">IF(H25=0,"",INDEX(Calendar!$D$5:$D$169,H25))</f>
        <v>ECR</v>
      </c>
      <c r="E25" s="29" t="str">
        <f aca="false">IF(H25=0,"",INDEX(Calendar!$E$5:$E$169,H25))</f>
        <v>Nov-26</v>
      </c>
      <c r="F25" s="30" t="n">
        <f aca="false">IF(H25=0,"",A25-Settings!$B$4)</f>
        <v>63</v>
      </c>
      <c r="H25" s="3" t="n">
        <f aca="false" t="array" ref="H25:H25">IFERROR(SMALL(IF((Calendar!$F$5:$F$169="Y")*(Calendar!$A$5:$A$169&lt;&gt;"")*(Calendar!$G$5:$G$169&lt;&gt;"Done")*(Calendar!$G$5:$G$169&lt;&gt;"Not applicable")*(Calendar!$A$5:$A$169&gt;=Settings!$B$4),ROW(Calendar!$A$5:$A$169)-4),20),0)</f>
        <v>83</v>
      </c>
    </row>
    <row r="26" customFormat="false" ht="15" hidden="false" customHeight="true" outlineLevel="0" collapsed="false">
      <c r="A26" s="28" t="n">
        <f aca="false">IF(H26=0,"",INDEX(Calendar!$A$5:$A$169,H26))</f>
        <v>46371</v>
      </c>
      <c r="B26" s="29" t="str">
        <f aca="false">IF(H26=0,"",INDEX(Calendar!$B$5:$B$169,H26))</f>
        <v>PF/ESI</v>
      </c>
      <c r="C26" s="29" t="str">
        <f aca="false">IF(H26=0,"",INDEX(Calendar!$C$5:$C$169,H26))</f>
        <v>ESI contribution</v>
      </c>
      <c r="D26" s="29" t="str">
        <f aca="false">IF(H26=0,"",INDEX(Calendar!$D$5:$D$169,H26))</f>
        <v>ESIC challan</v>
      </c>
      <c r="E26" s="29" t="str">
        <f aca="false">IF(H26=0,"",INDEX(Calendar!$E$5:$E$169,H26))</f>
        <v>Nov-26</v>
      </c>
      <c r="F26" s="30" t="n">
        <f aca="false">IF(H26=0,"",A26-Settings!$B$4)</f>
        <v>63</v>
      </c>
      <c r="H26" s="3" t="n">
        <f aca="false" t="array" ref="H26:H26">IFERROR(SMALL(IF((Calendar!$F$5:$F$169="Y")*(Calendar!$A$5:$A$169&lt;&gt;"")*(Calendar!$G$5:$G$169&lt;&gt;"Done")*(Calendar!$G$5:$G$169&lt;&gt;"Not applicable")*(Calendar!$A$5:$A$169&gt;=Settings!$B$4),ROW(Calendar!$A$5:$A$169)-4),21),0)</f>
        <v>84</v>
      </c>
    </row>
    <row r="27" customFormat="false" ht="15" hidden="false" customHeight="true" outlineLevel="0" collapsed="false">
      <c r="A27" s="28" t="n">
        <f aca="false">IF(H27=0,"",INDEX(Calendar!$A$5:$A$169,H27))</f>
        <v>46376</v>
      </c>
      <c r="B27" s="29" t="str">
        <f aca="false">IF(H27=0,"",INDEX(Calendar!$B$5:$B$169,H27))</f>
        <v>GST</v>
      </c>
      <c r="C27" s="29" t="str">
        <f aca="false">IF(H27=0,"",INDEX(Calendar!$C$5:$C$169,H27))</f>
        <v>GSTR-3B – summary return and tax payment (monthly filers)</v>
      </c>
      <c r="D27" s="29" t="str">
        <f aca="false">IF(H27=0,"",INDEX(Calendar!$D$5:$D$169,H27))</f>
        <v>GSTR-3B</v>
      </c>
      <c r="E27" s="29" t="str">
        <f aca="false">IF(H27=0,"",INDEX(Calendar!$E$5:$E$169,H27))</f>
        <v>Nov-26</v>
      </c>
      <c r="F27" s="30" t="n">
        <f aca="false">IF(H27=0,"",A27-Settings!$B$4)</f>
        <v>68</v>
      </c>
      <c r="H27" s="3" t="n">
        <f aca="false" t="array" ref="H27:H27">IFERROR(SMALL(IF((Calendar!$F$5:$F$169="Y")*(Calendar!$A$5:$A$169&lt;&gt;"")*(Calendar!$G$5:$G$169&lt;&gt;"Done")*(Calendar!$G$5:$G$169&lt;&gt;"Not applicable")*(Calendar!$A$5:$A$169&gt;=Settings!$B$4),ROW(Calendar!$A$5:$A$169)-4),22),0)</f>
        <v>85</v>
      </c>
    </row>
    <row r="28" customFormat="false" ht="15" hidden="false" customHeight="true" outlineLevel="0" collapsed="false">
      <c r="A28" s="28" t="n">
        <f aca="false">IF(H28=0,"",INDEX(Calendar!$A$5:$A$169,H28))</f>
        <v>46387</v>
      </c>
      <c r="B28" s="29" t="str">
        <f aca="false">IF(H28=0,"",INDEX(Calendar!$B$5:$B$169,H28))</f>
        <v>GST</v>
      </c>
      <c r="C28" s="29" t="str">
        <f aca="false">IF(H28=0,"",INDEX(Calendar!$C$5:$C$169,H28))</f>
        <v>GSTR-9 annual return 2025-26 (turnover above ₹2 crore)</v>
      </c>
      <c r="D28" s="29" t="str">
        <f aca="false">IF(H28=0,"",INDEX(Calendar!$D$5:$D$169,H28))</f>
        <v>GSTR-9</v>
      </c>
      <c r="E28" s="29" t="str">
        <f aca="false">IF(H28=0,"",INDEX(Calendar!$E$5:$E$169,H28))</f>
        <v>2025-26</v>
      </c>
      <c r="F28" s="30" t="n">
        <f aca="false">IF(H28=0,"",A28-Settings!$B$4)</f>
        <v>79</v>
      </c>
      <c r="H28" s="3" t="n">
        <f aca="false" t="array" ref="H28:H28">IFERROR(SMALL(IF((Calendar!$F$5:$F$169="Y")*(Calendar!$A$5:$A$169&lt;&gt;"")*(Calendar!$G$5:$G$169&lt;&gt;"Done")*(Calendar!$G$5:$G$169&lt;&gt;"Not applicable")*(Calendar!$A$5:$A$169&gt;=Settings!$B$4),ROW(Calendar!$A$5:$A$169)-4),23),0)</f>
        <v>87</v>
      </c>
    </row>
    <row r="29" customFormat="false" ht="15" hidden="false" customHeight="true" outlineLevel="0" collapsed="false">
      <c r="A29" s="28" t="n">
        <f aca="false">IF(H29=0,"",INDEX(Calendar!$A$5:$A$169,H29))</f>
        <v>46387</v>
      </c>
      <c r="B29" s="29" t="str">
        <f aca="false">IF(H29=0,"",INDEX(Calendar!$B$5:$B$169,H29))</f>
        <v>GST</v>
      </c>
      <c r="C29" s="29" t="str">
        <f aca="false">IF(H29=0,"",INDEX(Calendar!$C$5:$C$169,H29))</f>
        <v>GSTR-9C reconciliation 2025-26 (turnover above ₹5 crore)</v>
      </c>
      <c r="D29" s="29" t="str">
        <f aca="false">IF(H29=0,"",INDEX(Calendar!$D$5:$D$169,H29))</f>
        <v>GSTR-9C</v>
      </c>
      <c r="E29" s="29" t="str">
        <f aca="false">IF(H29=0,"",INDEX(Calendar!$E$5:$E$169,H29))</f>
        <v>2025-26</v>
      </c>
      <c r="F29" s="30" t="n">
        <f aca="false">IF(H29=0,"",A29-Settings!$B$4)</f>
        <v>79</v>
      </c>
      <c r="H29" s="3" t="n">
        <f aca="false" t="array" ref="H29:H29">IFERROR(SMALL(IF((Calendar!$F$5:$F$169="Y")*(Calendar!$A$5:$A$169&lt;&gt;"")*(Calendar!$G$5:$G$169&lt;&gt;"Done")*(Calendar!$G$5:$G$169&lt;&gt;"Not applicable")*(Calendar!$A$5:$A$169&gt;=Settings!$B$4),ROW(Calendar!$A$5:$A$169)-4),24),0)</f>
        <v>88</v>
      </c>
    </row>
    <row r="30" customFormat="false" ht="15" hidden="false" customHeight="true" outlineLevel="0" collapsed="false">
      <c r="A30" s="28" t="n">
        <f aca="false">IF(H30=0,"",INDEX(Calendar!$A$5:$A$169,H30))</f>
        <v>46394</v>
      </c>
      <c r="B30" s="29" t="str">
        <f aca="false">IF(H30=0,"",INDEX(Calendar!$B$5:$B$169,H30))</f>
        <v>TDS/TCS</v>
      </c>
      <c r="C30" s="29" t="str">
        <f aca="false">IF(H30=0,"",INDEX(Calendar!$C$5:$C$169,H30))</f>
        <v>Deposit TDS / TCS deducted or collected</v>
      </c>
      <c r="D30" s="29" t="str">
        <f aca="false">IF(H30=0,"",INDEX(Calendar!$D$5:$D$169,H30))</f>
        <v>Challan</v>
      </c>
      <c r="E30" s="29" t="str">
        <f aca="false">IF(H30=0,"",INDEX(Calendar!$E$5:$E$169,H30))</f>
        <v>Dec-26</v>
      </c>
      <c r="F30" s="30" t="n">
        <f aca="false">IF(H30=0,"",A30-Settings!$B$4)</f>
        <v>86</v>
      </c>
      <c r="H30" s="3" t="n">
        <f aca="false" t="array" ref="H30:H30">IFERROR(SMALL(IF((Calendar!$F$5:$F$169="Y")*(Calendar!$A$5:$A$169&lt;&gt;"")*(Calendar!$G$5:$G$169&lt;&gt;"Done")*(Calendar!$G$5:$G$169&lt;&gt;"Not applicable")*(Calendar!$A$5:$A$169&gt;=Settings!$B$4),ROW(Calendar!$A$5:$A$169)-4),25),0)</f>
        <v>90</v>
      </c>
    </row>
    <row r="31" customFormat="false" ht="15" hidden="false" customHeight="true" outlineLevel="0" collapsed="false">
      <c r="A31" s="28" t="n">
        <f aca="false">IF(H31=0,"",INDEX(Calendar!$A$5:$A$169,H31))</f>
        <v>46398</v>
      </c>
      <c r="B31" s="29" t="str">
        <f aca="false">IF(H31=0,"",INDEX(Calendar!$B$5:$B$169,H31))</f>
        <v>GST</v>
      </c>
      <c r="C31" s="29" t="str">
        <f aca="false">IF(H31=0,"",INDEX(Calendar!$C$5:$C$169,H31))</f>
        <v>GSTR-1 – outward supplies (monthly filers)</v>
      </c>
      <c r="D31" s="29" t="str">
        <f aca="false">IF(H31=0,"",INDEX(Calendar!$D$5:$D$169,H31))</f>
        <v>GSTR-1</v>
      </c>
      <c r="E31" s="29" t="str">
        <f aca="false">IF(H31=0,"",INDEX(Calendar!$E$5:$E$169,H31))</f>
        <v>Dec-26</v>
      </c>
      <c r="F31" s="30" t="n">
        <f aca="false">IF(H31=0,"",A31-Settings!$B$4)</f>
        <v>90</v>
      </c>
      <c r="H31" s="3" t="n">
        <f aca="false" t="array" ref="H31:H31">IFERROR(SMALL(IF((Calendar!$F$5:$F$169="Y")*(Calendar!$A$5:$A$169&lt;&gt;"")*(Calendar!$G$5:$G$169&lt;&gt;"Done")*(Calendar!$G$5:$G$169&lt;&gt;"Not applicable")*(Calendar!$A$5:$A$169&gt;=Settings!$B$4),ROW(Calendar!$A$5:$A$169)-4),26),0)</f>
        <v>91</v>
      </c>
    </row>
    <row r="32" customFormat="false" ht="15" hidden="false" customHeight="true" outlineLevel="0" collapsed="false">
      <c r="A32" s="28" t="n">
        <f aca="false">IF(H32=0,"",INDEX(Calendar!$A$5:$A$169,H32))</f>
        <v>46402</v>
      </c>
      <c r="B32" s="29" t="str">
        <f aca="false">IF(H32=0,"",INDEX(Calendar!$B$5:$B$169,H32))</f>
        <v>PF/ESI</v>
      </c>
      <c r="C32" s="29" t="str">
        <f aca="false">IF(H32=0,"",INDEX(Calendar!$C$5:$C$169,H32))</f>
        <v>PF contribution and ECR filing</v>
      </c>
      <c r="D32" s="29" t="str">
        <f aca="false">IF(H32=0,"",INDEX(Calendar!$D$5:$D$169,H32))</f>
        <v>ECR</v>
      </c>
      <c r="E32" s="29" t="str">
        <f aca="false">IF(H32=0,"",INDEX(Calendar!$E$5:$E$169,H32))</f>
        <v>Dec-26</v>
      </c>
      <c r="F32" s="30" t="n">
        <f aca="false">IF(H32=0,"",A32-Settings!$B$4)</f>
        <v>94</v>
      </c>
      <c r="H32" s="3" t="n">
        <f aca="false" t="array" ref="H32:H32">IFERROR(SMALL(IF((Calendar!$F$5:$F$169="Y")*(Calendar!$A$5:$A$169&lt;&gt;"")*(Calendar!$G$5:$G$169&lt;&gt;"Done")*(Calendar!$G$5:$G$169&lt;&gt;"Not applicable")*(Calendar!$A$5:$A$169&gt;=Settings!$B$4),ROW(Calendar!$A$5:$A$169)-4),27),0)</f>
        <v>93</v>
      </c>
    </row>
    <row r="33" customFormat="false" ht="15" hidden="false" customHeight="true" outlineLevel="0" collapsed="false">
      <c r="A33" s="28" t="n">
        <f aca="false">IF(H33=0,"",INDEX(Calendar!$A$5:$A$169,H33))</f>
        <v>46402</v>
      </c>
      <c r="B33" s="29" t="str">
        <f aca="false">IF(H33=0,"",INDEX(Calendar!$B$5:$B$169,H33))</f>
        <v>PF/ESI</v>
      </c>
      <c r="C33" s="29" t="str">
        <f aca="false">IF(H33=0,"",INDEX(Calendar!$C$5:$C$169,H33))</f>
        <v>ESI contribution</v>
      </c>
      <c r="D33" s="29" t="str">
        <f aca="false">IF(H33=0,"",INDEX(Calendar!$D$5:$D$169,H33))</f>
        <v>ESIC challan</v>
      </c>
      <c r="E33" s="29" t="str">
        <f aca="false">IF(H33=0,"",INDEX(Calendar!$E$5:$E$169,H33))</f>
        <v>Dec-26</v>
      </c>
      <c r="F33" s="30" t="n">
        <f aca="false">IF(H33=0,"",A33-Settings!$B$4)</f>
        <v>94</v>
      </c>
      <c r="H33" s="3" t="n">
        <f aca="false" t="array" ref="H33:H33">IFERROR(SMALL(IF((Calendar!$F$5:$F$169="Y")*(Calendar!$A$5:$A$169&lt;&gt;"")*(Calendar!$G$5:$G$169&lt;&gt;"Done")*(Calendar!$G$5:$G$169&lt;&gt;"Not applicable")*(Calendar!$A$5:$A$169&gt;=Settings!$B$4),ROW(Calendar!$A$5:$A$169)-4),28),0)</f>
        <v>94</v>
      </c>
    </row>
    <row r="34" customFormat="false" ht="15" hidden="false" customHeight="true" outlineLevel="0" collapsed="false">
      <c r="A34" s="28" t="n">
        <f aca="false">IF(H34=0,"",INDEX(Calendar!$A$5:$A$169,H34))</f>
        <v>46407</v>
      </c>
      <c r="B34" s="29" t="str">
        <f aca="false">IF(H34=0,"",INDEX(Calendar!$B$5:$B$169,H34))</f>
        <v>GST</v>
      </c>
      <c r="C34" s="29" t="str">
        <f aca="false">IF(H34=0,"",INDEX(Calendar!$C$5:$C$169,H34))</f>
        <v>GSTR-3B – summary return and tax payment (monthly filers)</v>
      </c>
      <c r="D34" s="29" t="str">
        <f aca="false">IF(H34=0,"",INDEX(Calendar!$D$5:$D$169,H34))</f>
        <v>GSTR-3B</v>
      </c>
      <c r="E34" s="29" t="str">
        <f aca="false">IF(H34=0,"",INDEX(Calendar!$E$5:$E$169,H34))</f>
        <v>Dec-26</v>
      </c>
      <c r="F34" s="30" t="n">
        <f aca="false">IF(H34=0,"",A34-Settings!$B$4)</f>
        <v>99</v>
      </c>
      <c r="H34" s="3" t="n">
        <f aca="false" t="array" ref="H34:H34">IFERROR(SMALL(IF((Calendar!$F$5:$F$169="Y")*(Calendar!$A$5:$A$169&lt;&gt;"")*(Calendar!$G$5:$G$169&lt;&gt;"Done")*(Calendar!$G$5:$G$169&lt;&gt;"Not applicable")*(Calendar!$A$5:$A$169&gt;=Settings!$B$4),ROW(Calendar!$A$5:$A$169)-4),29),0)</f>
        <v>97</v>
      </c>
    </row>
    <row r="35" customFormat="false" ht="15" hidden="false" customHeight="true" outlineLevel="0" collapsed="false">
      <c r="A35" s="28" t="n">
        <f aca="false">IF(H35=0,"",INDEX(Calendar!$A$5:$A$169,H35))</f>
        <v>46418</v>
      </c>
      <c r="B35" s="29" t="str">
        <f aca="false">IF(H35=0,"",INDEX(Calendar!$B$5:$B$169,H35))</f>
        <v>TDS/TCS</v>
      </c>
      <c r="C35" s="29" t="str">
        <f aca="false">IF(H35=0,"",INDEX(Calendar!$C$5:$C$169,H35))</f>
        <v>Quarterly TDS statements Q3 2026-27 (salary, resident, non-resident)</v>
      </c>
      <c r="D35" s="29" t="str">
        <f aca="false">IF(H35=0,"",INDEX(Calendar!$D$5:$D$169,H35))</f>
        <v>Forms 138 / 140 / 144</v>
      </c>
      <c r="E35" s="29" t="str">
        <f aca="false">IF(H35=0,"",INDEX(Calendar!$E$5:$E$169,H35))</f>
        <v>Q3 2026-27</v>
      </c>
      <c r="F35" s="30" t="n">
        <f aca="false">IF(H35=0,"",A35-Settings!$B$4)</f>
        <v>110</v>
      </c>
      <c r="H35" s="3" t="n">
        <f aca="false" t="array" ref="H35:H35">IFERROR(SMALL(IF((Calendar!$F$5:$F$169="Y")*(Calendar!$A$5:$A$169&lt;&gt;"")*(Calendar!$G$5:$G$169&lt;&gt;"Done")*(Calendar!$G$5:$G$169&lt;&gt;"Not applicable")*(Calendar!$A$5:$A$169&gt;=Settings!$B$4),ROW(Calendar!$A$5:$A$169)-4),30),0)</f>
        <v>99</v>
      </c>
    </row>
  </sheetData>
  <conditionalFormatting sqref="A6:F35">
    <cfRule type="expression" priority="2" aboveAverage="0" equalAverage="0" bottom="0" percent="0" rank="0" text="" dxfId="10">
      <formula>AND($F6&lt;&gt;"",$F6&lt;=7)</formula>
    </cfRule>
  </conditionalFormatting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&amp;L&amp;8 PB Lab · pblab.in/templates&amp;R&amp;8 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C65911"/>
    <pageSetUpPr fitToPage="false"/>
  </sheetPr>
  <dimension ref="B2:B1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00"/>
  </cols>
  <sheetData>
    <row r="2" customFormat="false" ht="19.7" hidden="false" customHeight="false" outlineLevel="0" collapsed="false">
      <c r="B2" s="31" t="s">
        <v>235</v>
      </c>
    </row>
    <row r="4" customFormat="false" ht="15" hidden="false" customHeight="false" outlineLevel="0" collapsed="false">
      <c r="B4" s="32" t="s">
        <v>236</v>
      </c>
    </row>
    <row r="5" customFormat="false" ht="23.85" hidden="false" customHeight="false" outlineLevel="0" collapsed="false">
      <c r="B5" s="33" t="s">
        <v>237</v>
      </c>
    </row>
    <row r="6" customFormat="false" ht="23.85" hidden="false" customHeight="false" outlineLevel="0" collapsed="false">
      <c r="B6" s="33" t="s">
        <v>238</v>
      </c>
    </row>
    <row r="7" customFormat="false" ht="15" hidden="false" customHeight="false" outlineLevel="0" collapsed="false">
      <c r="B7" s="33" t="s">
        <v>239</v>
      </c>
    </row>
    <row r="9" customFormat="false" ht="15" hidden="false" customHeight="false" outlineLevel="0" collapsed="false">
      <c r="B9" s="32" t="s">
        <v>240</v>
      </c>
    </row>
    <row r="10" customFormat="false" ht="15" hidden="false" customHeight="false" outlineLevel="0" collapsed="false">
      <c r="B10" s="34" t="s">
        <v>241</v>
      </c>
    </row>
    <row r="12" customFormat="false" ht="15" hidden="false" customHeight="false" outlineLevel="0" collapsed="false">
      <c r="B12" s="35" t="s">
        <v>242</v>
      </c>
    </row>
  </sheetData>
  <hyperlinks>
    <hyperlink ref="B10" r:id="rId1" display="Get it at https://pblab.in/templates/compliance-calendar-2026-27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2026-10-13T16:35:15Z</dcterms:created>
  <dc:creator>PB Lab</dc:creator>
  <dc:description/>
  <cp:keywords>PB Lab pblab.in Excel template India</cp:keywords>
  <dc:language>en-US</dc:language>
  <cp:lastModifiedBy/>
  <dcterms:modified xsi:type="dcterms:W3CDTF">2026-10-13T16:35:18Z</dcterms:modified>
  <cp:revision>0</cp:revision>
  <dc:subject>Every common statutory due date for April 2026 – May 2027 in one tracker: GST, TDS/TCS, advance tax, income-tax returns, PF/ESI and ROC/LLP filings. Tick what applies to you, track status and see what's due next – Pro adds a multi-client tracker and a late-fee guide.</dc:subject>
  <dc:title>Compliance Calendar 2026-27 (GST, TDS, Income Tax, PF/ESI, ROC)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