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Salary Structure" sheetId="3" state="visible" r:id="rId5"/>
    <sheet name="Get Pr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<sst xmlns="http://schemas.openxmlformats.org/spreadsheetml/2006/main" count="188" uniqueCount="173">
  <si>
    <t xml:space="preserve">CTC to Salary Structure Builder</t>
  </si>
  <si>
    <t xml:space="preserve">Turn an annual CTC into a monthly salary structure – Basic, HRA, allowances, employer PF, ESI and gratuity – with the 50% wage test under the Code on Wages and an estimate of monthly in-hand pay.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</si>
  <si>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</si>
  <si>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</si>
  <si>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</si>
  <si>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</si>
  <si>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Builds a monthly salary structure from an annual CTC. It sets Basic + DA as a percentage of CTC, adds HRA for a metro or non-metro city, works out employer PF (with EDLI and admin), gratuity provision and – where gross pay is within the ESI ceiling – employer ESI, and fills the rest with a special allowance so the structure adds up exactly to the CTC. It then estimates monthly deductions and in-hand pay, and checks the 50% wage test under the Code on Wages, 2019.</t>
  </si>
  <si>
    <t xml:space="preserve">How to use</t>
  </si>
  <si>
    <t xml:space="preserve">1. Inputs</t>
  </si>
  <si>
    <t xml:space="preserve">Enter the employee, annual CTC, variable pay and city. Review the salary policy (Basic %, HRA %, PF basis, gratuity %, ESI and PT).</t>
  </si>
  <si>
    <t xml:space="preserve">2. Salary Structure</t>
  </si>
  <si>
    <t xml:space="preserve">Read the monthly and annual structure, the employer contributions and the estimated take-home pay. All checks should show OK.</t>
  </si>
  <si>
    <t xml:space="preserve">3. Adjust</t>
  </si>
  <si>
    <t xml:space="preserve">If the special allowance goes negative or the 50% test fails, change Basic % or the fixed allowances.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</si>
  <si>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</si>
  <si>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</si>
  <si>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</si>
  <si>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</si>
  <si>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</si>
  <si>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</si>
  <si>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</si>
  <si>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</si>
  <si>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</si>
  <si>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</si>
  <si>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50% wage test</t>
  </si>
  <si>
    <t xml:space="preserve">From 21 November 2025, wages under the labour codes are Basic + DA (+ retaining allowance); allowances above 50% of total pay are added back. Keeping Basic + DA at 50% of pay avoids surprises in PF, gratuity and bonus.</t>
  </si>
  <si>
    <t xml:space="preserve">Tax estimate</t>
  </si>
  <si>
    <t xml:space="preserve">Uses the 2026-27 slabs with the standard deduction and rebate (new regime: nil tax up to ₹12 lakh with marginal relief). Surcharge and other deductions are ignored – use the Salary TDS Calculator template for a full computation.</t>
  </si>
  <si>
    <t xml:space="preserve">HRA metros</t>
  </si>
  <si>
    <t xml:space="preserve">The Income-tax Rules, 2026 list eight cities for the 50% HRA limit: Delhi, Mumbai, Kolkata, Chennai, Bengaluru, Hyderabad, Pune and Ahmedabad.</t>
  </si>
  <si>
    <t xml:space="preserve">Assumptions in the sample data</t>
  </si>
  <si>
    <t xml:space="preserve">An accounts executive in Raipur (non-metro) on ₹6 lakh CTC including ₹30,000 variable pay, Basic at 50% of CTC, PF on wages up to ₹15,000.</t>
  </si>
  <si>
    <t xml:space="preserve">Pro edition includes</t>
  </si>
  <si>
    <t xml:space="preserve">✔</t>
  </si>
  <si>
    <t xml:space="preserve">Employees – build salary structures for up to 200 employees at once from their CTC, variable pay and city, with a CTC check on every row</t>
  </si>
  <si>
    <t xml:space="preserve">Offer Annexure – pick an employee for a print-ready 'Annexure A – Compensation structure' to attach to the offer letter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</si>
  <si>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</si>
  <si>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</si>
  <si>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</si>
  <si>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</si>
  <si>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</si>
  <si>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</si>
  <si>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</si>
  <si>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</si>
  <si>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</si>
  <si>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</si>
  <si>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</si>
  <si>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</si>
  <si>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Inputs – CTC and salary policy</t>
  </si>
  <si>
    <t xml:space="preserve">PB Lab · pblab.in/templates</t>
  </si>
  <si>
    <t xml:space="preserve">Blue cells are inputs. The policy section applies to every employee (also used by the Pro bulk sheet).</t>
  </si>
  <si>
    <t xml:space="preserve">Employee</t>
  </si>
  <si>
    <t xml:space="preserve">Employee name</t>
  </si>
  <si>
    <t xml:space="preserve">Kavita Sahu</t>
  </si>
  <si>
    <t xml:space="preserve">Designation</t>
  </si>
  <si>
    <t xml:space="preserve">Accounts Executive</t>
  </si>
  <si>
    <t xml:space="preserve">Annual CTC (₹)</t>
  </si>
  <si>
    <t xml:space="preserve">Total cost to company for the year, including employer PF, ESI, gratuity and variable pay.</t>
  </si>
  <si>
    <t xml:space="preserve">Variable / performance pay in the CTC (₹ a year)</t>
  </si>
  <si>
    <t xml:space="preserve">Paid annually or quarterly; not part of monthly gross.</t>
  </si>
  <si>
    <t xml:space="preserve">City type for HRA</t>
  </si>
  <si>
    <t xml:space="preserve">Non-metro</t>
  </si>
  <si>
    <t xml:space="preserve">Metro: Delhi, Mumbai, Kolkata, Chennai, Bengaluru, Hyderabad, Pune, Ahmedabad (Income-tax Rules, 2026).</t>
  </si>
  <si>
    <t xml:space="preserve">Salary policy</t>
  </si>
  <si>
    <t xml:space="preserve">Basic + DA as % of CTC</t>
  </si>
  <si>
    <t xml:space="preserve">Keep Basic + DA at least 50% of gross pay to satisfy the wage definition in the Code on Wages, 2019.</t>
  </si>
  <si>
    <t xml:space="preserve">HRA as % of Basic – metro</t>
  </si>
  <si>
    <t xml:space="preserve">HRA as % of Basic – non-metro</t>
  </si>
  <si>
    <t xml:space="preserve">Other fixed allowances (₹ a month)</t>
  </si>
  <si>
    <t xml:space="preserve">e.g. conveyance, telephone, uniform. Special allowance balances the rest.</t>
  </si>
  <si>
    <t xml:space="preserve">Employer PF on wages up to ₹15,000 only? (Y/N)</t>
  </si>
  <si>
    <t xml:space="preserve">Y</t>
  </si>
  <si>
    <t xml:space="preserve">Y = PF on min(Basic, ₹15,000). N = PF on full Basic.</t>
  </si>
  <si>
    <t xml:space="preserve">PF rate (employer and employee)</t>
  </si>
  <si>
    <t xml:space="preserve">Employer EDLI + admin charges (% of PF wages)</t>
  </si>
  <si>
    <t xml:space="preserve">0.5% EDLI + 0.5% admin; set 0 if you don't include them in CTC.</t>
  </si>
  <si>
    <t xml:space="preserve">Gratuity provision (% of Basic)</t>
  </si>
  <si>
    <t xml:space="preserve">15/26 ÷ 12 = 4.81% of Basic – the usual CTC loading.</t>
  </si>
  <si>
    <t xml:space="preserve">ESI ceiling (gross ₹ a month)</t>
  </si>
  <si>
    <t xml:space="preserve">Employer ESI rate</t>
  </si>
  <si>
    <t xml:space="preserve">Employee ESI rate</t>
  </si>
  <si>
    <t xml:space="preserve">Professional tax (₹ a month)</t>
  </si>
  <si>
    <t xml:space="preserve">Depends on your state; 0 if none.</t>
  </si>
  <si>
    <t xml:space="preserve">Tax regime for the TDS estimate</t>
  </si>
  <si>
    <t xml:space="preserve">New</t>
  </si>
  <si>
    <t xml:space="preserve">New regime is the default from tax year 2026-27 (old regime needs a declaration).</t>
  </si>
  <si>
    <t xml:space="preserve">Income-tax slabs for the estimate (tax year 2026-27)</t>
  </si>
  <si>
    <t xml:space="preserve">Income above (₹)</t>
  </si>
  <si>
    <t xml:space="preserve">Rate</t>
  </si>
  <si>
    <t xml:space="preserve">Regime</t>
  </si>
  <si>
    <t xml:space="preserve">New regime</t>
  </si>
  <si>
    <t xml:space="preserve">Old regime</t>
  </si>
  <si>
    <t xml:space="preserve">Old regime (spare row)</t>
  </si>
  <si>
    <t xml:space="preserve">Standard deduction – new regime</t>
  </si>
  <si>
    <t xml:space="preserve">Standard deduction – old regime</t>
  </si>
  <si>
    <t xml:space="preserve">Rebate limit – new regime (income up to)</t>
  </si>
  <si>
    <t xml:space="preserve">Tax is nil up to this income (rebate up to ₹60,000), with marginal relief just above.</t>
  </si>
  <si>
    <t xml:space="preserve">Rebate limit – old regime (income up to)</t>
  </si>
  <si>
    <t xml:space="preserve">Rebate up to ₹12,500.</t>
  </si>
  <si>
    <t xml:space="preserve">Health &amp; education cess</t>
  </si>
  <si>
    <t xml:space="preserve">Surcharge (income above ₹50 lakh) is not included in this estimate.</t>
  </si>
  <si>
    <t xml:space="preserve">Marginal rate steps (worked out)</t>
  </si>
  <si>
    <t xml:space="preserve">Rate step – new regime</t>
  </si>
  <si>
    <t xml:space="preserve">Rate minus the rate of the slab below</t>
  </si>
  <si>
    <t xml:space="preserve">New slab 1</t>
  </si>
  <si>
    <t xml:space="preserve">New slab 2</t>
  </si>
  <si>
    <t xml:space="preserve">New slab 3</t>
  </si>
  <si>
    <t xml:space="preserve">New slab 4</t>
  </si>
  <si>
    <t xml:space="preserve">New slab 5</t>
  </si>
  <si>
    <t xml:space="preserve">New slab 6</t>
  </si>
  <si>
    <t xml:space="preserve">New slab 7</t>
  </si>
  <si>
    <t xml:space="preserve">Old slab 1</t>
  </si>
  <si>
    <t xml:space="preserve">Old slab 2</t>
  </si>
  <si>
    <t xml:space="preserve">Old slab 3</t>
  </si>
  <si>
    <t xml:space="preserve">Old slab 4</t>
  </si>
  <si>
    <t xml:space="preserve">Old slab 5</t>
  </si>
  <si>
    <t xml:space="preserve">Old slab 6</t>
  </si>
  <si>
    <t xml:space="preserve">Old slab 7</t>
  </si>
  <si>
    <t xml:space="preserve">Salary structure</t>
  </si>
  <si>
    <t xml:space="preserve">Working (annual ₹)</t>
  </si>
  <si>
    <t xml:space="preserve">Basic + DA (annual)</t>
  </si>
  <si>
    <t xml:space="preserve">HRA % of Basic</t>
  </si>
  <si>
    <t xml:space="preserve">PF wages (monthly)</t>
  </si>
  <si>
    <t xml:space="preserve">Employer PF + EDLI/admin (annual)</t>
  </si>
  <si>
    <t xml:space="preserve">Gratuity provision (annual)</t>
  </si>
  <si>
    <t xml:space="preserve">Available for monthly gross + employer ESI</t>
  </si>
  <si>
    <t xml:space="preserve">ESI applies? (gross ≤ ceiling)</t>
  </si>
  <si>
    <t xml:space="preserve">Gross salary (annual)</t>
  </si>
  <si>
    <t xml:space="preserve">Employer ESI (annual)</t>
  </si>
  <si>
    <t xml:space="preserve">Component</t>
  </si>
  <si>
    <t xml:space="preserve">Monthly (₹)</t>
  </si>
  <si>
    <t xml:space="preserve">Annual (₹)</t>
  </si>
  <si>
    <t xml:space="preserve">A. Monthly gross salary</t>
  </si>
  <si>
    <t xml:space="preserve">Basic + DA</t>
  </si>
  <si>
    <t xml:space="preserve">Basis for PF, gratuity and leave encashment.</t>
  </si>
  <si>
    <t xml:space="preserve">House rent allowance (HRA)</t>
  </si>
  <si>
    <t xml:space="preserve">Other fixed allowances</t>
  </si>
  <si>
    <t xml:space="preserve">Special allowance (balancing)</t>
  </si>
  <si>
    <t xml:space="preserve">Balancing figure so the structure adds up to the CTC.</t>
  </si>
  <si>
    <t xml:space="preserve">Gross salary (A)</t>
  </si>
  <si>
    <t xml:space="preserve">B. Variable pay</t>
  </si>
  <si>
    <t xml:space="preserve">Variable / performance pay (B)</t>
  </si>
  <si>
    <t xml:space="preserve">Shown monthly for reference; usually paid annually.</t>
  </si>
  <si>
    <t xml:space="preserve">C. Employer contributions</t>
  </si>
  <si>
    <t xml:space="preserve">Employer PF (incl. EDLI and admin)</t>
  </si>
  <si>
    <t xml:space="preserve">Employer ESI</t>
  </si>
  <si>
    <t xml:space="preserve">Gratuity provision</t>
  </si>
  <si>
    <t xml:space="preserve">Payable on leaving after 5 years' service (1 year for fixed-term employees).</t>
  </si>
  <si>
    <t xml:space="preserve">Employer contributions (C)</t>
  </si>
  <si>
    <t xml:space="preserve">Cost to company (A + B + C)</t>
  </si>
  <si>
    <t xml:space="preserve">D. Monthly deductions and take-home (excluding variable pay)</t>
  </si>
  <si>
    <t xml:space="preserve">Employee PF</t>
  </si>
  <si>
    <t xml:space="preserve">Employee ESI</t>
  </si>
  <si>
    <t xml:space="preserve">Professional tax</t>
  </si>
  <si>
    <t xml:space="preserve">Income tax (TDS) – estimate</t>
  </si>
  <si>
    <t xml:space="preserve">Estimate on gross + variable pay for the chosen regime, after standard deduction and rebate; no other deductions.</t>
  </si>
  <si>
    <t xml:space="preserve">Total deductions</t>
  </si>
  <si>
    <t xml:space="preserve">Estimated in-hand pay per month</t>
  </si>
  <si>
    <t xml:space="preserve">Checks</t>
  </si>
  <si>
    <t xml:space="preserve">Structure adds up to the CTC (within ₹50 for rounding)</t>
  </si>
  <si>
    <t xml:space="preserve">Special allowance is not negative</t>
  </si>
  <si>
    <t xml:space="preserve">If CHECK, lower Basic % or other fixed allowances.</t>
  </si>
  <si>
    <t xml:space="preserve">50% wage test: Basic + DA ≥ 50% of gross pay</t>
  </si>
  <si>
    <t xml:space="preserve">Code on Wages, 2019 s.2(y): allowances above 50% of pay are added back to wages for PF, gratuity and bonus.</t>
  </si>
  <si>
    <t xml:space="preserve">Basic + DA as % of gross pay</t>
  </si>
  <si>
    <t xml:space="preserve">Upgrade to CTC to Salary Structure Builder – Pro</t>
  </si>
  <si>
    <t xml:space="preserve">The Pro edition adds:</t>
  </si>
  <si>
    <t xml:space="preserve">✔  Employees – build salary structures for up to 200 employees at once from their CTC, variable pay and city, with a CTC check on every row</t>
  </si>
  <si>
    <t xml:space="preserve">✔  Offer Annexure – pick an employee for a print-ready 'Annexure A – Compensation structure' to attach to the offer letter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</si>
  <si>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</si>
  <si>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</si>
  <si>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https://pblab.in/templates/ctc-salary-structure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</si>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</sst>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;\(0.0%\);\-"/>
    <numFmt numFmtId="167" formatCode="0.0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blab.in/templates/ctc-salary-structur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IF(AND('Salary Structure'!B40="OK",'Salary Structure'!B41="OK"),"✔ Structure adds up – gross ₹"&amp;TEXT('Salary Structure'!B21,"#,##0")&amp;" a month, estimated in-hand ₹"&amp;TEXT('Salary Structure'!B37,"#,##0")&amp;IF('Salary Structure'!B42="OK","; 50% wage test met","; 50% wage test NOT met"),"✘ Check the Salary Structure sheet")</f>
        <v>✔ Structure adds up – gross ₹44,348 a month, estimated in-hand ₹42,348; 50% wage test met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42" hidden="false" customHeight="true" outlineLevel="0" collapsed="false">
      <c r="B22" s="9" t="s">
        <v>24</v>
      </c>
      <c r="C22" s="8" t="s">
        <v>25</v>
      </c>
    </row>
    <row r="23" customFormat="false" ht="42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6" customFormat="false" ht="15" hidden="false" customHeight="true" outlineLevel="0" collapsed="false">
      <c r="B26" s="7" t="s">
        <v>30</v>
      </c>
    </row>
    <row r="27" customFormat="false" ht="27.75" hidden="false" customHeight="true" outlineLevel="0" collapsed="false">
      <c r="B27" s="8"/>
      <c r="C27" s="8" t="s">
        <v>31</v>
      </c>
    </row>
    <row r="29" customFormat="false" ht="15" hidden="false" customHeight="true" outlineLevel="0" collapsed="false">
      <c r="B29" s="7" t="s">
        <v>32</v>
      </c>
    </row>
    <row r="30" customFormat="false" ht="27.75" hidden="false" customHeight="true" outlineLevel="0" collapsed="false">
      <c r="B30" s="9" t="s">
        <v>33</v>
      </c>
      <c r="C30" s="8" t="s">
        <v>34</v>
      </c>
    </row>
    <row r="31" customFormat="false" ht="27.75" hidden="false" customHeight="true" outlineLevel="0" collapsed="false">
      <c r="B31" s="9" t="s">
        <v>33</v>
      </c>
      <c r="C31" s="8" t="s">
        <v>35</v>
      </c>
    </row>
    <row r="32" customFormat="false" ht="15" hidden="false" customHeight="true" outlineLevel="0" collapsed="false">
      <c r="B32" s="9" t="s">
        <v>33</v>
      </c>
      <c r="C32" s="8" t="s">
        <v>36</v>
      </c>
    </row>
    <row r="34" customFormat="false" ht="15" hidden="false" customHeight="true" outlineLevel="0" collapsed="false">
      <c r="B34" s="7" t="s">
        <v>37</v>
      </c>
    </row>
    <row r="35" customFormat="false" ht="15" hidden="false" customHeight="true" outlineLevel="0" collapsed="false">
      <c r="B35" s="9" t="s">
        <v>38</v>
      </c>
      <c r="C35" s="8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27.7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D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76"/>
  </cols>
  <sheetData>
    <row r="1" customFormat="false" ht="21.75" hidden="false" customHeight="true" outlineLevel="0" collapsed="false">
      <c r="A1" s="13" t="s">
        <v>48</v>
      </c>
      <c r="D1" s="14" t="s">
        <v>49</v>
      </c>
    </row>
    <row r="2" customFormat="false" ht="15" hidden="false" customHeight="true" outlineLevel="0" collapsed="false">
      <c r="A2" s="3" t="s">
        <v>50</v>
      </c>
    </row>
    <row r="4" customFormat="false" ht="15" hidden="false" customHeight="true" outlineLevel="0" collapsed="false">
      <c r="A4" s="15" t="s">
        <v>51</v>
      </c>
      <c r="B4" s="16"/>
      <c r="C4" s="16"/>
      <c r="D4" s="16"/>
    </row>
    <row r="5" customFormat="false" ht="15" hidden="false" customHeight="true" outlineLevel="0" collapsed="false">
      <c r="A5" s="17" t="s">
        <v>52</v>
      </c>
      <c r="B5" s="18" t="s">
        <v>53</v>
      </c>
    </row>
    <row r="6" customFormat="false" ht="15" hidden="false" customHeight="true" outlineLevel="0" collapsed="false">
      <c r="A6" s="17" t="s">
        <v>54</v>
      </c>
      <c r="B6" s="18" t="s">
        <v>55</v>
      </c>
    </row>
    <row r="7" customFormat="false" ht="15" hidden="false" customHeight="true" outlineLevel="0" collapsed="false">
      <c r="A7" s="17" t="s">
        <v>56</v>
      </c>
      <c r="B7" s="19" t="n">
        <v>600000</v>
      </c>
      <c r="D7" s="3" t="s">
        <v>57</v>
      </c>
    </row>
    <row r="8" customFormat="false" ht="15" hidden="false" customHeight="true" outlineLevel="0" collapsed="false">
      <c r="A8" s="17" t="s">
        <v>58</v>
      </c>
      <c r="B8" s="19" t="n">
        <v>30000</v>
      </c>
      <c r="D8" s="3" t="s">
        <v>59</v>
      </c>
    </row>
    <row r="9" customFormat="false" ht="15" hidden="false" customHeight="true" outlineLevel="0" collapsed="false">
      <c r="A9" s="17" t="s">
        <v>60</v>
      </c>
      <c r="B9" s="18" t="s">
        <v>61</v>
      </c>
      <c r="D9" s="3" t="s">
        <v>62</v>
      </c>
    </row>
    <row r="10" customFormat="false" ht="15" hidden="false" customHeight="true" outlineLevel="0" collapsed="false">
      <c r="A10" s="15" t="s">
        <v>63</v>
      </c>
      <c r="B10" s="16"/>
      <c r="C10" s="16"/>
      <c r="D10" s="16"/>
    </row>
    <row r="11" customFormat="false" ht="15" hidden="false" customHeight="true" outlineLevel="0" collapsed="false">
      <c r="A11" s="17" t="s">
        <v>64</v>
      </c>
      <c r="B11" s="20" t="n">
        <v>0.5</v>
      </c>
      <c r="D11" s="3" t="s">
        <v>65</v>
      </c>
    </row>
    <row r="12" customFormat="false" ht="15" hidden="false" customHeight="true" outlineLevel="0" collapsed="false">
      <c r="A12" s="17" t="s">
        <v>66</v>
      </c>
      <c r="B12" s="20" t="n">
        <v>0.5</v>
      </c>
    </row>
    <row r="13" customFormat="false" ht="15" hidden="false" customHeight="true" outlineLevel="0" collapsed="false">
      <c r="A13" s="17" t="s">
        <v>67</v>
      </c>
      <c r="B13" s="20" t="n">
        <v>0.4</v>
      </c>
    </row>
    <row r="14" customFormat="false" ht="15" hidden="false" customHeight="true" outlineLevel="0" collapsed="false">
      <c r="A14" s="17" t="s">
        <v>68</v>
      </c>
      <c r="B14" s="19" t="n">
        <v>1600</v>
      </c>
      <c r="D14" s="3" t="s">
        <v>69</v>
      </c>
    </row>
    <row r="15" customFormat="false" ht="15" hidden="false" customHeight="true" outlineLevel="0" collapsed="false">
      <c r="A15" s="17" t="s">
        <v>70</v>
      </c>
      <c r="B15" s="18" t="s">
        <v>71</v>
      </c>
      <c r="D15" s="3" t="s">
        <v>72</v>
      </c>
    </row>
    <row r="16" customFormat="false" ht="15" hidden="false" customHeight="true" outlineLevel="0" collapsed="false">
      <c r="A16" s="17" t="s">
        <v>73</v>
      </c>
      <c r="B16" s="20" t="n">
        <v>0.12</v>
      </c>
    </row>
    <row r="17" customFormat="false" ht="15" hidden="false" customHeight="true" outlineLevel="0" collapsed="false">
      <c r="A17" s="17" t="s">
        <v>74</v>
      </c>
      <c r="B17" s="20" t="n">
        <v>0.01</v>
      </c>
      <c r="D17" s="3" t="s">
        <v>75</v>
      </c>
    </row>
    <row r="18" customFormat="false" ht="15" hidden="false" customHeight="true" outlineLevel="0" collapsed="false">
      <c r="A18" s="17" t="s">
        <v>76</v>
      </c>
      <c r="B18" s="21" t="n">
        <v>0.0481</v>
      </c>
      <c r="D18" s="3" t="s">
        <v>77</v>
      </c>
    </row>
    <row r="19" customFormat="false" ht="15" hidden="false" customHeight="true" outlineLevel="0" collapsed="false">
      <c r="A19" s="17" t="s">
        <v>78</v>
      </c>
      <c r="B19" s="19" t="n">
        <v>21000</v>
      </c>
    </row>
    <row r="20" customFormat="false" ht="15" hidden="false" customHeight="true" outlineLevel="0" collapsed="false">
      <c r="A20" s="17" t="s">
        <v>79</v>
      </c>
      <c r="B20" s="21" t="n">
        <v>0.0325</v>
      </c>
    </row>
    <row r="21" customFormat="false" ht="15" hidden="false" customHeight="true" outlineLevel="0" collapsed="false">
      <c r="A21" s="17" t="s">
        <v>80</v>
      </c>
      <c r="B21" s="21" t="n">
        <v>0.0075</v>
      </c>
    </row>
    <row r="22" customFormat="false" ht="15" hidden="false" customHeight="true" outlineLevel="0" collapsed="false">
      <c r="A22" s="17" t="s">
        <v>81</v>
      </c>
      <c r="B22" s="19" t="n">
        <v>200</v>
      </c>
      <c r="D22" s="3" t="s">
        <v>82</v>
      </c>
    </row>
    <row r="23" customFormat="false" ht="15" hidden="false" customHeight="true" outlineLevel="0" collapsed="false">
      <c r="A23" s="17" t="s">
        <v>83</v>
      </c>
      <c r="B23" s="18" t="s">
        <v>84</v>
      </c>
      <c r="D23" s="3" t="s">
        <v>85</v>
      </c>
    </row>
    <row r="25" customFormat="false" ht="15" hidden="false" customHeight="true" outlineLevel="0" collapsed="false">
      <c r="A25" s="15" t="s">
        <v>86</v>
      </c>
      <c r="B25" s="16"/>
      <c r="C25" s="16"/>
      <c r="D25" s="16"/>
    </row>
    <row r="26" customFormat="false" ht="19.5" hidden="false" customHeight="true" outlineLevel="0" collapsed="false">
      <c r="A26" s="22" t="s">
        <v>87</v>
      </c>
      <c r="B26" s="23" t="s">
        <v>88</v>
      </c>
      <c r="C26" s="23"/>
      <c r="D26" s="23" t="s">
        <v>89</v>
      </c>
    </row>
    <row r="27" customFormat="false" ht="15" hidden="false" customHeight="true" outlineLevel="0" collapsed="false">
      <c r="A27" s="19" t="n">
        <v>0</v>
      </c>
      <c r="B27" s="20" t="n">
        <v>0</v>
      </c>
      <c r="D27" s="3" t="s">
        <v>90</v>
      </c>
    </row>
    <row r="28" customFormat="false" ht="15" hidden="false" customHeight="true" outlineLevel="0" collapsed="false">
      <c r="A28" s="19" t="n">
        <v>400000</v>
      </c>
      <c r="B28" s="20" t="n">
        <v>0.05</v>
      </c>
      <c r="D28" s="3" t="s">
        <v>90</v>
      </c>
    </row>
    <row r="29" customFormat="false" ht="15" hidden="false" customHeight="true" outlineLevel="0" collapsed="false">
      <c r="A29" s="19" t="n">
        <v>800000</v>
      </c>
      <c r="B29" s="20" t="n">
        <v>0.1</v>
      </c>
      <c r="D29" s="3" t="s">
        <v>90</v>
      </c>
    </row>
    <row r="30" customFormat="false" ht="15" hidden="false" customHeight="true" outlineLevel="0" collapsed="false">
      <c r="A30" s="19" t="n">
        <v>1200000</v>
      </c>
      <c r="B30" s="20" t="n">
        <v>0.15</v>
      </c>
      <c r="D30" s="3" t="s">
        <v>90</v>
      </c>
    </row>
    <row r="31" customFormat="false" ht="15" hidden="false" customHeight="true" outlineLevel="0" collapsed="false">
      <c r="A31" s="19" t="n">
        <v>1600000</v>
      </c>
      <c r="B31" s="20" t="n">
        <v>0.2</v>
      </c>
      <c r="D31" s="3" t="s">
        <v>90</v>
      </c>
    </row>
    <row r="32" customFormat="false" ht="15" hidden="false" customHeight="true" outlineLevel="0" collapsed="false">
      <c r="A32" s="19" t="n">
        <v>2000000</v>
      </c>
      <c r="B32" s="20" t="n">
        <v>0.25</v>
      </c>
      <c r="D32" s="3" t="s">
        <v>90</v>
      </c>
    </row>
    <row r="33" customFormat="false" ht="15" hidden="false" customHeight="true" outlineLevel="0" collapsed="false">
      <c r="A33" s="19" t="n">
        <v>2400000</v>
      </c>
      <c r="B33" s="20" t="n">
        <v>0.3</v>
      </c>
      <c r="D33" s="3" t="s">
        <v>90</v>
      </c>
    </row>
    <row r="34" customFormat="false" ht="15" hidden="false" customHeight="true" outlineLevel="0" collapsed="false">
      <c r="A34" s="19" t="n">
        <v>0</v>
      </c>
      <c r="B34" s="20" t="n">
        <v>0</v>
      </c>
      <c r="D34" s="3" t="s">
        <v>91</v>
      </c>
    </row>
    <row r="35" customFormat="false" ht="15" hidden="false" customHeight="true" outlineLevel="0" collapsed="false">
      <c r="A35" s="19" t="n">
        <v>250000</v>
      </c>
      <c r="B35" s="20" t="n">
        <v>0.05</v>
      </c>
      <c r="D35" s="3" t="s">
        <v>91</v>
      </c>
    </row>
    <row r="36" customFormat="false" ht="15" hidden="false" customHeight="true" outlineLevel="0" collapsed="false">
      <c r="A36" s="19" t="n">
        <v>500000</v>
      </c>
      <c r="B36" s="20" t="n">
        <v>0.2</v>
      </c>
      <c r="D36" s="3" t="s">
        <v>91</v>
      </c>
    </row>
    <row r="37" customFormat="false" ht="15" hidden="false" customHeight="true" outlineLevel="0" collapsed="false">
      <c r="A37" s="19" t="n">
        <v>1000000</v>
      </c>
      <c r="B37" s="20" t="n">
        <v>0.3</v>
      </c>
      <c r="D37" s="3" t="s">
        <v>91</v>
      </c>
    </row>
    <row r="38" customFormat="false" ht="15" hidden="false" customHeight="true" outlineLevel="0" collapsed="false">
      <c r="A38" s="19" t="n">
        <v>1000000000000</v>
      </c>
      <c r="B38" s="20" t="n">
        <v>0.3</v>
      </c>
      <c r="D38" s="3" t="s">
        <v>92</v>
      </c>
    </row>
    <row r="39" customFormat="false" ht="15" hidden="false" customHeight="true" outlineLevel="0" collapsed="false">
      <c r="A39" s="19" t="n">
        <v>1000000000000</v>
      </c>
      <c r="B39" s="20" t="n">
        <v>0.3</v>
      </c>
      <c r="D39" s="3" t="s">
        <v>92</v>
      </c>
    </row>
    <row r="40" customFormat="false" ht="15" hidden="false" customHeight="true" outlineLevel="0" collapsed="false">
      <c r="A40" s="19" t="n">
        <v>1000000000000</v>
      </c>
      <c r="B40" s="20" t="n">
        <v>0.3</v>
      </c>
      <c r="D40" s="3" t="s">
        <v>92</v>
      </c>
    </row>
    <row r="41" customFormat="false" ht="15" hidden="false" customHeight="true" outlineLevel="0" collapsed="false">
      <c r="A41" s="17" t="s">
        <v>93</v>
      </c>
      <c r="B41" s="19" t="n">
        <v>75000</v>
      </c>
    </row>
    <row r="42" customFormat="false" ht="15" hidden="false" customHeight="true" outlineLevel="0" collapsed="false">
      <c r="A42" s="17" t="s">
        <v>94</v>
      </c>
      <c r="B42" s="19" t="n">
        <v>50000</v>
      </c>
    </row>
    <row r="43" customFormat="false" ht="15" hidden="false" customHeight="true" outlineLevel="0" collapsed="false">
      <c r="A43" s="17" t="s">
        <v>95</v>
      </c>
      <c r="B43" s="19" t="n">
        <v>1200000</v>
      </c>
      <c r="D43" s="3" t="s">
        <v>96</v>
      </c>
    </row>
    <row r="44" customFormat="false" ht="15" hidden="false" customHeight="true" outlineLevel="0" collapsed="false">
      <c r="A44" s="17" t="s">
        <v>97</v>
      </c>
      <c r="B44" s="19" t="n">
        <v>500000</v>
      </c>
      <c r="D44" s="3" t="s">
        <v>98</v>
      </c>
    </row>
    <row r="45" customFormat="false" ht="15" hidden="false" customHeight="true" outlineLevel="0" collapsed="false">
      <c r="A45" s="17" t="s">
        <v>99</v>
      </c>
      <c r="B45" s="20" t="n">
        <v>0.04</v>
      </c>
      <c r="D45" s="3" t="s">
        <v>100</v>
      </c>
    </row>
    <row r="47" customFormat="false" ht="15" hidden="false" customHeight="true" outlineLevel="0" collapsed="false">
      <c r="A47" s="15" t="s">
        <v>101</v>
      </c>
      <c r="B47" s="16"/>
      <c r="C47" s="16"/>
      <c r="D47" s="16"/>
    </row>
    <row r="48" customFormat="false" ht="15" hidden="false" customHeight="true" outlineLevel="0" collapsed="false">
      <c r="A48" s="3" t="s">
        <v>102</v>
      </c>
      <c r="D48" s="3" t="s">
        <v>103</v>
      </c>
    </row>
    <row r="49" customFormat="false" ht="15" hidden="false" customHeight="true" outlineLevel="0" collapsed="false">
      <c r="A49" s="3" t="s">
        <v>104</v>
      </c>
      <c r="B49" s="24" t="n">
        <f aca="false">B27</f>
        <v>0</v>
      </c>
    </row>
    <row r="50" customFormat="false" ht="15" hidden="false" customHeight="true" outlineLevel="0" collapsed="false">
      <c r="A50" s="3" t="s">
        <v>105</v>
      </c>
      <c r="B50" s="24" t="n">
        <f aca="false">B28-B27</f>
        <v>0.05</v>
      </c>
    </row>
    <row r="51" customFormat="false" ht="15" hidden="false" customHeight="true" outlineLevel="0" collapsed="false">
      <c r="A51" s="3" t="s">
        <v>106</v>
      </c>
      <c r="B51" s="24" t="n">
        <f aca="false">B29-B28</f>
        <v>0.05</v>
      </c>
    </row>
    <row r="52" customFormat="false" ht="15" hidden="false" customHeight="true" outlineLevel="0" collapsed="false">
      <c r="A52" s="3" t="s">
        <v>107</v>
      </c>
      <c r="B52" s="24" t="n">
        <f aca="false">B30-B29</f>
        <v>0.05</v>
      </c>
    </row>
    <row r="53" customFormat="false" ht="15" hidden="false" customHeight="true" outlineLevel="0" collapsed="false">
      <c r="A53" s="3" t="s">
        <v>108</v>
      </c>
      <c r="B53" s="24" t="n">
        <f aca="false">B31-B30</f>
        <v>0.05</v>
      </c>
    </row>
    <row r="54" customFormat="false" ht="15" hidden="false" customHeight="true" outlineLevel="0" collapsed="false">
      <c r="A54" s="3" t="s">
        <v>109</v>
      </c>
      <c r="B54" s="24" t="n">
        <f aca="false">B32-B31</f>
        <v>0.05</v>
      </c>
    </row>
    <row r="55" customFormat="false" ht="15" hidden="false" customHeight="true" outlineLevel="0" collapsed="false">
      <c r="A55" s="3" t="s">
        <v>110</v>
      </c>
      <c r="B55" s="24" t="n">
        <f aca="false">B33-B32</f>
        <v>0.05</v>
      </c>
    </row>
    <row r="56" customFormat="false" ht="15" hidden="false" customHeight="true" outlineLevel="0" collapsed="false">
      <c r="A56" s="3" t="s">
        <v>111</v>
      </c>
      <c r="B56" s="24" t="n">
        <f aca="false">B34</f>
        <v>0</v>
      </c>
    </row>
    <row r="57" customFormat="false" ht="15" hidden="false" customHeight="true" outlineLevel="0" collapsed="false">
      <c r="A57" s="3" t="s">
        <v>112</v>
      </c>
      <c r="B57" s="24" t="n">
        <f aca="false">B35-B34</f>
        <v>0.05</v>
      </c>
    </row>
    <row r="58" customFormat="false" ht="15" hidden="false" customHeight="true" outlineLevel="0" collapsed="false">
      <c r="A58" s="3" t="s">
        <v>113</v>
      </c>
      <c r="B58" s="24" t="n">
        <f aca="false">B36-B35</f>
        <v>0.15</v>
      </c>
    </row>
    <row r="59" customFormat="false" ht="15" hidden="false" customHeight="true" outlineLevel="0" collapsed="false">
      <c r="A59" s="3" t="s">
        <v>114</v>
      </c>
      <c r="B59" s="24" t="n">
        <f aca="false">B37-B36</f>
        <v>0.1</v>
      </c>
    </row>
    <row r="60" customFormat="false" ht="15" hidden="false" customHeight="true" outlineLevel="0" collapsed="false">
      <c r="A60" s="3" t="s">
        <v>115</v>
      </c>
      <c r="B60" s="24" t="n">
        <f aca="false">B38-B37</f>
        <v>0</v>
      </c>
    </row>
    <row r="61" customFormat="false" ht="15" hidden="false" customHeight="true" outlineLevel="0" collapsed="false">
      <c r="A61" s="3" t="s">
        <v>116</v>
      </c>
      <c r="B61" s="24" t="n">
        <f aca="false">B39-B38</f>
        <v>0</v>
      </c>
    </row>
    <row r="62" customFormat="false" ht="15" hidden="false" customHeight="true" outlineLevel="0" collapsed="false">
      <c r="A62" s="3" t="s">
        <v>117</v>
      </c>
      <c r="B62" s="24" t="n">
        <f aca="false">B40-B39</f>
        <v>0</v>
      </c>
    </row>
  </sheetData>
  <dataValidations count="3">
    <dataValidation allowBlank="true" errorStyle="stop" operator="between" showDropDown="false" showErrorMessage="false" showInputMessage="false" sqref="B9" type="list">
      <formula1>"Metro,Non-metro"</formula1>
      <formula2>0</formula2>
    </dataValidation>
    <dataValidation allowBlank="true" errorStyle="stop" operator="between" showDropDown="false" showErrorMessage="false" showInputMessage="false" sqref="B15" type="list">
      <formula1>"Y,N"</formula1>
      <formula2>0</formula2>
    </dataValidation>
    <dataValidation allowBlank="true" errorStyle="stop" operator="between" showDropDown="false" showErrorMessage="false" showInputMessage="false" sqref="B23" type="list">
      <formula1>"New,Old"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3" min="2" style="1" width="15"/>
    <col collapsed="false" customWidth="true" hidden="false" outlineLevel="0" max="4" min="4" style="1" width="3"/>
    <col collapsed="false" customWidth="true" hidden="false" outlineLevel="0" max="5" min="5" style="1" width="50"/>
  </cols>
  <sheetData>
    <row r="1" customFormat="false" ht="21.75" hidden="false" customHeight="true" outlineLevel="0" collapsed="false">
      <c r="A1" s="13" t="s">
        <v>118</v>
      </c>
      <c r="E1" s="14" t="s">
        <v>49</v>
      </c>
    </row>
    <row r="2" customFormat="false" ht="15" hidden="false" customHeight="true" outlineLevel="0" collapsed="false">
      <c r="A2" s="3" t="str">
        <f aca="false">Inputs!$B$5&amp;" – "&amp;Inputs!$B$6&amp;" – CTC ₹"&amp;TEXT(Inputs!$B$7,"#,##,##0")</f>
        <v>Kavita Sahu – Accounts Executive – CTC ₹600,000</v>
      </c>
    </row>
    <row r="4" customFormat="false" ht="15" hidden="false" customHeight="true" outlineLevel="0" collapsed="false">
      <c r="A4" s="15" t="s">
        <v>119</v>
      </c>
      <c r="B4" s="16"/>
      <c r="C4" s="16"/>
      <c r="D4" s="16"/>
      <c r="E4" s="16"/>
    </row>
    <row r="5" customFormat="false" ht="15" hidden="false" customHeight="true" outlineLevel="0" collapsed="false">
      <c r="A5" s="3" t="s">
        <v>120</v>
      </c>
      <c r="B5" s="25" t="n">
        <f aca="false">ROUND(Inputs!$B$7*Inputs!$B$11/12,0)*12</f>
        <v>300000</v>
      </c>
    </row>
    <row r="6" customFormat="false" ht="15" hidden="false" customHeight="true" outlineLevel="0" collapsed="false">
      <c r="A6" s="3" t="s">
        <v>121</v>
      </c>
      <c r="B6" s="24" t="n">
        <f aca="false">IF(Inputs!$B$9="Metro",Inputs!$B$12,Inputs!$B$13)</f>
        <v>0.4</v>
      </c>
    </row>
    <row r="7" customFormat="false" ht="15" hidden="false" customHeight="true" outlineLevel="0" collapsed="false">
      <c r="A7" s="3" t="s">
        <v>122</v>
      </c>
      <c r="B7" s="25" t="n">
        <f aca="false">IF(Inputs!$B$15="Y",MIN($B$5/12,15000),$B$5/12)</f>
        <v>15000</v>
      </c>
    </row>
    <row r="8" customFormat="false" ht="15" hidden="false" customHeight="true" outlineLevel="0" collapsed="false">
      <c r="A8" s="3" t="s">
        <v>123</v>
      </c>
      <c r="B8" s="25" t="n">
        <f aca="false">ROUND($B$7*(Inputs!$B$16+Inputs!$B$17),0)*12</f>
        <v>23400</v>
      </c>
    </row>
    <row r="9" customFormat="false" ht="15" hidden="false" customHeight="true" outlineLevel="0" collapsed="false">
      <c r="A9" s="3" t="s">
        <v>124</v>
      </c>
      <c r="B9" s="25" t="n">
        <f aca="false">ROUND($B$5*Inputs!$B$18,0)</f>
        <v>14430</v>
      </c>
    </row>
    <row r="10" customFormat="false" ht="15" hidden="false" customHeight="true" outlineLevel="0" collapsed="false">
      <c r="A10" s="3" t="s">
        <v>125</v>
      </c>
      <c r="B10" s="25" t="n">
        <f aca="false">Inputs!$B$7-Inputs!$B$8-$B$8-$B$9</f>
        <v>532170</v>
      </c>
    </row>
    <row r="11" customFormat="false" ht="15" hidden="false" customHeight="true" outlineLevel="0" collapsed="false">
      <c r="A11" s="3" t="s">
        <v>126</v>
      </c>
      <c r="B11" s="17" t="str">
        <f aca="false">IF($B$10/(1+Inputs!$B$20)/12&lt;=Inputs!$B$19,"Y","N")</f>
        <v>N</v>
      </c>
    </row>
    <row r="12" customFormat="false" ht="15" hidden="false" customHeight="true" outlineLevel="0" collapsed="false">
      <c r="A12" s="3" t="s">
        <v>127</v>
      </c>
      <c r="B12" s="25" t="n">
        <f aca="false">ROUND(IF($B$11="Y",$B$10/(1+Inputs!$B$20),$B$10)/12,0)*12</f>
        <v>532176</v>
      </c>
    </row>
    <row r="13" customFormat="false" ht="15" hidden="false" customHeight="true" outlineLevel="0" collapsed="false">
      <c r="A13" s="3" t="s">
        <v>128</v>
      </c>
      <c r="B13" s="25" t="n">
        <f aca="false">IF($B$11="Y",ROUNDUP($B$12/12*Inputs!$B$20,0)*12,0)</f>
        <v>0</v>
      </c>
    </row>
    <row r="15" customFormat="false" ht="21.75" hidden="false" customHeight="true" outlineLevel="0" collapsed="false">
      <c r="A15" s="22" t="s">
        <v>129</v>
      </c>
      <c r="B15" s="23" t="s">
        <v>130</v>
      </c>
      <c r="C15" s="23" t="s">
        <v>131</v>
      </c>
      <c r="D15" s="23"/>
      <c r="E15" s="23" t="s">
        <v>23</v>
      </c>
    </row>
    <row r="16" customFormat="false" ht="15" hidden="false" customHeight="true" outlineLevel="0" collapsed="false">
      <c r="A16" s="15" t="s">
        <v>132</v>
      </c>
      <c r="B16" s="16"/>
      <c r="C16" s="16"/>
      <c r="D16" s="16"/>
      <c r="E16" s="16"/>
    </row>
    <row r="17" customFormat="false" ht="15" hidden="false" customHeight="true" outlineLevel="0" collapsed="false">
      <c r="A17" s="17" t="s">
        <v>133</v>
      </c>
      <c r="B17" s="25" t="n">
        <f aca="false">$B$5/12</f>
        <v>25000</v>
      </c>
      <c r="C17" s="25" t="n">
        <f aca="false">B17*12</f>
        <v>300000</v>
      </c>
      <c r="E17" s="3" t="s">
        <v>134</v>
      </c>
    </row>
    <row r="18" customFormat="false" ht="15" hidden="false" customHeight="true" outlineLevel="0" collapsed="false">
      <c r="A18" s="17" t="s">
        <v>135</v>
      </c>
      <c r="B18" s="25" t="n">
        <f aca="false">ROUND(B17*$B$6,0)</f>
        <v>10000</v>
      </c>
      <c r="C18" s="25" t="n">
        <f aca="false">B18*12</f>
        <v>120000</v>
      </c>
    </row>
    <row r="19" customFormat="false" ht="15" hidden="false" customHeight="true" outlineLevel="0" collapsed="false">
      <c r="A19" s="17" t="s">
        <v>136</v>
      </c>
      <c r="B19" s="25" t="n">
        <f aca="false">Inputs!$B$14</f>
        <v>1600</v>
      </c>
      <c r="C19" s="25" t="n">
        <f aca="false">B19*12</f>
        <v>19200</v>
      </c>
    </row>
    <row r="20" customFormat="false" ht="15" hidden="false" customHeight="true" outlineLevel="0" collapsed="false">
      <c r="A20" s="17" t="s">
        <v>137</v>
      </c>
      <c r="B20" s="25" t="n">
        <f aca="false">$B$12/12-B17-B18-B19</f>
        <v>7748</v>
      </c>
      <c r="C20" s="25" t="n">
        <f aca="false">B20*12</f>
        <v>92976</v>
      </c>
      <c r="E20" s="3" t="s">
        <v>138</v>
      </c>
    </row>
    <row r="21" customFormat="false" ht="15" hidden="false" customHeight="true" outlineLevel="0" collapsed="false">
      <c r="A21" s="4" t="s">
        <v>139</v>
      </c>
      <c r="B21" s="26" t="n">
        <f aca="false">SUM(B17:B20)</f>
        <v>44348</v>
      </c>
      <c r="C21" s="26" t="n">
        <f aca="false">B21*12</f>
        <v>532176</v>
      </c>
    </row>
    <row r="22" customFormat="false" ht="15" hidden="false" customHeight="true" outlineLevel="0" collapsed="false">
      <c r="A22" s="15" t="s">
        <v>140</v>
      </c>
      <c r="B22" s="16"/>
      <c r="C22" s="16"/>
      <c r="D22" s="16"/>
      <c r="E22" s="16"/>
    </row>
    <row r="23" customFormat="false" ht="15" hidden="false" customHeight="true" outlineLevel="0" collapsed="false">
      <c r="A23" s="17" t="s">
        <v>141</v>
      </c>
      <c r="B23" s="25" t="n">
        <f aca="false">Inputs!$B$8/12</f>
        <v>2500</v>
      </c>
      <c r="C23" s="25" t="n">
        <f aca="false">Inputs!$B$8</f>
        <v>30000</v>
      </c>
      <c r="E23" s="3" t="s">
        <v>142</v>
      </c>
    </row>
    <row r="24" customFormat="false" ht="15" hidden="false" customHeight="true" outlineLevel="0" collapsed="false">
      <c r="A24" s="15" t="s">
        <v>143</v>
      </c>
      <c r="B24" s="16"/>
      <c r="C24" s="16"/>
      <c r="D24" s="16"/>
      <c r="E24" s="16"/>
    </row>
    <row r="25" customFormat="false" ht="15" hidden="false" customHeight="true" outlineLevel="0" collapsed="false">
      <c r="A25" s="17" t="s">
        <v>144</v>
      </c>
      <c r="B25" s="25" t="n">
        <f aca="false">$B$8/12</f>
        <v>1950</v>
      </c>
      <c r="C25" s="25" t="n">
        <f aca="false">B25*12</f>
        <v>23400</v>
      </c>
    </row>
    <row r="26" customFormat="false" ht="15" hidden="false" customHeight="true" outlineLevel="0" collapsed="false">
      <c r="A26" s="17" t="s">
        <v>145</v>
      </c>
      <c r="B26" s="25" t="n">
        <f aca="false">$B$13/12</f>
        <v>0</v>
      </c>
      <c r="C26" s="25" t="n">
        <f aca="false">B26*12</f>
        <v>0</v>
      </c>
    </row>
    <row r="27" customFormat="false" ht="15" hidden="false" customHeight="true" outlineLevel="0" collapsed="false">
      <c r="A27" s="17" t="s">
        <v>146</v>
      </c>
      <c r="B27" s="25" t="n">
        <f aca="false">$B$9/12</f>
        <v>1202.5</v>
      </c>
      <c r="C27" s="25" t="n">
        <f aca="false">B27*12</f>
        <v>14430</v>
      </c>
      <c r="E27" s="3" t="s">
        <v>147</v>
      </c>
    </row>
    <row r="28" customFormat="false" ht="15" hidden="false" customHeight="true" outlineLevel="0" collapsed="false">
      <c r="A28" s="4" t="s">
        <v>148</v>
      </c>
      <c r="B28" s="26" t="n">
        <f aca="false">SUM(B25:B27)</f>
        <v>3152.5</v>
      </c>
      <c r="C28" s="26" t="n">
        <f aca="false">B28*12</f>
        <v>37830</v>
      </c>
    </row>
    <row r="29" customFormat="false" ht="15" hidden="false" customHeight="true" outlineLevel="0" collapsed="false">
      <c r="A29" s="4" t="s">
        <v>149</v>
      </c>
      <c r="B29" s="27" t="n">
        <f aca="false">B21+B23+B28</f>
        <v>50000.5</v>
      </c>
      <c r="C29" s="27" t="n">
        <f aca="false">B29*12</f>
        <v>600006</v>
      </c>
    </row>
    <row r="31" customFormat="false" ht="15" hidden="false" customHeight="true" outlineLevel="0" collapsed="false">
      <c r="A31" s="15" t="s">
        <v>150</v>
      </c>
      <c r="B31" s="16"/>
      <c r="C31" s="16"/>
      <c r="D31" s="16"/>
      <c r="E31" s="16"/>
    </row>
    <row r="32" customFormat="false" ht="15" hidden="false" customHeight="true" outlineLevel="0" collapsed="false">
      <c r="A32" s="17" t="s">
        <v>151</v>
      </c>
      <c r="B32" s="25" t="n">
        <f aca="false">ROUND($B$7*Inputs!$B$16,0)</f>
        <v>1800</v>
      </c>
      <c r="C32" s="25" t="n">
        <f aca="false">B32*12</f>
        <v>21600</v>
      </c>
    </row>
    <row r="33" customFormat="false" ht="15" hidden="false" customHeight="true" outlineLevel="0" collapsed="false">
      <c r="A33" s="17" t="s">
        <v>152</v>
      </c>
      <c r="B33" s="25" t="n">
        <f aca="false">IF($B$11="Y",ROUNDUP(B21*Inputs!$B$21,0),0)</f>
        <v>0</v>
      </c>
      <c r="C33" s="25" t="n">
        <f aca="false">B33*12</f>
        <v>0</v>
      </c>
    </row>
    <row r="34" customFormat="false" ht="15" hidden="false" customHeight="true" outlineLevel="0" collapsed="false">
      <c r="A34" s="17" t="s">
        <v>153</v>
      </c>
      <c r="B34" s="25" t="n">
        <f aca="false">Inputs!$B$22</f>
        <v>200</v>
      </c>
      <c r="C34" s="25" t="n">
        <f aca="false">B34*12</f>
        <v>2400</v>
      </c>
    </row>
    <row r="35" customFormat="false" ht="15" hidden="false" customHeight="true" outlineLevel="0" collapsed="false">
      <c r="A35" s="17" t="s">
        <v>154</v>
      </c>
      <c r="B35" s="25" t="n">
        <f aca="false">ROUND((ROUND(IF(Inputs!$B$23="New",IF(MAX(0,(C21+C23)-Inputs!$B$41)&lt;=Inputs!$B$43,0,MIN(SUMPRODUCT((MAX(0,(C21+C23)-Inputs!$B$41)&gt;Inputs!$A$27:$A$33)*(MAX(0,(C21+C23)-Inputs!$B$41)-Inputs!$A$27:$A$33)*Inputs!$B$49:$B$55),MAX(0,(C21+C23)-Inputs!$B$41)-Inputs!$B$43)),IF(MAX(0,(C21+C23)-Inputs!$B$42-Inputs!$B$22*12)&lt;=Inputs!$B$44,0,SUMPRODUCT((MAX(0,(C21+C23)-Inputs!$B$42-Inputs!$B$22*12)&gt;Inputs!$A$34:$A$40)*(MAX(0,(C21+C23)-Inputs!$B$42-Inputs!$B$22*12)-Inputs!$A$34:$A$40)*Inputs!$B$56:$B$62)))*(1+Inputs!$B$45),0))/12,0)</f>
        <v>0</v>
      </c>
      <c r="C35" s="25" t="n">
        <f aca="false">B35*12</f>
        <v>0</v>
      </c>
      <c r="E35" s="3" t="s">
        <v>155</v>
      </c>
    </row>
    <row r="36" customFormat="false" ht="15" hidden="false" customHeight="true" outlineLevel="0" collapsed="false">
      <c r="A36" s="4" t="s">
        <v>156</v>
      </c>
      <c r="B36" s="26" t="n">
        <f aca="false">SUM(B32:B35)</f>
        <v>2000</v>
      </c>
      <c r="C36" s="26" t="n">
        <f aca="false">B36*12</f>
        <v>24000</v>
      </c>
    </row>
    <row r="37" customFormat="false" ht="15" hidden="false" customHeight="true" outlineLevel="0" collapsed="false">
      <c r="A37" s="4" t="s">
        <v>157</v>
      </c>
      <c r="B37" s="27" t="n">
        <f aca="false">B21-B36</f>
        <v>42348</v>
      </c>
      <c r="C37" s="27" t="n">
        <f aca="false">B37*12</f>
        <v>508176</v>
      </c>
    </row>
    <row r="39" customFormat="false" ht="15" hidden="false" customHeight="true" outlineLevel="0" collapsed="false">
      <c r="A39" s="15" t="s">
        <v>158</v>
      </c>
      <c r="B39" s="16"/>
      <c r="C39" s="16"/>
      <c r="D39" s="16"/>
      <c r="E39" s="16"/>
    </row>
    <row r="40" customFormat="false" ht="15" hidden="false" customHeight="true" outlineLevel="0" collapsed="false">
      <c r="A40" s="17" t="s">
        <v>159</v>
      </c>
      <c r="B40" s="28" t="str">
        <f aca="false">IF(ABS(C29-Inputs!$B$7)&lt;=50,"OK","CHECK")</f>
        <v>OK</v>
      </c>
    </row>
    <row r="41" customFormat="false" ht="15" hidden="false" customHeight="true" outlineLevel="0" collapsed="false">
      <c r="A41" s="17" t="s">
        <v>160</v>
      </c>
      <c r="B41" s="28" t="str">
        <f aca="false">IF(B20&gt;=0,"OK","CHECK")</f>
        <v>OK</v>
      </c>
      <c r="E41" s="3" t="s">
        <v>161</v>
      </c>
    </row>
    <row r="42" customFormat="false" ht="15" hidden="false" customHeight="true" outlineLevel="0" collapsed="false">
      <c r="A42" s="17" t="s">
        <v>162</v>
      </c>
      <c r="B42" s="28" t="str">
        <f aca="false">IF(B17&gt;=0.5*B21,"OK","CHECK")</f>
        <v>OK</v>
      </c>
      <c r="E42" s="3" t="s">
        <v>163</v>
      </c>
    </row>
    <row r="43" customFormat="false" ht="15" hidden="false" customHeight="true" outlineLevel="0" collapsed="false">
      <c r="A43" s="3" t="s">
        <v>164</v>
      </c>
      <c r="B43" s="24" t="n">
        <f aca="false">B17/B21</f>
        <v>0.563723279516551</v>
      </c>
    </row>
  </sheetData>
  <conditionalFormatting sqref="B40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"CHECK"</formula>
    </cfRule>
  </conditionalFormatting>
  <conditionalFormatting sqref="B41">
    <cfRule type="cellIs" priority="4" operator="equal" aboveAverage="0" equalAverage="0" bottom="0" percent="0" rank="0" text="" dxfId="0">
      <formula>"OK"</formula>
    </cfRule>
    <cfRule type="cellIs" priority="5" operator="equal" aboveAverage="0" equalAverage="0" bottom="0" percent="0" rank="0" text="" dxfId="1">
      <formula>"CHECK"</formula>
    </cfRule>
  </conditionalFormatting>
  <conditionalFormatting sqref="B42">
    <cfRule type="cellIs" priority="6" operator="equal" aboveAverage="0" equalAverage="0" bottom="0" percent="0" rank="0" text="" dxfId="0">
      <formula>"OK"</formula>
    </cfRule>
    <cfRule type="cellIs" priority="7" operator="equal" aboveAverage="0" equalAverage="0" bottom="0" percent="0" rank="0" text="" dxfId="1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9" t="s">
        <v>165</v>
      </c>
    </row>
    <row r="4" customFormat="false" ht="15" hidden="false" customHeight="false" outlineLevel="0" collapsed="false">
      <c r="B4" s="30" t="s">
        <v>166</v>
      </c>
    </row>
    <row r="5" customFormat="false" ht="23.85" hidden="false" customHeight="false" outlineLevel="0" collapsed="false">
      <c r="B5" s="31" t="s">
        <v>167</v>
      </c>
    </row>
    <row r="6" customFormat="false" ht="15" hidden="false" customHeight="false" outlineLevel="0" collapsed="false">
      <c r="B6" s="31" t="s">
        <v>168</v>
      </c>
    </row>
    <row r="7" customFormat="false" ht="15" hidden="false" customHeight="false" outlineLevel="0" collapsed="false">
      <c r="B7" s="31" t="s">
        <v>169</v>
      </c>
    </row>
    <row r="9" customFormat="false" ht="15" hidden="false" customHeight="false" outlineLevel="0" collapsed="false">
      <c r="B9" s="30" t="s">
        <v>170</v>
      </c>
    </row>
    <row r="10" customFormat="false" ht="15" hidden="false" customHeight="false" outlineLevel="0" collapsed="false">
      <c r="B10" s="32" t="s">
        <v>171</v>
      </c>
    </row>
    <row r="12" customFormat="false" ht="15" hidden="false" customHeight="false" outlineLevel="0" collapsed="false">
      <c r="B12" s="33" t="s">
        <v>172</v>
      </c>
    </row>
  </sheetData>
  <hyperlinks>
    <hyperlink ref="B10" r:id="rId1" display="Get it at https://pblab.in/templates/ctc-salary-structu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2026-10-12T16:29:22Z</dcterms:created>
  <dc:creator>PB Lab</dc:creator>
  <dc:description/>
  <cp:keywords>PB Lab pblab.in Excel template India</cp:keywords>
  <dc:language>en-US</dc:language>
  <cp:lastModifiedBy/>
  <dcterms:modified xsi:type="dcterms:W3CDTF">2026-10-12T16:29:29Z</dcterms:modified>
  <cp:revision>0</cp:revision>
  <dc:subject>Turn an annual CTC into a monthly salary structure – Basic, HRA, allowances, employer PF, ESI and gratuity – with the 50% wage test under the Code on Wages and an estimate of monthly in-hand pay.</dc:subject>
  <dc:title>CTC to Salary Structure Builder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