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7.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Guide" sheetId="1" state="visible" r:id="rId3"/>
    <sheet name="Settings" sheetId="2" state="visible" r:id="rId4"/>
    <sheet name="Clients" sheetId="3" state="visible" r:id="rId5"/>
    <sheet name="Invoices" sheetId="4" state="visible" r:id="rId6"/>
    <sheet name="Summary" sheetId="5" state="visible" r:id="rId7"/>
    <sheet name="Lists" sheetId="6" state="visible" r:id="rId8"/>
    <sheet name="Get Pro" sheetId="7" state="visible" r:id="rId9"/>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<sst xmlns="http://schemas.openxmlformats.org/spreadsheetml/2006/main" count="343" uniqueCount="315">
  <si>
    <t xml:space="preserve">Freelancer Invoice &amp; Payment Tracker</t>
  </si>
  <si>
    <t xml:space="preserve">For freelancers and consultants in India: invoices with or without GST, TDS deducted by clients, payments received, overdue follow-ups and year-end totals for your tax return – Pro adds a printable invoice, TDS vs AIS check and an advance-tax planner.</t>
  </si>
  <si>
    <t xml:space="preserve">Edition</t>
  </si>
  <si>
    <t xml:space="preserve">FREE EDITION – Pro sheets listed below are available in the Pro edition</t>
  </si>
  <si>
    <t xml:space="preserve">Status</t>
  </si>
  <si>
    <t xml:space="preserve">What this template does</t>
  </si>
  <si>
    <t xml:space="preserve">Keeps track of a freelancer's or consultant's invoices from raising to payment. Add your clients once with their TDS rate and credit days, record each invoice, and the tracker works out GST (if you're registered – CGST+SGST, IGST or export), the TDS the client should deduct, the due date, what is still outstanding and what's overdue. The Summary gives the year's fees, GST, receipts, TDS to claim and a client-wise view.</t>
  </si>
  <si>
    <t xml:space="preserve">How to use</t>
  </si>
  <si>
    <t xml:space="preserve">1. Settings</t>
  </si>
  <si>
    <t xml:space="preserve">Enter your name, address, PAN, GSTIN (if any), state, bank/UPI details, financial year and report date.</t>
  </si>
  <si>
    <t xml:space="preserve">2. Clients</t>
  </si>
  <si>
    <t xml:space="preserve">Add each client with GSTIN, state, TDS % and credit days.</t>
  </si>
  <si>
    <t xml:space="preserve">3. Invoices</t>
  </si>
  <si>
    <t xml:space="preserve">One row per invoice. When paid, enter the amount received, the TDS deducted and the date.</t>
  </si>
  <si>
    <t xml:space="preserve">4. Summary</t>
  </si>
  <si>
    <t xml:space="preserve">Check outstanding and overdue amounts, TDS to claim, presumptive income and the GST registration watch.</t>
  </si>
  <si>
    <t xml:space="preserve">Colour legend</t>
  </si>
  <si>
    <t xml:space="preserve">Blue text, yellow fill</t>
  </si>
  <si>
    <t xml:space="preserve">Input – type or paste here</t>
  </si>
  <si>
    <t xml:space="preserve">Black text</t>
  </si>
  <si>
    <t xml:space="preserve">Formula – do not overwrite</t>
  </si>
  <si>
    <t xml:space="preserve">Green text</t>
  </si>
  <si>
    <t xml:space="preserve">Formula linked from another sheet</t>
  </si>
  <si>
    <t xml:space="preserve">Orange tab</t>
  </si>
  <si>
    <t xml:space="preserve">Pro sheet</t>
  </si>
  <si>
    <t xml:space="preserve">Notes</t>
  </si>
  <si>
    <t xml:space="preserve">TDS</t>
  </si>
  <si>
    <t xml:space="preserve">Businesses paying professional fees deduct 10% once fees to you exceed ₹50,000 in the year (2% for technical services) – section 393 of the Income-tax Act, 2025. The TDS is your tax paid: claim it in your return after checking AIS / Form 26AS.</t>
  </si>
  <si>
    <t xml:space="preserve">Presumptive income</t>
  </si>
  <si>
    <t xml:space="preserve">Professionals with gross receipts up to ₹50 lakh (₹75 lakh if cash receipts are within 5%) can declare 50% of receipts as income (old section 44ADA). Confirm current limits and applicability with your CA.</t>
  </si>
  <si>
    <t xml:space="preserve">GST</t>
  </si>
  <si>
    <t xml:space="preserve">Registration is required when aggregate turnover from services crosses ₹20 lakh in a year (₹10 lakh in special-category states). Exports of services under LUT are invoiced without IGST.</t>
  </si>
  <si>
    <t xml:space="preserve">Capacity</t>
  </si>
  <si>
    <t xml:space="preserve">500 invoices and 150 clients.</t>
  </si>
  <si>
    <t xml:space="preserve">Assumptions in the sample data</t>
  </si>
  <si>
    <t xml:space="preserve">A Raipur graphic designer (not GST-registered) with five clients in India and the UK, eight invoices from April to October 2026, report date 13 October 2026.</t>
  </si>
  <si>
    <t xml:space="preserve">Pro edition includes</t>
  </si>
  <si>
    <t xml:space="preserve">✔</t>
  </si>
  <si>
    <t xml:space="preserve">Invoice Print – pick an invoice for a print-ready invoice (with or without GST, export under LUT), amount in words, TDS note and payment details</t>
  </si>
  <si>
    <t xml:space="preserve">TDS vs AIS – compare TDS your clients deducted with what appears in your AIS / Form 26AS, client by client, before you file your return</t>
  </si>
  <si>
    <t xml:space="preserve">Advance Tax – presumptive (50% of fees) or actual-profit estimate under the new regime, less TDS, with the June / September / December / March instalments</t>
  </si>
  <si>
    <t xml:space="preserve">Free updates and priority email support</t>
  </si>
  <si>
    <t xml:space="preserve">Support</t>
  </si>
  <si>
    <t xml:space="preserve">Email</t>
  </si>
  <si>
    <t xml:space="preserve">support@pblab.in</t>
  </si>
  <si>
    <t xml:space="preserve">Contact</t>
  </si>
  <si>
    <t xml:space="preserve">https://pblab.in/contact</t>
  </si>
  <si>
    <t xml:space="preserve">More templates</t>
  </si>
  <si>
    <t xml:space="preserve">https://pblab.in/templates</t>
  </si>
  <si>
    <t xml:space="preserve">Licence</t>
  </si>
  <si>
    <t xml:space="preserve">For use in your own business or practice, including client work. Please don't resell, share or upload the file.</t>
  </si>
  <si>
    <t xml:space="preserve">Disclaimer</t>
  </si>
  <si>
    <t xml:space="preserve">Formats are provided as a working aid. Verify rates, thresholds and presentation against the current law, ICAI guidance and your auditor's requirements before filing or publishing.</t>
  </si>
  <si>
    <t xml:space="preserve">Settings – you and your invoices</t>
  </si>
  <si>
    <t xml:space="preserve">PB Lab · pblab.in/templates</t>
  </si>
  <si>
    <t xml:space="preserve">You</t>
  </si>
  <si>
    <t xml:space="preserve">Your name / business name</t>
  </si>
  <si>
    <t xml:space="preserve">Ananya Mishra Design Studio</t>
  </si>
  <si>
    <t xml:space="preserve">Address</t>
  </si>
  <si>
    <t xml:space="preserve">C-14, Shankar Nagar, Raipur, Chhattisgarh 492007</t>
  </si>
  <si>
    <t xml:space="preserve">PAN</t>
  </si>
  <si>
    <t xml:space="preserve">ABCPM1234D</t>
  </si>
  <si>
    <t xml:space="preserve">GSTIN (leave blank if not registered)</t>
  </si>
  <si>
    <t xml:space="preserve">GST registration is needed once aggregate turnover from services crosses ₹20 lakh in a year (₹10 lakh in special-category states), or for some inter-state supplies.</t>
  </si>
  <si>
    <t xml:space="preserve">Your state</t>
  </si>
  <si>
    <t xml:space="preserve">Chhattisgarh</t>
  </si>
  <si>
    <t xml:space="preserve">GST rate on your services</t>
  </si>
  <si>
    <t xml:space="preserve">Used only if you have a GSTIN.</t>
  </si>
  <si>
    <t xml:space="preserve">Bank / UPI details for invoices</t>
  </si>
  <si>
    <t xml:space="preserve">HDFC Bank · A/c 50100123456789 · IFSC HDFC0000456 · UPI ananya@hdfcbank</t>
  </si>
  <si>
    <t xml:space="preserve">LUT reference for exports (if any)</t>
  </si>
  <si>
    <t xml:space="preserve">Exports of services under a Letter of Undertaking are invoiced without IGST.</t>
  </si>
  <si>
    <t xml:space="preserve">Year</t>
  </si>
  <si>
    <t xml:space="preserve">Financial year starting April of</t>
  </si>
  <si>
    <t xml:space="preserve">Report date</t>
  </si>
  <si>
    <t xml:space="preserve">Used for overdue days.</t>
  </si>
  <si>
    <t xml:space="preserve">Your state code</t>
  </si>
  <si>
    <t xml:space="preserve">Clients</t>
  </si>
  <si>
    <t xml:space="preserve">TDS % is what the client deducts from your fees – usually 10% for professional fees from businesses (2% for technical services); 0 for individuals and foreign clients.</t>
  </si>
  <si>
    <t xml:space="preserve">Client</t>
  </si>
  <si>
    <t xml:space="preserve">GSTIN</t>
  </si>
  <si>
    <t xml:space="preserve">State</t>
  </si>
  <si>
    <t xml:space="preserve">TDS %</t>
  </si>
  <si>
    <t xml:space="preserve">Credit days</t>
  </si>
  <si>
    <t xml:space="preserve">Code</t>
  </si>
  <si>
    <t xml:space="preserve">Pixelworks Pvt Ltd</t>
  </si>
  <si>
    <t xml:space="preserve">27AAECP1122M1Z4</t>
  </si>
  <si>
    <t xml:space="preserve">Maharashtra</t>
  </si>
  <si>
    <t xml:space="preserve">accounts@pixelworks.in</t>
  </si>
  <si>
    <t xml:space="preserve">Raipur Organics LLP</t>
  </si>
  <si>
    <t xml:space="preserve">22AAKFR3344N1Z8</t>
  </si>
  <si>
    <t xml:space="preserve">finance@raipurorganics.in</t>
  </si>
  <si>
    <t xml:space="preserve">BlueOak Media (UK)</t>
  </si>
  <si>
    <t xml:space="preserve">Outside India</t>
  </si>
  <si>
    <t xml:space="preserve">ap@blueoak.co.uk</t>
  </si>
  <si>
    <t xml:space="preserve">Dr. Sneha Agrawal (clinic)</t>
  </si>
  <si>
    <t xml:space="preserve">sneha.clinic@gmail.com</t>
  </si>
  <si>
    <t xml:space="preserve">Nimbus Software Pvt Ltd</t>
  </si>
  <si>
    <t xml:space="preserve">29AADCN5566P1Z2</t>
  </si>
  <si>
    <t xml:space="preserve">Karnataka</t>
  </si>
  <si>
    <t xml:space="preserve">payables@nimbus.io</t>
  </si>
  <si>
    <t xml:space="preserve">Invoices and payments</t>
  </si>
  <si>
    <t xml:space="preserve">One row per invoice. Blue columns are inputs – add the amount received and the TDS deducted when the client pays.</t>
  </si>
  <si>
    <t xml:space="preserve">Invoice no.</t>
  </si>
  <si>
    <t xml:space="preserve">Date</t>
  </si>
  <si>
    <t xml:space="preserve">Description</t>
  </si>
  <si>
    <t xml:space="preserve">Fee (excl. GST)</t>
  </si>
  <si>
    <t xml:space="preserve">GST type</t>
  </si>
  <si>
    <t xml:space="preserve">IGST</t>
  </si>
  <si>
    <t xml:space="preserve">CGST</t>
  </si>
  <si>
    <t xml:space="preserve">SGST</t>
  </si>
  <si>
    <t xml:space="preserve">Invoice total</t>
  </si>
  <si>
    <t xml:space="preserve">TDS expected</t>
  </si>
  <si>
    <t xml:space="preserve">Net expected</t>
  </si>
  <si>
    <t xml:space="preserve">Due date</t>
  </si>
  <si>
    <t xml:space="preserve">Received (₹)</t>
  </si>
  <si>
    <t xml:space="preserve">TDS deducted (₹)</t>
  </si>
  <si>
    <t xml:space="preserve">Date received</t>
  </si>
  <si>
    <t xml:space="preserve">Balance</t>
  </si>
  <si>
    <t xml:space="preserve">Days overdue</t>
  </si>
  <si>
    <t xml:space="preserve">Month #</t>
  </si>
  <si>
    <t xml:space="preserve">AM/26-27/001</t>
  </si>
  <si>
    <t xml:space="preserve">Brand identity – logo and guidelines</t>
  </si>
  <si>
    <t xml:space="preserve">AM/26-27/002</t>
  </si>
  <si>
    <t xml:space="preserve">Website UI design – 12 screens</t>
  </si>
  <si>
    <t xml:space="preserve">AM/26-27/003</t>
  </si>
  <si>
    <t xml:space="preserve">Packaging design – 3 SKUs</t>
  </si>
  <si>
    <t xml:space="preserve">AM/26-27/004</t>
  </si>
  <si>
    <t xml:space="preserve">Clinic signage and brochure</t>
  </si>
  <si>
    <t xml:space="preserve">AM/26-27/005</t>
  </si>
  <si>
    <t xml:space="preserve">App onboarding illustrations</t>
  </si>
  <si>
    <t xml:space="preserve">AM/26-27/006</t>
  </si>
  <si>
    <t xml:space="preserve">Social media kit – Q3</t>
  </si>
  <si>
    <t xml:space="preserve">AM/26-27/007</t>
  </si>
  <si>
    <t xml:space="preserve">Label redesign</t>
  </si>
  <si>
    <t xml:space="preserve">AM/26-27/008</t>
  </si>
  <si>
    <t xml:space="preserve">Landing page design</t>
  </si>
  <si>
    <t xml:space="preserve">Summary for the financial year</t>
  </si>
  <si>
    <t xml:space="preserve">Fees billed (excl. GST)</t>
  </si>
  <si>
    <t xml:space="preserve">GST charged</t>
  </si>
  <si>
    <t xml:space="preserve">Received in bank</t>
  </si>
  <si>
    <t xml:space="preserve">TDS deducted by clients (claim in your return)</t>
  </si>
  <si>
    <t xml:space="preserve">Outstanding</t>
  </si>
  <si>
    <t xml:space="preserve">Of which overdue</t>
  </si>
  <si>
    <t xml:space="preserve">Invoices raised</t>
  </si>
  <si>
    <t xml:space="preserve">Tax pointers (estimates – confirm with your CA)</t>
  </si>
  <si>
    <t xml:space="preserve">Presumptive income at 50% of fees (old s.44ADA)</t>
  </si>
  <si>
    <t xml:space="preserve">Presumptive scheme limit</t>
  </si>
  <si>
    <t xml:space="preserve">₹75 lakh if cash receipts are within 5% of total receipts.</t>
  </si>
  <si>
    <t xml:space="preserve">GST registration watch (services: ₹20 lakh)</t>
  </si>
  <si>
    <t xml:space="preserve">By client</t>
  </si>
  <si>
    <t xml:space="preserve">Billed (excl. GST)</t>
  </si>
  <si>
    <t xml:space="preserve">Received</t>
  </si>
  <si>
    <t xml:space="preserve">TDS deducted</t>
  </si>
  <si>
    <t xml:space="preserve">Overdue</t>
  </si>
  <si>
    <t xml:space="preserve">Invoices</t>
  </si>
  <si>
    <t xml:space="preserve">Check: billed by client = total billed</t>
  </si>
  <si>
    <t xml:space="preserve">CHECK = an invoice with a client not in the Clients list</t>
  </si>
  <si>
    <t xml:space="preserve">Lists used by formulas</t>
  </si>
  <si>
    <t xml:space="preserve">Number</t>
  </si>
  <si>
    <t xml:space="preserve">In words</t>
  </si>
  <si>
    <t xml:space="preserve">01</t>
  </si>
  <si>
    <t xml:space="preserve">Jammu and Kashmir</t>
  </si>
  <si>
    <t xml:space="preserve">02</t>
  </si>
  <si>
    <t xml:space="preserve">Himachal Pradesh</t>
  </si>
  <si>
    <t xml:space="preserve">One</t>
  </si>
  <si>
    <t xml:space="preserve">03</t>
  </si>
  <si>
    <t xml:space="preserve">Punjab</t>
  </si>
  <si>
    <t xml:space="preserve">Two</t>
  </si>
  <si>
    <t xml:space="preserve">04</t>
  </si>
  <si>
    <t xml:space="preserve">Chandigarh</t>
  </si>
  <si>
    <t xml:space="preserve">Three</t>
  </si>
  <si>
    <t xml:space="preserve">05</t>
  </si>
  <si>
    <t xml:space="preserve">Uttarakhand</t>
  </si>
  <si>
    <t xml:space="preserve">Four</t>
  </si>
  <si>
    <t xml:space="preserve">06</t>
  </si>
  <si>
    <t xml:space="preserve">Haryana</t>
  </si>
  <si>
    <t xml:space="preserve">Five</t>
  </si>
  <si>
    <t xml:space="preserve">07</t>
  </si>
  <si>
    <t xml:space="preserve">Delhi</t>
  </si>
  <si>
    <t xml:space="preserve">Six</t>
  </si>
  <si>
    <t xml:space="preserve">08</t>
  </si>
  <si>
    <t xml:space="preserve">Rajasthan</t>
  </si>
  <si>
    <t xml:space="preserve">Seven</t>
  </si>
  <si>
    <t xml:space="preserve">09</t>
  </si>
  <si>
    <t xml:space="preserve">Uttar Pradesh</t>
  </si>
  <si>
    <t xml:space="preserve">Eight</t>
  </si>
  <si>
    <t xml:space="preserve">10</t>
  </si>
  <si>
    <t xml:space="preserve">Bihar</t>
  </si>
  <si>
    <t xml:space="preserve">Nine</t>
  </si>
  <si>
    <t xml:space="preserve">18</t>
  </si>
  <si>
    <t xml:space="preserve">Assam</t>
  </si>
  <si>
    <t xml:space="preserve">Ten</t>
  </si>
  <si>
    <t xml:space="preserve">19</t>
  </si>
  <si>
    <t xml:space="preserve">West Bengal</t>
  </si>
  <si>
    <t xml:space="preserve">Eleven</t>
  </si>
  <si>
    <t xml:space="preserve">20</t>
  </si>
  <si>
    <t xml:space="preserve">Jharkhand</t>
  </si>
  <si>
    <t xml:space="preserve">Twelve</t>
  </si>
  <si>
    <t xml:space="preserve">21</t>
  </si>
  <si>
    <t xml:space="preserve">Odisha</t>
  </si>
  <si>
    <t xml:space="preserve">Thirteen</t>
  </si>
  <si>
    <t xml:space="preserve">22</t>
  </si>
  <si>
    <t xml:space="preserve">Fourteen</t>
  </si>
  <si>
    <t xml:space="preserve">23</t>
  </si>
  <si>
    <t xml:space="preserve">Madhya Pradesh</t>
  </si>
  <si>
    <t xml:space="preserve">Fifteen</t>
  </si>
  <si>
    <t xml:space="preserve">24</t>
  </si>
  <si>
    <t xml:space="preserve">Gujarat</t>
  </si>
  <si>
    <t xml:space="preserve">Sixteen</t>
  </si>
  <si>
    <t xml:space="preserve">27</t>
  </si>
  <si>
    <t xml:space="preserve">Seventeen</t>
  </si>
  <si>
    <t xml:space="preserve">29</t>
  </si>
  <si>
    <t xml:space="preserve">Eighteen</t>
  </si>
  <si>
    <t xml:space="preserve">30</t>
  </si>
  <si>
    <t xml:space="preserve">Goa</t>
  </si>
  <si>
    <t xml:space="preserve">Nineteen</t>
  </si>
  <si>
    <t xml:space="preserve">32</t>
  </si>
  <si>
    <t xml:space="preserve">Kerala</t>
  </si>
  <si>
    <t xml:space="preserve">Twenty</t>
  </si>
  <si>
    <t xml:space="preserve">33</t>
  </si>
  <si>
    <t xml:space="preserve">Tamil Nadu</t>
  </si>
  <si>
    <t xml:space="preserve">Twenty-One</t>
  </si>
  <si>
    <t xml:space="preserve">36</t>
  </si>
  <si>
    <t xml:space="preserve">Telangana</t>
  </si>
  <si>
    <t xml:space="preserve">Twenty-Two</t>
  </si>
  <si>
    <t xml:space="preserve">37</t>
  </si>
  <si>
    <t xml:space="preserve">Andhra Pradesh</t>
  </si>
  <si>
    <t xml:space="preserve">Twenty-Three</t>
  </si>
  <si>
    <t xml:space="preserve">96</t>
  </si>
  <si>
    <t xml:space="preserve">Twenty-Four</t>
  </si>
  <si>
    <t xml:space="preserve">Twenty-Five</t>
  </si>
  <si>
    <t xml:space="preserve">Twenty-Six</t>
  </si>
  <si>
    <t xml:space="preserve">Twenty-Seven</t>
  </si>
  <si>
    <t xml:space="preserve">Twenty-Eight</t>
  </si>
  <si>
    <t xml:space="preserve">Twenty-Nine</t>
  </si>
  <si>
    <t xml:space="preserve">Thirty</t>
  </si>
  <si>
    <t xml:space="preserve">Thirty-One</t>
  </si>
  <si>
    <t xml:space="preserve">Thirty-Two</t>
  </si>
  <si>
    <t xml:space="preserve">Thirty-Three</t>
  </si>
  <si>
    <t xml:space="preserve">Thirty-Four</t>
  </si>
  <si>
    <t xml:space="preserve">Thirty-Five</t>
  </si>
  <si>
    <t xml:space="preserve">Thirty-Six</t>
  </si>
  <si>
    <t xml:space="preserve">Thirty-Seven</t>
  </si>
  <si>
    <t xml:space="preserve">Thirty-Eight</t>
  </si>
  <si>
    <t xml:space="preserve">Thirty-Nine</t>
  </si>
  <si>
    <t xml:space="preserve">Forty</t>
  </si>
  <si>
    <t xml:space="preserve">Forty-One</t>
  </si>
  <si>
    <t xml:space="preserve">Forty-Two</t>
  </si>
  <si>
    <t xml:space="preserve">Forty-Three</t>
  </si>
  <si>
    <t xml:space="preserve">Forty-Four</t>
  </si>
  <si>
    <t xml:space="preserve">Forty-Five</t>
  </si>
  <si>
    <t xml:space="preserve">Forty-Six</t>
  </si>
  <si>
    <t xml:space="preserve">Forty-Seven</t>
  </si>
  <si>
    <t xml:space="preserve">Forty-Eight</t>
  </si>
  <si>
    <t xml:space="preserve">Forty-Nine</t>
  </si>
  <si>
    <t xml:space="preserve">Fifty</t>
  </si>
  <si>
    <t xml:space="preserve">Fifty-One</t>
  </si>
  <si>
    <t xml:space="preserve">Fifty-Two</t>
  </si>
  <si>
    <t xml:space="preserve">Fifty-Three</t>
  </si>
  <si>
    <t xml:space="preserve">Fifty-Four</t>
  </si>
  <si>
    <t xml:space="preserve">Fifty-Five</t>
  </si>
  <si>
    <t xml:space="preserve">Fifty-Six</t>
  </si>
  <si>
    <t xml:space="preserve">Fifty-Seven</t>
  </si>
  <si>
    <t xml:space="preserve">Fifty-Eight</t>
  </si>
  <si>
    <t xml:space="preserve">Fifty-Nine</t>
  </si>
  <si>
    <t xml:space="preserve">Sixty</t>
  </si>
  <si>
    <t xml:space="preserve">Sixty-One</t>
  </si>
  <si>
    <t xml:space="preserve">Sixty-Two</t>
  </si>
  <si>
    <t xml:space="preserve">Sixty-Three</t>
  </si>
  <si>
    <t xml:space="preserve">Sixty-Four</t>
  </si>
  <si>
    <t xml:space="preserve">Sixty-Five</t>
  </si>
  <si>
    <t xml:space="preserve">Sixty-Six</t>
  </si>
  <si>
    <t xml:space="preserve">Sixty-Seven</t>
  </si>
  <si>
    <t xml:space="preserve">Sixty-Eight</t>
  </si>
  <si>
    <t xml:space="preserve">Sixty-Nine</t>
  </si>
  <si>
    <t xml:space="preserve">Seventy</t>
  </si>
  <si>
    <t xml:space="preserve">Seventy-One</t>
  </si>
  <si>
    <t xml:space="preserve">Seventy-Two</t>
  </si>
  <si>
    <t xml:space="preserve">Seventy-Three</t>
  </si>
  <si>
    <t xml:space="preserve">Seventy-Four</t>
  </si>
  <si>
    <t xml:space="preserve">Seventy-Five</t>
  </si>
  <si>
    <t xml:space="preserve">Seventy-Six</t>
  </si>
  <si>
    <t xml:space="preserve">Seventy-Seven</t>
  </si>
  <si>
    <t xml:space="preserve">Seventy-Eight</t>
  </si>
  <si>
    <t xml:space="preserve">Seventy-Nine</t>
  </si>
  <si>
    <t xml:space="preserve">Eighty</t>
  </si>
  <si>
    <t xml:space="preserve">Eighty-One</t>
  </si>
  <si>
    <t xml:space="preserve">Eighty-Two</t>
  </si>
  <si>
    <t xml:space="preserve">Eighty-Three</t>
  </si>
  <si>
    <t xml:space="preserve">Eighty-Four</t>
  </si>
  <si>
    <t xml:space="preserve">Eighty-Five</t>
  </si>
  <si>
    <t xml:space="preserve">Eighty-Six</t>
  </si>
  <si>
    <t xml:space="preserve">Eighty-Seven</t>
  </si>
  <si>
    <t xml:space="preserve">Eighty-Eight</t>
  </si>
  <si>
    <t xml:space="preserve">Eighty-Nine</t>
  </si>
  <si>
    <t xml:space="preserve">Ninety</t>
  </si>
  <si>
    <t xml:space="preserve">Ninety-One</t>
  </si>
  <si>
    <t xml:space="preserve">Ninety-Two</t>
  </si>
  <si>
    <t xml:space="preserve">Ninety-Three</t>
  </si>
  <si>
    <t xml:space="preserve">Ninety-Four</t>
  </si>
  <si>
    <t xml:space="preserve">Ninety-Five</t>
  </si>
  <si>
    <t xml:space="preserve">Ninety-Six</t>
  </si>
  <si>
    <t xml:space="preserve">Ninety-Seven</t>
  </si>
  <si>
    <t xml:space="preserve">Ninety-Eight</t>
  </si>
  <si>
    <t xml:space="preserve">Ninety-Nine</t>
  </si>
  <si>
    <t xml:space="preserve">Upgrade to Freelancer Invoice &amp; Payment Tracker – Pro</t>
  </si>
  <si>
    <t xml:space="preserve">The Pro edition adds:</t>
  </si>
  <si>
    <t xml:space="preserve">✔  Invoice Print – pick an invoice for a print-ready invoice (with or without GST, export under LUT), amount in words, TDS note and payment details</t>
  </si>
  <si>
    <t xml:space="preserve">✔  TDS vs AIS – compare TDS your clients deducted with what appears in your AIS / Form 26AS, client by client, before you file your return</t>
  </si>
  <si>
    <t xml:space="preserve">✔  Advance Tax – presumptive (50% of fees) or actual-profit estimate under the new regime, less TDS, with the June / September / December / March instalments</t>
  </si>
  <si>
    <t xml:space="preserve">✔  Free updates and priority email support</t>
  </si>
  <si>
    <t xml:space="preserve">Price: ₹19 (regular ₹99) – one-time payment, instant download</t>
  </si>
  <si>
    <t xml:space="preserve">Get it at https://pblab.in/templates/freelancer-invoice-payment-tracker</t>
  </si>
  <si>
    <t xml:space="preserve">Questions? support@pblab.in · https://pblab.in/contact</t>
  </si>
</sst>
</file>

<file path=xl/styles.xml><?xml version="1.0" encoding="utf-8"?>
<styleSheet xmlns="http://schemas.openxmlformats.org/spreadsheetml/2006/main">
  <numFmts count="6">
    <numFmt numFmtId="164" formatCode="General"/>
    <numFmt numFmtId="165" formatCode="0.0%;\(0.0%\);\-"/>
    <numFmt numFmtId="166" formatCode="0"/>
    <numFmt numFmtId="167" formatCode="dd\-mmm\-yyyy"/>
    <numFmt numFmtId="168" formatCode="@"/>
    <numFmt numFmtId="169" formatCode="#,##0;\(#,##0\);\-"/>
  </numFmts>
  <fonts count="18">
    <font>
      <sz val="11"/>
      <color theme="1"/>
      <name val="Calibri"/>
      <family val="2"/>
      <charset val="1"/>
    </font>
    <font>
      <sz val="10"/>
      <name val="Arial"/>
      <family val="0"/>
    </font>
    <font>
      <sz val="10"/>
      <name val="Arial"/>
      <family val="0"/>
    </font>
    <font>
      <sz val="10"/>
      <name val="Arial"/>
      <family val="0"/>
    </font>
    <font>
      <b val="true"/>
      <sz val="16"/>
      <color rgb="FF1F3864"/>
      <name val="Arial"/>
      <family val="0"/>
      <charset val="1"/>
    </font>
    <font>
      <i val="true"/>
      <sz val="9"/>
      <color rgb="FF595959"/>
      <name val="Arial"/>
      <family val="0"/>
      <charset val="1"/>
    </font>
    <font>
      <b val="true"/>
      <sz val="10"/>
      <name val="Arial"/>
      <family val="0"/>
      <charset val="1"/>
    </font>
    <font>
      <b val="true"/>
      <sz val="10"/>
      <color rgb="FF0000FF"/>
      <name val="Arial"/>
      <family val="0"/>
      <charset val="1"/>
    </font>
    <font>
      <b val="true"/>
      <sz val="10"/>
      <color rgb="FF008000"/>
      <name val="Arial"/>
      <family val="0"/>
      <charset val="1"/>
    </font>
    <font>
      <b val="true"/>
      <sz val="11"/>
      <color rgb="FF1F3864"/>
      <name val="Arial"/>
      <family val="0"/>
      <charset val="1"/>
    </font>
    <font>
      <sz val="10"/>
      <name val="Arial"/>
      <family val="0"/>
      <charset val="1"/>
    </font>
    <font>
      <sz val="10"/>
      <color rgb="FF0000FF"/>
      <name val="Arial"/>
      <family val="0"/>
      <charset val="1"/>
    </font>
    <font>
      <sz val="10"/>
      <color rgb="FF008000"/>
      <name val="Arial"/>
      <family val="0"/>
      <charset val="1"/>
    </font>
    <font>
      <b val="true"/>
      <sz val="14"/>
      <color rgb="FF1F3864"/>
      <name val="Arial"/>
      <family val="0"/>
      <charset val="1"/>
    </font>
    <font>
      <sz val="8"/>
      <color rgb="FF808080"/>
      <name val="Arial"/>
      <family val="0"/>
      <charset val="1"/>
    </font>
    <font>
      <b val="true"/>
      <sz val="10"/>
      <color rgb="FFFFFFFF"/>
      <name val="Arial"/>
      <family val="0"/>
      <charset val="1"/>
    </font>
    <font>
      <b val="true"/>
      <sz val="16"/>
      <color rgb="FFC65911"/>
      <name val="Arial"/>
      <family val="0"/>
      <charset val="1"/>
    </font>
    <font>
      <b val="true"/>
      <u val="single"/>
      <sz val="11"/>
      <color rgb="FF0563C1"/>
      <name val="Arial"/>
      <family val="0"/>
      <charset val="1"/>
    </font>
  </fonts>
  <fills count="6">
    <fill>
      <patternFill patternType="none"/>
    </fill>
    <fill>
      <patternFill patternType="gray125"/>
    </fill>
    <fill>
      <patternFill patternType="solid">
        <fgColor rgb="FFFFF2CC"/>
        <bgColor rgb="FFFCE4D6"/>
      </patternFill>
    </fill>
    <fill>
      <patternFill patternType="solid">
        <fgColor rgb="FFFCE4D6"/>
        <bgColor rgb="FFFFF2CC"/>
      </patternFill>
    </fill>
    <fill>
      <patternFill patternType="solid">
        <fgColor rgb="FFD9E1F2"/>
        <bgColor rgb="FFC6EFCE"/>
      </patternFill>
    </fill>
    <fill>
      <patternFill patternType="solid">
        <fgColor rgb="FF1F3864"/>
        <bgColor rgb="FF333333"/>
      </patternFill>
    </fill>
  </fills>
  <borders count="2">
    <border diagonalUp="false" diagonalDown="false">
      <left/>
      <right/>
      <top/>
      <bottom/>
      <diagonal/>
    </border>
    <border diagonalUp="false" diagonalDown="false">
      <left style="hair">
        <color rgb="FFBFBFBF"/>
      </left>
      <right style="hair">
        <color rgb="FFBFBFBF"/>
      </right>
      <top style="hair">
        <color rgb="FFBFBFBF"/>
      </top>
      <bottom style="hair">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7">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bottom" textRotation="0" wrapText="false" indent="0" shrinkToFit="false"/>
      <protection locked="true" hidden="false"/>
    </xf>
    <xf numFmtId="164" fontId="9" fillId="0" borderId="0" xfId="0" applyFont="true" applyBorder="false" applyAlignment="tru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11" fillId="2" borderId="0" xfId="0" applyFont="true" applyBorder="false" applyAlignment="true" applyProtection="false">
      <alignment horizontal="general" vertical="top" textRotation="0" wrapText="true" indent="0" shrinkToFit="false"/>
      <protection locked="true" hidden="false"/>
    </xf>
    <xf numFmtId="164" fontId="12" fillId="0" borderId="0" xfId="0" applyFont="true" applyBorder="false" applyAlignment="true" applyProtection="false">
      <alignment horizontal="general" vertical="top" textRotation="0" wrapText="true" indent="0" shrinkToFit="false"/>
      <protection locked="true" hidden="false"/>
    </xf>
    <xf numFmtId="164" fontId="6" fillId="3" borderId="0" xfId="0" applyFont="true" applyBorder="false" applyAlignment="true" applyProtection="false">
      <alignment horizontal="general" vertical="top" textRotation="0" wrapText="true" indent="0" shrinkToFit="false"/>
      <protection locked="true" hidden="false"/>
    </xf>
    <xf numFmtId="164" fontId="13" fillId="0" borderId="0" xfId="0" applyFont="true" applyBorder="false" applyAlignment="true" applyProtection="false">
      <alignment horizontal="general" vertical="bottom" textRotation="0" wrapText="false" indent="0" shrinkToFit="false"/>
      <protection locked="true" hidden="false"/>
    </xf>
    <xf numFmtId="164" fontId="14" fillId="0" borderId="0" xfId="0" applyFont="true" applyBorder="false" applyAlignment="true" applyProtection="false">
      <alignment horizontal="right" vertical="bottom" textRotation="0" wrapText="false" indent="0" shrinkToFit="false"/>
      <protection locked="true" hidden="false"/>
    </xf>
    <xf numFmtId="164" fontId="6" fillId="4" borderId="0" xfId="0" applyFont="true" applyBorder="false" applyAlignment="true" applyProtection="false">
      <alignment horizontal="general" vertical="bottom" textRotation="0" wrapText="false" indent="0" shrinkToFit="false"/>
      <protection locked="true" hidden="false"/>
    </xf>
    <xf numFmtId="164" fontId="0" fillId="4" borderId="0" xfId="0" applyFont="false" applyBorder="false" applyAlignment="tru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general" vertical="bottom" textRotation="0" wrapText="false" indent="0" shrinkToFit="false"/>
      <protection locked="true" hidden="false"/>
    </xf>
    <xf numFmtId="164" fontId="11" fillId="2" borderId="0" xfId="0" applyFont="true" applyBorder="true" applyAlignment="true" applyProtection="false">
      <alignment horizontal="general" vertical="bottom" textRotation="0" wrapText="false" indent="0" shrinkToFit="false"/>
      <protection locked="true" hidden="false"/>
    </xf>
    <xf numFmtId="164" fontId="11" fillId="2" borderId="0" xfId="0" applyFont="true" applyBorder="false" applyAlignment="true" applyProtection="false">
      <alignment horizontal="general" vertical="bottom" textRotation="0" wrapText="false" indent="0" shrinkToFit="false"/>
      <protection locked="true" hidden="false"/>
    </xf>
    <xf numFmtId="165" fontId="11" fillId="2" borderId="0" xfId="0" applyFont="true" applyBorder="false" applyAlignment="true" applyProtection="false">
      <alignment horizontal="general" vertical="bottom" textRotation="0" wrapText="false" indent="0" shrinkToFit="false"/>
      <protection locked="true" hidden="false"/>
    </xf>
    <xf numFmtId="166" fontId="11" fillId="2" borderId="0" xfId="0" applyFont="true" applyBorder="false" applyAlignment="true" applyProtection="false">
      <alignment horizontal="general" vertical="bottom" textRotation="0" wrapText="false" indent="0" shrinkToFit="false"/>
      <protection locked="true" hidden="false"/>
    </xf>
    <xf numFmtId="167" fontId="11" fillId="2" borderId="0" xfId="0" applyFont="true" applyBorder="false" applyAlignment="true" applyProtection="false">
      <alignment horizontal="general" vertical="bottom" textRotation="0" wrapText="false" indent="0" shrinkToFit="false"/>
      <protection locked="true" hidden="false"/>
    </xf>
    <xf numFmtId="168" fontId="10" fillId="0" borderId="0" xfId="0" applyFont="true" applyBorder="false" applyAlignment="true" applyProtection="false">
      <alignment horizontal="general" vertical="bottom" textRotation="0" wrapText="false" indent="0" shrinkToFit="false"/>
      <protection locked="true" hidden="false"/>
    </xf>
    <xf numFmtId="164" fontId="15" fillId="5" borderId="0" xfId="0" applyFont="true" applyBorder="false" applyAlignment="true" applyProtection="false">
      <alignment horizontal="left" vertical="center" textRotation="0" wrapText="true" indent="0" shrinkToFit="false"/>
      <protection locked="true" hidden="false"/>
    </xf>
    <xf numFmtId="164" fontId="15" fillId="5" borderId="0" xfId="0" applyFont="true" applyBorder="false" applyAlignment="true" applyProtection="false">
      <alignment horizontal="center" vertical="center" textRotation="0" wrapText="true" indent="0" shrinkToFit="false"/>
      <protection locked="true" hidden="false"/>
    </xf>
    <xf numFmtId="168" fontId="10" fillId="0" borderId="0" xfId="0" applyFont="true" applyBorder="false" applyAlignment="true" applyProtection="false">
      <alignment horizontal="center" vertical="bottom" textRotation="0" wrapText="false" indent="0" shrinkToFit="false"/>
      <protection locked="true" hidden="false"/>
    </xf>
    <xf numFmtId="164" fontId="11" fillId="2" borderId="1" xfId="0" applyFont="true" applyBorder="true" applyAlignment="true" applyProtection="false">
      <alignment horizontal="general" vertical="bottom" textRotation="0" wrapText="false" indent="0" shrinkToFit="false"/>
      <protection locked="true" hidden="false"/>
    </xf>
    <xf numFmtId="165" fontId="11" fillId="2" borderId="1" xfId="0" applyFont="true" applyBorder="true" applyAlignment="true" applyProtection="false">
      <alignment horizontal="general" vertical="bottom" textRotation="0" wrapText="false" indent="0" shrinkToFit="false"/>
      <protection locked="true" hidden="false"/>
    </xf>
    <xf numFmtId="169" fontId="11" fillId="2" borderId="0" xfId="0" applyFont="true" applyBorder="false" applyAlignment="tru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center" vertical="bottom" textRotation="0" wrapText="false" indent="0" shrinkToFit="false"/>
      <protection locked="true" hidden="false"/>
    </xf>
    <xf numFmtId="169" fontId="10" fillId="0" borderId="0" xfId="0" applyFont="true" applyBorder="false" applyAlignment="true" applyProtection="false">
      <alignment horizontal="general" vertical="bottom" textRotation="0" wrapText="false" indent="0" shrinkToFit="false"/>
      <protection locked="true" hidden="false"/>
    </xf>
    <xf numFmtId="169" fontId="6" fillId="0" borderId="0" xfId="0" applyFont="true" applyBorder="false" applyAlignment="true" applyProtection="false">
      <alignment horizontal="general" vertical="bottom" textRotation="0" wrapText="false" indent="0" shrinkToFit="false"/>
      <protection locked="true" hidden="false"/>
    </xf>
    <xf numFmtId="167" fontId="10" fillId="0" borderId="0" xfId="0" applyFont="true" applyBorder="false" applyAlignment="true" applyProtection="false">
      <alignment horizontal="general" vertical="bottom" textRotation="0" wrapText="false" indent="0" shrinkToFit="false"/>
      <protection locked="true" hidden="false"/>
    </xf>
    <xf numFmtId="166" fontId="10" fillId="0" borderId="0" xfId="0" applyFont="true" applyBorder="false" applyAlignment="true" applyProtection="false">
      <alignment horizontal="general" vertical="bottom" textRotation="0" wrapText="false" indent="0" shrinkToFit="false"/>
      <protection locked="true" hidden="false"/>
    </xf>
    <xf numFmtId="167" fontId="11" fillId="2" borderId="1" xfId="0" applyFont="true" applyBorder="true" applyAlignment="true" applyProtection="false">
      <alignment horizontal="general" vertical="bottom" textRotation="0" wrapText="false" indent="0" shrinkToFit="false"/>
      <protection locked="true" hidden="false"/>
    </xf>
    <xf numFmtId="169" fontId="11" fillId="2" borderId="1" xfId="0" applyFont="true" applyBorder="true" applyAlignment="true" applyProtection="false">
      <alignment horizontal="general" vertical="bottom" textRotation="0" wrapText="false" indent="0" shrinkToFit="false"/>
      <protection locked="true" hidden="false"/>
    </xf>
    <xf numFmtId="169" fontId="8" fillId="0" borderId="0" xfId="0" applyFont="true" applyBorder="false" applyAlignment="true" applyProtection="false">
      <alignment horizontal="general" vertical="bottom" textRotation="0" wrapText="false" indent="0" shrinkToFit="false"/>
      <protection locked="true" hidden="false"/>
    </xf>
    <xf numFmtId="169" fontId="12" fillId="0" borderId="0" xfId="0" applyFont="true" applyBorder="false" applyAlignment="true" applyProtection="false">
      <alignment horizontal="general" vertical="bottom" textRotation="0" wrapText="false" indent="0" shrinkToFit="false"/>
      <protection locked="true" hidden="false"/>
    </xf>
    <xf numFmtId="166" fontId="12" fillId="0" borderId="0" xfId="0" applyFont="true" applyBorder="false" applyAlignment="true" applyProtection="false">
      <alignment horizontal="general" vertical="bottom" textRotation="0" wrapText="false" indent="0" shrinkToFit="false"/>
      <protection locked="true" hidden="false"/>
    </xf>
    <xf numFmtId="164" fontId="12" fillId="0" borderId="0" xfId="0" applyFont="true" applyBorder="false" applyAlignment="true" applyProtection="false">
      <alignment horizontal="general" vertical="bottom" textRotation="0" wrapText="false" indent="0" shrinkToFit="false"/>
      <protection locked="true" hidden="false"/>
    </xf>
    <xf numFmtId="168" fontId="0" fillId="0" borderId="0" xfId="0" applyFont="true" applyBorder="false" applyAlignment="true" applyProtection="false">
      <alignment horizontal="general" vertical="bottom" textRotation="0" wrapText="false" indent="0" shrinkToFit="false"/>
      <protection locked="true" hidden="false"/>
    </xf>
    <xf numFmtId="164" fontId="16"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general" vertical="bottom" textRotation="0" wrapText="true" indent="0" shrinkToFit="false"/>
      <protection locked="true" hidden="false"/>
    </xf>
    <xf numFmtId="164" fontId="17"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6">
    <dxf>
      <fill>
        <patternFill>
          <bgColor rgb="FFC6EFCE"/>
        </patternFill>
      </fill>
    </dxf>
    <dxf>
      <fill>
        <patternFill>
          <bgColor rgb="FFFFC7CE"/>
        </patternFill>
      </fill>
    </dxf>
    <dxf>
      <fill>
        <patternFill>
          <bgColor rgb="FFFFEB9C"/>
        </patternFill>
      </fill>
    </dxf>
    <dxf>
      <font>
        <name val="Arial"/>
        <charset val="1"/>
        <family val="0"/>
        <b val="1"/>
        <color rgb="FF9C0006"/>
      </font>
    </dxf>
    <dxf>
      <font>
        <name val="Arial"/>
        <charset val="1"/>
        <family val="0"/>
        <b val="1"/>
        <color rgb="FF006100"/>
      </font>
      <fill>
        <patternFill>
          <bgColor rgb="FFC6EFCE"/>
        </patternFill>
      </fill>
    </dxf>
    <dxf>
      <font>
        <name val="Arial"/>
        <charset val="1"/>
        <family val="0"/>
        <b val="1"/>
        <color rgb="FF9C0006"/>
      </font>
      <fill>
        <patternFill>
          <bgColor rgb="FFFFC7CE"/>
        </patternFill>
      </fill>
    </dxf>
  </dxfs>
  <colors>
    <indexedColors>
      <rgbColor rgb="FF000000"/>
      <rgbColor rgb="FFFFFFFF"/>
      <rgbColor rgb="FFFF0000"/>
      <rgbColor rgb="FF00FF00"/>
      <rgbColor rgb="FF0000FF"/>
      <rgbColor rgb="FFFFFF00"/>
      <rgbColor rgb="FFFF00FF"/>
      <rgbColor rgb="FF00FFFF"/>
      <rgbColor rgb="FF9C0006"/>
      <rgbColor rgb="FF008000"/>
      <rgbColor rgb="FF000080"/>
      <rgbColor rgb="FF808000"/>
      <rgbColor rgb="FF800080"/>
      <rgbColor rgb="FF008080"/>
      <rgbColor rgb="FFBFBFBF"/>
      <rgbColor rgb="FF808080"/>
      <rgbColor rgb="FF9999FF"/>
      <rgbColor rgb="FF993366"/>
      <rgbColor rgb="FFFFF2CC"/>
      <rgbColor rgb="FFFCE4D6"/>
      <rgbColor rgb="FF660066"/>
      <rgbColor rgb="FFFF8080"/>
      <rgbColor rgb="FF0563C1"/>
      <rgbColor rgb="FFD9E1F2"/>
      <rgbColor rgb="FF000080"/>
      <rgbColor rgb="FFFF00FF"/>
      <rgbColor rgb="FFFFFF00"/>
      <rgbColor rgb="FF00FFFF"/>
      <rgbColor rgb="FF800080"/>
      <rgbColor rgb="FF800000"/>
      <rgbColor rgb="FF008080"/>
      <rgbColor rgb="FF0000FF"/>
      <rgbColor rgb="FF00CCFF"/>
      <rgbColor rgb="FFCCFFFF"/>
      <rgbColor rgb="FFC6EFCE"/>
      <rgbColor rgb="FFFFEB9C"/>
      <rgbColor rgb="FF99CCFF"/>
      <rgbColor rgb="FFFF99CC"/>
      <rgbColor rgb="FFCC99FF"/>
      <rgbColor rgb="FFFFC7CE"/>
      <rgbColor rgb="FF3366FF"/>
      <rgbColor rgb="FF33CCCC"/>
      <rgbColor rgb="FF99CC00"/>
      <rgbColor rgb="FFFFC000"/>
      <rgbColor rgb="FFFF9900"/>
      <rgbColor rgb="FFC65911"/>
      <rgbColor rgb="FF595959"/>
      <rgbColor rgb="FFA6A6A6"/>
      <rgbColor rgb="FF1F3864"/>
      <rgbColor rgb="FF70AD47"/>
      <rgbColor rgb="FF0061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7.xml.rels><?xml version="1.0" encoding="UTF-8"?>
<Relationships xmlns="http://schemas.openxmlformats.org/package/2006/relationships"><Relationship Id="rId1" Type="http://schemas.openxmlformats.org/officeDocument/2006/relationships/hyperlink" Target="https://pblab.in/templates/freelancer-invoice-payment-tracker"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F3864"/>
    <pageSetUpPr fitToPage="false"/>
  </sheetPr>
  <dimension ref="B2:C42"/>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3"/>
    <col collapsed="false" customWidth="true" hidden="false" outlineLevel="0" max="2" min="2" style="1" width="30"/>
    <col collapsed="false" customWidth="true" hidden="false" outlineLevel="0" max="3" min="3" style="1" width="92"/>
  </cols>
  <sheetData>
    <row r="2" customFormat="false" ht="19.5" hidden="false" customHeight="true" outlineLevel="0" collapsed="false">
      <c r="B2" s="2" t="s">
        <v>0</v>
      </c>
    </row>
    <row r="3" customFormat="false" ht="15" hidden="false" customHeight="true" outlineLevel="0" collapsed="false">
      <c r="B3" s="3" t="s">
        <v>1</v>
      </c>
    </row>
    <row r="4" customFormat="false" ht="15" hidden="false" customHeight="true" outlineLevel="0" collapsed="false">
      <c r="B4" s="4" t="s">
        <v>2</v>
      </c>
      <c r="C4" s="5" t="s">
        <v>3</v>
      </c>
    </row>
    <row r="5" customFormat="false" ht="15" hidden="false" customHeight="true" outlineLevel="0" collapsed="false">
      <c r="B5" s="4" t="s">
        <v>4</v>
      </c>
      <c r="C5" s="6" t="str">
        <f aca="false">IF(Summary!B170="OK","✔ Billed ₹"&amp;TEXT(Summary!B4,"#,##0")&amp;", received ₹"&amp;TEXT(Summary!B6,"#,##0")&amp;", outstanding ₹"&amp;TEXT(Summary!B8,"#,##0")&amp;" (overdue ₹"&amp;TEXT(Summary!B9,"#,##0")&amp;"); TDS to claim ₹"&amp;TEXT(Summary!B7,"#,##0"),"✘ Check the Summary – an invoice has a client not in the list")</f>
        <v>✔ Billed ₹573,000, received ₹339,500, outstanding ₹214,000 (overdue ₹114,000); TDS to claim ₹19,500</v>
      </c>
    </row>
    <row r="7" customFormat="false" ht="15" hidden="false" customHeight="true" outlineLevel="0" collapsed="false">
      <c r="B7" s="7" t="s">
        <v>5</v>
      </c>
    </row>
    <row r="8" customFormat="false" ht="69.75" hidden="false" customHeight="true" outlineLevel="0" collapsed="false">
      <c r="B8" s="8"/>
      <c r="C8" s="8" t="s">
        <v>6</v>
      </c>
    </row>
    <row r="10" customFormat="false" ht="15" hidden="false" customHeight="true" outlineLevel="0" collapsed="false">
      <c r="B10" s="7" t="s">
        <v>7</v>
      </c>
    </row>
    <row r="11" customFormat="false" ht="27.75" hidden="false" customHeight="true" outlineLevel="0" collapsed="false">
      <c r="B11" s="9" t="s">
        <v>8</v>
      </c>
      <c r="C11" s="8" t="s">
        <v>9</v>
      </c>
    </row>
    <row r="12" customFormat="false" ht="15" hidden="false" customHeight="true" outlineLevel="0" collapsed="false">
      <c r="B12" s="9" t="s">
        <v>10</v>
      </c>
      <c r="C12" s="8" t="s">
        <v>11</v>
      </c>
    </row>
    <row r="13" customFormat="false" ht="15" hidden="false" customHeight="true" outlineLevel="0" collapsed="false">
      <c r="B13" s="9" t="s">
        <v>12</v>
      </c>
      <c r="C13" s="8" t="s">
        <v>13</v>
      </c>
    </row>
    <row r="14" customFormat="false" ht="27.75" hidden="false" customHeight="true" outlineLevel="0" collapsed="false">
      <c r="B14" s="9" t="s">
        <v>14</v>
      </c>
      <c r="C14" s="8" t="s">
        <v>15</v>
      </c>
    </row>
    <row r="16" customFormat="false" ht="15" hidden="false" customHeight="true" outlineLevel="0" collapsed="false">
      <c r="B16" s="7" t="s">
        <v>16</v>
      </c>
    </row>
    <row r="17" customFormat="false" ht="15" hidden="false" customHeight="true" outlineLevel="0" collapsed="false">
      <c r="B17" s="10" t="s">
        <v>17</v>
      </c>
      <c r="C17" s="8" t="s">
        <v>18</v>
      </c>
    </row>
    <row r="18" customFormat="false" ht="15" hidden="false" customHeight="true" outlineLevel="0" collapsed="false">
      <c r="B18" s="9" t="s">
        <v>19</v>
      </c>
      <c r="C18" s="8" t="s">
        <v>20</v>
      </c>
    </row>
    <row r="19" customFormat="false" ht="15" hidden="false" customHeight="true" outlineLevel="0" collapsed="false">
      <c r="B19" s="11" t="s">
        <v>21</v>
      </c>
      <c r="C19" s="8" t="s">
        <v>22</v>
      </c>
    </row>
    <row r="20" customFormat="false" ht="15" hidden="false" customHeight="true" outlineLevel="0" collapsed="false">
      <c r="B20" s="12" t="s">
        <v>23</v>
      </c>
      <c r="C20" s="8" t="s">
        <v>24</v>
      </c>
    </row>
    <row r="22" customFormat="false" ht="15" hidden="false" customHeight="true" outlineLevel="0" collapsed="false">
      <c r="B22" s="7" t="s">
        <v>25</v>
      </c>
    </row>
    <row r="23" customFormat="false" ht="42" hidden="false" customHeight="true" outlineLevel="0" collapsed="false">
      <c r="B23" s="9" t="s">
        <v>26</v>
      </c>
      <c r="C23" s="8" t="s">
        <v>27</v>
      </c>
    </row>
    <row r="24" customFormat="false" ht="42" hidden="false" customHeight="true" outlineLevel="0" collapsed="false">
      <c r="B24" s="9" t="s">
        <v>28</v>
      </c>
      <c r="C24" s="8" t="s">
        <v>29</v>
      </c>
    </row>
    <row r="25" customFormat="false" ht="27.75" hidden="false" customHeight="true" outlineLevel="0" collapsed="false">
      <c r="B25" s="9" t="s">
        <v>30</v>
      </c>
      <c r="C25" s="8" t="s">
        <v>31</v>
      </c>
    </row>
    <row r="26" customFormat="false" ht="15" hidden="false" customHeight="true" outlineLevel="0" collapsed="false">
      <c r="B26" s="9" t="s">
        <v>32</v>
      </c>
      <c r="C26" s="8" t="s">
        <v>33</v>
      </c>
    </row>
    <row r="28" customFormat="false" ht="15" hidden="false" customHeight="true" outlineLevel="0" collapsed="false">
      <c r="B28" s="7" t="s">
        <v>34</v>
      </c>
    </row>
    <row r="29" customFormat="false" ht="27.75" hidden="false" customHeight="true" outlineLevel="0" collapsed="false">
      <c r="B29" s="8"/>
      <c r="C29" s="8" t="s">
        <v>35</v>
      </c>
    </row>
    <row r="31" customFormat="false" ht="15" hidden="false" customHeight="true" outlineLevel="0" collapsed="false">
      <c r="B31" s="7" t="s">
        <v>36</v>
      </c>
    </row>
    <row r="32" customFormat="false" ht="27.75" hidden="false" customHeight="true" outlineLevel="0" collapsed="false">
      <c r="B32" s="9" t="s">
        <v>37</v>
      </c>
      <c r="C32" s="8" t="s">
        <v>38</v>
      </c>
    </row>
    <row r="33" customFormat="false" ht="27.75" hidden="false" customHeight="true" outlineLevel="0" collapsed="false">
      <c r="B33" s="9" t="s">
        <v>37</v>
      </c>
      <c r="C33" s="8" t="s">
        <v>39</v>
      </c>
    </row>
    <row r="34" customFormat="false" ht="27.75" hidden="false" customHeight="true" outlineLevel="0" collapsed="false">
      <c r="B34" s="9" t="s">
        <v>37</v>
      </c>
      <c r="C34" s="8" t="s">
        <v>40</v>
      </c>
    </row>
    <row r="35" customFormat="false" ht="15" hidden="false" customHeight="true" outlineLevel="0" collapsed="false">
      <c r="B35" s="9" t="s">
        <v>37</v>
      </c>
      <c r="C35" s="8" t="s">
        <v>41</v>
      </c>
    </row>
    <row r="37" customFormat="false" ht="15" hidden="false" customHeight="true" outlineLevel="0" collapsed="false">
      <c r="B37" s="7" t="s">
        <v>42</v>
      </c>
    </row>
    <row r="38" customFormat="false" ht="15" hidden="false" customHeight="true" outlineLevel="0" collapsed="false">
      <c r="B38" s="9" t="s">
        <v>43</v>
      </c>
      <c r="C38" s="8" t="s">
        <v>44</v>
      </c>
    </row>
    <row r="39" customFormat="false" ht="15" hidden="false" customHeight="true" outlineLevel="0" collapsed="false">
      <c r="B39" s="9" t="s">
        <v>45</v>
      </c>
      <c r="C39" s="8" t="s">
        <v>46</v>
      </c>
    </row>
    <row r="40" customFormat="false" ht="15" hidden="false" customHeight="true" outlineLevel="0" collapsed="false">
      <c r="B40" s="9" t="s">
        <v>47</v>
      </c>
      <c r="C40" s="8" t="s">
        <v>48</v>
      </c>
    </row>
    <row r="41" customFormat="false" ht="27.75" hidden="false" customHeight="true" outlineLevel="0" collapsed="false">
      <c r="B41" s="9" t="s">
        <v>49</v>
      </c>
      <c r="C41" s="8" t="s">
        <v>50</v>
      </c>
    </row>
    <row r="42" customFormat="false" ht="27.75" hidden="false" customHeight="true" outlineLevel="0" collapsed="false">
      <c r="B42" s="9" t="s">
        <v>51</v>
      </c>
      <c r="C42" s="8" t="s">
        <v>52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FFC000"/>
    <pageSetUpPr fitToPage="true"/>
  </sheetPr>
  <dimension ref="A1:D1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40"/>
    <col collapsed="false" customWidth="true" hidden="false" outlineLevel="0" max="2" min="2" style="1" width="30"/>
    <col collapsed="false" customWidth="true" hidden="false" outlineLevel="0" max="3" min="3" style="1" width="3"/>
    <col collapsed="false" customWidth="true" hidden="false" outlineLevel="0" max="4" min="4" style="1" width="60"/>
  </cols>
  <sheetData>
    <row r="1" customFormat="false" ht="21.75" hidden="false" customHeight="true" outlineLevel="0" collapsed="false">
      <c r="A1" s="13" t="s">
        <v>53</v>
      </c>
      <c r="D1" s="14" t="s">
        <v>54</v>
      </c>
    </row>
    <row r="4" customFormat="false" ht="15" hidden="false" customHeight="true" outlineLevel="0" collapsed="false">
      <c r="A4" s="15" t="s">
        <v>55</v>
      </c>
      <c r="B4" s="16"/>
      <c r="C4" s="16"/>
      <c r="D4" s="16"/>
    </row>
    <row r="5" customFormat="false" ht="15" hidden="false" customHeight="true" outlineLevel="0" collapsed="false">
      <c r="A5" s="17" t="s">
        <v>56</v>
      </c>
      <c r="B5" s="18" t="s">
        <v>57</v>
      </c>
      <c r="C5" s="18"/>
      <c r="D5" s="18"/>
    </row>
    <row r="6" customFormat="false" ht="15" hidden="false" customHeight="true" outlineLevel="0" collapsed="false">
      <c r="A6" s="17" t="s">
        <v>58</v>
      </c>
      <c r="B6" s="18" t="s">
        <v>59</v>
      </c>
      <c r="C6" s="18"/>
      <c r="D6" s="18"/>
    </row>
    <row r="7" customFormat="false" ht="15" hidden="false" customHeight="true" outlineLevel="0" collapsed="false">
      <c r="A7" s="17" t="s">
        <v>60</v>
      </c>
      <c r="B7" s="19" t="s">
        <v>61</v>
      </c>
    </row>
    <row r="8" customFormat="false" ht="15" hidden="false" customHeight="true" outlineLevel="0" collapsed="false">
      <c r="A8" s="17" t="s">
        <v>62</v>
      </c>
      <c r="B8" s="19"/>
      <c r="D8" s="3" t="s">
        <v>63</v>
      </c>
    </row>
    <row r="9" customFormat="false" ht="15" hidden="false" customHeight="true" outlineLevel="0" collapsed="false">
      <c r="A9" s="17" t="s">
        <v>64</v>
      </c>
      <c r="B9" s="19" t="s">
        <v>65</v>
      </c>
    </row>
    <row r="10" customFormat="false" ht="15" hidden="false" customHeight="true" outlineLevel="0" collapsed="false">
      <c r="A10" s="17" t="s">
        <v>66</v>
      </c>
      <c r="B10" s="20" t="n">
        <v>0.18</v>
      </c>
      <c r="D10" s="3" t="s">
        <v>67</v>
      </c>
    </row>
    <row r="11" customFormat="false" ht="15" hidden="false" customHeight="true" outlineLevel="0" collapsed="false">
      <c r="A11" s="17" t="s">
        <v>68</v>
      </c>
      <c r="B11" s="19" t="s">
        <v>69</v>
      </c>
    </row>
    <row r="12" customFormat="false" ht="15" hidden="false" customHeight="true" outlineLevel="0" collapsed="false">
      <c r="A12" s="17" t="s">
        <v>70</v>
      </c>
      <c r="B12" s="19"/>
      <c r="D12" s="3" t="s">
        <v>71</v>
      </c>
    </row>
    <row r="13" customFormat="false" ht="15" hidden="false" customHeight="true" outlineLevel="0" collapsed="false">
      <c r="A13" s="15" t="s">
        <v>72</v>
      </c>
      <c r="B13" s="16"/>
      <c r="C13" s="16"/>
      <c r="D13" s="16"/>
    </row>
    <row r="14" customFormat="false" ht="15" hidden="false" customHeight="true" outlineLevel="0" collapsed="false">
      <c r="A14" s="17" t="s">
        <v>73</v>
      </c>
      <c r="B14" s="21" t="n">
        <v>2026</v>
      </c>
    </row>
    <row r="15" customFormat="false" ht="15" hidden="false" customHeight="true" outlineLevel="0" collapsed="false">
      <c r="A15" s="17" t="s">
        <v>74</v>
      </c>
      <c r="B15" s="22" t="n">
        <v>46308</v>
      </c>
      <c r="D15" s="3" t="s">
        <v>75</v>
      </c>
    </row>
    <row r="17" customFormat="false" ht="15" hidden="false" customHeight="true" outlineLevel="0" collapsed="false">
      <c r="A17" s="3" t="s">
        <v>76</v>
      </c>
      <c r="B17" s="23" t="str">
        <f aca="false">IFERROR(INDEX(Lists!$A$4:$A$28,MATCH(Settings!$B$9,Lists!$B$4:$B$28,0)),"")</f>
        <v>22</v>
      </c>
    </row>
  </sheetData>
  <mergeCells count="2">
    <mergeCell ref="B5:D5"/>
    <mergeCell ref="B6:D6"/>
  </mergeCells>
  <printOptions headings="false" gridLines="false" gridLinesSet="true" horizontalCentered="false" verticalCentered="false"/>
  <pageMargins left="0.75" right="0.75" top="1" bottom="1" header="0.511811023622047" footer="0.5"/>
  <pageSetup paperSize="1" scale="100" fitToWidth="1" fitToHeight="0" pageOrder="downThenOver" orientation="portrait" blackAndWhite="false" draft="false" cellComments="none" horizontalDpi="300" verticalDpi="300" copies="1"/>
  <headerFooter differentFirst="false" differentOddEven="false">
    <oddHeader/>
    <oddFooter>&amp;L&amp;8 PB Lab · pblab.in/templates&amp;R&amp;8 Page &amp;P of &amp;N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FFC000"/>
    <pageSetUpPr fitToPage="true"/>
  </sheetPr>
  <dimension ref="A1:G15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1" width="28"/>
    <col collapsed="false" customWidth="true" hidden="false" outlineLevel="0" max="3" min="2" style="1" width="18"/>
    <col collapsed="false" customWidth="true" hidden="false" outlineLevel="0" max="4" min="4" style="1" width="26"/>
    <col collapsed="false" customWidth="true" hidden="false" outlineLevel="0" max="5" min="5" style="1" width="9"/>
    <col collapsed="false" customWidth="true" hidden="false" outlineLevel="0" max="6" min="6" style="1" width="11"/>
    <col collapsed="false" customWidth="true" hidden="false" outlineLevel="0" max="7" min="7" style="1" width="7"/>
  </cols>
  <sheetData>
    <row r="1" customFormat="false" ht="21.75" hidden="false" customHeight="true" outlineLevel="0" collapsed="false">
      <c r="A1" s="13" t="s">
        <v>77</v>
      </c>
      <c r="G1" s="14" t="s">
        <v>54</v>
      </c>
    </row>
    <row r="2" customFormat="false" ht="15" hidden="false" customHeight="true" outlineLevel="0" collapsed="false">
      <c r="A2" s="3" t="s">
        <v>78</v>
      </c>
    </row>
    <row r="4" customFormat="false" ht="21.75" hidden="false" customHeight="true" outlineLevel="0" collapsed="false">
      <c r="A4" s="24" t="s">
        <v>79</v>
      </c>
      <c r="B4" s="25" t="s">
        <v>80</v>
      </c>
      <c r="C4" s="25" t="s">
        <v>81</v>
      </c>
      <c r="D4" s="25" t="s">
        <v>43</v>
      </c>
      <c r="E4" s="25" t="s">
        <v>82</v>
      </c>
      <c r="F4" s="25" t="s">
        <v>83</v>
      </c>
      <c r="G4" s="25" t="s">
        <v>84</v>
      </c>
    </row>
    <row r="5" customFormat="false" ht="15" hidden="false" customHeight="true" outlineLevel="0" collapsed="false">
      <c r="A5" s="19" t="s">
        <v>85</v>
      </c>
      <c r="B5" s="19" t="s">
        <v>86</v>
      </c>
      <c r="C5" s="19" t="s">
        <v>87</v>
      </c>
      <c r="D5" s="19" t="s">
        <v>88</v>
      </c>
      <c r="E5" s="20" t="n">
        <v>0.1</v>
      </c>
      <c r="F5" s="21" t="n">
        <v>15</v>
      </c>
      <c r="G5" s="26" t="str">
        <f aca="false">IF(A5="","",IFERROR(INDEX(Lists!$A$4:$A$28,MATCH(C5,Lists!$B$4:$B$28,0)),"?"))</f>
        <v>27</v>
      </c>
    </row>
    <row r="6" customFormat="false" ht="15" hidden="false" customHeight="true" outlineLevel="0" collapsed="false">
      <c r="A6" s="19" t="s">
        <v>89</v>
      </c>
      <c r="B6" s="19" t="s">
        <v>90</v>
      </c>
      <c r="C6" s="19" t="s">
        <v>65</v>
      </c>
      <c r="D6" s="19" t="s">
        <v>91</v>
      </c>
      <c r="E6" s="20" t="n">
        <v>0.1</v>
      </c>
      <c r="F6" s="21" t="n">
        <v>30</v>
      </c>
      <c r="G6" s="26" t="str">
        <f aca="false">IF(A6="","",IFERROR(INDEX(Lists!$A$4:$A$28,MATCH(C6,Lists!$B$4:$B$28,0)),"?"))</f>
        <v>22</v>
      </c>
    </row>
    <row r="7" customFormat="false" ht="15" hidden="false" customHeight="true" outlineLevel="0" collapsed="false">
      <c r="A7" s="19" t="s">
        <v>92</v>
      </c>
      <c r="B7" s="19"/>
      <c r="C7" s="19" t="s">
        <v>93</v>
      </c>
      <c r="D7" s="19" t="s">
        <v>94</v>
      </c>
      <c r="E7" s="20" t="n">
        <v>0</v>
      </c>
      <c r="F7" s="21" t="n">
        <v>30</v>
      </c>
      <c r="G7" s="26" t="str">
        <f aca="false">IF(A7="","",IFERROR(INDEX(Lists!$A$4:$A$28,MATCH(C7,Lists!$B$4:$B$28,0)),"?"))</f>
        <v>96</v>
      </c>
    </row>
    <row r="8" customFormat="false" ht="15" hidden="false" customHeight="true" outlineLevel="0" collapsed="false">
      <c r="A8" s="19" t="s">
        <v>95</v>
      </c>
      <c r="B8" s="19"/>
      <c r="C8" s="19" t="s">
        <v>65</v>
      </c>
      <c r="D8" s="19" t="s">
        <v>96</v>
      </c>
      <c r="E8" s="20" t="n">
        <v>0</v>
      </c>
      <c r="F8" s="21" t="n">
        <v>7</v>
      </c>
      <c r="G8" s="26" t="str">
        <f aca="false">IF(A8="","",IFERROR(INDEX(Lists!$A$4:$A$28,MATCH(C8,Lists!$B$4:$B$28,0)),"?"))</f>
        <v>22</v>
      </c>
    </row>
    <row r="9" customFormat="false" ht="15" hidden="false" customHeight="true" outlineLevel="0" collapsed="false">
      <c r="A9" s="19" t="s">
        <v>97</v>
      </c>
      <c r="B9" s="19" t="s">
        <v>98</v>
      </c>
      <c r="C9" s="19" t="s">
        <v>99</v>
      </c>
      <c r="D9" s="19" t="s">
        <v>100</v>
      </c>
      <c r="E9" s="20" t="n">
        <v>0.1</v>
      </c>
      <c r="F9" s="21" t="n">
        <v>30</v>
      </c>
      <c r="G9" s="26" t="str">
        <f aca="false">IF(A9="","",IFERROR(INDEX(Lists!$A$4:$A$28,MATCH(C9,Lists!$B$4:$B$28,0)),"?"))</f>
        <v>29</v>
      </c>
    </row>
    <row r="10" customFormat="false" ht="15" hidden="false" customHeight="true" outlineLevel="0" collapsed="false">
      <c r="A10" s="27"/>
      <c r="B10" s="27"/>
      <c r="C10" s="27"/>
      <c r="D10" s="27"/>
      <c r="E10" s="28"/>
      <c r="F10" s="27"/>
      <c r="G10" s="26" t="str">
        <f aca="false">IF(A10="","",IFERROR(INDEX(Lists!$A$4:$A$28,MATCH(C10,Lists!$B$4:$B$28,0)),"?"))</f>
        <v/>
      </c>
    </row>
    <row r="11" customFormat="false" ht="15" hidden="false" customHeight="true" outlineLevel="0" collapsed="false">
      <c r="A11" s="27"/>
      <c r="B11" s="27"/>
      <c r="C11" s="27"/>
      <c r="D11" s="27"/>
      <c r="E11" s="28"/>
      <c r="F11" s="27"/>
      <c r="G11" s="26" t="str">
        <f aca="false">IF(A11="","",IFERROR(INDEX(Lists!$A$4:$A$28,MATCH(C11,Lists!$B$4:$B$28,0)),"?"))</f>
        <v/>
      </c>
    </row>
    <row r="12" customFormat="false" ht="15" hidden="false" customHeight="true" outlineLevel="0" collapsed="false">
      <c r="A12" s="27"/>
      <c r="B12" s="27"/>
      <c r="C12" s="27"/>
      <c r="D12" s="27"/>
      <c r="E12" s="28"/>
      <c r="F12" s="27"/>
      <c r="G12" s="26" t="str">
        <f aca="false">IF(A12="","",IFERROR(INDEX(Lists!$A$4:$A$28,MATCH(C12,Lists!$B$4:$B$28,0)),"?"))</f>
        <v/>
      </c>
    </row>
    <row r="13" customFormat="false" ht="15" hidden="false" customHeight="true" outlineLevel="0" collapsed="false">
      <c r="A13" s="27"/>
      <c r="B13" s="27"/>
      <c r="C13" s="27"/>
      <c r="D13" s="27"/>
      <c r="E13" s="28"/>
      <c r="F13" s="27"/>
      <c r="G13" s="26" t="str">
        <f aca="false">IF(A13="","",IFERROR(INDEX(Lists!$A$4:$A$28,MATCH(C13,Lists!$B$4:$B$28,0)),"?"))</f>
        <v/>
      </c>
    </row>
    <row r="14" customFormat="false" ht="15" hidden="false" customHeight="true" outlineLevel="0" collapsed="false">
      <c r="A14" s="27"/>
      <c r="B14" s="27"/>
      <c r="C14" s="27"/>
      <c r="D14" s="27"/>
      <c r="E14" s="28"/>
      <c r="F14" s="27"/>
      <c r="G14" s="26" t="str">
        <f aca="false">IF(A14="","",IFERROR(INDEX(Lists!$A$4:$A$28,MATCH(C14,Lists!$B$4:$B$28,0)),"?"))</f>
        <v/>
      </c>
    </row>
    <row r="15" customFormat="false" ht="15" hidden="false" customHeight="true" outlineLevel="0" collapsed="false">
      <c r="A15" s="27"/>
      <c r="B15" s="27"/>
      <c r="C15" s="27"/>
      <c r="D15" s="27"/>
      <c r="E15" s="28"/>
      <c r="F15" s="27"/>
      <c r="G15" s="26" t="str">
        <f aca="false">IF(A15="","",IFERROR(INDEX(Lists!$A$4:$A$28,MATCH(C15,Lists!$B$4:$B$28,0)),"?"))</f>
        <v/>
      </c>
    </row>
    <row r="16" customFormat="false" ht="15" hidden="false" customHeight="true" outlineLevel="0" collapsed="false">
      <c r="A16" s="27"/>
      <c r="B16" s="27"/>
      <c r="C16" s="27"/>
      <c r="D16" s="27"/>
      <c r="E16" s="28"/>
      <c r="F16" s="27"/>
      <c r="G16" s="26" t="str">
        <f aca="false">IF(A16="","",IFERROR(INDEX(Lists!$A$4:$A$28,MATCH(C16,Lists!$B$4:$B$28,0)),"?"))</f>
        <v/>
      </c>
    </row>
    <row r="17" customFormat="false" ht="15" hidden="false" customHeight="true" outlineLevel="0" collapsed="false">
      <c r="A17" s="27"/>
      <c r="B17" s="27"/>
      <c r="C17" s="27"/>
      <c r="D17" s="27"/>
      <c r="E17" s="28"/>
      <c r="F17" s="27"/>
      <c r="G17" s="26" t="str">
        <f aca="false">IF(A17="","",IFERROR(INDEX(Lists!$A$4:$A$28,MATCH(C17,Lists!$B$4:$B$28,0)),"?"))</f>
        <v/>
      </c>
    </row>
    <row r="18" customFormat="false" ht="15" hidden="false" customHeight="true" outlineLevel="0" collapsed="false">
      <c r="A18" s="27"/>
      <c r="B18" s="27"/>
      <c r="C18" s="27"/>
      <c r="D18" s="27"/>
      <c r="E18" s="28"/>
      <c r="F18" s="27"/>
      <c r="G18" s="26" t="str">
        <f aca="false">IF(A18="","",IFERROR(INDEX(Lists!$A$4:$A$28,MATCH(C18,Lists!$B$4:$B$28,0)),"?"))</f>
        <v/>
      </c>
    </row>
    <row r="19" customFormat="false" ht="15" hidden="false" customHeight="true" outlineLevel="0" collapsed="false">
      <c r="A19" s="27"/>
      <c r="B19" s="27"/>
      <c r="C19" s="27"/>
      <c r="D19" s="27"/>
      <c r="E19" s="28"/>
      <c r="F19" s="27"/>
      <c r="G19" s="26" t="str">
        <f aca="false">IF(A19="","",IFERROR(INDEX(Lists!$A$4:$A$28,MATCH(C19,Lists!$B$4:$B$28,0)),"?"))</f>
        <v/>
      </c>
    </row>
    <row r="20" customFormat="false" ht="15" hidden="false" customHeight="true" outlineLevel="0" collapsed="false">
      <c r="A20" s="27"/>
      <c r="B20" s="27"/>
      <c r="C20" s="27"/>
      <c r="D20" s="27"/>
      <c r="E20" s="28"/>
      <c r="F20" s="27"/>
      <c r="G20" s="26" t="str">
        <f aca="false">IF(A20="","",IFERROR(INDEX(Lists!$A$4:$A$28,MATCH(C20,Lists!$B$4:$B$28,0)),"?"))</f>
        <v/>
      </c>
    </row>
    <row r="21" customFormat="false" ht="15" hidden="false" customHeight="true" outlineLevel="0" collapsed="false">
      <c r="A21" s="27"/>
      <c r="B21" s="27"/>
      <c r="C21" s="27"/>
      <c r="D21" s="27"/>
      <c r="E21" s="28"/>
      <c r="F21" s="27"/>
      <c r="G21" s="26" t="str">
        <f aca="false">IF(A21="","",IFERROR(INDEX(Lists!$A$4:$A$28,MATCH(C21,Lists!$B$4:$B$28,0)),"?"))</f>
        <v/>
      </c>
    </row>
    <row r="22" customFormat="false" ht="15" hidden="false" customHeight="true" outlineLevel="0" collapsed="false">
      <c r="A22" s="27"/>
      <c r="B22" s="27"/>
      <c r="C22" s="27"/>
      <c r="D22" s="27"/>
      <c r="E22" s="28"/>
      <c r="F22" s="27"/>
      <c r="G22" s="26" t="str">
        <f aca="false">IF(A22="","",IFERROR(INDEX(Lists!$A$4:$A$28,MATCH(C22,Lists!$B$4:$B$28,0)),"?"))</f>
        <v/>
      </c>
    </row>
    <row r="23" customFormat="false" ht="15" hidden="false" customHeight="true" outlineLevel="0" collapsed="false">
      <c r="A23" s="27"/>
      <c r="B23" s="27"/>
      <c r="C23" s="27"/>
      <c r="D23" s="27"/>
      <c r="E23" s="28"/>
      <c r="F23" s="27"/>
      <c r="G23" s="26" t="str">
        <f aca="false">IF(A23="","",IFERROR(INDEX(Lists!$A$4:$A$28,MATCH(C23,Lists!$B$4:$B$28,0)),"?"))</f>
        <v/>
      </c>
    </row>
    <row r="24" customFormat="false" ht="15" hidden="false" customHeight="true" outlineLevel="0" collapsed="false">
      <c r="A24" s="27"/>
      <c r="B24" s="27"/>
      <c r="C24" s="27"/>
      <c r="D24" s="27"/>
      <c r="E24" s="28"/>
      <c r="F24" s="27"/>
      <c r="G24" s="26" t="str">
        <f aca="false">IF(A24="","",IFERROR(INDEX(Lists!$A$4:$A$28,MATCH(C24,Lists!$B$4:$B$28,0)),"?"))</f>
        <v/>
      </c>
    </row>
    <row r="25" customFormat="false" ht="15" hidden="false" customHeight="true" outlineLevel="0" collapsed="false">
      <c r="A25" s="27"/>
      <c r="B25" s="27"/>
      <c r="C25" s="27"/>
      <c r="D25" s="27"/>
      <c r="E25" s="28"/>
      <c r="F25" s="27"/>
      <c r="G25" s="26" t="str">
        <f aca="false">IF(A25="","",IFERROR(INDEX(Lists!$A$4:$A$28,MATCH(C25,Lists!$B$4:$B$28,0)),"?"))</f>
        <v/>
      </c>
    </row>
    <row r="26" customFormat="false" ht="15" hidden="false" customHeight="true" outlineLevel="0" collapsed="false">
      <c r="A26" s="27"/>
      <c r="B26" s="27"/>
      <c r="C26" s="27"/>
      <c r="D26" s="27"/>
      <c r="E26" s="28"/>
      <c r="F26" s="27"/>
      <c r="G26" s="26" t="str">
        <f aca="false">IF(A26="","",IFERROR(INDEX(Lists!$A$4:$A$28,MATCH(C26,Lists!$B$4:$B$28,0)),"?"))</f>
        <v/>
      </c>
    </row>
    <row r="27" customFormat="false" ht="15" hidden="false" customHeight="true" outlineLevel="0" collapsed="false">
      <c r="A27" s="27"/>
      <c r="B27" s="27"/>
      <c r="C27" s="27"/>
      <c r="D27" s="27"/>
      <c r="E27" s="28"/>
      <c r="F27" s="27"/>
      <c r="G27" s="26" t="str">
        <f aca="false">IF(A27="","",IFERROR(INDEX(Lists!$A$4:$A$28,MATCH(C27,Lists!$B$4:$B$28,0)),"?"))</f>
        <v/>
      </c>
    </row>
    <row r="28" customFormat="false" ht="15" hidden="false" customHeight="true" outlineLevel="0" collapsed="false">
      <c r="A28" s="27"/>
      <c r="B28" s="27"/>
      <c r="C28" s="27"/>
      <c r="D28" s="27"/>
      <c r="E28" s="28"/>
      <c r="F28" s="27"/>
      <c r="G28" s="26" t="str">
        <f aca="false">IF(A28="","",IFERROR(INDEX(Lists!$A$4:$A$28,MATCH(C28,Lists!$B$4:$B$28,0)),"?"))</f>
        <v/>
      </c>
    </row>
    <row r="29" customFormat="false" ht="15" hidden="false" customHeight="true" outlineLevel="0" collapsed="false">
      <c r="A29" s="27"/>
      <c r="B29" s="27"/>
      <c r="C29" s="27"/>
      <c r="D29" s="27"/>
      <c r="E29" s="28"/>
      <c r="F29" s="27"/>
      <c r="G29" s="26" t="str">
        <f aca="false">IF(A29="","",IFERROR(INDEX(Lists!$A$4:$A$28,MATCH(C29,Lists!$B$4:$B$28,0)),"?"))</f>
        <v/>
      </c>
    </row>
    <row r="30" customFormat="false" ht="15" hidden="false" customHeight="true" outlineLevel="0" collapsed="false">
      <c r="A30" s="27"/>
      <c r="B30" s="27"/>
      <c r="C30" s="27"/>
      <c r="D30" s="27"/>
      <c r="E30" s="28"/>
      <c r="F30" s="27"/>
      <c r="G30" s="26" t="str">
        <f aca="false">IF(A30="","",IFERROR(INDEX(Lists!$A$4:$A$28,MATCH(C30,Lists!$B$4:$B$28,0)),"?"))</f>
        <v/>
      </c>
    </row>
    <row r="31" customFormat="false" ht="15" hidden="false" customHeight="true" outlineLevel="0" collapsed="false">
      <c r="A31" s="27"/>
      <c r="B31" s="27"/>
      <c r="C31" s="27"/>
      <c r="D31" s="27"/>
      <c r="E31" s="28"/>
      <c r="F31" s="27"/>
      <c r="G31" s="26" t="str">
        <f aca="false">IF(A31="","",IFERROR(INDEX(Lists!$A$4:$A$28,MATCH(C31,Lists!$B$4:$B$28,0)),"?"))</f>
        <v/>
      </c>
    </row>
    <row r="32" customFormat="false" ht="15" hidden="false" customHeight="true" outlineLevel="0" collapsed="false">
      <c r="A32" s="27"/>
      <c r="B32" s="27"/>
      <c r="C32" s="27"/>
      <c r="D32" s="27"/>
      <c r="E32" s="28"/>
      <c r="F32" s="27"/>
      <c r="G32" s="26" t="str">
        <f aca="false">IF(A32="","",IFERROR(INDEX(Lists!$A$4:$A$28,MATCH(C32,Lists!$B$4:$B$28,0)),"?"))</f>
        <v/>
      </c>
    </row>
    <row r="33" customFormat="false" ht="15" hidden="false" customHeight="true" outlineLevel="0" collapsed="false">
      <c r="A33" s="27"/>
      <c r="B33" s="27"/>
      <c r="C33" s="27"/>
      <c r="D33" s="27"/>
      <c r="E33" s="28"/>
      <c r="F33" s="27"/>
      <c r="G33" s="26" t="str">
        <f aca="false">IF(A33="","",IFERROR(INDEX(Lists!$A$4:$A$28,MATCH(C33,Lists!$B$4:$B$28,0)),"?"))</f>
        <v/>
      </c>
    </row>
    <row r="34" customFormat="false" ht="15" hidden="false" customHeight="true" outlineLevel="0" collapsed="false">
      <c r="A34" s="27"/>
      <c r="B34" s="27"/>
      <c r="C34" s="27"/>
      <c r="D34" s="27"/>
      <c r="E34" s="28"/>
      <c r="F34" s="27"/>
      <c r="G34" s="26" t="str">
        <f aca="false">IF(A34="","",IFERROR(INDEX(Lists!$A$4:$A$28,MATCH(C34,Lists!$B$4:$B$28,0)),"?"))</f>
        <v/>
      </c>
    </row>
    <row r="35" customFormat="false" ht="15" hidden="false" customHeight="true" outlineLevel="0" collapsed="false">
      <c r="A35" s="27"/>
      <c r="B35" s="27"/>
      <c r="C35" s="27"/>
      <c r="D35" s="27"/>
      <c r="E35" s="28"/>
      <c r="F35" s="27"/>
      <c r="G35" s="26" t="str">
        <f aca="false">IF(A35="","",IFERROR(INDEX(Lists!$A$4:$A$28,MATCH(C35,Lists!$B$4:$B$28,0)),"?"))</f>
        <v/>
      </c>
    </row>
    <row r="36" customFormat="false" ht="15" hidden="false" customHeight="true" outlineLevel="0" collapsed="false">
      <c r="A36" s="27"/>
      <c r="B36" s="27"/>
      <c r="C36" s="27"/>
      <c r="D36" s="27"/>
      <c r="E36" s="28"/>
      <c r="F36" s="27"/>
      <c r="G36" s="26" t="str">
        <f aca="false">IF(A36="","",IFERROR(INDEX(Lists!$A$4:$A$28,MATCH(C36,Lists!$B$4:$B$28,0)),"?"))</f>
        <v/>
      </c>
    </row>
    <row r="37" customFormat="false" ht="15" hidden="false" customHeight="true" outlineLevel="0" collapsed="false">
      <c r="A37" s="27"/>
      <c r="B37" s="27"/>
      <c r="C37" s="27"/>
      <c r="D37" s="27"/>
      <c r="E37" s="28"/>
      <c r="F37" s="27"/>
      <c r="G37" s="26" t="str">
        <f aca="false">IF(A37="","",IFERROR(INDEX(Lists!$A$4:$A$28,MATCH(C37,Lists!$B$4:$B$28,0)),"?"))</f>
        <v/>
      </c>
    </row>
    <row r="38" customFormat="false" ht="15" hidden="false" customHeight="true" outlineLevel="0" collapsed="false">
      <c r="A38" s="27"/>
      <c r="B38" s="27"/>
      <c r="C38" s="27"/>
      <c r="D38" s="27"/>
      <c r="E38" s="28"/>
      <c r="F38" s="27"/>
      <c r="G38" s="26" t="str">
        <f aca="false">IF(A38="","",IFERROR(INDEX(Lists!$A$4:$A$28,MATCH(C38,Lists!$B$4:$B$28,0)),"?"))</f>
        <v/>
      </c>
    </row>
    <row r="39" customFormat="false" ht="15" hidden="false" customHeight="true" outlineLevel="0" collapsed="false">
      <c r="A39" s="27"/>
      <c r="B39" s="27"/>
      <c r="C39" s="27"/>
      <c r="D39" s="27"/>
      <c r="E39" s="28"/>
      <c r="F39" s="27"/>
      <c r="G39" s="26" t="str">
        <f aca="false">IF(A39="","",IFERROR(INDEX(Lists!$A$4:$A$28,MATCH(C39,Lists!$B$4:$B$28,0)),"?"))</f>
        <v/>
      </c>
    </row>
    <row r="40" customFormat="false" ht="15" hidden="false" customHeight="true" outlineLevel="0" collapsed="false">
      <c r="A40" s="27"/>
      <c r="B40" s="27"/>
      <c r="C40" s="27"/>
      <c r="D40" s="27"/>
      <c r="E40" s="28"/>
      <c r="F40" s="27"/>
      <c r="G40" s="26" t="str">
        <f aca="false">IF(A40="","",IFERROR(INDEX(Lists!$A$4:$A$28,MATCH(C40,Lists!$B$4:$B$28,0)),"?"))</f>
        <v/>
      </c>
    </row>
    <row r="41" customFormat="false" ht="15" hidden="false" customHeight="true" outlineLevel="0" collapsed="false">
      <c r="A41" s="27"/>
      <c r="B41" s="27"/>
      <c r="C41" s="27"/>
      <c r="D41" s="27"/>
      <c r="E41" s="28"/>
      <c r="F41" s="27"/>
      <c r="G41" s="26" t="str">
        <f aca="false">IF(A41="","",IFERROR(INDEX(Lists!$A$4:$A$28,MATCH(C41,Lists!$B$4:$B$28,0)),"?"))</f>
        <v/>
      </c>
    </row>
    <row r="42" customFormat="false" ht="15" hidden="false" customHeight="true" outlineLevel="0" collapsed="false">
      <c r="A42" s="27"/>
      <c r="B42" s="27"/>
      <c r="C42" s="27"/>
      <c r="D42" s="27"/>
      <c r="E42" s="28"/>
      <c r="F42" s="27"/>
      <c r="G42" s="26" t="str">
        <f aca="false">IF(A42="","",IFERROR(INDEX(Lists!$A$4:$A$28,MATCH(C42,Lists!$B$4:$B$28,0)),"?"))</f>
        <v/>
      </c>
    </row>
    <row r="43" customFormat="false" ht="15" hidden="false" customHeight="true" outlineLevel="0" collapsed="false">
      <c r="A43" s="27"/>
      <c r="B43" s="27"/>
      <c r="C43" s="27"/>
      <c r="D43" s="27"/>
      <c r="E43" s="28"/>
      <c r="F43" s="27"/>
      <c r="G43" s="26" t="str">
        <f aca="false">IF(A43="","",IFERROR(INDEX(Lists!$A$4:$A$28,MATCH(C43,Lists!$B$4:$B$28,0)),"?"))</f>
        <v/>
      </c>
    </row>
    <row r="44" customFormat="false" ht="15" hidden="false" customHeight="true" outlineLevel="0" collapsed="false">
      <c r="A44" s="27"/>
      <c r="B44" s="27"/>
      <c r="C44" s="27"/>
      <c r="D44" s="27"/>
      <c r="E44" s="28"/>
      <c r="F44" s="27"/>
      <c r="G44" s="26" t="str">
        <f aca="false">IF(A44="","",IFERROR(INDEX(Lists!$A$4:$A$28,MATCH(C44,Lists!$B$4:$B$28,0)),"?"))</f>
        <v/>
      </c>
    </row>
    <row r="45" customFormat="false" ht="15" hidden="false" customHeight="true" outlineLevel="0" collapsed="false">
      <c r="A45" s="27"/>
      <c r="B45" s="27"/>
      <c r="C45" s="27"/>
      <c r="D45" s="27"/>
      <c r="E45" s="28"/>
      <c r="F45" s="27"/>
      <c r="G45" s="26" t="str">
        <f aca="false">IF(A45="","",IFERROR(INDEX(Lists!$A$4:$A$28,MATCH(C45,Lists!$B$4:$B$28,0)),"?"))</f>
        <v/>
      </c>
    </row>
    <row r="46" customFormat="false" ht="15" hidden="false" customHeight="true" outlineLevel="0" collapsed="false">
      <c r="A46" s="27"/>
      <c r="B46" s="27"/>
      <c r="C46" s="27"/>
      <c r="D46" s="27"/>
      <c r="E46" s="28"/>
      <c r="F46" s="27"/>
      <c r="G46" s="26" t="str">
        <f aca="false">IF(A46="","",IFERROR(INDEX(Lists!$A$4:$A$28,MATCH(C46,Lists!$B$4:$B$28,0)),"?"))</f>
        <v/>
      </c>
    </row>
    <row r="47" customFormat="false" ht="15" hidden="false" customHeight="true" outlineLevel="0" collapsed="false">
      <c r="A47" s="27"/>
      <c r="B47" s="27"/>
      <c r="C47" s="27"/>
      <c r="D47" s="27"/>
      <c r="E47" s="28"/>
      <c r="F47" s="27"/>
      <c r="G47" s="26" t="str">
        <f aca="false">IF(A47="","",IFERROR(INDEX(Lists!$A$4:$A$28,MATCH(C47,Lists!$B$4:$B$28,0)),"?"))</f>
        <v/>
      </c>
    </row>
    <row r="48" customFormat="false" ht="15" hidden="false" customHeight="true" outlineLevel="0" collapsed="false">
      <c r="A48" s="27"/>
      <c r="B48" s="27"/>
      <c r="C48" s="27"/>
      <c r="D48" s="27"/>
      <c r="E48" s="28"/>
      <c r="F48" s="27"/>
      <c r="G48" s="26" t="str">
        <f aca="false">IF(A48="","",IFERROR(INDEX(Lists!$A$4:$A$28,MATCH(C48,Lists!$B$4:$B$28,0)),"?"))</f>
        <v/>
      </c>
    </row>
    <row r="49" customFormat="false" ht="15" hidden="false" customHeight="true" outlineLevel="0" collapsed="false">
      <c r="A49" s="27"/>
      <c r="B49" s="27"/>
      <c r="C49" s="27"/>
      <c r="D49" s="27"/>
      <c r="E49" s="28"/>
      <c r="F49" s="27"/>
      <c r="G49" s="26" t="str">
        <f aca="false">IF(A49="","",IFERROR(INDEX(Lists!$A$4:$A$28,MATCH(C49,Lists!$B$4:$B$28,0)),"?"))</f>
        <v/>
      </c>
    </row>
    <row r="50" customFormat="false" ht="15" hidden="false" customHeight="true" outlineLevel="0" collapsed="false">
      <c r="A50" s="27"/>
      <c r="B50" s="27"/>
      <c r="C50" s="27"/>
      <c r="D50" s="27"/>
      <c r="E50" s="28"/>
      <c r="F50" s="27"/>
      <c r="G50" s="26" t="str">
        <f aca="false">IF(A50="","",IFERROR(INDEX(Lists!$A$4:$A$28,MATCH(C50,Lists!$B$4:$B$28,0)),"?"))</f>
        <v/>
      </c>
    </row>
    <row r="51" customFormat="false" ht="15" hidden="false" customHeight="true" outlineLevel="0" collapsed="false">
      <c r="A51" s="27"/>
      <c r="B51" s="27"/>
      <c r="C51" s="27"/>
      <c r="D51" s="27"/>
      <c r="E51" s="28"/>
      <c r="F51" s="27"/>
      <c r="G51" s="26" t="str">
        <f aca="false">IF(A51="","",IFERROR(INDEX(Lists!$A$4:$A$28,MATCH(C51,Lists!$B$4:$B$28,0)),"?"))</f>
        <v/>
      </c>
    </row>
    <row r="52" customFormat="false" ht="15" hidden="false" customHeight="true" outlineLevel="0" collapsed="false">
      <c r="A52" s="27"/>
      <c r="B52" s="27"/>
      <c r="C52" s="27"/>
      <c r="D52" s="27"/>
      <c r="E52" s="28"/>
      <c r="F52" s="27"/>
      <c r="G52" s="26" t="str">
        <f aca="false">IF(A52="","",IFERROR(INDEX(Lists!$A$4:$A$28,MATCH(C52,Lists!$B$4:$B$28,0)),"?"))</f>
        <v/>
      </c>
    </row>
    <row r="53" customFormat="false" ht="15" hidden="false" customHeight="true" outlineLevel="0" collapsed="false">
      <c r="A53" s="27"/>
      <c r="B53" s="27"/>
      <c r="C53" s="27"/>
      <c r="D53" s="27"/>
      <c r="E53" s="28"/>
      <c r="F53" s="27"/>
      <c r="G53" s="26" t="str">
        <f aca="false">IF(A53="","",IFERROR(INDEX(Lists!$A$4:$A$28,MATCH(C53,Lists!$B$4:$B$28,0)),"?"))</f>
        <v/>
      </c>
    </row>
    <row r="54" customFormat="false" ht="15" hidden="false" customHeight="true" outlineLevel="0" collapsed="false">
      <c r="A54" s="27"/>
      <c r="B54" s="27"/>
      <c r="C54" s="27"/>
      <c r="D54" s="27"/>
      <c r="E54" s="28"/>
      <c r="F54" s="27"/>
      <c r="G54" s="26" t="str">
        <f aca="false">IF(A54="","",IFERROR(INDEX(Lists!$A$4:$A$28,MATCH(C54,Lists!$B$4:$B$28,0)),"?"))</f>
        <v/>
      </c>
    </row>
    <row r="55" customFormat="false" ht="15" hidden="false" customHeight="true" outlineLevel="0" collapsed="false">
      <c r="A55" s="27"/>
      <c r="B55" s="27"/>
      <c r="C55" s="27"/>
      <c r="D55" s="27"/>
      <c r="E55" s="28"/>
      <c r="F55" s="27"/>
      <c r="G55" s="26" t="str">
        <f aca="false">IF(A55="","",IFERROR(INDEX(Lists!$A$4:$A$28,MATCH(C55,Lists!$B$4:$B$28,0)),"?"))</f>
        <v/>
      </c>
    </row>
    <row r="56" customFormat="false" ht="15" hidden="false" customHeight="true" outlineLevel="0" collapsed="false">
      <c r="A56" s="27"/>
      <c r="B56" s="27"/>
      <c r="C56" s="27"/>
      <c r="D56" s="27"/>
      <c r="E56" s="28"/>
      <c r="F56" s="27"/>
      <c r="G56" s="26" t="str">
        <f aca="false">IF(A56="","",IFERROR(INDEX(Lists!$A$4:$A$28,MATCH(C56,Lists!$B$4:$B$28,0)),"?"))</f>
        <v/>
      </c>
    </row>
    <row r="57" customFormat="false" ht="15" hidden="false" customHeight="true" outlineLevel="0" collapsed="false">
      <c r="A57" s="27"/>
      <c r="B57" s="27"/>
      <c r="C57" s="27"/>
      <c r="D57" s="27"/>
      <c r="E57" s="28"/>
      <c r="F57" s="27"/>
      <c r="G57" s="26" t="str">
        <f aca="false">IF(A57="","",IFERROR(INDEX(Lists!$A$4:$A$28,MATCH(C57,Lists!$B$4:$B$28,0)),"?"))</f>
        <v/>
      </c>
    </row>
    <row r="58" customFormat="false" ht="15" hidden="false" customHeight="true" outlineLevel="0" collapsed="false">
      <c r="A58" s="27"/>
      <c r="B58" s="27"/>
      <c r="C58" s="27"/>
      <c r="D58" s="27"/>
      <c r="E58" s="28"/>
      <c r="F58" s="27"/>
      <c r="G58" s="26" t="str">
        <f aca="false">IF(A58="","",IFERROR(INDEX(Lists!$A$4:$A$28,MATCH(C58,Lists!$B$4:$B$28,0)),"?"))</f>
        <v/>
      </c>
    </row>
    <row r="59" customFormat="false" ht="15" hidden="false" customHeight="true" outlineLevel="0" collapsed="false">
      <c r="A59" s="27"/>
      <c r="B59" s="27"/>
      <c r="C59" s="27"/>
      <c r="D59" s="27"/>
      <c r="E59" s="28"/>
      <c r="F59" s="27"/>
      <c r="G59" s="26" t="str">
        <f aca="false">IF(A59="","",IFERROR(INDEX(Lists!$A$4:$A$28,MATCH(C59,Lists!$B$4:$B$28,0)),"?"))</f>
        <v/>
      </c>
    </row>
    <row r="60" customFormat="false" ht="15" hidden="false" customHeight="true" outlineLevel="0" collapsed="false">
      <c r="A60" s="27"/>
      <c r="B60" s="27"/>
      <c r="C60" s="27"/>
      <c r="D60" s="27"/>
      <c r="E60" s="28"/>
      <c r="F60" s="27"/>
      <c r="G60" s="26" t="str">
        <f aca="false">IF(A60="","",IFERROR(INDEX(Lists!$A$4:$A$28,MATCH(C60,Lists!$B$4:$B$28,0)),"?"))</f>
        <v/>
      </c>
    </row>
    <row r="61" customFormat="false" ht="15" hidden="false" customHeight="true" outlineLevel="0" collapsed="false">
      <c r="A61" s="27"/>
      <c r="B61" s="27"/>
      <c r="C61" s="27"/>
      <c r="D61" s="27"/>
      <c r="E61" s="28"/>
      <c r="F61" s="27"/>
      <c r="G61" s="26" t="str">
        <f aca="false">IF(A61="","",IFERROR(INDEX(Lists!$A$4:$A$28,MATCH(C61,Lists!$B$4:$B$28,0)),"?"))</f>
        <v/>
      </c>
    </row>
    <row r="62" customFormat="false" ht="15" hidden="false" customHeight="true" outlineLevel="0" collapsed="false">
      <c r="A62" s="27"/>
      <c r="B62" s="27"/>
      <c r="C62" s="27"/>
      <c r="D62" s="27"/>
      <c r="E62" s="28"/>
      <c r="F62" s="27"/>
      <c r="G62" s="26" t="str">
        <f aca="false">IF(A62="","",IFERROR(INDEX(Lists!$A$4:$A$28,MATCH(C62,Lists!$B$4:$B$28,0)),"?"))</f>
        <v/>
      </c>
    </row>
    <row r="63" customFormat="false" ht="15" hidden="false" customHeight="true" outlineLevel="0" collapsed="false">
      <c r="A63" s="27"/>
      <c r="B63" s="27"/>
      <c r="C63" s="27"/>
      <c r="D63" s="27"/>
      <c r="E63" s="28"/>
      <c r="F63" s="27"/>
      <c r="G63" s="26" t="str">
        <f aca="false">IF(A63="","",IFERROR(INDEX(Lists!$A$4:$A$28,MATCH(C63,Lists!$B$4:$B$28,0)),"?"))</f>
        <v/>
      </c>
    </row>
    <row r="64" customFormat="false" ht="15" hidden="false" customHeight="true" outlineLevel="0" collapsed="false">
      <c r="A64" s="27"/>
      <c r="B64" s="27"/>
      <c r="C64" s="27"/>
      <c r="D64" s="27"/>
      <c r="E64" s="28"/>
      <c r="F64" s="27"/>
      <c r="G64" s="26" t="str">
        <f aca="false">IF(A64="","",IFERROR(INDEX(Lists!$A$4:$A$28,MATCH(C64,Lists!$B$4:$B$28,0)),"?"))</f>
        <v/>
      </c>
    </row>
    <row r="65" customFormat="false" ht="15" hidden="false" customHeight="true" outlineLevel="0" collapsed="false">
      <c r="A65" s="27"/>
      <c r="B65" s="27"/>
      <c r="C65" s="27"/>
      <c r="D65" s="27"/>
      <c r="E65" s="28"/>
      <c r="F65" s="27"/>
      <c r="G65" s="26" t="str">
        <f aca="false">IF(A65="","",IFERROR(INDEX(Lists!$A$4:$A$28,MATCH(C65,Lists!$B$4:$B$28,0)),"?"))</f>
        <v/>
      </c>
    </row>
    <row r="66" customFormat="false" ht="15" hidden="false" customHeight="true" outlineLevel="0" collapsed="false">
      <c r="A66" s="27"/>
      <c r="B66" s="27"/>
      <c r="C66" s="27"/>
      <c r="D66" s="27"/>
      <c r="E66" s="28"/>
      <c r="F66" s="27"/>
      <c r="G66" s="26" t="str">
        <f aca="false">IF(A66="","",IFERROR(INDEX(Lists!$A$4:$A$28,MATCH(C66,Lists!$B$4:$B$28,0)),"?"))</f>
        <v/>
      </c>
    </row>
    <row r="67" customFormat="false" ht="15" hidden="false" customHeight="true" outlineLevel="0" collapsed="false">
      <c r="A67" s="27"/>
      <c r="B67" s="27"/>
      <c r="C67" s="27"/>
      <c r="D67" s="27"/>
      <c r="E67" s="28"/>
      <c r="F67" s="27"/>
      <c r="G67" s="26" t="str">
        <f aca="false">IF(A67="","",IFERROR(INDEX(Lists!$A$4:$A$28,MATCH(C67,Lists!$B$4:$B$28,0)),"?"))</f>
        <v/>
      </c>
    </row>
    <row r="68" customFormat="false" ht="15" hidden="false" customHeight="true" outlineLevel="0" collapsed="false">
      <c r="A68" s="27"/>
      <c r="B68" s="27"/>
      <c r="C68" s="27"/>
      <c r="D68" s="27"/>
      <c r="E68" s="28"/>
      <c r="F68" s="27"/>
      <c r="G68" s="26" t="str">
        <f aca="false">IF(A68="","",IFERROR(INDEX(Lists!$A$4:$A$28,MATCH(C68,Lists!$B$4:$B$28,0)),"?"))</f>
        <v/>
      </c>
    </row>
    <row r="69" customFormat="false" ht="15" hidden="false" customHeight="true" outlineLevel="0" collapsed="false">
      <c r="A69" s="27"/>
      <c r="B69" s="27"/>
      <c r="C69" s="27"/>
      <c r="D69" s="27"/>
      <c r="E69" s="28"/>
      <c r="F69" s="27"/>
      <c r="G69" s="26" t="str">
        <f aca="false">IF(A69="","",IFERROR(INDEX(Lists!$A$4:$A$28,MATCH(C69,Lists!$B$4:$B$28,0)),"?"))</f>
        <v/>
      </c>
    </row>
    <row r="70" customFormat="false" ht="15" hidden="false" customHeight="true" outlineLevel="0" collapsed="false">
      <c r="A70" s="27"/>
      <c r="B70" s="27"/>
      <c r="C70" s="27"/>
      <c r="D70" s="27"/>
      <c r="E70" s="28"/>
      <c r="F70" s="27"/>
      <c r="G70" s="26" t="str">
        <f aca="false">IF(A70="","",IFERROR(INDEX(Lists!$A$4:$A$28,MATCH(C70,Lists!$B$4:$B$28,0)),"?"))</f>
        <v/>
      </c>
    </row>
    <row r="71" customFormat="false" ht="15" hidden="false" customHeight="true" outlineLevel="0" collapsed="false">
      <c r="A71" s="27"/>
      <c r="B71" s="27"/>
      <c r="C71" s="27"/>
      <c r="D71" s="27"/>
      <c r="E71" s="28"/>
      <c r="F71" s="27"/>
      <c r="G71" s="26" t="str">
        <f aca="false">IF(A71="","",IFERROR(INDEX(Lists!$A$4:$A$28,MATCH(C71,Lists!$B$4:$B$28,0)),"?"))</f>
        <v/>
      </c>
    </row>
    <row r="72" customFormat="false" ht="15" hidden="false" customHeight="true" outlineLevel="0" collapsed="false">
      <c r="A72" s="27"/>
      <c r="B72" s="27"/>
      <c r="C72" s="27"/>
      <c r="D72" s="27"/>
      <c r="E72" s="28"/>
      <c r="F72" s="27"/>
      <c r="G72" s="26" t="str">
        <f aca="false">IF(A72="","",IFERROR(INDEX(Lists!$A$4:$A$28,MATCH(C72,Lists!$B$4:$B$28,0)),"?"))</f>
        <v/>
      </c>
    </row>
    <row r="73" customFormat="false" ht="15" hidden="false" customHeight="true" outlineLevel="0" collapsed="false">
      <c r="A73" s="27"/>
      <c r="B73" s="27"/>
      <c r="C73" s="27"/>
      <c r="D73" s="27"/>
      <c r="E73" s="28"/>
      <c r="F73" s="27"/>
      <c r="G73" s="26" t="str">
        <f aca="false">IF(A73="","",IFERROR(INDEX(Lists!$A$4:$A$28,MATCH(C73,Lists!$B$4:$B$28,0)),"?"))</f>
        <v/>
      </c>
    </row>
    <row r="74" customFormat="false" ht="15" hidden="false" customHeight="true" outlineLevel="0" collapsed="false">
      <c r="A74" s="27"/>
      <c r="B74" s="27"/>
      <c r="C74" s="27"/>
      <c r="D74" s="27"/>
      <c r="E74" s="28"/>
      <c r="F74" s="27"/>
      <c r="G74" s="26" t="str">
        <f aca="false">IF(A74="","",IFERROR(INDEX(Lists!$A$4:$A$28,MATCH(C74,Lists!$B$4:$B$28,0)),"?"))</f>
        <v/>
      </c>
    </row>
    <row r="75" customFormat="false" ht="15" hidden="false" customHeight="true" outlineLevel="0" collapsed="false">
      <c r="A75" s="27"/>
      <c r="B75" s="27"/>
      <c r="C75" s="27"/>
      <c r="D75" s="27"/>
      <c r="E75" s="28"/>
      <c r="F75" s="27"/>
      <c r="G75" s="26" t="str">
        <f aca="false">IF(A75="","",IFERROR(INDEX(Lists!$A$4:$A$28,MATCH(C75,Lists!$B$4:$B$28,0)),"?"))</f>
        <v/>
      </c>
    </row>
    <row r="76" customFormat="false" ht="15" hidden="false" customHeight="true" outlineLevel="0" collapsed="false">
      <c r="A76" s="27"/>
      <c r="B76" s="27"/>
      <c r="C76" s="27"/>
      <c r="D76" s="27"/>
      <c r="E76" s="28"/>
      <c r="F76" s="27"/>
      <c r="G76" s="26" t="str">
        <f aca="false">IF(A76="","",IFERROR(INDEX(Lists!$A$4:$A$28,MATCH(C76,Lists!$B$4:$B$28,0)),"?"))</f>
        <v/>
      </c>
    </row>
    <row r="77" customFormat="false" ht="15" hidden="false" customHeight="true" outlineLevel="0" collapsed="false">
      <c r="A77" s="27"/>
      <c r="B77" s="27"/>
      <c r="C77" s="27"/>
      <c r="D77" s="27"/>
      <c r="E77" s="28"/>
      <c r="F77" s="27"/>
      <c r="G77" s="26" t="str">
        <f aca="false">IF(A77="","",IFERROR(INDEX(Lists!$A$4:$A$28,MATCH(C77,Lists!$B$4:$B$28,0)),"?"))</f>
        <v/>
      </c>
    </row>
    <row r="78" customFormat="false" ht="15" hidden="false" customHeight="true" outlineLevel="0" collapsed="false">
      <c r="A78" s="27"/>
      <c r="B78" s="27"/>
      <c r="C78" s="27"/>
      <c r="D78" s="27"/>
      <c r="E78" s="28"/>
      <c r="F78" s="27"/>
      <c r="G78" s="26" t="str">
        <f aca="false">IF(A78="","",IFERROR(INDEX(Lists!$A$4:$A$28,MATCH(C78,Lists!$B$4:$B$28,0)),"?"))</f>
        <v/>
      </c>
    </row>
    <row r="79" customFormat="false" ht="15" hidden="false" customHeight="true" outlineLevel="0" collapsed="false">
      <c r="A79" s="27"/>
      <c r="B79" s="27"/>
      <c r="C79" s="27"/>
      <c r="D79" s="27"/>
      <c r="E79" s="28"/>
      <c r="F79" s="27"/>
      <c r="G79" s="26" t="str">
        <f aca="false">IF(A79="","",IFERROR(INDEX(Lists!$A$4:$A$28,MATCH(C79,Lists!$B$4:$B$28,0)),"?"))</f>
        <v/>
      </c>
    </row>
    <row r="80" customFormat="false" ht="15" hidden="false" customHeight="true" outlineLevel="0" collapsed="false">
      <c r="A80" s="27"/>
      <c r="B80" s="27"/>
      <c r="C80" s="27"/>
      <c r="D80" s="27"/>
      <c r="E80" s="28"/>
      <c r="F80" s="27"/>
      <c r="G80" s="26" t="str">
        <f aca="false">IF(A80="","",IFERROR(INDEX(Lists!$A$4:$A$28,MATCH(C80,Lists!$B$4:$B$28,0)),"?"))</f>
        <v/>
      </c>
    </row>
    <row r="81" customFormat="false" ht="15" hidden="false" customHeight="true" outlineLevel="0" collapsed="false">
      <c r="A81" s="27"/>
      <c r="B81" s="27"/>
      <c r="C81" s="27"/>
      <c r="D81" s="27"/>
      <c r="E81" s="28"/>
      <c r="F81" s="27"/>
      <c r="G81" s="26" t="str">
        <f aca="false">IF(A81="","",IFERROR(INDEX(Lists!$A$4:$A$28,MATCH(C81,Lists!$B$4:$B$28,0)),"?"))</f>
        <v/>
      </c>
    </row>
    <row r="82" customFormat="false" ht="15" hidden="false" customHeight="true" outlineLevel="0" collapsed="false">
      <c r="A82" s="27"/>
      <c r="B82" s="27"/>
      <c r="C82" s="27"/>
      <c r="D82" s="27"/>
      <c r="E82" s="28"/>
      <c r="F82" s="27"/>
      <c r="G82" s="26" t="str">
        <f aca="false">IF(A82="","",IFERROR(INDEX(Lists!$A$4:$A$28,MATCH(C82,Lists!$B$4:$B$28,0)),"?"))</f>
        <v/>
      </c>
    </row>
    <row r="83" customFormat="false" ht="15" hidden="false" customHeight="true" outlineLevel="0" collapsed="false">
      <c r="A83" s="27"/>
      <c r="B83" s="27"/>
      <c r="C83" s="27"/>
      <c r="D83" s="27"/>
      <c r="E83" s="28"/>
      <c r="F83" s="27"/>
      <c r="G83" s="26" t="str">
        <f aca="false">IF(A83="","",IFERROR(INDEX(Lists!$A$4:$A$28,MATCH(C83,Lists!$B$4:$B$28,0)),"?"))</f>
        <v/>
      </c>
    </row>
    <row r="84" customFormat="false" ht="15" hidden="false" customHeight="true" outlineLevel="0" collapsed="false">
      <c r="A84" s="27"/>
      <c r="B84" s="27"/>
      <c r="C84" s="27"/>
      <c r="D84" s="27"/>
      <c r="E84" s="28"/>
      <c r="F84" s="27"/>
      <c r="G84" s="26" t="str">
        <f aca="false">IF(A84="","",IFERROR(INDEX(Lists!$A$4:$A$28,MATCH(C84,Lists!$B$4:$B$28,0)),"?"))</f>
        <v/>
      </c>
    </row>
    <row r="85" customFormat="false" ht="15" hidden="false" customHeight="true" outlineLevel="0" collapsed="false">
      <c r="A85" s="27"/>
      <c r="B85" s="27"/>
      <c r="C85" s="27"/>
      <c r="D85" s="27"/>
      <c r="E85" s="28"/>
      <c r="F85" s="27"/>
      <c r="G85" s="26" t="str">
        <f aca="false">IF(A85="","",IFERROR(INDEX(Lists!$A$4:$A$28,MATCH(C85,Lists!$B$4:$B$28,0)),"?"))</f>
        <v/>
      </c>
    </row>
    <row r="86" customFormat="false" ht="15" hidden="false" customHeight="true" outlineLevel="0" collapsed="false">
      <c r="A86" s="27"/>
      <c r="B86" s="27"/>
      <c r="C86" s="27"/>
      <c r="D86" s="27"/>
      <c r="E86" s="28"/>
      <c r="F86" s="27"/>
      <c r="G86" s="26" t="str">
        <f aca="false">IF(A86="","",IFERROR(INDEX(Lists!$A$4:$A$28,MATCH(C86,Lists!$B$4:$B$28,0)),"?"))</f>
        <v/>
      </c>
    </row>
    <row r="87" customFormat="false" ht="15" hidden="false" customHeight="true" outlineLevel="0" collapsed="false">
      <c r="A87" s="27"/>
      <c r="B87" s="27"/>
      <c r="C87" s="27"/>
      <c r="D87" s="27"/>
      <c r="E87" s="28"/>
      <c r="F87" s="27"/>
      <c r="G87" s="26" t="str">
        <f aca="false">IF(A87="","",IFERROR(INDEX(Lists!$A$4:$A$28,MATCH(C87,Lists!$B$4:$B$28,0)),"?"))</f>
        <v/>
      </c>
    </row>
    <row r="88" customFormat="false" ht="15" hidden="false" customHeight="true" outlineLevel="0" collapsed="false">
      <c r="A88" s="27"/>
      <c r="B88" s="27"/>
      <c r="C88" s="27"/>
      <c r="D88" s="27"/>
      <c r="E88" s="28"/>
      <c r="F88" s="27"/>
      <c r="G88" s="26" t="str">
        <f aca="false">IF(A88="","",IFERROR(INDEX(Lists!$A$4:$A$28,MATCH(C88,Lists!$B$4:$B$28,0)),"?"))</f>
        <v/>
      </c>
    </row>
    <row r="89" customFormat="false" ht="15" hidden="false" customHeight="true" outlineLevel="0" collapsed="false">
      <c r="A89" s="27"/>
      <c r="B89" s="27"/>
      <c r="C89" s="27"/>
      <c r="D89" s="27"/>
      <c r="E89" s="28"/>
      <c r="F89" s="27"/>
      <c r="G89" s="26" t="str">
        <f aca="false">IF(A89="","",IFERROR(INDEX(Lists!$A$4:$A$28,MATCH(C89,Lists!$B$4:$B$28,0)),"?"))</f>
        <v/>
      </c>
    </row>
    <row r="90" customFormat="false" ht="15" hidden="false" customHeight="true" outlineLevel="0" collapsed="false">
      <c r="A90" s="27"/>
      <c r="B90" s="27"/>
      <c r="C90" s="27"/>
      <c r="D90" s="27"/>
      <c r="E90" s="28"/>
      <c r="F90" s="27"/>
      <c r="G90" s="26" t="str">
        <f aca="false">IF(A90="","",IFERROR(INDEX(Lists!$A$4:$A$28,MATCH(C90,Lists!$B$4:$B$28,0)),"?"))</f>
        <v/>
      </c>
    </row>
    <row r="91" customFormat="false" ht="15" hidden="false" customHeight="true" outlineLevel="0" collapsed="false">
      <c r="A91" s="27"/>
      <c r="B91" s="27"/>
      <c r="C91" s="27"/>
      <c r="D91" s="27"/>
      <c r="E91" s="28"/>
      <c r="F91" s="27"/>
      <c r="G91" s="26" t="str">
        <f aca="false">IF(A91="","",IFERROR(INDEX(Lists!$A$4:$A$28,MATCH(C91,Lists!$B$4:$B$28,0)),"?"))</f>
        <v/>
      </c>
    </row>
    <row r="92" customFormat="false" ht="15" hidden="false" customHeight="true" outlineLevel="0" collapsed="false">
      <c r="A92" s="27"/>
      <c r="B92" s="27"/>
      <c r="C92" s="27"/>
      <c r="D92" s="27"/>
      <c r="E92" s="28"/>
      <c r="F92" s="27"/>
      <c r="G92" s="26" t="str">
        <f aca="false">IF(A92="","",IFERROR(INDEX(Lists!$A$4:$A$28,MATCH(C92,Lists!$B$4:$B$28,0)),"?"))</f>
        <v/>
      </c>
    </row>
    <row r="93" customFormat="false" ht="15" hidden="false" customHeight="true" outlineLevel="0" collapsed="false">
      <c r="A93" s="27"/>
      <c r="B93" s="27"/>
      <c r="C93" s="27"/>
      <c r="D93" s="27"/>
      <c r="E93" s="28"/>
      <c r="F93" s="27"/>
      <c r="G93" s="26" t="str">
        <f aca="false">IF(A93="","",IFERROR(INDEX(Lists!$A$4:$A$28,MATCH(C93,Lists!$B$4:$B$28,0)),"?"))</f>
        <v/>
      </c>
    </row>
    <row r="94" customFormat="false" ht="15" hidden="false" customHeight="true" outlineLevel="0" collapsed="false">
      <c r="A94" s="27"/>
      <c r="B94" s="27"/>
      <c r="C94" s="27"/>
      <c r="D94" s="27"/>
      <c r="E94" s="28"/>
      <c r="F94" s="27"/>
      <c r="G94" s="26" t="str">
        <f aca="false">IF(A94="","",IFERROR(INDEX(Lists!$A$4:$A$28,MATCH(C94,Lists!$B$4:$B$28,0)),"?"))</f>
        <v/>
      </c>
    </row>
    <row r="95" customFormat="false" ht="15" hidden="false" customHeight="true" outlineLevel="0" collapsed="false">
      <c r="A95" s="27"/>
      <c r="B95" s="27"/>
      <c r="C95" s="27"/>
      <c r="D95" s="27"/>
      <c r="E95" s="28"/>
      <c r="F95" s="27"/>
      <c r="G95" s="26" t="str">
        <f aca="false">IF(A95="","",IFERROR(INDEX(Lists!$A$4:$A$28,MATCH(C95,Lists!$B$4:$B$28,0)),"?"))</f>
        <v/>
      </c>
    </row>
    <row r="96" customFormat="false" ht="15" hidden="false" customHeight="true" outlineLevel="0" collapsed="false">
      <c r="A96" s="27"/>
      <c r="B96" s="27"/>
      <c r="C96" s="27"/>
      <c r="D96" s="27"/>
      <c r="E96" s="28"/>
      <c r="F96" s="27"/>
      <c r="G96" s="26" t="str">
        <f aca="false">IF(A96="","",IFERROR(INDEX(Lists!$A$4:$A$28,MATCH(C96,Lists!$B$4:$B$28,0)),"?"))</f>
        <v/>
      </c>
    </row>
    <row r="97" customFormat="false" ht="15" hidden="false" customHeight="true" outlineLevel="0" collapsed="false">
      <c r="A97" s="27"/>
      <c r="B97" s="27"/>
      <c r="C97" s="27"/>
      <c r="D97" s="27"/>
      <c r="E97" s="28"/>
      <c r="F97" s="27"/>
      <c r="G97" s="26" t="str">
        <f aca="false">IF(A97="","",IFERROR(INDEX(Lists!$A$4:$A$28,MATCH(C97,Lists!$B$4:$B$28,0)),"?"))</f>
        <v/>
      </c>
    </row>
    <row r="98" customFormat="false" ht="15" hidden="false" customHeight="true" outlineLevel="0" collapsed="false">
      <c r="A98" s="27"/>
      <c r="B98" s="27"/>
      <c r="C98" s="27"/>
      <c r="D98" s="27"/>
      <c r="E98" s="28"/>
      <c r="F98" s="27"/>
      <c r="G98" s="26" t="str">
        <f aca="false">IF(A98="","",IFERROR(INDEX(Lists!$A$4:$A$28,MATCH(C98,Lists!$B$4:$B$28,0)),"?"))</f>
        <v/>
      </c>
    </row>
    <row r="99" customFormat="false" ht="15" hidden="false" customHeight="true" outlineLevel="0" collapsed="false">
      <c r="A99" s="27"/>
      <c r="B99" s="27"/>
      <c r="C99" s="27"/>
      <c r="D99" s="27"/>
      <c r="E99" s="28"/>
      <c r="F99" s="27"/>
      <c r="G99" s="26" t="str">
        <f aca="false">IF(A99="","",IFERROR(INDEX(Lists!$A$4:$A$28,MATCH(C99,Lists!$B$4:$B$28,0)),"?"))</f>
        <v/>
      </c>
    </row>
    <row r="100" customFormat="false" ht="15" hidden="false" customHeight="true" outlineLevel="0" collapsed="false">
      <c r="A100" s="27"/>
      <c r="B100" s="27"/>
      <c r="C100" s="27"/>
      <c r="D100" s="27"/>
      <c r="E100" s="28"/>
      <c r="F100" s="27"/>
      <c r="G100" s="26" t="str">
        <f aca="false">IF(A100="","",IFERROR(INDEX(Lists!$A$4:$A$28,MATCH(C100,Lists!$B$4:$B$28,0)),"?"))</f>
        <v/>
      </c>
    </row>
    <row r="101" customFormat="false" ht="15" hidden="false" customHeight="true" outlineLevel="0" collapsed="false">
      <c r="A101" s="27"/>
      <c r="B101" s="27"/>
      <c r="C101" s="27"/>
      <c r="D101" s="27"/>
      <c r="E101" s="28"/>
      <c r="F101" s="27"/>
      <c r="G101" s="26" t="str">
        <f aca="false">IF(A101="","",IFERROR(INDEX(Lists!$A$4:$A$28,MATCH(C101,Lists!$B$4:$B$28,0)),"?"))</f>
        <v/>
      </c>
    </row>
    <row r="102" customFormat="false" ht="15" hidden="false" customHeight="true" outlineLevel="0" collapsed="false">
      <c r="A102" s="27"/>
      <c r="B102" s="27"/>
      <c r="C102" s="27"/>
      <c r="D102" s="27"/>
      <c r="E102" s="28"/>
      <c r="F102" s="27"/>
      <c r="G102" s="26" t="str">
        <f aca="false">IF(A102="","",IFERROR(INDEX(Lists!$A$4:$A$28,MATCH(C102,Lists!$B$4:$B$28,0)),"?"))</f>
        <v/>
      </c>
    </row>
    <row r="103" customFormat="false" ht="15" hidden="false" customHeight="true" outlineLevel="0" collapsed="false">
      <c r="A103" s="27"/>
      <c r="B103" s="27"/>
      <c r="C103" s="27"/>
      <c r="D103" s="27"/>
      <c r="E103" s="28"/>
      <c r="F103" s="27"/>
      <c r="G103" s="26" t="str">
        <f aca="false">IF(A103="","",IFERROR(INDEX(Lists!$A$4:$A$28,MATCH(C103,Lists!$B$4:$B$28,0)),"?"))</f>
        <v/>
      </c>
    </row>
    <row r="104" customFormat="false" ht="15" hidden="false" customHeight="true" outlineLevel="0" collapsed="false">
      <c r="A104" s="27"/>
      <c r="B104" s="27"/>
      <c r="C104" s="27"/>
      <c r="D104" s="27"/>
      <c r="E104" s="28"/>
      <c r="F104" s="27"/>
      <c r="G104" s="26" t="str">
        <f aca="false">IF(A104="","",IFERROR(INDEX(Lists!$A$4:$A$28,MATCH(C104,Lists!$B$4:$B$28,0)),"?"))</f>
        <v/>
      </c>
    </row>
    <row r="105" customFormat="false" ht="15" hidden="false" customHeight="true" outlineLevel="0" collapsed="false">
      <c r="A105" s="27"/>
      <c r="B105" s="27"/>
      <c r="C105" s="27"/>
      <c r="D105" s="27"/>
      <c r="E105" s="28"/>
      <c r="F105" s="27"/>
      <c r="G105" s="26" t="str">
        <f aca="false">IF(A105="","",IFERROR(INDEX(Lists!$A$4:$A$28,MATCH(C105,Lists!$B$4:$B$28,0)),"?"))</f>
        <v/>
      </c>
    </row>
    <row r="106" customFormat="false" ht="15" hidden="false" customHeight="true" outlineLevel="0" collapsed="false">
      <c r="A106" s="27"/>
      <c r="B106" s="27"/>
      <c r="C106" s="27"/>
      <c r="D106" s="27"/>
      <c r="E106" s="28"/>
      <c r="F106" s="27"/>
      <c r="G106" s="26" t="str">
        <f aca="false">IF(A106="","",IFERROR(INDEX(Lists!$A$4:$A$28,MATCH(C106,Lists!$B$4:$B$28,0)),"?"))</f>
        <v/>
      </c>
    </row>
    <row r="107" customFormat="false" ht="15" hidden="false" customHeight="true" outlineLevel="0" collapsed="false">
      <c r="A107" s="27"/>
      <c r="B107" s="27"/>
      <c r="C107" s="27"/>
      <c r="D107" s="27"/>
      <c r="E107" s="28"/>
      <c r="F107" s="27"/>
      <c r="G107" s="26" t="str">
        <f aca="false">IF(A107="","",IFERROR(INDEX(Lists!$A$4:$A$28,MATCH(C107,Lists!$B$4:$B$28,0)),"?"))</f>
        <v/>
      </c>
    </row>
    <row r="108" customFormat="false" ht="15" hidden="false" customHeight="true" outlineLevel="0" collapsed="false">
      <c r="A108" s="27"/>
      <c r="B108" s="27"/>
      <c r="C108" s="27"/>
      <c r="D108" s="27"/>
      <c r="E108" s="28"/>
      <c r="F108" s="27"/>
      <c r="G108" s="26" t="str">
        <f aca="false">IF(A108="","",IFERROR(INDEX(Lists!$A$4:$A$28,MATCH(C108,Lists!$B$4:$B$28,0)),"?"))</f>
        <v/>
      </c>
    </row>
    <row r="109" customFormat="false" ht="15" hidden="false" customHeight="true" outlineLevel="0" collapsed="false">
      <c r="A109" s="27"/>
      <c r="B109" s="27"/>
      <c r="C109" s="27"/>
      <c r="D109" s="27"/>
      <c r="E109" s="28"/>
      <c r="F109" s="27"/>
      <c r="G109" s="26" t="str">
        <f aca="false">IF(A109="","",IFERROR(INDEX(Lists!$A$4:$A$28,MATCH(C109,Lists!$B$4:$B$28,0)),"?"))</f>
        <v/>
      </c>
    </row>
    <row r="110" customFormat="false" ht="15" hidden="false" customHeight="true" outlineLevel="0" collapsed="false">
      <c r="A110" s="27"/>
      <c r="B110" s="27"/>
      <c r="C110" s="27"/>
      <c r="D110" s="27"/>
      <c r="E110" s="28"/>
      <c r="F110" s="27"/>
      <c r="G110" s="26" t="str">
        <f aca="false">IF(A110="","",IFERROR(INDEX(Lists!$A$4:$A$28,MATCH(C110,Lists!$B$4:$B$28,0)),"?"))</f>
        <v/>
      </c>
    </row>
    <row r="111" customFormat="false" ht="15" hidden="false" customHeight="true" outlineLevel="0" collapsed="false">
      <c r="A111" s="27"/>
      <c r="B111" s="27"/>
      <c r="C111" s="27"/>
      <c r="D111" s="27"/>
      <c r="E111" s="28"/>
      <c r="F111" s="27"/>
      <c r="G111" s="26" t="str">
        <f aca="false">IF(A111="","",IFERROR(INDEX(Lists!$A$4:$A$28,MATCH(C111,Lists!$B$4:$B$28,0)),"?"))</f>
        <v/>
      </c>
    </row>
    <row r="112" customFormat="false" ht="15" hidden="false" customHeight="true" outlineLevel="0" collapsed="false">
      <c r="A112" s="27"/>
      <c r="B112" s="27"/>
      <c r="C112" s="27"/>
      <c r="D112" s="27"/>
      <c r="E112" s="28"/>
      <c r="F112" s="27"/>
      <c r="G112" s="26" t="str">
        <f aca="false">IF(A112="","",IFERROR(INDEX(Lists!$A$4:$A$28,MATCH(C112,Lists!$B$4:$B$28,0)),"?"))</f>
        <v/>
      </c>
    </row>
    <row r="113" customFormat="false" ht="15" hidden="false" customHeight="true" outlineLevel="0" collapsed="false">
      <c r="A113" s="27"/>
      <c r="B113" s="27"/>
      <c r="C113" s="27"/>
      <c r="D113" s="27"/>
      <c r="E113" s="28"/>
      <c r="F113" s="27"/>
      <c r="G113" s="26" t="str">
        <f aca="false">IF(A113="","",IFERROR(INDEX(Lists!$A$4:$A$28,MATCH(C113,Lists!$B$4:$B$28,0)),"?"))</f>
        <v/>
      </c>
    </row>
    <row r="114" customFormat="false" ht="15" hidden="false" customHeight="true" outlineLevel="0" collapsed="false">
      <c r="A114" s="27"/>
      <c r="B114" s="27"/>
      <c r="C114" s="27"/>
      <c r="D114" s="27"/>
      <c r="E114" s="28"/>
      <c r="F114" s="27"/>
      <c r="G114" s="26" t="str">
        <f aca="false">IF(A114="","",IFERROR(INDEX(Lists!$A$4:$A$28,MATCH(C114,Lists!$B$4:$B$28,0)),"?"))</f>
        <v/>
      </c>
    </row>
    <row r="115" customFormat="false" ht="15" hidden="false" customHeight="true" outlineLevel="0" collapsed="false">
      <c r="A115" s="27"/>
      <c r="B115" s="27"/>
      <c r="C115" s="27"/>
      <c r="D115" s="27"/>
      <c r="E115" s="28"/>
      <c r="F115" s="27"/>
      <c r="G115" s="26" t="str">
        <f aca="false">IF(A115="","",IFERROR(INDEX(Lists!$A$4:$A$28,MATCH(C115,Lists!$B$4:$B$28,0)),"?"))</f>
        <v/>
      </c>
    </row>
    <row r="116" customFormat="false" ht="15" hidden="false" customHeight="true" outlineLevel="0" collapsed="false">
      <c r="A116" s="27"/>
      <c r="B116" s="27"/>
      <c r="C116" s="27"/>
      <c r="D116" s="27"/>
      <c r="E116" s="28"/>
      <c r="F116" s="27"/>
      <c r="G116" s="26" t="str">
        <f aca="false">IF(A116="","",IFERROR(INDEX(Lists!$A$4:$A$28,MATCH(C116,Lists!$B$4:$B$28,0)),"?"))</f>
        <v/>
      </c>
    </row>
    <row r="117" customFormat="false" ht="15" hidden="false" customHeight="true" outlineLevel="0" collapsed="false">
      <c r="A117" s="27"/>
      <c r="B117" s="27"/>
      <c r="C117" s="27"/>
      <c r="D117" s="27"/>
      <c r="E117" s="28"/>
      <c r="F117" s="27"/>
      <c r="G117" s="26" t="str">
        <f aca="false">IF(A117="","",IFERROR(INDEX(Lists!$A$4:$A$28,MATCH(C117,Lists!$B$4:$B$28,0)),"?"))</f>
        <v/>
      </c>
    </row>
    <row r="118" customFormat="false" ht="15" hidden="false" customHeight="true" outlineLevel="0" collapsed="false">
      <c r="A118" s="27"/>
      <c r="B118" s="27"/>
      <c r="C118" s="27"/>
      <c r="D118" s="27"/>
      <c r="E118" s="28"/>
      <c r="F118" s="27"/>
      <c r="G118" s="26" t="str">
        <f aca="false">IF(A118="","",IFERROR(INDEX(Lists!$A$4:$A$28,MATCH(C118,Lists!$B$4:$B$28,0)),"?"))</f>
        <v/>
      </c>
    </row>
    <row r="119" customFormat="false" ht="15" hidden="false" customHeight="true" outlineLevel="0" collapsed="false">
      <c r="A119" s="27"/>
      <c r="B119" s="27"/>
      <c r="C119" s="27"/>
      <c r="D119" s="27"/>
      <c r="E119" s="28"/>
      <c r="F119" s="27"/>
      <c r="G119" s="26" t="str">
        <f aca="false">IF(A119="","",IFERROR(INDEX(Lists!$A$4:$A$28,MATCH(C119,Lists!$B$4:$B$28,0)),"?"))</f>
        <v/>
      </c>
    </row>
    <row r="120" customFormat="false" ht="15" hidden="false" customHeight="true" outlineLevel="0" collapsed="false">
      <c r="A120" s="27"/>
      <c r="B120" s="27"/>
      <c r="C120" s="27"/>
      <c r="D120" s="27"/>
      <c r="E120" s="28"/>
      <c r="F120" s="27"/>
      <c r="G120" s="26" t="str">
        <f aca="false">IF(A120="","",IFERROR(INDEX(Lists!$A$4:$A$28,MATCH(C120,Lists!$B$4:$B$28,0)),"?"))</f>
        <v/>
      </c>
    </row>
    <row r="121" customFormat="false" ht="15" hidden="false" customHeight="true" outlineLevel="0" collapsed="false">
      <c r="A121" s="27"/>
      <c r="B121" s="27"/>
      <c r="C121" s="27"/>
      <c r="D121" s="27"/>
      <c r="E121" s="28"/>
      <c r="F121" s="27"/>
      <c r="G121" s="26" t="str">
        <f aca="false">IF(A121="","",IFERROR(INDEX(Lists!$A$4:$A$28,MATCH(C121,Lists!$B$4:$B$28,0)),"?"))</f>
        <v/>
      </c>
    </row>
    <row r="122" customFormat="false" ht="15" hidden="false" customHeight="true" outlineLevel="0" collapsed="false">
      <c r="A122" s="27"/>
      <c r="B122" s="27"/>
      <c r="C122" s="27"/>
      <c r="D122" s="27"/>
      <c r="E122" s="28"/>
      <c r="F122" s="27"/>
      <c r="G122" s="26" t="str">
        <f aca="false">IF(A122="","",IFERROR(INDEX(Lists!$A$4:$A$28,MATCH(C122,Lists!$B$4:$B$28,0)),"?"))</f>
        <v/>
      </c>
    </row>
    <row r="123" customFormat="false" ht="15" hidden="false" customHeight="true" outlineLevel="0" collapsed="false">
      <c r="A123" s="27"/>
      <c r="B123" s="27"/>
      <c r="C123" s="27"/>
      <c r="D123" s="27"/>
      <c r="E123" s="28"/>
      <c r="F123" s="27"/>
      <c r="G123" s="26" t="str">
        <f aca="false">IF(A123="","",IFERROR(INDEX(Lists!$A$4:$A$28,MATCH(C123,Lists!$B$4:$B$28,0)),"?"))</f>
        <v/>
      </c>
    </row>
    <row r="124" customFormat="false" ht="15" hidden="false" customHeight="true" outlineLevel="0" collapsed="false">
      <c r="A124" s="27"/>
      <c r="B124" s="27"/>
      <c r="C124" s="27"/>
      <c r="D124" s="27"/>
      <c r="E124" s="28"/>
      <c r="F124" s="27"/>
      <c r="G124" s="26" t="str">
        <f aca="false">IF(A124="","",IFERROR(INDEX(Lists!$A$4:$A$28,MATCH(C124,Lists!$B$4:$B$28,0)),"?"))</f>
        <v/>
      </c>
    </row>
    <row r="125" customFormat="false" ht="15" hidden="false" customHeight="true" outlineLevel="0" collapsed="false">
      <c r="A125" s="27"/>
      <c r="B125" s="27"/>
      <c r="C125" s="27"/>
      <c r="D125" s="27"/>
      <c r="E125" s="28"/>
      <c r="F125" s="27"/>
      <c r="G125" s="26" t="str">
        <f aca="false">IF(A125="","",IFERROR(INDEX(Lists!$A$4:$A$28,MATCH(C125,Lists!$B$4:$B$28,0)),"?"))</f>
        <v/>
      </c>
    </row>
    <row r="126" customFormat="false" ht="15" hidden="false" customHeight="true" outlineLevel="0" collapsed="false">
      <c r="A126" s="27"/>
      <c r="B126" s="27"/>
      <c r="C126" s="27"/>
      <c r="D126" s="27"/>
      <c r="E126" s="28"/>
      <c r="F126" s="27"/>
      <c r="G126" s="26" t="str">
        <f aca="false">IF(A126="","",IFERROR(INDEX(Lists!$A$4:$A$28,MATCH(C126,Lists!$B$4:$B$28,0)),"?"))</f>
        <v/>
      </c>
    </row>
    <row r="127" customFormat="false" ht="15" hidden="false" customHeight="true" outlineLevel="0" collapsed="false">
      <c r="A127" s="27"/>
      <c r="B127" s="27"/>
      <c r="C127" s="27"/>
      <c r="D127" s="27"/>
      <c r="E127" s="28"/>
      <c r="F127" s="27"/>
      <c r="G127" s="26" t="str">
        <f aca="false">IF(A127="","",IFERROR(INDEX(Lists!$A$4:$A$28,MATCH(C127,Lists!$B$4:$B$28,0)),"?"))</f>
        <v/>
      </c>
    </row>
    <row r="128" customFormat="false" ht="15" hidden="false" customHeight="true" outlineLevel="0" collapsed="false">
      <c r="A128" s="27"/>
      <c r="B128" s="27"/>
      <c r="C128" s="27"/>
      <c r="D128" s="27"/>
      <c r="E128" s="28"/>
      <c r="F128" s="27"/>
      <c r="G128" s="26" t="str">
        <f aca="false">IF(A128="","",IFERROR(INDEX(Lists!$A$4:$A$28,MATCH(C128,Lists!$B$4:$B$28,0)),"?"))</f>
        <v/>
      </c>
    </row>
    <row r="129" customFormat="false" ht="15" hidden="false" customHeight="true" outlineLevel="0" collapsed="false">
      <c r="A129" s="27"/>
      <c r="B129" s="27"/>
      <c r="C129" s="27"/>
      <c r="D129" s="27"/>
      <c r="E129" s="28"/>
      <c r="F129" s="27"/>
      <c r="G129" s="26" t="str">
        <f aca="false">IF(A129="","",IFERROR(INDEX(Lists!$A$4:$A$28,MATCH(C129,Lists!$B$4:$B$28,0)),"?"))</f>
        <v/>
      </c>
    </row>
    <row r="130" customFormat="false" ht="15" hidden="false" customHeight="true" outlineLevel="0" collapsed="false">
      <c r="A130" s="27"/>
      <c r="B130" s="27"/>
      <c r="C130" s="27"/>
      <c r="D130" s="27"/>
      <c r="E130" s="28"/>
      <c r="F130" s="27"/>
      <c r="G130" s="26" t="str">
        <f aca="false">IF(A130="","",IFERROR(INDEX(Lists!$A$4:$A$28,MATCH(C130,Lists!$B$4:$B$28,0)),"?"))</f>
        <v/>
      </c>
    </row>
    <row r="131" customFormat="false" ht="15" hidden="false" customHeight="true" outlineLevel="0" collapsed="false">
      <c r="A131" s="27"/>
      <c r="B131" s="27"/>
      <c r="C131" s="27"/>
      <c r="D131" s="27"/>
      <c r="E131" s="28"/>
      <c r="F131" s="27"/>
      <c r="G131" s="26" t="str">
        <f aca="false">IF(A131="","",IFERROR(INDEX(Lists!$A$4:$A$28,MATCH(C131,Lists!$B$4:$B$28,0)),"?"))</f>
        <v/>
      </c>
    </row>
    <row r="132" customFormat="false" ht="15" hidden="false" customHeight="true" outlineLevel="0" collapsed="false">
      <c r="A132" s="27"/>
      <c r="B132" s="27"/>
      <c r="C132" s="27"/>
      <c r="D132" s="27"/>
      <c r="E132" s="28"/>
      <c r="F132" s="27"/>
      <c r="G132" s="26" t="str">
        <f aca="false">IF(A132="","",IFERROR(INDEX(Lists!$A$4:$A$28,MATCH(C132,Lists!$B$4:$B$28,0)),"?"))</f>
        <v/>
      </c>
    </row>
    <row r="133" customFormat="false" ht="15" hidden="false" customHeight="true" outlineLevel="0" collapsed="false">
      <c r="A133" s="27"/>
      <c r="B133" s="27"/>
      <c r="C133" s="27"/>
      <c r="D133" s="27"/>
      <c r="E133" s="28"/>
      <c r="F133" s="27"/>
      <c r="G133" s="26" t="str">
        <f aca="false">IF(A133="","",IFERROR(INDEX(Lists!$A$4:$A$28,MATCH(C133,Lists!$B$4:$B$28,0)),"?"))</f>
        <v/>
      </c>
    </row>
    <row r="134" customFormat="false" ht="15" hidden="false" customHeight="true" outlineLevel="0" collapsed="false">
      <c r="A134" s="27"/>
      <c r="B134" s="27"/>
      <c r="C134" s="27"/>
      <c r="D134" s="27"/>
      <c r="E134" s="28"/>
      <c r="F134" s="27"/>
      <c r="G134" s="26" t="str">
        <f aca="false">IF(A134="","",IFERROR(INDEX(Lists!$A$4:$A$28,MATCH(C134,Lists!$B$4:$B$28,0)),"?"))</f>
        <v/>
      </c>
    </row>
    <row r="135" customFormat="false" ht="15" hidden="false" customHeight="true" outlineLevel="0" collapsed="false">
      <c r="A135" s="27"/>
      <c r="B135" s="27"/>
      <c r="C135" s="27"/>
      <c r="D135" s="27"/>
      <c r="E135" s="28"/>
      <c r="F135" s="27"/>
      <c r="G135" s="26" t="str">
        <f aca="false">IF(A135="","",IFERROR(INDEX(Lists!$A$4:$A$28,MATCH(C135,Lists!$B$4:$B$28,0)),"?"))</f>
        <v/>
      </c>
    </row>
    <row r="136" customFormat="false" ht="15" hidden="false" customHeight="true" outlineLevel="0" collapsed="false">
      <c r="A136" s="27"/>
      <c r="B136" s="27"/>
      <c r="C136" s="27"/>
      <c r="D136" s="27"/>
      <c r="E136" s="28"/>
      <c r="F136" s="27"/>
      <c r="G136" s="26" t="str">
        <f aca="false">IF(A136="","",IFERROR(INDEX(Lists!$A$4:$A$28,MATCH(C136,Lists!$B$4:$B$28,0)),"?"))</f>
        <v/>
      </c>
    </row>
    <row r="137" customFormat="false" ht="15" hidden="false" customHeight="true" outlineLevel="0" collapsed="false">
      <c r="A137" s="27"/>
      <c r="B137" s="27"/>
      <c r="C137" s="27"/>
      <c r="D137" s="27"/>
      <c r="E137" s="28"/>
      <c r="F137" s="27"/>
      <c r="G137" s="26" t="str">
        <f aca="false">IF(A137="","",IFERROR(INDEX(Lists!$A$4:$A$28,MATCH(C137,Lists!$B$4:$B$28,0)),"?"))</f>
        <v/>
      </c>
    </row>
    <row r="138" customFormat="false" ht="15" hidden="false" customHeight="true" outlineLevel="0" collapsed="false">
      <c r="A138" s="27"/>
      <c r="B138" s="27"/>
      <c r="C138" s="27"/>
      <c r="D138" s="27"/>
      <c r="E138" s="28"/>
      <c r="F138" s="27"/>
      <c r="G138" s="26" t="str">
        <f aca="false">IF(A138="","",IFERROR(INDEX(Lists!$A$4:$A$28,MATCH(C138,Lists!$B$4:$B$28,0)),"?"))</f>
        <v/>
      </c>
    </row>
    <row r="139" customFormat="false" ht="15" hidden="false" customHeight="true" outlineLevel="0" collapsed="false">
      <c r="A139" s="27"/>
      <c r="B139" s="27"/>
      <c r="C139" s="27"/>
      <c r="D139" s="27"/>
      <c r="E139" s="28"/>
      <c r="F139" s="27"/>
      <c r="G139" s="26" t="str">
        <f aca="false">IF(A139="","",IFERROR(INDEX(Lists!$A$4:$A$28,MATCH(C139,Lists!$B$4:$B$28,0)),"?"))</f>
        <v/>
      </c>
    </row>
    <row r="140" customFormat="false" ht="15" hidden="false" customHeight="true" outlineLevel="0" collapsed="false">
      <c r="A140" s="27"/>
      <c r="B140" s="27"/>
      <c r="C140" s="27"/>
      <c r="D140" s="27"/>
      <c r="E140" s="28"/>
      <c r="F140" s="27"/>
      <c r="G140" s="26" t="str">
        <f aca="false">IF(A140="","",IFERROR(INDEX(Lists!$A$4:$A$28,MATCH(C140,Lists!$B$4:$B$28,0)),"?"))</f>
        <v/>
      </c>
    </row>
    <row r="141" customFormat="false" ht="15" hidden="false" customHeight="true" outlineLevel="0" collapsed="false">
      <c r="A141" s="27"/>
      <c r="B141" s="27"/>
      <c r="C141" s="27"/>
      <c r="D141" s="27"/>
      <c r="E141" s="28"/>
      <c r="F141" s="27"/>
      <c r="G141" s="26" t="str">
        <f aca="false">IF(A141="","",IFERROR(INDEX(Lists!$A$4:$A$28,MATCH(C141,Lists!$B$4:$B$28,0)),"?"))</f>
        <v/>
      </c>
    </row>
    <row r="142" customFormat="false" ht="15" hidden="false" customHeight="true" outlineLevel="0" collapsed="false">
      <c r="A142" s="27"/>
      <c r="B142" s="27"/>
      <c r="C142" s="27"/>
      <c r="D142" s="27"/>
      <c r="E142" s="28"/>
      <c r="F142" s="27"/>
      <c r="G142" s="26" t="str">
        <f aca="false">IF(A142="","",IFERROR(INDEX(Lists!$A$4:$A$28,MATCH(C142,Lists!$B$4:$B$28,0)),"?"))</f>
        <v/>
      </c>
    </row>
    <row r="143" customFormat="false" ht="15" hidden="false" customHeight="true" outlineLevel="0" collapsed="false">
      <c r="A143" s="27"/>
      <c r="B143" s="27"/>
      <c r="C143" s="27"/>
      <c r="D143" s="27"/>
      <c r="E143" s="28"/>
      <c r="F143" s="27"/>
      <c r="G143" s="26" t="str">
        <f aca="false">IF(A143="","",IFERROR(INDEX(Lists!$A$4:$A$28,MATCH(C143,Lists!$B$4:$B$28,0)),"?"))</f>
        <v/>
      </c>
    </row>
    <row r="144" customFormat="false" ht="15" hidden="false" customHeight="true" outlineLevel="0" collapsed="false">
      <c r="A144" s="27"/>
      <c r="B144" s="27"/>
      <c r="C144" s="27"/>
      <c r="D144" s="27"/>
      <c r="E144" s="28"/>
      <c r="F144" s="27"/>
      <c r="G144" s="26" t="str">
        <f aca="false">IF(A144="","",IFERROR(INDEX(Lists!$A$4:$A$28,MATCH(C144,Lists!$B$4:$B$28,0)),"?"))</f>
        <v/>
      </c>
    </row>
    <row r="145" customFormat="false" ht="15" hidden="false" customHeight="true" outlineLevel="0" collapsed="false">
      <c r="A145" s="27"/>
      <c r="B145" s="27"/>
      <c r="C145" s="27"/>
      <c r="D145" s="27"/>
      <c r="E145" s="28"/>
      <c r="F145" s="27"/>
      <c r="G145" s="26" t="str">
        <f aca="false">IF(A145="","",IFERROR(INDEX(Lists!$A$4:$A$28,MATCH(C145,Lists!$B$4:$B$28,0)),"?"))</f>
        <v/>
      </c>
    </row>
    <row r="146" customFormat="false" ht="15" hidden="false" customHeight="true" outlineLevel="0" collapsed="false">
      <c r="A146" s="27"/>
      <c r="B146" s="27"/>
      <c r="C146" s="27"/>
      <c r="D146" s="27"/>
      <c r="E146" s="28"/>
      <c r="F146" s="27"/>
      <c r="G146" s="26" t="str">
        <f aca="false">IF(A146="","",IFERROR(INDEX(Lists!$A$4:$A$28,MATCH(C146,Lists!$B$4:$B$28,0)),"?"))</f>
        <v/>
      </c>
    </row>
    <row r="147" customFormat="false" ht="15" hidden="false" customHeight="true" outlineLevel="0" collapsed="false">
      <c r="A147" s="27"/>
      <c r="B147" s="27"/>
      <c r="C147" s="27"/>
      <c r="D147" s="27"/>
      <c r="E147" s="28"/>
      <c r="F147" s="27"/>
      <c r="G147" s="26" t="str">
        <f aca="false">IF(A147="","",IFERROR(INDEX(Lists!$A$4:$A$28,MATCH(C147,Lists!$B$4:$B$28,0)),"?"))</f>
        <v/>
      </c>
    </row>
    <row r="148" customFormat="false" ht="15" hidden="false" customHeight="true" outlineLevel="0" collapsed="false">
      <c r="A148" s="27"/>
      <c r="B148" s="27"/>
      <c r="C148" s="27"/>
      <c r="D148" s="27"/>
      <c r="E148" s="28"/>
      <c r="F148" s="27"/>
      <c r="G148" s="26" t="str">
        <f aca="false">IF(A148="","",IFERROR(INDEX(Lists!$A$4:$A$28,MATCH(C148,Lists!$B$4:$B$28,0)),"?"))</f>
        <v/>
      </c>
    </row>
    <row r="149" customFormat="false" ht="15" hidden="false" customHeight="true" outlineLevel="0" collapsed="false">
      <c r="A149" s="27"/>
      <c r="B149" s="27"/>
      <c r="C149" s="27"/>
      <c r="D149" s="27"/>
      <c r="E149" s="28"/>
      <c r="F149" s="27"/>
      <c r="G149" s="26" t="str">
        <f aca="false">IF(A149="","",IFERROR(INDEX(Lists!$A$4:$A$28,MATCH(C149,Lists!$B$4:$B$28,0)),"?"))</f>
        <v/>
      </c>
    </row>
    <row r="150" customFormat="false" ht="15" hidden="false" customHeight="true" outlineLevel="0" collapsed="false">
      <c r="A150" s="27"/>
      <c r="B150" s="27"/>
      <c r="C150" s="27"/>
      <c r="D150" s="27"/>
      <c r="E150" s="28"/>
      <c r="F150" s="27"/>
      <c r="G150" s="26" t="str">
        <f aca="false">IF(A150="","",IFERROR(INDEX(Lists!$A$4:$A$28,MATCH(C150,Lists!$B$4:$B$28,0)),"?"))</f>
        <v/>
      </c>
    </row>
    <row r="151" customFormat="false" ht="15" hidden="false" customHeight="true" outlineLevel="0" collapsed="false">
      <c r="A151" s="27"/>
      <c r="B151" s="27"/>
      <c r="C151" s="27"/>
      <c r="D151" s="27"/>
      <c r="E151" s="28"/>
      <c r="F151" s="27"/>
      <c r="G151" s="26" t="str">
        <f aca="false">IF(A151="","",IFERROR(INDEX(Lists!$A$4:$A$28,MATCH(C151,Lists!$B$4:$B$28,0)),"?"))</f>
        <v/>
      </c>
    </row>
    <row r="152" customFormat="false" ht="15" hidden="false" customHeight="true" outlineLevel="0" collapsed="false">
      <c r="A152" s="27"/>
      <c r="B152" s="27"/>
      <c r="C152" s="27"/>
      <c r="D152" s="27"/>
      <c r="E152" s="28"/>
      <c r="F152" s="27"/>
      <c r="G152" s="26" t="str">
        <f aca="false">IF(A152="","",IFERROR(INDEX(Lists!$A$4:$A$28,MATCH(C152,Lists!$B$4:$B$28,0)),"?"))</f>
        <v/>
      </c>
    </row>
    <row r="153" customFormat="false" ht="15" hidden="false" customHeight="true" outlineLevel="0" collapsed="false">
      <c r="A153" s="27"/>
      <c r="B153" s="27"/>
      <c r="C153" s="27"/>
      <c r="D153" s="27"/>
      <c r="E153" s="28"/>
      <c r="F153" s="27"/>
      <c r="G153" s="26" t="str">
        <f aca="false">IF(A153="","",IFERROR(INDEX(Lists!$A$4:$A$28,MATCH(C153,Lists!$B$4:$B$28,0)),"?"))</f>
        <v/>
      </c>
    </row>
    <row r="154" customFormat="false" ht="15" hidden="false" customHeight="true" outlineLevel="0" collapsed="false">
      <c r="A154" s="27"/>
      <c r="B154" s="27"/>
      <c r="C154" s="27"/>
      <c r="D154" s="27"/>
      <c r="E154" s="28"/>
      <c r="F154" s="27"/>
      <c r="G154" s="26" t="str">
        <f aca="false">IF(A154="","",IFERROR(INDEX(Lists!$A$4:$A$28,MATCH(C154,Lists!$B$4:$B$28,0)),"?"))</f>
        <v/>
      </c>
    </row>
  </sheetData>
  <dataValidations count="1">
    <dataValidation allowBlank="true" errorStyle="stop" operator="between" showDropDown="false" showErrorMessage="false" showInputMessage="false" sqref="C5:C154" type="list">
      <formula1>Lists!$B$4:$B$28</formula1>
      <formula2>0</formula2>
    </dataValidation>
  </dataValidations>
  <printOptions headings="false" gridLines="false" gridLinesSet="true" horizontalCentered="false" verticalCentered="false"/>
  <pageMargins left="0.75" right="0.75" top="1" bottom="1" header="0.511811023622047" footer="0.5"/>
  <pageSetup paperSize="1" scale="100" fitToWidth="1" fitToHeight="0" pageOrder="downThenOver" orientation="portrait" blackAndWhite="false" draft="false" cellComments="none" horizontalDpi="300" verticalDpi="300" copies="1"/>
  <headerFooter differentFirst="false" differentOddEven="false">
    <oddHeader/>
    <oddFooter>&amp;L&amp;8 PB Lab · pblab.in/templates&amp;R&amp;8 Page &amp;P of &amp;N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FFC000"/>
    <pageSetUpPr fitToPage="true"/>
  </sheetPr>
  <dimension ref="A1:T50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1" width="12"/>
    <col collapsed="false" customWidth="true" hidden="false" outlineLevel="0" max="2" min="2" style="1" width="11"/>
    <col collapsed="false" customWidth="true" hidden="false" outlineLevel="0" max="3" min="3" style="1" width="24"/>
    <col collapsed="false" customWidth="true" hidden="false" outlineLevel="0" max="4" min="4" style="1" width="30"/>
    <col collapsed="false" customWidth="true" hidden="false" outlineLevel="0" max="5" min="5" style="1" width="12"/>
    <col collapsed="false" customWidth="true" hidden="false" outlineLevel="0" max="6" min="6" style="1" width="10"/>
    <col collapsed="false" customWidth="true" hidden="false" outlineLevel="0" max="19" min="7" style="1" width="11"/>
    <col collapsed="false" customWidth="true" hidden="false" outlineLevel="0" max="20" min="20" style="1" width="8"/>
  </cols>
  <sheetData>
    <row r="1" customFormat="false" ht="21.75" hidden="false" customHeight="true" outlineLevel="0" collapsed="false">
      <c r="A1" s="13" t="s">
        <v>101</v>
      </c>
      <c r="T1" s="14" t="s">
        <v>54</v>
      </c>
    </row>
    <row r="2" customFormat="false" ht="15" hidden="false" customHeight="true" outlineLevel="0" collapsed="false">
      <c r="A2" s="3" t="s">
        <v>102</v>
      </c>
    </row>
    <row r="4" customFormat="false" ht="33.75" hidden="false" customHeight="true" outlineLevel="0" collapsed="false">
      <c r="A4" s="24" t="s">
        <v>103</v>
      </c>
      <c r="B4" s="25" t="s">
        <v>104</v>
      </c>
      <c r="C4" s="25" t="s">
        <v>79</v>
      </c>
      <c r="D4" s="25" t="s">
        <v>105</v>
      </c>
      <c r="E4" s="25" t="s">
        <v>106</v>
      </c>
      <c r="F4" s="25" t="s">
        <v>107</v>
      </c>
      <c r="G4" s="25" t="s">
        <v>108</v>
      </c>
      <c r="H4" s="25" t="s">
        <v>109</v>
      </c>
      <c r="I4" s="25" t="s">
        <v>110</v>
      </c>
      <c r="J4" s="25" t="s">
        <v>111</v>
      </c>
      <c r="K4" s="25" t="s">
        <v>112</v>
      </c>
      <c r="L4" s="25" t="s">
        <v>113</v>
      </c>
      <c r="M4" s="25" t="s">
        <v>114</v>
      </c>
      <c r="N4" s="25" t="s">
        <v>115</v>
      </c>
      <c r="O4" s="25" t="s">
        <v>116</v>
      </c>
      <c r="P4" s="25" t="s">
        <v>117</v>
      </c>
      <c r="Q4" s="25" t="s">
        <v>118</v>
      </c>
      <c r="R4" s="25" t="s">
        <v>119</v>
      </c>
      <c r="S4" s="25" t="s">
        <v>4</v>
      </c>
      <c r="T4" s="25" t="s">
        <v>120</v>
      </c>
    </row>
    <row r="5" customFormat="false" ht="15" hidden="false" customHeight="true" outlineLevel="0" collapsed="false">
      <c r="A5" s="19" t="s">
        <v>121</v>
      </c>
      <c r="B5" s="22" t="n">
        <v>46122</v>
      </c>
      <c r="C5" s="19" t="s">
        <v>85</v>
      </c>
      <c r="D5" s="19" t="s">
        <v>122</v>
      </c>
      <c r="E5" s="29" t="n">
        <v>90000</v>
      </c>
      <c r="F5" s="30" t="str">
        <f aca="false">IF(A5="","",IF(Settings!$B$8="","No GST",IF(IFERROR(INDEX(Clients!$G$5:$G$154,MATCH(C5,Clients!$A$5:$A$154,0)),"")="96","Export",IF(IFERROR(INDEX(Clients!$G$5:$G$154,MATCH(C5,Clients!$A$5:$A$154,0)),"")=Settings!$B$17,"CGST+SGST","IGST"))))</f>
        <v>No GST</v>
      </c>
      <c r="G5" s="31" t="n">
        <f aca="false">IF(F5="IGST",ROUND(N(E5)*Settings!$B$10,0),0)</f>
        <v>0</v>
      </c>
      <c r="H5" s="31" t="n">
        <f aca="false">IF(F5="CGST+SGST",ROUND(N(E5)*Settings!$B$10/2,0),0)</f>
        <v>0</v>
      </c>
      <c r="I5" s="31" t="n">
        <f aca="false">H5</f>
        <v>0</v>
      </c>
      <c r="J5" s="32" t="n">
        <f aca="false">N(E5)+G5+H5+I5</f>
        <v>90000</v>
      </c>
      <c r="K5" s="31" t="n">
        <f aca="false">IF(A5="",0,ROUND(N(E5)*IFERROR(INDEX(Clients!$E$5:$E$154,MATCH(C5,Clients!$A$5:$A$154,0)),0),0))</f>
        <v>9000</v>
      </c>
      <c r="L5" s="31" t="n">
        <f aca="false">J5-K5</f>
        <v>81000</v>
      </c>
      <c r="M5" s="33" t="n">
        <f aca="false">IF(A5="","",B5+IFERROR(INDEX(Clients!$F$5:$F$154,MATCH(C5,Clients!$A$5:$A$154,0)),0))</f>
        <v>46137</v>
      </c>
      <c r="N5" s="29" t="n">
        <v>81000</v>
      </c>
      <c r="O5" s="29" t="n">
        <v>9000</v>
      </c>
      <c r="P5" s="22" t="n">
        <v>46140</v>
      </c>
      <c r="Q5" s="32" t="n">
        <f aca="false">IF(A5="",0,J5-N(N5)-N(O5))</f>
        <v>0</v>
      </c>
      <c r="R5" s="34" t="str">
        <f aca="false">IF(OR(A5="",Q5&lt;=0),"",MAX(0,Settings!$B$15-M5))</f>
        <v/>
      </c>
      <c r="S5" s="30" t="str">
        <f aca="false">IF(A5="","",IF(Q5&lt;=0,"Paid",IF(N(N5)&gt;0,"Part paid",IF(N(R5)&gt;0,"Overdue","Due"))))</f>
        <v>Paid</v>
      </c>
      <c r="T5" s="34" t="n">
        <f aca="false">IF(A5="","",IF(MONTH(B5)&gt;=4,MONTH(B5)-3,MONTH(B5)+9))</f>
        <v>1</v>
      </c>
    </row>
    <row r="6" customFormat="false" ht="15" hidden="false" customHeight="true" outlineLevel="0" collapsed="false">
      <c r="A6" s="19" t="s">
        <v>123</v>
      </c>
      <c r="B6" s="22" t="n">
        <v>46147</v>
      </c>
      <c r="C6" s="19" t="s">
        <v>92</v>
      </c>
      <c r="D6" s="19" t="s">
        <v>124</v>
      </c>
      <c r="E6" s="29" t="n">
        <v>140000</v>
      </c>
      <c r="F6" s="30" t="str">
        <f aca="false">IF(A6="","",IF(Settings!$B$8="","No GST",IF(IFERROR(INDEX(Clients!$G$5:$G$154,MATCH(C6,Clients!$A$5:$A$154,0)),"")="96","Export",IF(IFERROR(INDEX(Clients!$G$5:$G$154,MATCH(C6,Clients!$A$5:$A$154,0)),"")=Settings!$B$17,"CGST+SGST","IGST"))))</f>
        <v>No GST</v>
      </c>
      <c r="G6" s="31" t="n">
        <f aca="false">IF(F6="IGST",ROUND(N(E6)*Settings!$B$10,0),0)</f>
        <v>0</v>
      </c>
      <c r="H6" s="31" t="n">
        <f aca="false">IF(F6="CGST+SGST",ROUND(N(E6)*Settings!$B$10/2,0),0)</f>
        <v>0</v>
      </c>
      <c r="I6" s="31" t="n">
        <f aca="false">H6</f>
        <v>0</v>
      </c>
      <c r="J6" s="32" t="n">
        <f aca="false">N(E6)+G6+H6+I6</f>
        <v>140000</v>
      </c>
      <c r="K6" s="31" t="n">
        <f aca="false">IF(A6="",0,ROUND(N(E6)*IFERROR(INDEX(Clients!$E$5:$E$154,MATCH(C6,Clients!$A$5:$A$154,0)),0),0))</f>
        <v>0</v>
      </c>
      <c r="L6" s="31" t="n">
        <f aca="false">J6-K6</f>
        <v>140000</v>
      </c>
      <c r="M6" s="33" t="n">
        <f aca="false">IF(A6="","",B6+IFERROR(INDEX(Clients!$F$5:$F$154,MATCH(C6,Clients!$A$5:$A$154,0)),0))</f>
        <v>46177</v>
      </c>
      <c r="N6" s="29" t="n">
        <v>140000</v>
      </c>
      <c r="O6" s="29" t="n">
        <v>0</v>
      </c>
      <c r="P6" s="22" t="n">
        <v>46175</v>
      </c>
      <c r="Q6" s="32" t="n">
        <f aca="false">IF(A6="",0,J6-N(N6)-N(O6))</f>
        <v>0</v>
      </c>
      <c r="R6" s="34" t="str">
        <f aca="false">IF(OR(A6="",Q6&lt;=0),"",MAX(0,Settings!$B$15-M6))</f>
        <v/>
      </c>
      <c r="S6" s="30" t="str">
        <f aca="false">IF(A6="","",IF(Q6&lt;=0,"Paid",IF(N(N6)&gt;0,"Part paid",IF(N(R6)&gt;0,"Overdue","Due"))))</f>
        <v>Paid</v>
      </c>
      <c r="T6" s="34" t="n">
        <f aca="false">IF(A6="","",IF(MONTH(B6)&gt;=4,MONTH(B6)-3,MONTH(B6)+9))</f>
        <v>2</v>
      </c>
    </row>
    <row r="7" customFormat="false" ht="15" hidden="false" customHeight="true" outlineLevel="0" collapsed="false">
      <c r="A7" s="19" t="s">
        <v>125</v>
      </c>
      <c r="B7" s="22" t="n">
        <v>46174</v>
      </c>
      <c r="C7" s="19" t="s">
        <v>89</v>
      </c>
      <c r="D7" s="19" t="s">
        <v>126</v>
      </c>
      <c r="E7" s="29" t="n">
        <v>45000</v>
      </c>
      <c r="F7" s="30" t="str">
        <f aca="false">IF(A7="","",IF(Settings!$B$8="","No GST",IF(IFERROR(INDEX(Clients!$G$5:$G$154,MATCH(C7,Clients!$A$5:$A$154,0)),"")="96","Export",IF(IFERROR(INDEX(Clients!$G$5:$G$154,MATCH(C7,Clients!$A$5:$A$154,0)),"")=Settings!$B$17,"CGST+SGST","IGST"))))</f>
        <v>No GST</v>
      </c>
      <c r="G7" s="31" t="n">
        <f aca="false">IF(F7="IGST",ROUND(N(E7)*Settings!$B$10,0),0)</f>
        <v>0</v>
      </c>
      <c r="H7" s="31" t="n">
        <f aca="false">IF(F7="CGST+SGST",ROUND(N(E7)*Settings!$B$10/2,0),0)</f>
        <v>0</v>
      </c>
      <c r="I7" s="31" t="n">
        <f aca="false">H7</f>
        <v>0</v>
      </c>
      <c r="J7" s="32" t="n">
        <f aca="false">N(E7)+G7+H7+I7</f>
        <v>45000</v>
      </c>
      <c r="K7" s="31" t="n">
        <f aca="false">IF(A7="",0,ROUND(N(E7)*IFERROR(INDEX(Clients!$E$5:$E$154,MATCH(C7,Clients!$A$5:$A$154,0)),0),0))</f>
        <v>4500</v>
      </c>
      <c r="L7" s="31" t="n">
        <f aca="false">J7-K7</f>
        <v>40500</v>
      </c>
      <c r="M7" s="33" t="n">
        <f aca="false">IF(A7="","",B7+IFERROR(INDEX(Clients!$F$5:$F$154,MATCH(C7,Clients!$A$5:$A$154,0)),0))</f>
        <v>46204</v>
      </c>
      <c r="N7" s="29" t="n">
        <v>40500</v>
      </c>
      <c r="O7" s="29" t="n">
        <v>4500</v>
      </c>
      <c r="P7" s="22" t="n">
        <v>46211</v>
      </c>
      <c r="Q7" s="32" t="n">
        <f aca="false">IF(A7="",0,J7-N(N7)-N(O7))</f>
        <v>0</v>
      </c>
      <c r="R7" s="34" t="str">
        <f aca="false">IF(OR(A7="",Q7&lt;=0),"",MAX(0,Settings!$B$15-M7))</f>
        <v/>
      </c>
      <c r="S7" s="30" t="str">
        <f aca="false">IF(A7="","",IF(Q7&lt;=0,"Paid",IF(N(N7)&gt;0,"Part paid",IF(N(R7)&gt;0,"Overdue","Due"))))</f>
        <v>Paid</v>
      </c>
      <c r="T7" s="34" t="n">
        <f aca="false">IF(A7="","",IF(MONTH(B7)&gt;=4,MONTH(B7)-3,MONTH(B7)+9))</f>
        <v>3</v>
      </c>
    </row>
    <row r="8" customFormat="false" ht="15" hidden="false" customHeight="true" outlineLevel="0" collapsed="false">
      <c r="A8" s="19" t="s">
        <v>127</v>
      </c>
      <c r="B8" s="22" t="n">
        <v>46206</v>
      </c>
      <c r="C8" s="19" t="s">
        <v>95</v>
      </c>
      <c r="D8" s="19" t="s">
        <v>128</v>
      </c>
      <c r="E8" s="29" t="n">
        <v>18000</v>
      </c>
      <c r="F8" s="30" t="str">
        <f aca="false">IF(A8="","",IF(Settings!$B$8="","No GST",IF(IFERROR(INDEX(Clients!$G$5:$G$154,MATCH(C8,Clients!$A$5:$A$154,0)),"")="96","Export",IF(IFERROR(INDEX(Clients!$G$5:$G$154,MATCH(C8,Clients!$A$5:$A$154,0)),"")=Settings!$B$17,"CGST+SGST","IGST"))))</f>
        <v>No GST</v>
      </c>
      <c r="G8" s="31" t="n">
        <f aca="false">IF(F8="IGST",ROUND(N(E8)*Settings!$B$10,0),0)</f>
        <v>0</v>
      </c>
      <c r="H8" s="31" t="n">
        <f aca="false">IF(F8="CGST+SGST",ROUND(N(E8)*Settings!$B$10/2,0),0)</f>
        <v>0</v>
      </c>
      <c r="I8" s="31" t="n">
        <f aca="false">H8</f>
        <v>0</v>
      </c>
      <c r="J8" s="32" t="n">
        <f aca="false">N(E8)+G8+H8+I8</f>
        <v>18000</v>
      </c>
      <c r="K8" s="31" t="n">
        <f aca="false">IF(A8="",0,ROUND(N(E8)*IFERROR(INDEX(Clients!$E$5:$E$154,MATCH(C8,Clients!$A$5:$A$154,0)),0),0))</f>
        <v>0</v>
      </c>
      <c r="L8" s="31" t="n">
        <f aca="false">J8-K8</f>
        <v>18000</v>
      </c>
      <c r="M8" s="33" t="n">
        <f aca="false">IF(A8="","",B8+IFERROR(INDEX(Clients!$F$5:$F$154,MATCH(C8,Clients!$A$5:$A$154,0)),0))</f>
        <v>46213</v>
      </c>
      <c r="N8" s="29" t="n">
        <v>18000</v>
      </c>
      <c r="O8" s="29" t="n">
        <v>0</v>
      </c>
      <c r="P8" s="22" t="n">
        <v>46212</v>
      </c>
      <c r="Q8" s="32" t="n">
        <f aca="false">IF(A8="",0,J8-N(N8)-N(O8))</f>
        <v>0</v>
      </c>
      <c r="R8" s="34" t="str">
        <f aca="false">IF(OR(A8="",Q8&lt;=0),"",MAX(0,Settings!$B$15-M8))</f>
        <v/>
      </c>
      <c r="S8" s="30" t="str">
        <f aca="false">IF(A8="","",IF(Q8&lt;=0,"Paid",IF(N(N8)&gt;0,"Part paid",IF(N(R8)&gt;0,"Overdue","Due"))))</f>
        <v>Paid</v>
      </c>
      <c r="T8" s="34" t="n">
        <f aca="false">IF(A8="","",IF(MONTH(B8)&gt;=4,MONTH(B8)-3,MONTH(B8)+9))</f>
        <v>4</v>
      </c>
    </row>
    <row r="9" customFormat="false" ht="15" hidden="false" customHeight="true" outlineLevel="0" collapsed="false">
      <c r="A9" s="19" t="s">
        <v>129</v>
      </c>
      <c r="B9" s="22" t="n">
        <v>46246</v>
      </c>
      <c r="C9" s="19" t="s">
        <v>97</v>
      </c>
      <c r="D9" s="19" t="s">
        <v>130</v>
      </c>
      <c r="E9" s="29" t="n">
        <v>120000</v>
      </c>
      <c r="F9" s="30" t="str">
        <f aca="false">IF(A9="","",IF(Settings!$B$8="","No GST",IF(IFERROR(INDEX(Clients!$G$5:$G$154,MATCH(C9,Clients!$A$5:$A$154,0)),"")="96","Export",IF(IFERROR(INDEX(Clients!$G$5:$G$154,MATCH(C9,Clients!$A$5:$A$154,0)),"")=Settings!$B$17,"CGST+SGST","IGST"))))</f>
        <v>No GST</v>
      </c>
      <c r="G9" s="31" t="n">
        <f aca="false">IF(F9="IGST",ROUND(N(E9)*Settings!$B$10,0),0)</f>
        <v>0</v>
      </c>
      <c r="H9" s="31" t="n">
        <f aca="false">IF(F9="CGST+SGST",ROUND(N(E9)*Settings!$B$10/2,0),0)</f>
        <v>0</v>
      </c>
      <c r="I9" s="31" t="n">
        <f aca="false">H9</f>
        <v>0</v>
      </c>
      <c r="J9" s="32" t="n">
        <f aca="false">N(E9)+G9+H9+I9</f>
        <v>120000</v>
      </c>
      <c r="K9" s="31" t="n">
        <f aca="false">IF(A9="",0,ROUND(N(E9)*IFERROR(INDEX(Clients!$E$5:$E$154,MATCH(C9,Clients!$A$5:$A$154,0)),0),0))</f>
        <v>12000</v>
      </c>
      <c r="L9" s="31" t="n">
        <f aca="false">J9-K9</f>
        <v>108000</v>
      </c>
      <c r="M9" s="33" t="n">
        <f aca="false">IF(A9="","",B9+IFERROR(INDEX(Clients!$F$5:$F$154,MATCH(C9,Clients!$A$5:$A$154,0)),0))</f>
        <v>46276</v>
      </c>
      <c r="N9" s="29" t="n">
        <v>60000</v>
      </c>
      <c r="O9" s="29" t="n">
        <v>6000</v>
      </c>
      <c r="P9" s="22" t="n">
        <v>46285</v>
      </c>
      <c r="Q9" s="32" t="n">
        <f aca="false">IF(A9="",0,J9-N(N9)-N(O9))</f>
        <v>54000</v>
      </c>
      <c r="R9" s="34" t="n">
        <f aca="false">IF(OR(A9="",Q9&lt;=0),"",MAX(0,Settings!$B$15-M9))</f>
        <v>32</v>
      </c>
      <c r="S9" s="30" t="str">
        <f aca="false">IF(A9="","",IF(Q9&lt;=0,"Paid",IF(N(N9)&gt;0,"Part paid",IF(N(R9)&gt;0,"Overdue","Due"))))</f>
        <v>Part paid</v>
      </c>
      <c r="T9" s="34" t="n">
        <f aca="false">IF(A9="","",IF(MONTH(B9)&gt;=4,MONTH(B9)-3,MONTH(B9)+9))</f>
        <v>5</v>
      </c>
    </row>
    <row r="10" customFormat="false" ht="15" hidden="false" customHeight="true" outlineLevel="0" collapsed="false">
      <c r="A10" s="19" t="s">
        <v>131</v>
      </c>
      <c r="B10" s="22" t="n">
        <v>46267</v>
      </c>
      <c r="C10" s="19" t="s">
        <v>85</v>
      </c>
      <c r="D10" s="19" t="s">
        <v>132</v>
      </c>
      <c r="E10" s="29" t="n">
        <v>60000</v>
      </c>
      <c r="F10" s="30" t="str">
        <f aca="false">IF(A10="","",IF(Settings!$B$8="","No GST",IF(IFERROR(INDEX(Clients!$G$5:$G$154,MATCH(C10,Clients!$A$5:$A$154,0)),"")="96","Export",IF(IFERROR(INDEX(Clients!$G$5:$G$154,MATCH(C10,Clients!$A$5:$A$154,0)),"")=Settings!$B$17,"CGST+SGST","IGST"))))</f>
        <v>No GST</v>
      </c>
      <c r="G10" s="31" t="n">
        <f aca="false">IF(F10="IGST",ROUND(N(E10)*Settings!$B$10,0),0)</f>
        <v>0</v>
      </c>
      <c r="H10" s="31" t="n">
        <f aca="false">IF(F10="CGST+SGST",ROUND(N(E10)*Settings!$B$10/2,0),0)</f>
        <v>0</v>
      </c>
      <c r="I10" s="31" t="n">
        <f aca="false">H10</f>
        <v>0</v>
      </c>
      <c r="J10" s="32" t="n">
        <f aca="false">N(E10)+G10+H10+I10</f>
        <v>60000</v>
      </c>
      <c r="K10" s="31" t="n">
        <f aca="false">IF(A10="",0,ROUND(N(E10)*IFERROR(INDEX(Clients!$E$5:$E$154,MATCH(C10,Clients!$A$5:$A$154,0)),0),0))</f>
        <v>6000</v>
      </c>
      <c r="L10" s="31" t="n">
        <f aca="false">J10-K10</f>
        <v>54000</v>
      </c>
      <c r="M10" s="33" t="n">
        <f aca="false">IF(A10="","",B10+IFERROR(INDEX(Clients!$F$5:$F$154,MATCH(C10,Clients!$A$5:$A$154,0)),0))</f>
        <v>46282</v>
      </c>
      <c r="N10" s="29"/>
      <c r="O10" s="29"/>
      <c r="P10" s="22"/>
      <c r="Q10" s="32" t="n">
        <f aca="false">IF(A10="",0,J10-N(N10)-N(O10))</f>
        <v>60000</v>
      </c>
      <c r="R10" s="34" t="n">
        <f aca="false">IF(OR(A10="",Q10&lt;=0),"",MAX(0,Settings!$B$15-M10))</f>
        <v>26</v>
      </c>
      <c r="S10" s="30" t="str">
        <f aca="false">IF(A10="","",IF(Q10&lt;=0,"Paid",IF(N(N10)&gt;0,"Part paid",IF(N(R10)&gt;0,"Overdue","Due"))))</f>
        <v>Overdue</v>
      </c>
      <c r="T10" s="34" t="n">
        <f aca="false">IF(A10="","",IF(MONTH(B10)&gt;=4,MONTH(B10)-3,MONTH(B10)+9))</f>
        <v>6</v>
      </c>
    </row>
    <row r="11" customFormat="false" ht="15" hidden="false" customHeight="true" outlineLevel="0" collapsed="false">
      <c r="A11" s="19" t="s">
        <v>133</v>
      </c>
      <c r="B11" s="22" t="n">
        <v>46290</v>
      </c>
      <c r="C11" s="19" t="s">
        <v>89</v>
      </c>
      <c r="D11" s="19" t="s">
        <v>134</v>
      </c>
      <c r="E11" s="29" t="n">
        <v>25000</v>
      </c>
      <c r="F11" s="30" t="str">
        <f aca="false">IF(A11="","",IF(Settings!$B$8="","No GST",IF(IFERROR(INDEX(Clients!$G$5:$G$154,MATCH(C11,Clients!$A$5:$A$154,0)),"")="96","Export",IF(IFERROR(INDEX(Clients!$G$5:$G$154,MATCH(C11,Clients!$A$5:$A$154,0)),"")=Settings!$B$17,"CGST+SGST","IGST"))))</f>
        <v>No GST</v>
      </c>
      <c r="G11" s="31" t="n">
        <f aca="false">IF(F11="IGST",ROUND(N(E11)*Settings!$B$10,0),0)</f>
        <v>0</v>
      </c>
      <c r="H11" s="31" t="n">
        <f aca="false">IF(F11="CGST+SGST",ROUND(N(E11)*Settings!$B$10/2,0),0)</f>
        <v>0</v>
      </c>
      <c r="I11" s="31" t="n">
        <f aca="false">H11</f>
        <v>0</v>
      </c>
      <c r="J11" s="32" t="n">
        <f aca="false">N(E11)+G11+H11+I11</f>
        <v>25000</v>
      </c>
      <c r="K11" s="31" t="n">
        <f aca="false">IF(A11="",0,ROUND(N(E11)*IFERROR(INDEX(Clients!$E$5:$E$154,MATCH(C11,Clients!$A$5:$A$154,0)),0),0))</f>
        <v>2500</v>
      </c>
      <c r="L11" s="31" t="n">
        <f aca="false">J11-K11</f>
        <v>22500</v>
      </c>
      <c r="M11" s="33" t="n">
        <f aca="false">IF(A11="","",B11+IFERROR(INDEX(Clients!$F$5:$F$154,MATCH(C11,Clients!$A$5:$A$154,0)),0))</f>
        <v>46320</v>
      </c>
      <c r="N11" s="29"/>
      <c r="O11" s="29"/>
      <c r="P11" s="22"/>
      <c r="Q11" s="32" t="n">
        <f aca="false">IF(A11="",0,J11-N(N11)-N(O11))</f>
        <v>25000</v>
      </c>
      <c r="R11" s="34" t="n">
        <f aca="false">IF(OR(A11="",Q11&lt;=0),"",MAX(0,Settings!$B$15-M11))</f>
        <v>0</v>
      </c>
      <c r="S11" s="30" t="str">
        <f aca="false">IF(A11="","",IF(Q11&lt;=0,"Paid",IF(N(N11)&gt;0,"Part paid",IF(N(R11)&gt;0,"Overdue","Due"))))</f>
        <v>Due</v>
      </c>
      <c r="T11" s="34" t="n">
        <f aca="false">IF(A11="","",IF(MONTH(B11)&gt;=4,MONTH(B11)-3,MONTH(B11)+9))</f>
        <v>6</v>
      </c>
    </row>
    <row r="12" customFormat="false" ht="15" hidden="false" customHeight="true" outlineLevel="0" collapsed="false">
      <c r="A12" s="19" t="s">
        <v>135</v>
      </c>
      <c r="B12" s="22" t="n">
        <v>46301</v>
      </c>
      <c r="C12" s="19" t="s">
        <v>92</v>
      </c>
      <c r="D12" s="19" t="s">
        <v>136</v>
      </c>
      <c r="E12" s="29" t="n">
        <v>75000</v>
      </c>
      <c r="F12" s="30" t="str">
        <f aca="false">IF(A12="","",IF(Settings!$B$8="","No GST",IF(IFERROR(INDEX(Clients!$G$5:$G$154,MATCH(C12,Clients!$A$5:$A$154,0)),"")="96","Export",IF(IFERROR(INDEX(Clients!$G$5:$G$154,MATCH(C12,Clients!$A$5:$A$154,0)),"")=Settings!$B$17,"CGST+SGST","IGST"))))</f>
        <v>No GST</v>
      </c>
      <c r="G12" s="31" t="n">
        <f aca="false">IF(F12="IGST",ROUND(N(E12)*Settings!$B$10,0),0)</f>
        <v>0</v>
      </c>
      <c r="H12" s="31" t="n">
        <f aca="false">IF(F12="CGST+SGST",ROUND(N(E12)*Settings!$B$10/2,0),0)</f>
        <v>0</v>
      </c>
      <c r="I12" s="31" t="n">
        <f aca="false">H12</f>
        <v>0</v>
      </c>
      <c r="J12" s="32" t="n">
        <f aca="false">N(E12)+G12+H12+I12</f>
        <v>75000</v>
      </c>
      <c r="K12" s="31" t="n">
        <f aca="false">IF(A12="",0,ROUND(N(E12)*IFERROR(INDEX(Clients!$E$5:$E$154,MATCH(C12,Clients!$A$5:$A$154,0)),0),0))</f>
        <v>0</v>
      </c>
      <c r="L12" s="31" t="n">
        <f aca="false">J12-K12</f>
        <v>75000</v>
      </c>
      <c r="M12" s="33" t="n">
        <f aca="false">IF(A12="","",B12+IFERROR(INDEX(Clients!$F$5:$F$154,MATCH(C12,Clients!$A$5:$A$154,0)),0))</f>
        <v>46331</v>
      </c>
      <c r="N12" s="29"/>
      <c r="O12" s="29"/>
      <c r="P12" s="22"/>
      <c r="Q12" s="32" t="n">
        <f aca="false">IF(A12="",0,J12-N(N12)-N(O12))</f>
        <v>75000</v>
      </c>
      <c r="R12" s="34" t="n">
        <f aca="false">IF(OR(A12="",Q12&lt;=0),"",MAX(0,Settings!$B$15-M12))</f>
        <v>0</v>
      </c>
      <c r="S12" s="30" t="str">
        <f aca="false">IF(A12="","",IF(Q12&lt;=0,"Paid",IF(N(N12)&gt;0,"Part paid",IF(N(R12)&gt;0,"Overdue","Due"))))</f>
        <v>Due</v>
      </c>
      <c r="T12" s="34" t="n">
        <f aca="false">IF(A12="","",IF(MONTH(B12)&gt;=4,MONTH(B12)-3,MONTH(B12)+9))</f>
        <v>7</v>
      </c>
    </row>
    <row r="13" customFormat="false" ht="15" hidden="false" customHeight="true" outlineLevel="0" collapsed="false">
      <c r="A13" s="27"/>
      <c r="B13" s="35"/>
      <c r="C13" s="27"/>
      <c r="D13" s="27"/>
      <c r="E13" s="36"/>
      <c r="F13" s="30" t="str">
        <f aca="false">IF(A13="","",IF(Settings!$B$8="","No GST",IF(IFERROR(INDEX(Clients!$G$5:$G$154,MATCH(C13,Clients!$A$5:$A$154,0)),"")="96","Export",IF(IFERROR(INDEX(Clients!$G$5:$G$154,MATCH(C13,Clients!$A$5:$A$154,0)),"")=Settings!$B$17,"CGST+SGST","IGST"))))</f>
        <v/>
      </c>
      <c r="G13" s="31" t="n">
        <f aca="false">IF(F13="IGST",ROUND(N(E13)*Settings!$B$10,0),0)</f>
        <v>0</v>
      </c>
      <c r="H13" s="31" t="n">
        <f aca="false">IF(F13="CGST+SGST",ROUND(N(E13)*Settings!$B$10/2,0),0)</f>
        <v>0</v>
      </c>
      <c r="I13" s="31" t="n">
        <f aca="false">H13</f>
        <v>0</v>
      </c>
      <c r="J13" s="32" t="n">
        <f aca="false">N(E13)+G13+H13+I13</f>
        <v>0</v>
      </c>
      <c r="K13" s="31" t="n">
        <f aca="false">IF(A13="",0,ROUND(N(E13)*IFERROR(INDEX(Clients!$E$5:$E$154,MATCH(C13,Clients!$A$5:$A$154,0)),0),0))</f>
        <v>0</v>
      </c>
      <c r="L13" s="31" t="n">
        <f aca="false">J13-K13</f>
        <v>0</v>
      </c>
      <c r="M13" s="33" t="str">
        <f aca="false">IF(A13="","",B13+IFERROR(INDEX(Clients!$F$5:$F$154,MATCH(C13,Clients!$A$5:$A$154,0)),0))</f>
        <v/>
      </c>
      <c r="N13" s="36"/>
      <c r="O13" s="36"/>
      <c r="P13" s="35"/>
      <c r="Q13" s="32" t="n">
        <f aca="false">IF(A13="",0,J13-N(N13)-N(O13))</f>
        <v>0</v>
      </c>
      <c r="R13" s="34" t="str">
        <f aca="false">IF(OR(A13="",Q13&lt;=0),"",MAX(0,Settings!$B$15-M13))</f>
        <v/>
      </c>
      <c r="S13" s="30" t="str">
        <f aca="false">IF(A13="","",IF(Q13&lt;=0,"Paid",IF(N(N13)&gt;0,"Part paid",IF(N(R13)&gt;0,"Overdue","Due"))))</f>
        <v/>
      </c>
      <c r="T13" s="34" t="str">
        <f aca="false">IF(A13="","",IF(MONTH(B13)&gt;=4,MONTH(B13)-3,MONTH(B13)+9))</f>
        <v/>
      </c>
    </row>
    <row r="14" customFormat="false" ht="15" hidden="false" customHeight="true" outlineLevel="0" collapsed="false">
      <c r="A14" s="27"/>
      <c r="B14" s="35"/>
      <c r="C14" s="27"/>
      <c r="D14" s="27"/>
      <c r="E14" s="36"/>
      <c r="F14" s="30" t="str">
        <f aca="false">IF(A14="","",IF(Settings!$B$8="","No GST",IF(IFERROR(INDEX(Clients!$G$5:$G$154,MATCH(C14,Clients!$A$5:$A$154,0)),"")="96","Export",IF(IFERROR(INDEX(Clients!$G$5:$G$154,MATCH(C14,Clients!$A$5:$A$154,0)),"")=Settings!$B$17,"CGST+SGST","IGST"))))</f>
        <v/>
      </c>
      <c r="G14" s="31" t="n">
        <f aca="false">IF(F14="IGST",ROUND(N(E14)*Settings!$B$10,0),0)</f>
        <v>0</v>
      </c>
      <c r="H14" s="31" t="n">
        <f aca="false">IF(F14="CGST+SGST",ROUND(N(E14)*Settings!$B$10/2,0),0)</f>
        <v>0</v>
      </c>
      <c r="I14" s="31" t="n">
        <f aca="false">H14</f>
        <v>0</v>
      </c>
      <c r="J14" s="32" t="n">
        <f aca="false">N(E14)+G14+H14+I14</f>
        <v>0</v>
      </c>
      <c r="K14" s="31" t="n">
        <f aca="false">IF(A14="",0,ROUND(N(E14)*IFERROR(INDEX(Clients!$E$5:$E$154,MATCH(C14,Clients!$A$5:$A$154,0)),0),0))</f>
        <v>0</v>
      </c>
      <c r="L14" s="31" t="n">
        <f aca="false">J14-K14</f>
        <v>0</v>
      </c>
      <c r="M14" s="33" t="str">
        <f aca="false">IF(A14="","",B14+IFERROR(INDEX(Clients!$F$5:$F$154,MATCH(C14,Clients!$A$5:$A$154,0)),0))</f>
        <v/>
      </c>
      <c r="N14" s="36"/>
      <c r="O14" s="36"/>
      <c r="P14" s="35"/>
      <c r="Q14" s="32" t="n">
        <f aca="false">IF(A14="",0,J14-N(N14)-N(O14))</f>
        <v>0</v>
      </c>
      <c r="R14" s="34" t="str">
        <f aca="false">IF(OR(A14="",Q14&lt;=0),"",MAX(0,Settings!$B$15-M14))</f>
        <v/>
      </c>
      <c r="S14" s="30" t="str">
        <f aca="false">IF(A14="","",IF(Q14&lt;=0,"Paid",IF(N(N14)&gt;0,"Part paid",IF(N(R14)&gt;0,"Overdue","Due"))))</f>
        <v/>
      </c>
      <c r="T14" s="34" t="str">
        <f aca="false">IF(A14="","",IF(MONTH(B14)&gt;=4,MONTH(B14)-3,MONTH(B14)+9))</f>
        <v/>
      </c>
    </row>
    <row r="15" customFormat="false" ht="15" hidden="false" customHeight="true" outlineLevel="0" collapsed="false">
      <c r="A15" s="27"/>
      <c r="B15" s="35"/>
      <c r="C15" s="27"/>
      <c r="D15" s="27"/>
      <c r="E15" s="36"/>
      <c r="F15" s="30" t="str">
        <f aca="false">IF(A15="","",IF(Settings!$B$8="","No GST",IF(IFERROR(INDEX(Clients!$G$5:$G$154,MATCH(C15,Clients!$A$5:$A$154,0)),"")="96","Export",IF(IFERROR(INDEX(Clients!$G$5:$G$154,MATCH(C15,Clients!$A$5:$A$154,0)),"")=Settings!$B$17,"CGST+SGST","IGST"))))</f>
        <v/>
      </c>
      <c r="G15" s="31" t="n">
        <f aca="false">IF(F15="IGST",ROUND(N(E15)*Settings!$B$10,0),0)</f>
        <v>0</v>
      </c>
      <c r="H15" s="31" t="n">
        <f aca="false">IF(F15="CGST+SGST",ROUND(N(E15)*Settings!$B$10/2,0),0)</f>
        <v>0</v>
      </c>
      <c r="I15" s="31" t="n">
        <f aca="false">H15</f>
        <v>0</v>
      </c>
      <c r="J15" s="32" t="n">
        <f aca="false">N(E15)+G15+H15+I15</f>
        <v>0</v>
      </c>
      <c r="K15" s="31" t="n">
        <f aca="false">IF(A15="",0,ROUND(N(E15)*IFERROR(INDEX(Clients!$E$5:$E$154,MATCH(C15,Clients!$A$5:$A$154,0)),0),0))</f>
        <v>0</v>
      </c>
      <c r="L15" s="31" t="n">
        <f aca="false">J15-K15</f>
        <v>0</v>
      </c>
      <c r="M15" s="33" t="str">
        <f aca="false">IF(A15="","",B15+IFERROR(INDEX(Clients!$F$5:$F$154,MATCH(C15,Clients!$A$5:$A$154,0)),0))</f>
        <v/>
      </c>
      <c r="N15" s="36"/>
      <c r="O15" s="36"/>
      <c r="P15" s="35"/>
      <c r="Q15" s="32" t="n">
        <f aca="false">IF(A15="",0,J15-N(N15)-N(O15))</f>
        <v>0</v>
      </c>
      <c r="R15" s="34" t="str">
        <f aca="false">IF(OR(A15="",Q15&lt;=0),"",MAX(0,Settings!$B$15-M15))</f>
        <v/>
      </c>
      <c r="S15" s="30" t="str">
        <f aca="false">IF(A15="","",IF(Q15&lt;=0,"Paid",IF(N(N15)&gt;0,"Part paid",IF(N(R15)&gt;0,"Overdue","Due"))))</f>
        <v/>
      </c>
      <c r="T15" s="34" t="str">
        <f aca="false">IF(A15="","",IF(MONTH(B15)&gt;=4,MONTH(B15)-3,MONTH(B15)+9))</f>
        <v/>
      </c>
    </row>
    <row r="16" customFormat="false" ht="15" hidden="false" customHeight="true" outlineLevel="0" collapsed="false">
      <c r="A16" s="27"/>
      <c r="B16" s="35"/>
      <c r="C16" s="27"/>
      <c r="D16" s="27"/>
      <c r="E16" s="36"/>
      <c r="F16" s="30" t="str">
        <f aca="false">IF(A16="","",IF(Settings!$B$8="","No GST",IF(IFERROR(INDEX(Clients!$G$5:$G$154,MATCH(C16,Clients!$A$5:$A$154,0)),"")="96","Export",IF(IFERROR(INDEX(Clients!$G$5:$G$154,MATCH(C16,Clients!$A$5:$A$154,0)),"")=Settings!$B$17,"CGST+SGST","IGST"))))</f>
        <v/>
      </c>
      <c r="G16" s="31" t="n">
        <f aca="false">IF(F16="IGST",ROUND(N(E16)*Settings!$B$10,0),0)</f>
        <v>0</v>
      </c>
      <c r="H16" s="31" t="n">
        <f aca="false">IF(F16="CGST+SGST",ROUND(N(E16)*Settings!$B$10/2,0),0)</f>
        <v>0</v>
      </c>
      <c r="I16" s="31" t="n">
        <f aca="false">H16</f>
        <v>0</v>
      </c>
      <c r="J16" s="32" t="n">
        <f aca="false">N(E16)+G16+H16+I16</f>
        <v>0</v>
      </c>
      <c r="K16" s="31" t="n">
        <f aca="false">IF(A16="",0,ROUND(N(E16)*IFERROR(INDEX(Clients!$E$5:$E$154,MATCH(C16,Clients!$A$5:$A$154,0)),0),0))</f>
        <v>0</v>
      </c>
      <c r="L16" s="31" t="n">
        <f aca="false">J16-K16</f>
        <v>0</v>
      </c>
      <c r="M16" s="33" t="str">
        <f aca="false">IF(A16="","",B16+IFERROR(INDEX(Clients!$F$5:$F$154,MATCH(C16,Clients!$A$5:$A$154,0)),0))</f>
        <v/>
      </c>
      <c r="N16" s="36"/>
      <c r="O16" s="36"/>
      <c r="P16" s="35"/>
      <c r="Q16" s="32" t="n">
        <f aca="false">IF(A16="",0,J16-N(N16)-N(O16))</f>
        <v>0</v>
      </c>
      <c r="R16" s="34" t="str">
        <f aca="false">IF(OR(A16="",Q16&lt;=0),"",MAX(0,Settings!$B$15-M16))</f>
        <v/>
      </c>
      <c r="S16" s="30" t="str">
        <f aca="false">IF(A16="","",IF(Q16&lt;=0,"Paid",IF(N(N16)&gt;0,"Part paid",IF(N(R16)&gt;0,"Overdue","Due"))))</f>
        <v/>
      </c>
      <c r="T16" s="34" t="str">
        <f aca="false">IF(A16="","",IF(MONTH(B16)&gt;=4,MONTH(B16)-3,MONTH(B16)+9))</f>
        <v/>
      </c>
    </row>
    <row r="17" customFormat="false" ht="15" hidden="false" customHeight="true" outlineLevel="0" collapsed="false">
      <c r="A17" s="27"/>
      <c r="B17" s="35"/>
      <c r="C17" s="27"/>
      <c r="D17" s="27"/>
      <c r="E17" s="36"/>
      <c r="F17" s="30" t="str">
        <f aca="false">IF(A17="","",IF(Settings!$B$8="","No GST",IF(IFERROR(INDEX(Clients!$G$5:$G$154,MATCH(C17,Clients!$A$5:$A$154,0)),"")="96","Export",IF(IFERROR(INDEX(Clients!$G$5:$G$154,MATCH(C17,Clients!$A$5:$A$154,0)),"")=Settings!$B$17,"CGST+SGST","IGST"))))</f>
        <v/>
      </c>
      <c r="G17" s="31" t="n">
        <f aca="false">IF(F17="IGST",ROUND(N(E17)*Settings!$B$10,0),0)</f>
        <v>0</v>
      </c>
      <c r="H17" s="31" t="n">
        <f aca="false">IF(F17="CGST+SGST",ROUND(N(E17)*Settings!$B$10/2,0),0)</f>
        <v>0</v>
      </c>
      <c r="I17" s="31" t="n">
        <f aca="false">H17</f>
        <v>0</v>
      </c>
      <c r="J17" s="32" t="n">
        <f aca="false">N(E17)+G17+H17+I17</f>
        <v>0</v>
      </c>
      <c r="K17" s="31" t="n">
        <f aca="false">IF(A17="",0,ROUND(N(E17)*IFERROR(INDEX(Clients!$E$5:$E$154,MATCH(C17,Clients!$A$5:$A$154,0)),0),0))</f>
        <v>0</v>
      </c>
      <c r="L17" s="31" t="n">
        <f aca="false">J17-K17</f>
        <v>0</v>
      </c>
      <c r="M17" s="33" t="str">
        <f aca="false">IF(A17="","",B17+IFERROR(INDEX(Clients!$F$5:$F$154,MATCH(C17,Clients!$A$5:$A$154,0)),0))</f>
        <v/>
      </c>
      <c r="N17" s="36"/>
      <c r="O17" s="36"/>
      <c r="P17" s="35"/>
      <c r="Q17" s="32" t="n">
        <f aca="false">IF(A17="",0,J17-N(N17)-N(O17))</f>
        <v>0</v>
      </c>
      <c r="R17" s="34" t="str">
        <f aca="false">IF(OR(A17="",Q17&lt;=0),"",MAX(0,Settings!$B$15-M17))</f>
        <v/>
      </c>
      <c r="S17" s="30" t="str">
        <f aca="false">IF(A17="","",IF(Q17&lt;=0,"Paid",IF(N(N17)&gt;0,"Part paid",IF(N(R17)&gt;0,"Overdue","Due"))))</f>
        <v/>
      </c>
      <c r="T17" s="34" t="str">
        <f aca="false">IF(A17="","",IF(MONTH(B17)&gt;=4,MONTH(B17)-3,MONTH(B17)+9))</f>
        <v/>
      </c>
    </row>
    <row r="18" customFormat="false" ht="15" hidden="false" customHeight="true" outlineLevel="0" collapsed="false">
      <c r="A18" s="27"/>
      <c r="B18" s="35"/>
      <c r="C18" s="27"/>
      <c r="D18" s="27"/>
      <c r="E18" s="36"/>
      <c r="F18" s="30" t="str">
        <f aca="false">IF(A18="","",IF(Settings!$B$8="","No GST",IF(IFERROR(INDEX(Clients!$G$5:$G$154,MATCH(C18,Clients!$A$5:$A$154,0)),"")="96","Export",IF(IFERROR(INDEX(Clients!$G$5:$G$154,MATCH(C18,Clients!$A$5:$A$154,0)),"")=Settings!$B$17,"CGST+SGST","IGST"))))</f>
        <v/>
      </c>
      <c r="G18" s="31" t="n">
        <f aca="false">IF(F18="IGST",ROUND(N(E18)*Settings!$B$10,0),0)</f>
        <v>0</v>
      </c>
      <c r="H18" s="31" t="n">
        <f aca="false">IF(F18="CGST+SGST",ROUND(N(E18)*Settings!$B$10/2,0),0)</f>
        <v>0</v>
      </c>
      <c r="I18" s="31" t="n">
        <f aca="false">H18</f>
        <v>0</v>
      </c>
      <c r="J18" s="32" t="n">
        <f aca="false">N(E18)+G18+H18+I18</f>
        <v>0</v>
      </c>
      <c r="K18" s="31" t="n">
        <f aca="false">IF(A18="",0,ROUND(N(E18)*IFERROR(INDEX(Clients!$E$5:$E$154,MATCH(C18,Clients!$A$5:$A$154,0)),0),0))</f>
        <v>0</v>
      </c>
      <c r="L18" s="31" t="n">
        <f aca="false">J18-K18</f>
        <v>0</v>
      </c>
      <c r="M18" s="33" t="str">
        <f aca="false">IF(A18="","",B18+IFERROR(INDEX(Clients!$F$5:$F$154,MATCH(C18,Clients!$A$5:$A$154,0)),0))</f>
        <v/>
      </c>
      <c r="N18" s="36"/>
      <c r="O18" s="36"/>
      <c r="P18" s="35"/>
      <c r="Q18" s="32" t="n">
        <f aca="false">IF(A18="",0,J18-N(N18)-N(O18))</f>
        <v>0</v>
      </c>
      <c r="R18" s="34" t="str">
        <f aca="false">IF(OR(A18="",Q18&lt;=0),"",MAX(0,Settings!$B$15-M18))</f>
        <v/>
      </c>
      <c r="S18" s="30" t="str">
        <f aca="false">IF(A18="","",IF(Q18&lt;=0,"Paid",IF(N(N18)&gt;0,"Part paid",IF(N(R18)&gt;0,"Overdue","Due"))))</f>
        <v/>
      </c>
      <c r="T18" s="34" t="str">
        <f aca="false">IF(A18="","",IF(MONTH(B18)&gt;=4,MONTH(B18)-3,MONTH(B18)+9))</f>
        <v/>
      </c>
    </row>
    <row r="19" customFormat="false" ht="15" hidden="false" customHeight="true" outlineLevel="0" collapsed="false">
      <c r="A19" s="27"/>
      <c r="B19" s="35"/>
      <c r="C19" s="27"/>
      <c r="D19" s="27"/>
      <c r="E19" s="36"/>
      <c r="F19" s="30" t="str">
        <f aca="false">IF(A19="","",IF(Settings!$B$8="","No GST",IF(IFERROR(INDEX(Clients!$G$5:$G$154,MATCH(C19,Clients!$A$5:$A$154,0)),"")="96","Export",IF(IFERROR(INDEX(Clients!$G$5:$G$154,MATCH(C19,Clients!$A$5:$A$154,0)),"")=Settings!$B$17,"CGST+SGST","IGST"))))</f>
        <v/>
      </c>
      <c r="G19" s="31" t="n">
        <f aca="false">IF(F19="IGST",ROUND(N(E19)*Settings!$B$10,0),0)</f>
        <v>0</v>
      </c>
      <c r="H19" s="31" t="n">
        <f aca="false">IF(F19="CGST+SGST",ROUND(N(E19)*Settings!$B$10/2,0),0)</f>
        <v>0</v>
      </c>
      <c r="I19" s="31" t="n">
        <f aca="false">H19</f>
        <v>0</v>
      </c>
      <c r="J19" s="32" t="n">
        <f aca="false">N(E19)+G19+H19+I19</f>
        <v>0</v>
      </c>
      <c r="K19" s="31" t="n">
        <f aca="false">IF(A19="",0,ROUND(N(E19)*IFERROR(INDEX(Clients!$E$5:$E$154,MATCH(C19,Clients!$A$5:$A$154,0)),0),0))</f>
        <v>0</v>
      </c>
      <c r="L19" s="31" t="n">
        <f aca="false">J19-K19</f>
        <v>0</v>
      </c>
      <c r="M19" s="33" t="str">
        <f aca="false">IF(A19="","",B19+IFERROR(INDEX(Clients!$F$5:$F$154,MATCH(C19,Clients!$A$5:$A$154,0)),0))</f>
        <v/>
      </c>
      <c r="N19" s="36"/>
      <c r="O19" s="36"/>
      <c r="P19" s="35"/>
      <c r="Q19" s="32" t="n">
        <f aca="false">IF(A19="",0,J19-N(N19)-N(O19))</f>
        <v>0</v>
      </c>
      <c r="R19" s="34" t="str">
        <f aca="false">IF(OR(A19="",Q19&lt;=0),"",MAX(0,Settings!$B$15-M19))</f>
        <v/>
      </c>
      <c r="S19" s="30" t="str">
        <f aca="false">IF(A19="","",IF(Q19&lt;=0,"Paid",IF(N(N19)&gt;0,"Part paid",IF(N(R19)&gt;0,"Overdue","Due"))))</f>
        <v/>
      </c>
      <c r="T19" s="34" t="str">
        <f aca="false">IF(A19="","",IF(MONTH(B19)&gt;=4,MONTH(B19)-3,MONTH(B19)+9))</f>
        <v/>
      </c>
    </row>
    <row r="20" customFormat="false" ht="15" hidden="false" customHeight="true" outlineLevel="0" collapsed="false">
      <c r="A20" s="27"/>
      <c r="B20" s="35"/>
      <c r="C20" s="27"/>
      <c r="D20" s="27"/>
      <c r="E20" s="36"/>
      <c r="F20" s="30" t="str">
        <f aca="false">IF(A20="","",IF(Settings!$B$8="","No GST",IF(IFERROR(INDEX(Clients!$G$5:$G$154,MATCH(C20,Clients!$A$5:$A$154,0)),"")="96","Export",IF(IFERROR(INDEX(Clients!$G$5:$G$154,MATCH(C20,Clients!$A$5:$A$154,0)),"")=Settings!$B$17,"CGST+SGST","IGST"))))</f>
        <v/>
      </c>
      <c r="G20" s="31" t="n">
        <f aca="false">IF(F20="IGST",ROUND(N(E20)*Settings!$B$10,0),0)</f>
        <v>0</v>
      </c>
      <c r="H20" s="31" t="n">
        <f aca="false">IF(F20="CGST+SGST",ROUND(N(E20)*Settings!$B$10/2,0),0)</f>
        <v>0</v>
      </c>
      <c r="I20" s="31" t="n">
        <f aca="false">H20</f>
        <v>0</v>
      </c>
      <c r="J20" s="32" t="n">
        <f aca="false">N(E20)+G20+H20+I20</f>
        <v>0</v>
      </c>
      <c r="K20" s="31" t="n">
        <f aca="false">IF(A20="",0,ROUND(N(E20)*IFERROR(INDEX(Clients!$E$5:$E$154,MATCH(C20,Clients!$A$5:$A$154,0)),0),0))</f>
        <v>0</v>
      </c>
      <c r="L20" s="31" t="n">
        <f aca="false">J20-K20</f>
        <v>0</v>
      </c>
      <c r="M20" s="33" t="str">
        <f aca="false">IF(A20="","",B20+IFERROR(INDEX(Clients!$F$5:$F$154,MATCH(C20,Clients!$A$5:$A$154,0)),0))</f>
        <v/>
      </c>
      <c r="N20" s="36"/>
      <c r="O20" s="36"/>
      <c r="P20" s="35"/>
      <c r="Q20" s="32" t="n">
        <f aca="false">IF(A20="",0,J20-N(N20)-N(O20))</f>
        <v>0</v>
      </c>
      <c r="R20" s="34" t="str">
        <f aca="false">IF(OR(A20="",Q20&lt;=0),"",MAX(0,Settings!$B$15-M20))</f>
        <v/>
      </c>
      <c r="S20" s="30" t="str">
        <f aca="false">IF(A20="","",IF(Q20&lt;=0,"Paid",IF(N(N20)&gt;0,"Part paid",IF(N(R20)&gt;0,"Overdue","Due"))))</f>
        <v/>
      </c>
      <c r="T20" s="34" t="str">
        <f aca="false">IF(A20="","",IF(MONTH(B20)&gt;=4,MONTH(B20)-3,MONTH(B20)+9))</f>
        <v/>
      </c>
    </row>
    <row r="21" customFormat="false" ht="15" hidden="false" customHeight="true" outlineLevel="0" collapsed="false">
      <c r="A21" s="27"/>
      <c r="B21" s="35"/>
      <c r="C21" s="27"/>
      <c r="D21" s="27"/>
      <c r="E21" s="36"/>
      <c r="F21" s="30" t="str">
        <f aca="false">IF(A21="","",IF(Settings!$B$8="","No GST",IF(IFERROR(INDEX(Clients!$G$5:$G$154,MATCH(C21,Clients!$A$5:$A$154,0)),"")="96","Export",IF(IFERROR(INDEX(Clients!$G$5:$G$154,MATCH(C21,Clients!$A$5:$A$154,0)),"")=Settings!$B$17,"CGST+SGST","IGST"))))</f>
        <v/>
      </c>
      <c r="G21" s="31" t="n">
        <f aca="false">IF(F21="IGST",ROUND(N(E21)*Settings!$B$10,0),0)</f>
        <v>0</v>
      </c>
      <c r="H21" s="31" t="n">
        <f aca="false">IF(F21="CGST+SGST",ROUND(N(E21)*Settings!$B$10/2,0),0)</f>
        <v>0</v>
      </c>
      <c r="I21" s="31" t="n">
        <f aca="false">H21</f>
        <v>0</v>
      </c>
      <c r="J21" s="32" t="n">
        <f aca="false">N(E21)+G21+H21+I21</f>
        <v>0</v>
      </c>
      <c r="K21" s="31" t="n">
        <f aca="false">IF(A21="",0,ROUND(N(E21)*IFERROR(INDEX(Clients!$E$5:$E$154,MATCH(C21,Clients!$A$5:$A$154,0)),0),0))</f>
        <v>0</v>
      </c>
      <c r="L21" s="31" t="n">
        <f aca="false">J21-K21</f>
        <v>0</v>
      </c>
      <c r="M21" s="33" t="str">
        <f aca="false">IF(A21="","",B21+IFERROR(INDEX(Clients!$F$5:$F$154,MATCH(C21,Clients!$A$5:$A$154,0)),0))</f>
        <v/>
      </c>
      <c r="N21" s="36"/>
      <c r="O21" s="36"/>
      <c r="P21" s="35"/>
      <c r="Q21" s="32" t="n">
        <f aca="false">IF(A21="",0,J21-N(N21)-N(O21))</f>
        <v>0</v>
      </c>
      <c r="R21" s="34" t="str">
        <f aca="false">IF(OR(A21="",Q21&lt;=0),"",MAX(0,Settings!$B$15-M21))</f>
        <v/>
      </c>
      <c r="S21" s="30" t="str">
        <f aca="false">IF(A21="","",IF(Q21&lt;=0,"Paid",IF(N(N21)&gt;0,"Part paid",IF(N(R21)&gt;0,"Overdue","Due"))))</f>
        <v/>
      </c>
      <c r="T21" s="34" t="str">
        <f aca="false">IF(A21="","",IF(MONTH(B21)&gt;=4,MONTH(B21)-3,MONTH(B21)+9))</f>
        <v/>
      </c>
    </row>
    <row r="22" customFormat="false" ht="15" hidden="false" customHeight="true" outlineLevel="0" collapsed="false">
      <c r="A22" s="27"/>
      <c r="B22" s="35"/>
      <c r="C22" s="27"/>
      <c r="D22" s="27"/>
      <c r="E22" s="36"/>
      <c r="F22" s="30" t="str">
        <f aca="false">IF(A22="","",IF(Settings!$B$8="","No GST",IF(IFERROR(INDEX(Clients!$G$5:$G$154,MATCH(C22,Clients!$A$5:$A$154,0)),"")="96","Export",IF(IFERROR(INDEX(Clients!$G$5:$G$154,MATCH(C22,Clients!$A$5:$A$154,0)),"")=Settings!$B$17,"CGST+SGST","IGST"))))</f>
        <v/>
      </c>
      <c r="G22" s="31" t="n">
        <f aca="false">IF(F22="IGST",ROUND(N(E22)*Settings!$B$10,0),0)</f>
        <v>0</v>
      </c>
      <c r="H22" s="31" t="n">
        <f aca="false">IF(F22="CGST+SGST",ROUND(N(E22)*Settings!$B$10/2,0),0)</f>
        <v>0</v>
      </c>
      <c r="I22" s="31" t="n">
        <f aca="false">H22</f>
        <v>0</v>
      </c>
      <c r="J22" s="32" t="n">
        <f aca="false">N(E22)+G22+H22+I22</f>
        <v>0</v>
      </c>
      <c r="K22" s="31" t="n">
        <f aca="false">IF(A22="",0,ROUND(N(E22)*IFERROR(INDEX(Clients!$E$5:$E$154,MATCH(C22,Clients!$A$5:$A$154,0)),0),0))</f>
        <v>0</v>
      </c>
      <c r="L22" s="31" t="n">
        <f aca="false">J22-K22</f>
        <v>0</v>
      </c>
      <c r="M22" s="33" t="str">
        <f aca="false">IF(A22="","",B22+IFERROR(INDEX(Clients!$F$5:$F$154,MATCH(C22,Clients!$A$5:$A$154,0)),0))</f>
        <v/>
      </c>
      <c r="N22" s="36"/>
      <c r="O22" s="36"/>
      <c r="P22" s="35"/>
      <c r="Q22" s="32" t="n">
        <f aca="false">IF(A22="",0,J22-N(N22)-N(O22))</f>
        <v>0</v>
      </c>
      <c r="R22" s="34" t="str">
        <f aca="false">IF(OR(A22="",Q22&lt;=0),"",MAX(0,Settings!$B$15-M22))</f>
        <v/>
      </c>
      <c r="S22" s="30" t="str">
        <f aca="false">IF(A22="","",IF(Q22&lt;=0,"Paid",IF(N(N22)&gt;0,"Part paid",IF(N(R22)&gt;0,"Overdue","Due"))))</f>
        <v/>
      </c>
      <c r="T22" s="34" t="str">
        <f aca="false">IF(A22="","",IF(MONTH(B22)&gt;=4,MONTH(B22)-3,MONTH(B22)+9))</f>
        <v/>
      </c>
    </row>
    <row r="23" customFormat="false" ht="15" hidden="false" customHeight="true" outlineLevel="0" collapsed="false">
      <c r="A23" s="27"/>
      <c r="B23" s="35"/>
      <c r="C23" s="27"/>
      <c r="D23" s="27"/>
      <c r="E23" s="36"/>
      <c r="F23" s="30" t="str">
        <f aca="false">IF(A23="","",IF(Settings!$B$8="","No GST",IF(IFERROR(INDEX(Clients!$G$5:$G$154,MATCH(C23,Clients!$A$5:$A$154,0)),"")="96","Export",IF(IFERROR(INDEX(Clients!$G$5:$G$154,MATCH(C23,Clients!$A$5:$A$154,0)),"")=Settings!$B$17,"CGST+SGST","IGST"))))</f>
        <v/>
      </c>
      <c r="G23" s="31" t="n">
        <f aca="false">IF(F23="IGST",ROUND(N(E23)*Settings!$B$10,0),0)</f>
        <v>0</v>
      </c>
      <c r="H23" s="31" t="n">
        <f aca="false">IF(F23="CGST+SGST",ROUND(N(E23)*Settings!$B$10/2,0),0)</f>
        <v>0</v>
      </c>
      <c r="I23" s="31" t="n">
        <f aca="false">H23</f>
        <v>0</v>
      </c>
      <c r="J23" s="32" t="n">
        <f aca="false">N(E23)+G23+H23+I23</f>
        <v>0</v>
      </c>
      <c r="K23" s="31" t="n">
        <f aca="false">IF(A23="",0,ROUND(N(E23)*IFERROR(INDEX(Clients!$E$5:$E$154,MATCH(C23,Clients!$A$5:$A$154,0)),0),0))</f>
        <v>0</v>
      </c>
      <c r="L23" s="31" t="n">
        <f aca="false">J23-K23</f>
        <v>0</v>
      </c>
      <c r="M23" s="33" t="str">
        <f aca="false">IF(A23="","",B23+IFERROR(INDEX(Clients!$F$5:$F$154,MATCH(C23,Clients!$A$5:$A$154,0)),0))</f>
        <v/>
      </c>
      <c r="N23" s="36"/>
      <c r="O23" s="36"/>
      <c r="P23" s="35"/>
      <c r="Q23" s="32" t="n">
        <f aca="false">IF(A23="",0,J23-N(N23)-N(O23))</f>
        <v>0</v>
      </c>
      <c r="R23" s="34" t="str">
        <f aca="false">IF(OR(A23="",Q23&lt;=0),"",MAX(0,Settings!$B$15-M23))</f>
        <v/>
      </c>
      <c r="S23" s="30" t="str">
        <f aca="false">IF(A23="","",IF(Q23&lt;=0,"Paid",IF(N(N23)&gt;0,"Part paid",IF(N(R23)&gt;0,"Overdue","Due"))))</f>
        <v/>
      </c>
      <c r="T23" s="34" t="str">
        <f aca="false">IF(A23="","",IF(MONTH(B23)&gt;=4,MONTH(B23)-3,MONTH(B23)+9))</f>
        <v/>
      </c>
    </row>
    <row r="24" customFormat="false" ht="15" hidden="false" customHeight="true" outlineLevel="0" collapsed="false">
      <c r="A24" s="27"/>
      <c r="B24" s="35"/>
      <c r="C24" s="27"/>
      <c r="D24" s="27"/>
      <c r="E24" s="36"/>
      <c r="F24" s="30" t="str">
        <f aca="false">IF(A24="","",IF(Settings!$B$8="","No GST",IF(IFERROR(INDEX(Clients!$G$5:$G$154,MATCH(C24,Clients!$A$5:$A$154,0)),"")="96","Export",IF(IFERROR(INDEX(Clients!$G$5:$G$154,MATCH(C24,Clients!$A$5:$A$154,0)),"")=Settings!$B$17,"CGST+SGST","IGST"))))</f>
        <v/>
      </c>
      <c r="G24" s="31" t="n">
        <f aca="false">IF(F24="IGST",ROUND(N(E24)*Settings!$B$10,0),0)</f>
        <v>0</v>
      </c>
      <c r="H24" s="31" t="n">
        <f aca="false">IF(F24="CGST+SGST",ROUND(N(E24)*Settings!$B$10/2,0),0)</f>
        <v>0</v>
      </c>
      <c r="I24" s="31" t="n">
        <f aca="false">H24</f>
        <v>0</v>
      </c>
      <c r="J24" s="32" t="n">
        <f aca="false">N(E24)+G24+H24+I24</f>
        <v>0</v>
      </c>
      <c r="K24" s="31" t="n">
        <f aca="false">IF(A24="",0,ROUND(N(E24)*IFERROR(INDEX(Clients!$E$5:$E$154,MATCH(C24,Clients!$A$5:$A$154,0)),0),0))</f>
        <v>0</v>
      </c>
      <c r="L24" s="31" t="n">
        <f aca="false">J24-K24</f>
        <v>0</v>
      </c>
      <c r="M24" s="33" t="str">
        <f aca="false">IF(A24="","",B24+IFERROR(INDEX(Clients!$F$5:$F$154,MATCH(C24,Clients!$A$5:$A$154,0)),0))</f>
        <v/>
      </c>
      <c r="N24" s="36"/>
      <c r="O24" s="36"/>
      <c r="P24" s="35"/>
      <c r="Q24" s="32" t="n">
        <f aca="false">IF(A24="",0,J24-N(N24)-N(O24))</f>
        <v>0</v>
      </c>
      <c r="R24" s="34" t="str">
        <f aca="false">IF(OR(A24="",Q24&lt;=0),"",MAX(0,Settings!$B$15-M24))</f>
        <v/>
      </c>
      <c r="S24" s="30" t="str">
        <f aca="false">IF(A24="","",IF(Q24&lt;=0,"Paid",IF(N(N24)&gt;0,"Part paid",IF(N(R24)&gt;0,"Overdue","Due"))))</f>
        <v/>
      </c>
      <c r="T24" s="34" t="str">
        <f aca="false">IF(A24="","",IF(MONTH(B24)&gt;=4,MONTH(B24)-3,MONTH(B24)+9))</f>
        <v/>
      </c>
    </row>
    <row r="25" customFormat="false" ht="15" hidden="false" customHeight="true" outlineLevel="0" collapsed="false">
      <c r="A25" s="27"/>
      <c r="B25" s="35"/>
      <c r="C25" s="27"/>
      <c r="D25" s="27"/>
      <c r="E25" s="36"/>
      <c r="F25" s="30" t="str">
        <f aca="false">IF(A25="","",IF(Settings!$B$8="","No GST",IF(IFERROR(INDEX(Clients!$G$5:$G$154,MATCH(C25,Clients!$A$5:$A$154,0)),"")="96","Export",IF(IFERROR(INDEX(Clients!$G$5:$G$154,MATCH(C25,Clients!$A$5:$A$154,0)),"")=Settings!$B$17,"CGST+SGST","IGST"))))</f>
        <v/>
      </c>
      <c r="G25" s="31" t="n">
        <f aca="false">IF(F25="IGST",ROUND(N(E25)*Settings!$B$10,0),0)</f>
        <v>0</v>
      </c>
      <c r="H25" s="31" t="n">
        <f aca="false">IF(F25="CGST+SGST",ROUND(N(E25)*Settings!$B$10/2,0),0)</f>
        <v>0</v>
      </c>
      <c r="I25" s="31" t="n">
        <f aca="false">H25</f>
        <v>0</v>
      </c>
      <c r="J25" s="32" t="n">
        <f aca="false">N(E25)+G25+H25+I25</f>
        <v>0</v>
      </c>
      <c r="K25" s="31" t="n">
        <f aca="false">IF(A25="",0,ROUND(N(E25)*IFERROR(INDEX(Clients!$E$5:$E$154,MATCH(C25,Clients!$A$5:$A$154,0)),0),0))</f>
        <v>0</v>
      </c>
      <c r="L25" s="31" t="n">
        <f aca="false">J25-K25</f>
        <v>0</v>
      </c>
      <c r="M25" s="33" t="str">
        <f aca="false">IF(A25="","",B25+IFERROR(INDEX(Clients!$F$5:$F$154,MATCH(C25,Clients!$A$5:$A$154,0)),0))</f>
        <v/>
      </c>
      <c r="N25" s="36"/>
      <c r="O25" s="36"/>
      <c r="P25" s="35"/>
      <c r="Q25" s="32" t="n">
        <f aca="false">IF(A25="",0,J25-N(N25)-N(O25))</f>
        <v>0</v>
      </c>
      <c r="R25" s="34" t="str">
        <f aca="false">IF(OR(A25="",Q25&lt;=0),"",MAX(0,Settings!$B$15-M25))</f>
        <v/>
      </c>
      <c r="S25" s="30" t="str">
        <f aca="false">IF(A25="","",IF(Q25&lt;=0,"Paid",IF(N(N25)&gt;0,"Part paid",IF(N(R25)&gt;0,"Overdue","Due"))))</f>
        <v/>
      </c>
      <c r="T25" s="34" t="str">
        <f aca="false">IF(A25="","",IF(MONTH(B25)&gt;=4,MONTH(B25)-3,MONTH(B25)+9))</f>
        <v/>
      </c>
    </row>
    <row r="26" customFormat="false" ht="15" hidden="false" customHeight="true" outlineLevel="0" collapsed="false">
      <c r="A26" s="27"/>
      <c r="B26" s="35"/>
      <c r="C26" s="27"/>
      <c r="D26" s="27"/>
      <c r="E26" s="36"/>
      <c r="F26" s="30" t="str">
        <f aca="false">IF(A26="","",IF(Settings!$B$8="","No GST",IF(IFERROR(INDEX(Clients!$G$5:$G$154,MATCH(C26,Clients!$A$5:$A$154,0)),"")="96","Export",IF(IFERROR(INDEX(Clients!$G$5:$G$154,MATCH(C26,Clients!$A$5:$A$154,0)),"")=Settings!$B$17,"CGST+SGST","IGST"))))</f>
        <v/>
      </c>
      <c r="G26" s="31" t="n">
        <f aca="false">IF(F26="IGST",ROUND(N(E26)*Settings!$B$10,0),0)</f>
        <v>0</v>
      </c>
      <c r="H26" s="31" t="n">
        <f aca="false">IF(F26="CGST+SGST",ROUND(N(E26)*Settings!$B$10/2,0),0)</f>
        <v>0</v>
      </c>
      <c r="I26" s="31" t="n">
        <f aca="false">H26</f>
        <v>0</v>
      </c>
      <c r="J26" s="32" t="n">
        <f aca="false">N(E26)+G26+H26+I26</f>
        <v>0</v>
      </c>
      <c r="K26" s="31" t="n">
        <f aca="false">IF(A26="",0,ROUND(N(E26)*IFERROR(INDEX(Clients!$E$5:$E$154,MATCH(C26,Clients!$A$5:$A$154,0)),0),0))</f>
        <v>0</v>
      </c>
      <c r="L26" s="31" t="n">
        <f aca="false">J26-K26</f>
        <v>0</v>
      </c>
      <c r="M26" s="33" t="str">
        <f aca="false">IF(A26="","",B26+IFERROR(INDEX(Clients!$F$5:$F$154,MATCH(C26,Clients!$A$5:$A$154,0)),0))</f>
        <v/>
      </c>
      <c r="N26" s="36"/>
      <c r="O26" s="36"/>
      <c r="P26" s="35"/>
      <c r="Q26" s="32" t="n">
        <f aca="false">IF(A26="",0,J26-N(N26)-N(O26))</f>
        <v>0</v>
      </c>
      <c r="R26" s="34" t="str">
        <f aca="false">IF(OR(A26="",Q26&lt;=0),"",MAX(0,Settings!$B$15-M26))</f>
        <v/>
      </c>
      <c r="S26" s="30" t="str">
        <f aca="false">IF(A26="","",IF(Q26&lt;=0,"Paid",IF(N(N26)&gt;0,"Part paid",IF(N(R26)&gt;0,"Overdue","Due"))))</f>
        <v/>
      </c>
      <c r="T26" s="34" t="str">
        <f aca="false">IF(A26="","",IF(MONTH(B26)&gt;=4,MONTH(B26)-3,MONTH(B26)+9))</f>
        <v/>
      </c>
    </row>
    <row r="27" customFormat="false" ht="15" hidden="false" customHeight="true" outlineLevel="0" collapsed="false">
      <c r="A27" s="27"/>
      <c r="B27" s="35"/>
      <c r="C27" s="27"/>
      <c r="D27" s="27"/>
      <c r="E27" s="36"/>
      <c r="F27" s="30" t="str">
        <f aca="false">IF(A27="","",IF(Settings!$B$8="","No GST",IF(IFERROR(INDEX(Clients!$G$5:$G$154,MATCH(C27,Clients!$A$5:$A$154,0)),"")="96","Export",IF(IFERROR(INDEX(Clients!$G$5:$G$154,MATCH(C27,Clients!$A$5:$A$154,0)),"")=Settings!$B$17,"CGST+SGST","IGST"))))</f>
        <v/>
      </c>
      <c r="G27" s="31" t="n">
        <f aca="false">IF(F27="IGST",ROUND(N(E27)*Settings!$B$10,0),0)</f>
        <v>0</v>
      </c>
      <c r="H27" s="31" t="n">
        <f aca="false">IF(F27="CGST+SGST",ROUND(N(E27)*Settings!$B$10/2,0),0)</f>
        <v>0</v>
      </c>
      <c r="I27" s="31" t="n">
        <f aca="false">H27</f>
        <v>0</v>
      </c>
      <c r="J27" s="32" t="n">
        <f aca="false">N(E27)+G27+H27+I27</f>
        <v>0</v>
      </c>
      <c r="K27" s="31" t="n">
        <f aca="false">IF(A27="",0,ROUND(N(E27)*IFERROR(INDEX(Clients!$E$5:$E$154,MATCH(C27,Clients!$A$5:$A$154,0)),0),0))</f>
        <v>0</v>
      </c>
      <c r="L27" s="31" t="n">
        <f aca="false">J27-K27</f>
        <v>0</v>
      </c>
      <c r="M27" s="33" t="str">
        <f aca="false">IF(A27="","",B27+IFERROR(INDEX(Clients!$F$5:$F$154,MATCH(C27,Clients!$A$5:$A$154,0)),0))</f>
        <v/>
      </c>
      <c r="N27" s="36"/>
      <c r="O27" s="36"/>
      <c r="P27" s="35"/>
      <c r="Q27" s="32" t="n">
        <f aca="false">IF(A27="",0,J27-N(N27)-N(O27))</f>
        <v>0</v>
      </c>
      <c r="R27" s="34" t="str">
        <f aca="false">IF(OR(A27="",Q27&lt;=0),"",MAX(0,Settings!$B$15-M27))</f>
        <v/>
      </c>
      <c r="S27" s="30" t="str">
        <f aca="false">IF(A27="","",IF(Q27&lt;=0,"Paid",IF(N(N27)&gt;0,"Part paid",IF(N(R27)&gt;0,"Overdue","Due"))))</f>
        <v/>
      </c>
      <c r="T27" s="34" t="str">
        <f aca="false">IF(A27="","",IF(MONTH(B27)&gt;=4,MONTH(B27)-3,MONTH(B27)+9))</f>
        <v/>
      </c>
    </row>
    <row r="28" customFormat="false" ht="15" hidden="false" customHeight="true" outlineLevel="0" collapsed="false">
      <c r="A28" s="27"/>
      <c r="B28" s="35"/>
      <c r="C28" s="27"/>
      <c r="D28" s="27"/>
      <c r="E28" s="36"/>
      <c r="F28" s="30" t="str">
        <f aca="false">IF(A28="","",IF(Settings!$B$8="","No GST",IF(IFERROR(INDEX(Clients!$G$5:$G$154,MATCH(C28,Clients!$A$5:$A$154,0)),"")="96","Export",IF(IFERROR(INDEX(Clients!$G$5:$G$154,MATCH(C28,Clients!$A$5:$A$154,0)),"")=Settings!$B$17,"CGST+SGST","IGST"))))</f>
        <v/>
      </c>
      <c r="G28" s="31" t="n">
        <f aca="false">IF(F28="IGST",ROUND(N(E28)*Settings!$B$10,0),0)</f>
        <v>0</v>
      </c>
      <c r="H28" s="31" t="n">
        <f aca="false">IF(F28="CGST+SGST",ROUND(N(E28)*Settings!$B$10/2,0),0)</f>
        <v>0</v>
      </c>
      <c r="I28" s="31" t="n">
        <f aca="false">H28</f>
        <v>0</v>
      </c>
      <c r="J28" s="32" t="n">
        <f aca="false">N(E28)+G28+H28+I28</f>
        <v>0</v>
      </c>
      <c r="K28" s="31" t="n">
        <f aca="false">IF(A28="",0,ROUND(N(E28)*IFERROR(INDEX(Clients!$E$5:$E$154,MATCH(C28,Clients!$A$5:$A$154,0)),0),0))</f>
        <v>0</v>
      </c>
      <c r="L28" s="31" t="n">
        <f aca="false">J28-K28</f>
        <v>0</v>
      </c>
      <c r="M28" s="33" t="str">
        <f aca="false">IF(A28="","",B28+IFERROR(INDEX(Clients!$F$5:$F$154,MATCH(C28,Clients!$A$5:$A$154,0)),0))</f>
        <v/>
      </c>
      <c r="N28" s="36"/>
      <c r="O28" s="36"/>
      <c r="P28" s="35"/>
      <c r="Q28" s="32" t="n">
        <f aca="false">IF(A28="",0,J28-N(N28)-N(O28))</f>
        <v>0</v>
      </c>
      <c r="R28" s="34" t="str">
        <f aca="false">IF(OR(A28="",Q28&lt;=0),"",MAX(0,Settings!$B$15-M28))</f>
        <v/>
      </c>
      <c r="S28" s="30" t="str">
        <f aca="false">IF(A28="","",IF(Q28&lt;=0,"Paid",IF(N(N28)&gt;0,"Part paid",IF(N(R28)&gt;0,"Overdue","Due"))))</f>
        <v/>
      </c>
      <c r="T28" s="34" t="str">
        <f aca="false">IF(A28="","",IF(MONTH(B28)&gt;=4,MONTH(B28)-3,MONTH(B28)+9))</f>
        <v/>
      </c>
    </row>
    <row r="29" customFormat="false" ht="15" hidden="false" customHeight="true" outlineLevel="0" collapsed="false">
      <c r="A29" s="27"/>
      <c r="B29" s="35"/>
      <c r="C29" s="27"/>
      <c r="D29" s="27"/>
      <c r="E29" s="36"/>
      <c r="F29" s="30" t="str">
        <f aca="false">IF(A29="","",IF(Settings!$B$8="","No GST",IF(IFERROR(INDEX(Clients!$G$5:$G$154,MATCH(C29,Clients!$A$5:$A$154,0)),"")="96","Export",IF(IFERROR(INDEX(Clients!$G$5:$G$154,MATCH(C29,Clients!$A$5:$A$154,0)),"")=Settings!$B$17,"CGST+SGST","IGST"))))</f>
        <v/>
      </c>
      <c r="G29" s="31" t="n">
        <f aca="false">IF(F29="IGST",ROUND(N(E29)*Settings!$B$10,0),0)</f>
        <v>0</v>
      </c>
      <c r="H29" s="31" t="n">
        <f aca="false">IF(F29="CGST+SGST",ROUND(N(E29)*Settings!$B$10/2,0),0)</f>
        <v>0</v>
      </c>
      <c r="I29" s="31" t="n">
        <f aca="false">H29</f>
        <v>0</v>
      </c>
      <c r="J29" s="32" t="n">
        <f aca="false">N(E29)+G29+H29+I29</f>
        <v>0</v>
      </c>
      <c r="K29" s="31" t="n">
        <f aca="false">IF(A29="",0,ROUND(N(E29)*IFERROR(INDEX(Clients!$E$5:$E$154,MATCH(C29,Clients!$A$5:$A$154,0)),0),0))</f>
        <v>0</v>
      </c>
      <c r="L29" s="31" t="n">
        <f aca="false">J29-K29</f>
        <v>0</v>
      </c>
      <c r="M29" s="33" t="str">
        <f aca="false">IF(A29="","",B29+IFERROR(INDEX(Clients!$F$5:$F$154,MATCH(C29,Clients!$A$5:$A$154,0)),0))</f>
        <v/>
      </c>
      <c r="N29" s="36"/>
      <c r="O29" s="36"/>
      <c r="P29" s="35"/>
      <c r="Q29" s="32" t="n">
        <f aca="false">IF(A29="",0,J29-N(N29)-N(O29))</f>
        <v>0</v>
      </c>
      <c r="R29" s="34" t="str">
        <f aca="false">IF(OR(A29="",Q29&lt;=0),"",MAX(0,Settings!$B$15-M29))</f>
        <v/>
      </c>
      <c r="S29" s="30" t="str">
        <f aca="false">IF(A29="","",IF(Q29&lt;=0,"Paid",IF(N(N29)&gt;0,"Part paid",IF(N(R29)&gt;0,"Overdue","Due"))))</f>
        <v/>
      </c>
      <c r="T29" s="34" t="str">
        <f aca="false">IF(A29="","",IF(MONTH(B29)&gt;=4,MONTH(B29)-3,MONTH(B29)+9))</f>
        <v/>
      </c>
    </row>
    <row r="30" customFormat="false" ht="15" hidden="false" customHeight="true" outlineLevel="0" collapsed="false">
      <c r="A30" s="27"/>
      <c r="B30" s="35"/>
      <c r="C30" s="27"/>
      <c r="D30" s="27"/>
      <c r="E30" s="36"/>
      <c r="F30" s="30" t="str">
        <f aca="false">IF(A30="","",IF(Settings!$B$8="","No GST",IF(IFERROR(INDEX(Clients!$G$5:$G$154,MATCH(C30,Clients!$A$5:$A$154,0)),"")="96","Export",IF(IFERROR(INDEX(Clients!$G$5:$G$154,MATCH(C30,Clients!$A$5:$A$154,0)),"")=Settings!$B$17,"CGST+SGST","IGST"))))</f>
        <v/>
      </c>
      <c r="G30" s="31" t="n">
        <f aca="false">IF(F30="IGST",ROUND(N(E30)*Settings!$B$10,0),0)</f>
        <v>0</v>
      </c>
      <c r="H30" s="31" t="n">
        <f aca="false">IF(F30="CGST+SGST",ROUND(N(E30)*Settings!$B$10/2,0),0)</f>
        <v>0</v>
      </c>
      <c r="I30" s="31" t="n">
        <f aca="false">H30</f>
        <v>0</v>
      </c>
      <c r="J30" s="32" t="n">
        <f aca="false">N(E30)+G30+H30+I30</f>
        <v>0</v>
      </c>
      <c r="K30" s="31" t="n">
        <f aca="false">IF(A30="",0,ROUND(N(E30)*IFERROR(INDEX(Clients!$E$5:$E$154,MATCH(C30,Clients!$A$5:$A$154,0)),0),0))</f>
        <v>0</v>
      </c>
      <c r="L30" s="31" t="n">
        <f aca="false">J30-K30</f>
        <v>0</v>
      </c>
      <c r="M30" s="33" t="str">
        <f aca="false">IF(A30="","",B30+IFERROR(INDEX(Clients!$F$5:$F$154,MATCH(C30,Clients!$A$5:$A$154,0)),0))</f>
        <v/>
      </c>
      <c r="N30" s="36"/>
      <c r="O30" s="36"/>
      <c r="P30" s="35"/>
      <c r="Q30" s="32" t="n">
        <f aca="false">IF(A30="",0,J30-N(N30)-N(O30))</f>
        <v>0</v>
      </c>
      <c r="R30" s="34" t="str">
        <f aca="false">IF(OR(A30="",Q30&lt;=0),"",MAX(0,Settings!$B$15-M30))</f>
        <v/>
      </c>
      <c r="S30" s="30" t="str">
        <f aca="false">IF(A30="","",IF(Q30&lt;=0,"Paid",IF(N(N30)&gt;0,"Part paid",IF(N(R30)&gt;0,"Overdue","Due"))))</f>
        <v/>
      </c>
      <c r="T30" s="34" t="str">
        <f aca="false">IF(A30="","",IF(MONTH(B30)&gt;=4,MONTH(B30)-3,MONTH(B30)+9))</f>
        <v/>
      </c>
    </row>
    <row r="31" customFormat="false" ht="15" hidden="false" customHeight="true" outlineLevel="0" collapsed="false">
      <c r="A31" s="27"/>
      <c r="B31" s="35"/>
      <c r="C31" s="27"/>
      <c r="D31" s="27"/>
      <c r="E31" s="36"/>
      <c r="F31" s="30" t="str">
        <f aca="false">IF(A31="","",IF(Settings!$B$8="","No GST",IF(IFERROR(INDEX(Clients!$G$5:$G$154,MATCH(C31,Clients!$A$5:$A$154,0)),"")="96","Export",IF(IFERROR(INDEX(Clients!$G$5:$G$154,MATCH(C31,Clients!$A$5:$A$154,0)),"")=Settings!$B$17,"CGST+SGST","IGST"))))</f>
        <v/>
      </c>
      <c r="G31" s="31" t="n">
        <f aca="false">IF(F31="IGST",ROUND(N(E31)*Settings!$B$10,0),0)</f>
        <v>0</v>
      </c>
      <c r="H31" s="31" t="n">
        <f aca="false">IF(F31="CGST+SGST",ROUND(N(E31)*Settings!$B$10/2,0),0)</f>
        <v>0</v>
      </c>
      <c r="I31" s="31" t="n">
        <f aca="false">H31</f>
        <v>0</v>
      </c>
      <c r="J31" s="32" t="n">
        <f aca="false">N(E31)+G31+H31+I31</f>
        <v>0</v>
      </c>
      <c r="K31" s="31" t="n">
        <f aca="false">IF(A31="",0,ROUND(N(E31)*IFERROR(INDEX(Clients!$E$5:$E$154,MATCH(C31,Clients!$A$5:$A$154,0)),0),0))</f>
        <v>0</v>
      </c>
      <c r="L31" s="31" t="n">
        <f aca="false">J31-K31</f>
        <v>0</v>
      </c>
      <c r="M31" s="33" t="str">
        <f aca="false">IF(A31="","",B31+IFERROR(INDEX(Clients!$F$5:$F$154,MATCH(C31,Clients!$A$5:$A$154,0)),0))</f>
        <v/>
      </c>
      <c r="N31" s="36"/>
      <c r="O31" s="36"/>
      <c r="P31" s="35"/>
      <c r="Q31" s="32" t="n">
        <f aca="false">IF(A31="",0,J31-N(N31)-N(O31))</f>
        <v>0</v>
      </c>
      <c r="R31" s="34" t="str">
        <f aca="false">IF(OR(A31="",Q31&lt;=0),"",MAX(0,Settings!$B$15-M31))</f>
        <v/>
      </c>
      <c r="S31" s="30" t="str">
        <f aca="false">IF(A31="","",IF(Q31&lt;=0,"Paid",IF(N(N31)&gt;0,"Part paid",IF(N(R31)&gt;0,"Overdue","Due"))))</f>
        <v/>
      </c>
      <c r="T31" s="34" t="str">
        <f aca="false">IF(A31="","",IF(MONTH(B31)&gt;=4,MONTH(B31)-3,MONTH(B31)+9))</f>
        <v/>
      </c>
    </row>
    <row r="32" customFormat="false" ht="15" hidden="false" customHeight="true" outlineLevel="0" collapsed="false">
      <c r="A32" s="27"/>
      <c r="B32" s="35"/>
      <c r="C32" s="27"/>
      <c r="D32" s="27"/>
      <c r="E32" s="36"/>
      <c r="F32" s="30" t="str">
        <f aca="false">IF(A32="","",IF(Settings!$B$8="","No GST",IF(IFERROR(INDEX(Clients!$G$5:$G$154,MATCH(C32,Clients!$A$5:$A$154,0)),"")="96","Export",IF(IFERROR(INDEX(Clients!$G$5:$G$154,MATCH(C32,Clients!$A$5:$A$154,0)),"")=Settings!$B$17,"CGST+SGST","IGST"))))</f>
        <v/>
      </c>
      <c r="G32" s="31" t="n">
        <f aca="false">IF(F32="IGST",ROUND(N(E32)*Settings!$B$10,0),0)</f>
        <v>0</v>
      </c>
      <c r="H32" s="31" t="n">
        <f aca="false">IF(F32="CGST+SGST",ROUND(N(E32)*Settings!$B$10/2,0),0)</f>
        <v>0</v>
      </c>
      <c r="I32" s="31" t="n">
        <f aca="false">H32</f>
        <v>0</v>
      </c>
      <c r="J32" s="32" t="n">
        <f aca="false">N(E32)+G32+H32+I32</f>
        <v>0</v>
      </c>
      <c r="K32" s="31" t="n">
        <f aca="false">IF(A32="",0,ROUND(N(E32)*IFERROR(INDEX(Clients!$E$5:$E$154,MATCH(C32,Clients!$A$5:$A$154,0)),0),0))</f>
        <v>0</v>
      </c>
      <c r="L32" s="31" t="n">
        <f aca="false">J32-K32</f>
        <v>0</v>
      </c>
      <c r="M32" s="33" t="str">
        <f aca="false">IF(A32="","",B32+IFERROR(INDEX(Clients!$F$5:$F$154,MATCH(C32,Clients!$A$5:$A$154,0)),0))</f>
        <v/>
      </c>
      <c r="N32" s="36"/>
      <c r="O32" s="36"/>
      <c r="P32" s="35"/>
      <c r="Q32" s="32" t="n">
        <f aca="false">IF(A32="",0,J32-N(N32)-N(O32))</f>
        <v>0</v>
      </c>
      <c r="R32" s="34" t="str">
        <f aca="false">IF(OR(A32="",Q32&lt;=0),"",MAX(0,Settings!$B$15-M32))</f>
        <v/>
      </c>
      <c r="S32" s="30" t="str">
        <f aca="false">IF(A32="","",IF(Q32&lt;=0,"Paid",IF(N(N32)&gt;0,"Part paid",IF(N(R32)&gt;0,"Overdue","Due"))))</f>
        <v/>
      </c>
      <c r="T32" s="34" t="str">
        <f aca="false">IF(A32="","",IF(MONTH(B32)&gt;=4,MONTH(B32)-3,MONTH(B32)+9))</f>
        <v/>
      </c>
    </row>
    <row r="33" customFormat="false" ht="15" hidden="false" customHeight="true" outlineLevel="0" collapsed="false">
      <c r="A33" s="27"/>
      <c r="B33" s="35"/>
      <c r="C33" s="27"/>
      <c r="D33" s="27"/>
      <c r="E33" s="36"/>
      <c r="F33" s="30" t="str">
        <f aca="false">IF(A33="","",IF(Settings!$B$8="","No GST",IF(IFERROR(INDEX(Clients!$G$5:$G$154,MATCH(C33,Clients!$A$5:$A$154,0)),"")="96","Export",IF(IFERROR(INDEX(Clients!$G$5:$G$154,MATCH(C33,Clients!$A$5:$A$154,0)),"")=Settings!$B$17,"CGST+SGST","IGST"))))</f>
        <v/>
      </c>
      <c r="G33" s="31" t="n">
        <f aca="false">IF(F33="IGST",ROUND(N(E33)*Settings!$B$10,0),0)</f>
        <v>0</v>
      </c>
      <c r="H33" s="31" t="n">
        <f aca="false">IF(F33="CGST+SGST",ROUND(N(E33)*Settings!$B$10/2,0),0)</f>
        <v>0</v>
      </c>
      <c r="I33" s="31" t="n">
        <f aca="false">H33</f>
        <v>0</v>
      </c>
      <c r="J33" s="32" t="n">
        <f aca="false">N(E33)+G33+H33+I33</f>
        <v>0</v>
      </c>
      <c r="K33" s="31" t="n">
        <f aca="false">IF(A33="",0,ROUND(N(E33)*IFERROR(INDEX(Clients!$E$5:$E$154,MATCH(C33,Clients!$A$5:$A$154,0)),0),0))</f>
        <v>0</v>
      </c>
      <c r="L33" s="31" t="n">
        <f aca="false">J33-K33</f>
        <v>0</v>
      </c>
      <c r="M33" s="33" t="str">
        <f aca="false">IF(A33="","",B33+IFERROR(INDEX(Clients!$F$5:$F$154,MATCH(C33,Clients!$A$5:$A$154,0)),0))</f>
        <v/>
      </c>
      <c r="N33" s="36"/>
      <c r="O33" s="36"/>
      <c r="P33" s="35"/>
      <c r="Q33" s="32" t="n">
        <f aca="false">IF(A33="",0,J33-N(N33)-N(O33))</f>
        <v>0</v>
      </c>
      <c r="R33" s="34" t="str">
        <f aca="false">IF(OR(A33="",Q33&lt;=0),"",MAX(0,Settings!$B$15-M33))</f>
        <v/>
      </c>
      <c r="S33" s="30" t="str">
        <f aca="false">IF(A33="","",IF(Q33&lt;=0,"Paid",IF(N(N33)&gt;0,"Part paid",IF(N(R33)&gt;0,"Overdue","Due"))))</f>
        <v/>
      </c>
      <c r="T33" s="34" t="str">
        <f aca="false">IF(A33="","",IF(MONTH(B33)&gt;=4,MONTH(B33)-3,MONTH(B33)+9))</f>
        <v/>
      </c>
    </row>
    <row r="34" customFormat="false" ht="15" hidden="false" customHeight="true" outlineLevel="0" collapsed="false">
      <c r="A34" s="27"/>
      <c r="B34" s="35"/>
      <c r="C34" s="27"/>
      <c r="D34" s="27"/>
      <c r="E34" s="36"/>
      <c r="F34" s="30" t="str">
        <f aca="false">IF(A34="","",IF(Settings!$B$8="","No GST",IF(IFERROR(INDEX(Clients!$G$5:$G$154,MATCH(C34,Clients!$A$5:$A$154,0)),"")="96","Export",IF(IFERROR(INDEX(Clients!$G$5:$G$154,MATCH(C34,Clients!$A$5:$A$154,0)),"")=Settings!$B$17,"CGST+SGST","IGST"))))</f>
        <v/>
      </c>
      <c r="G34" s="31" t="n">
        <f aca="false">IF(F34="IGST",ROUND(N(E34)*Settings!$B$10,0),0)</f>
        <v>0</v>
      </c>
      <c r="H34" s="31" t="n">
        <f aca="false">IF(F34="CGST+SGST",ROUND(N(E34)*Settings!$B$10/2,0),0)</f>
        <v>0</v>
      </c>
      <c r="I34" s="31" t="n">
        <f aca="false">H34</f>
        <v>0</v>
      </c>
      <c r="J34" s="32" t="n">
        <f aca="false">N(E34)+G34+H34+I34</f>
        <v>0</v>
      </c>
      <c r="K34" s="31" t="n">
        <f aca="false">IF(A34="",0,ROUND(N(E34)*IFERROR(INDEX(Clients!$E$5:$E$154,MATCH(C34,Clients!$A$5:$A$154,0)),0),0))</f>
        <v>0</v>
      </c>
      <c r="L34" s="31" t="n">
        <f aca="false">J34-K34</f>
        <v>0</v>
      </c>
      <c r="M34" s="33" t="str">
        <f aca="false">IF(A34="","",B34+IFERROR(INDEX(Clients!$F$5:$F$154,MATCH(C34,Clients!$A$5:$A$154,0)),0))</f>
        <v/>
      </c>
      <c r="N34" s="36"/>
      <c r="O34" s="36"/>
      <c r="P34" s="35"/>
      <c r="Q34" s="32" t="n">
        <f aca="false">IF(A34="",0,J34-N(N34)-N(O34))</f>
        <v>0</v>
      </c>
      <c r="R34" s="34" t="str">
        <f aca="false">IF(OR(A34="",Q34&lt;=0),"",MAX(0,Settings!$B$15-M34))</f>
        <v/>
      </c>
      <c r="S34" s="30" t="str">
        <f aca="false">IF(A34="","",IF(Q34&lt;=0,"Paid",IF(N(N34)&gt;0,"Part paid",IF(N(R34)&gt;0,"Overdue","Due"))))</f>
        <v/>
      </c>
      <c r="T34" s="34" t="str">
        <f aca="false">IF(A34="","",IF(MONTH(B34)&gt;=4,MONTH(B34)-3,MONTH(B34)+9))</f>
        <v/>
      </c>
    </row>
    <row r="35" customFormat="false" ht="15" hidden="false" customHeight="true" outlineLevel="0" collapsed="false">
      <c r="A35" s="27"/>
      <c r="B35" s="35"/>
      <c r="C35" s="27"/>
      <c r="D35" s="27"/>
      <c r="E35" s="36"/>
      <c r="F35" s="30" t="str">
        <f aca="false">IF(A35="","",IF(Settings!$B$8="","No GST",IF(IFERROR(INDEX(Clients!$G$5:$G$154,MATCH(C35,Clients!$A$5:$A$154,0)),"")="96","Export",IF(IFERROR(INDEX(Clients!$G$5:$G$154,MATCH(C35,Clients!$A$5:$A$154,0)),"")=Settings!$B$17,"CGST+SGST","IGST"))))</f>
        <v/>
      </c>
      <c r="G35" s="31" t="n">
        <f aca="false">IF(F35="IGST",ROUND(N(E35)*Settings!$B$10,0),0)</f>
        <v>0</v>
      </c>
      <c r="H35" s="31" t="n">
        <f aca="false">IF(F35="CGST+SGST",ROUND(N(E35)*Settings!$B$10/2,0),0)</f>
        <v>0</v>
      </c>
      <c r="I35" s="31" t="n">
        <f aca="false">H35</f>
        <v>0</v>
      </c>
      <c r="J35" s="32" t="n">
        <f aca="false">N(E35)+G35+H35+I35</f>
        <v>0</v>
      </c>
      <c r="K35" s="31" t="n">
        <f aca="false">IF(A35="",0,ROUND(N(E35)*IFERROR(INDEX(Clients!$E$5:$E$154,MATCH(C35,Clients!$A$5:$A$154,0)),0),0))</f>
        <v>0</v>
      </c>
      <c r="L35" s="31" t="n">
        <f aca="false">J35-K35</f>
        <v>0</v>
      </c>
      <c r="M35" s="33" t="str">
        <f aca="false">IF(A35="","",B35+IFERROR(INDEX(Clients!$F$5:$F$154,MATCH(C35,Clients!$A$5:$A$154,0)),0))</f>
        <v/>
      </c>
      <c r="N35" s="36"/>
      <c r="O35" s="36"/>
      <c r="P35" s="35"/>
      <c r="Q35" s="32" t="n">
        <f aca="false">IF(A35="",0,J35-N(N35)-N(O35))</f>
        <v>0</v>
      </c>
      <c r="R35" s="34" t="str">
        <f aca="false">IF(OR(A35="",Q35&lt;=0),"",MAX(0,Settings!$B$15-M35))</f>
        <v/>
      </c>
      <c r="S35" s="30" t="str">
        <f aca="false">IF(A35="","",IF(Q35&lt;=0,"Paid",IF(N(N35)&gt;0,"Part paid",IF(N(R35)&gt;0,"Overdue","Due"))))</f>
        <v/>
      </c>
      <c r="T35" s="34" t="str">
        <f aca="false">IF(A35="","",IF(MONTH(B35)&gt;=4,MONTH(B35)-3,MONTH(B35)+9))</f>
        <v/>
      </c>
    </row>
    <row r="36" customFormat="false" ht="15" hidden="false" customHeight="true" outlineLevel="0" collapsed="false">
      <c r="A36" s="27"/>
      <c r="B36" s="35"/>
      <c r="C36" s="27"/>
      <c r="D36" s="27"/>
      <c r="E36" s="36"/>
      <c r="F36" s="30" t="str">
        <f aca="false">IF(A36="","",IF(Settings!$B$8="","No GST",IF(IFERROR(INDEX(Clients!$G$5:$G$154,MATCH(C36,Clients!$A$5:$A$154,0)),"")="96","Export",IF(IFERROR(INDEX(Clients!$G$5:$G$154,MATCH(C36,Clients!$A$5:$A$154,0)),"")=Settings!$B$17,"CGST+SGST","IGST"))))</f>
        <v/>
      </c>
      <c r="G36" s="31" t="n">
        <f aca="false">IF(F36="IGST",ROUND(N(E36)*Settings!$B$10,0),0)</f>
        <v>0</v>
      </c>
      <c r="H36" s="31" t="n">
        <f aca="false">IF(F36="CGST+SGST",ROUND(N(E36)*Settings!$B$10/2,0),0)</f>
        <v>0</v>
      </c>
      <c r="I36" s="31" t="n">
        <f aca="false">H36</f>
        <v>0</v>
      </c>
      <c r="J36" s="32" t="n">
        <f aca="false">N(E36)+G36+H36+I36</f>
        <v>0</v>
      </c>
      <c r="K36" s="31" t="n">
        <f aca="false">IF(A36="",0,ROUND(N(E36)*IFERROR(INDEX(Clients!$E$5:$E$154,MATCH(C36,Clients!$A$5:$A$154,0)),0),0))</f>
        <v>0</v>
      </c>
      <c r="L36" s="31" t="n">
        <f aca="false">J36-K36</f>
        <v>0</v>
      </c>
      <c r="M36" s="33" t="str">
        <f aca="false">IF(A36="","",B36+IFERROR(INDEX(Clients!$F$5:$F$154,MATCH(C36,Clients!$A$5:$A$154,0)),0))</f>
        <v/>
      </c>
      <c r="N36" s="36"/>
      <c r="O36" s="36"/>
      <c r="P36" s="35"/>
      <c r="Q36" s="32" t="n">
        <f aca="false">IF(A36="",0,J36-N(N36)-N(O36))</f>
        <v>0</v>
      </c>
      <c r="R36" s="34" t="str">
        <f aca="false">IF(OR(A36="",Q36&lt;=0),"",MAX(0,Settings!$B$15-M36))</f>
        <v/>
      </c>
      <c r="S36" s="30" t="str">
        <f aca="false">IF(A36="","",IF(Q36&lt;=0,"Paid",IF(N(N36)&gt;0,"Part paid",IF(N(R36)&gt;0,"Overdue","Due"))))</f>
        <v/>
      </c>
      <c r="T36" s="34" t="str">
        <f aca="false">IF(A36="","",IF(MONTH(B36)&gt;=4,MONTH(B36)-3,MONTH(B36)+9))</f>
        <v/>
      </c>
    </row>
    <row r="37" customFormat="false" ht="15" hidden="false" customHeight="true" outlineLevel="0" collapsed="false">
      <c r="A37" s="27"/>
      <c r="B37" s="35"/>
      <c r="C37" s="27"/>
      <c r="D37" s="27"/>
      <c r="E37" s="36"/>
      <c r="F37" s="30" t="str">
        <f aca="false">IF(A37="","",IF(Settings!$B$8="","No GST",IF(IFERROR(INDEX(Clients!$G$5:$G$154,MATCH(C37,Clients!$A$5:$A$154,0)),"")="96","Export",IF(IFERROR(INDEX(Clients!$G$5:$G$154,MATCH(C37,Clients!$A$5:$A$154,0)),"")=Settings!$B$17,"CGST+SGST","IGST"))))</f>
        <v/>
      </c>
      <c r="G37" s="31" t="n">
        <f aca="false">IF(F37="IGST",ROUND(N(E37)*Settings!$B$10,0),0)</f>
        <v>0</v>
      </c>
      <c r="H37" s="31" t="n">
        <f aca="false">IF(F37="CGST+SGST",ROUND(N(E37)*Settings!$B$10/2,0),0)</f>
        <v>0</v>
      </c>
      <c r="I37" s="31" t="n">
        <f aca="false">H37</f>
        <v>0</v>
      </c>
      <c r="J37" s="32" t="n">
        <f aca="false">N(E37)+G37+H37+I37</f>
        <v>0</v>
      </c>
      <c r="K37" s="31" t="n">
        <f aca="false">IF(A37="",0,ROUND(N(E37)*IFERROR(INDEX(Clients!$E$5:$E$154,MATCH(C37,Clients!$A$5:$A$154,0)),0),0))</f>
        <v>0</v>
      </c>
      <c r="L37" s="31" t="n">
        <f aca="false">J37-K37</f>
        <v>0</v>
      </c>
      <c r="M37" s="33" t="str">
        <f aca="false">IF(A37="","",B37+IFERROR(INDEX(Clients!$F$5:$F$154,MATCH(C37,Clients!$A$5:$A$154,0)),0))</f>
        <v/>
      </c>
      <c r="N37" s="36"/>
      <c r="O37" s="36"/>
      <c r="P37" s="35"/>
      <c r="Q37" s="32" t="n">
        <f aca="false">IF(A37="",0,J37-N(N37)-N(O37))</f>
        <v>0</v>
      </c>
      <c r="R37" s="34" t="str">
        <f aca="false">IF(OR(A37="",Q37&lt;=0),"",MAX(0,Settings!$B$15-M37))</f>
        <v/>
      </c>
      <c r="S37" s="30" t="str">
        <f aca="false">IF(A37="","",IF(Q37&lt;=0,"Paid",IF(N(N37)&gt;0,"Part paid",IF(N(R37)&gt;0,"Overdue","Due"))))</f>
        <v/>
      </c>
      <c r="T37" s="34" t="str">
        <f aca="false">IF(A37="","",IF(MONTH(B37)&gt;=4,MONTH(B37)-3,MONTH(B37)+9))</f>
        <v/>
      </c>
    </row>
    <row r="38" customFormat="false" ht="15" hidden="false" customHeight="true" outlineLevel="0" collapsed="false">
      <c r="A38" s="27"/>
      <c r="B38" s="35"/>
      <c r="C38" s="27"/>
      <c r="D38" s="27"/>
      <c r="E38" s="36"/>
      <c r="F38" s="30" t="str">
        <f aca="false">IF(A38="","",IF(Settings!$B$8="","No GST",IF(IFERROR(INDEX(Clients!$G$5:$G$154,MATCH(C38,Clients!$A$5:$A$154,0)),"")="96","Export",IF(IFERROR(INDEX(Clients!$G$5:$G$154,MATCH(C38,Clients!$A$5:$A$154,0)),"")=Settings!$B$17,"CGST+SGST","IGST"))))</f>
        <v/>
      </c>
      <c r="G38" s="31" t="n">
        <f aca="false">IF(F38="IGST",ROUND(N(E38)*Settings!$B$10,0),0)</f>
        <v>0</v>
      </c>
      <c r="H38" s="31" t="n">
        <f aca="false">IF(F38="CGST+SGST",ROUND(N(E38)*Settings!$B$10/2,0),0)</f>
        <v>0</v>
      </c>
      <c r="I38" s="31" t="n">
        <f aca="false">H38</f>
        <v>0</v>
      </c>
      <c r="J38" s="32" t="n">
        <f aca="false">N(E38)+G38+H38+I38</f>
        <v>0</v>
      </c>
      <c r="K38" s="31" t="n">
        <f aca="false">IF(A38="",0,ROUND(N(E38)*IFERROR(INDEX(Clients!$E$5:$E$154,MATCH(C38,Clients!$A$5:$A$154,0)),0),0))</f>
        <v>0</v>
      </c>
      <c r="L38" s="31" t="n">
        <f aca="false">J38-K38</f>
        <v>0</v>
      </c>
      <c r="M38" s="33" t="str">
        <f aca="false">IF(A38="","",B38+IFERROR(INDEX(Clients!$F$5:$F$154,MATCH(C38,Clients!$A$5:$A$154,0)),0))</f>
        <v/>
      </c>
      <c r="N38" s="36"/>
      <c r="O38" s="36"/>
      <c r="P38" s="35"/>
      <c r="Q38" s="32" t="n">
        <f aca="false">IF(A38="",0,J38-N(N38)-N(O38))</f>
        <v>0</v>
      </c>
      <c r="R38" s="34" t="str">
        <f aca="false">IF(OR(A38="",Q38&lt;=0),"",MAX(0,Settings!$B$15-M38))</f>
        <v/>
      </c>
      <c r="S38" s="30" t="str">
        <f aca="false">IF(A38="","",IF(Q38&lt;=0,"Paid",IF(N(N38)&gt;0,"Part paid",IF(N(R38)&gt;0,"Overdue","Due"))))</f>
        <v/>
      </c>
      <c r="T38" s="34" t="str">
        <f aca="false">IF(A38="","",IF(MONTH(B38)&gt;=4,MONTH(B38)-3,MONTH(B38)+9))</f>
        <v/>
      </c>
    </row>
    <row r="39" customFormat="false" ht="15" hidden="false" customHeight="true" outlineLevel="0" collapsed="false">
      <c r="A39" s="27"/>
      <c r="B39" s="35"/>
      <c r="C39" s="27"/>
      <c r="D39" s="27"/>
      <c r="E39" s="36"/>
      <c r="F39" s="30" t="str">
        <f aca="false">IF(A39="","",IF(Settings!$B$8="","No GST",IF(IFERROR(INDEX(Clients!$G$5:$G$154,MATCH(C39,Clients!$A$5:$A$154,0)),"")="96","Export",IF(IFERROR(INDEX(Clients!$G$5:$G$154,MATCH(C39,Clients!$A$5:$A$154,0)),"")=Settings!$B$17,"CGST+SGST","IGST"))))</f>
        <v/>
      </c>
      <c r="G39" s="31" t="n">
        <f aca="false">IF(F39="IGST",ROUND(N(E39)*Settings!$B$10,0),0)</f>
        <v>0</v>
      </c>
      <c r="H39" s="31" t="n">
        <f aca="false">IF(F39="CGST+SGST",ROUND(N(E39)*Settings!$B$10/2,0),0)</f>
        <v>0</v>
      </c>
      <c r="I39" s="31" t="n">
        <f aca="false">H39</f>
        <v>0</v>
      </c>
      <c r="J39" s="32" t="n">
        <f aca="false">N(E39)+G39+H39+I39</f>
        <v>0</v>
      </c>
      <c r="K39" s="31" t="n">
        <f aca="false">IF(A39="",0,ROUND(N(E39)*IFERROR(INDEX(Clients!$E$5:$E$154,MATCH(C39,Clients!$A$5:$A$154,0)),0),0))</f>
        <v>0</v>
      </c>
      <c r="L39" s="31" t="n">
        <f aca="false">J39-K39</f>
        <v>0</v>
      </c>
      <c r="M39" s="33" t="str">
        <f aca="false">IF(A39="","",B39+IFERROR(INDEX(Clients!$F$5:$F$154,MATCH(C39,Clients!$A$5:$A$154,0)),0))</f>
        <v/>
      </c>
      <c r="N39" s="36"/>
      <c r="O39" s="36"/>
      <c r="P39" s="35"/>
      <c r="Q39" s="32" t="n">
        <f aca="false">IF(A39="",0,J39-N(N39)-N(O39))</f>
        <v>0</v>
      </c>
      <c r="R39" s="34" t="str">
        <f aca="false">IF(OR(A39="",Q39&lt;=0),"",MAX(0,Settings!$B$15-M39))</f>
        <v/>
      </c>
      <c r="S39" s="30" t="str">
        <f aca="false">IF(A39="","",IF(Q39&lt;=0,"Paid",IF(N(N39)&gt;0,"Part paid",IF(N(R39)&gt;0,"Overdue","Due"))))</f>
        <v/>
      </c>
      <c r="T39" s="34" t="str">
        <f aca="false">IF(A39="","",IF(MONTH(B39)&gt;=4,MONTH(B39)-3,MONTH(B39)+9))</f>
        <v/>
      </c>
    </row>
    <row r="40" customFormat="false" ht="15" hidden="false" customHeight="true" outlineLevel="0" collapsed="false">
      <c r="A40" s="27"/>
      <c r="B40" s="35"/>
      <c r="C40" s="27"/>
      <c r="D40" s="27"/>
      <c r="E40" s="36"/>
      <c r="F40" s="30" t="str">
        <f aca="false">IF(A40="","",IF(Settings!$B$8="","No GST",IF(IFERROR(INDEX(Clients!$G$5:$G$154,MATCH(C40,Clients!$A$5:$A$154,0)),"")="96","Export",IF(IFERROR(INDEX(Clients!$G$5:$G$154,MATCH(C40,Clients!$A$5:$A$154,0)),"")=Settings!$B$17,"CGST+SGST","IGST"))))</f>
        <v/>
      </c>
      <c r="G40" s="31" t="n">
        <f aca="false">IF(F40="IGST",ROUND(N(E40)*Settings!$B$10,0),0)</f>
        <v>0</v>
      </c>
      <c r="H40" s="31" t="n">
        <f aca="false">IF(F40="CGST+SGST",ROUND(N(E40)*Settings!$B$10/2,0),0)</f>
        <v>0</v>
      </c>
      <c r="I40" s="31" t="n">
        <f aca="false">H40</f>
        <v>0</v>
      </c>
      <c r="J40" s="32" t="n">
        <f aca="false">N(E40)+G40+H40+I40</f>
        <v>0</v>
      </c>
      <c r="K40" s="31" t="n">
        <f aca="false">IF(A40="",0,ROUND(N(E40)*IFERROR(INDEX(Clients!$E$5:$E$154,MATCH(C40,Clients!$A$5:$A$154,0)),0),0))</f>
        <v>0</v>
      </c>
      <c r="L40" s="31" t="n">
        <f aca="false">J40-K40</f>
        <v>0</v>
      </c>
      <c r="M40" s="33" t="str">
        <f aca="false">IF(A40="","",B40+IFERROR(INDEX(Clients!$F$5:$F$154,MATCH(C40,Clients!$A$5:$A$154,0)),0))</f>
        <v/>
      </c>
      <c r="N40" s="36"/>
      <c r="O40" s="36"/>
      <c r="P40" s="35"/>
      <c r="Q40" s="32" t="n">
        <f aca="false">IF(A40="",0,J40-N(N40)-N(O40))</f>
        <v>0</v>
      </c>
      <c r="R40" s="34" t="str">
        <f aca="false">IF(OR(A40="",Q40&lt;=0),"",MAX(0,Settings!$B$15-M40))</f>
        <v/>
      </c>
      <c r="S40" s="30" t="str">
        <f aca="false">IF(A40="","",IF(Q40&lt;=0,"Paid",IF(N(N40)&gt;0,"Part paid",IF(N(R40)&gt;0,"Overdue","Due"))))</f>
        <v/>
      </c>
      <c r="T40" s="34" t="str">
        <f aca="false">IF(A40="","",IF(MONTH(B40)&gt;=4,MONTH(B40)-3,MONTH(B40)+9))</f>
        <v/>
      </c>
    </row>
    <row r="41" customFormat="false" ht="15" hidden="false" customHeight="true" outlineLevel="0" collapsed="false">
      <c r="A41" s="27"/>
      <c r="B41" s="35"/>
      <c r="C41" s="27"/>
      <c r="D41" s="27"/>
      <c r="E41" s="36"/>
      <c r="F41" s="30" t="str">
        <f aca="false">IF(A41="","",IF(Settings!$B$8="","No GST",IF(IFERROR(INDEX(Clients!$G$5:$G$154,MATCH(C41,Clients!$A$5:$A$154,0)),"")="96","Export",IF(IFERROR(INDEX(Clients!$G$5:$G$154,MATCH(C41,Clients!$A$5:$A$154,0)),"")=Settings!$B$17,"CGST+SGST","IGST"))))</f>
        <v/>
      </c>
      <c r="G41" s="31" t="n">
        <f aca="false">IF(F41="IGST",ROUND(N(E41)*Settings!$B$10,0),0)</f>
        <v>0</v>
      </c>
      <c r="H41" s="31" t="n">
        <f aca="false">IF(F41="CGST+SGST",ROUND(N(E41)*Settings!$B$10/2,0),0)</f>
        <v>0</v>
      </c>
      <c r="I41" s="31" t="n">
        <f aca="false">H41</f>
        <v>0</v>
      </c>
      <c r="J41" s="32" t="n">
        <f aca="false">N(E41)+G41+H41+I41</f>
        <v>0</v>
      </c>
      <c r="K41" s="31" t="n">
        <f aca="false">IF(A41="",0,ROUND(N(E41)*IFERROR(INDEX(Clients!$E$5:$E$154,MATCH(C41,Clients!$A$5:$A$154,0)),0),0))</f>
        <v>0</v>
      </c>
      <c r="L41" s="31" t="n">
        <f aca="false">J41-K41</f>
        <v>0</v>
      </c>
      <c r="M41" s="33" t="str">
        <f aca="false">IF(A41="","",B41+IFERROR(INDEX(Clients!$F$5:$F$154,MATCH(C41,Clients!$A$5:$A$154,0)),0))</f>
        <v/>
      </c>
      <c r="N41" s="36"/>
      <c r="O41" s="36"/>
      <c r="P41" s="35"/>
      <c r="Q41" s="32" t="n">
        <f aca="false">IF(A41="",0,J41-N(N41)-N(O41))</f>
        <v>0</v>
      </c>
      <c r="R41" s="34" t="str">
        <f aca="false">IF(OR(A41="",Q41&lt;=0),"",MAX(0,Settings!$B$15-M41))</f>
        <v/>
      </c>
      <c r="S41" s="30" t="str">
        <f aca="false">IF(A41="","",IF(Q41&lt;=0,"Paid",IF(N(N41)&gt;0,"Part paid",IF(N(R41)&gt;0,"Overdue","Due"))))</f>
        <v/>
      </c>
      <c r="T41" s="34" t="str">
        <f aca="false">IF(A41="","",IF(MONTH(B41)&gt;=4,MONTH(B41)-3,MONTH(B41)+9))</f>
        <v/>
      </c>
    </row>
    <row r="42" customFormat="false" ht="15" hidden="false" customHeight="true" outlineLevel="0" collapsed="false">
      <c r="A42" s="27"/>
      <c r="B42" s="35"/>
      <c r="C42" s="27"/>
      <c r="D42" s="27"/>
      <c r="E42" s="36"/>
      <c r="F42" s="30" t="str">
        <f aca="false">IF(A42="","",IF(Settings!$B$8="","No GST",IF(IFERROR(INDEX(Clients!$G$5:$G$154,MATCH(C42,Clients!$A$5:$A$154,0)),"")="96","Export",IF(IFERROR(INDEX(Clients!$G$5:$G$154,MATCH(C42,Clients!$A$5:$A$154,0)),"")=Settings!$B$17,"CGST+SGST","IGST"))))</f>
        <v/>
      </c>
      <c r="G42" s="31" t="n">
        <f aca="false">IF(F42="IGST",ROUND(N(E42)*Settings!$B$10,0),0)</f>
        <v>0</v>
      </c>
      <c r="H42" s="31" t="n">
        <f aca="false">IF(F42="CGST+SGST",ROUND(N(E42)*Settings!$B$10/2,0),0)</f>
        <v>0</v>
      </c>
      <c r="I42" s="31" t="n">
        <f aca="false">H42</f>
        <v>0</v>
      </c>
      <c r="J42" s="32" t="n">
        <f aca="false">N(E42)+G42+H42+I42</f>
        <v>0</v>
      </c>
      <c r="K42" s="31" t="n">
        <f aca="false">IF(A42="",0,ROUND(N(E42)*IFERROR(INDEX(Clients!$E$5:$E$154,MATCH(C42,Clients!$A$5:$A$154,0)),0),0))</f>
        <v>0</v>
      </c>
      <c r="L42" s="31" t="n">
        <f aca="false">J42-K42</f>
        <v>0</v>
      </c>
      <c r="M42" s="33" t="str">
        <f aca="false">IF(A42="","",B42+IFERROR(INDEX(Clients!$F$5:$F$154,MATCH(C42,Clients!$A$5:$A$154,0)),0))</f>
        <v/>
      </c>
      <c r="N42" s="36"/>
      <c r="O42" s="36"/>
      <c r="P42" s="35"/>
      <c r="Q42" s="32" t="n">
        <f aca="false">IF(A42="",0,J42-N(N42)-N(O42))</f>
        <v>0</v>
      </c>
      <c r="R42" s="34" t="str">
        <f aca="false">IF(OR(A42="",Q42&lt;=0),"",MAX(0,Settings!$B$15-M42))</f>
        <v/>
      </c>
      <c r="S42" s="30" t="str">
        <f aca="false">IF(A42="","",IF(Q42&lt;=0,"Paid",IF(N(N42)&gt;0,"Part paid",IF(N(R42)&gt;0,"Overdue","Due"))))</f>
        <v/>
      </c>
      <c r="T42" s="34" t="str">
        <f aca="false">IF(A42="","",IF(MONTH(B42)&gt;=4,MONTH(B42)-3,MONTH(B42)+9))</f>
        <v/>
      </c>
    </row>
    <row r="43" customFormat="false" ht="15" hidden="false" customHeight="true" outlineLevel="0" collapsed="false">
      <c r="A43" s="27"/>
      <c r="B43" s="35"/>
      <c r="C43" s="27"/>
      <c r="D43" s="27"/>
      <c r="E43" s="36"/>
      <c r="F43" s="30" t="str">
        <f aca="false">IF(A43="","",IF(Settings!$B$8="","No GST",IF(IFERROR(INDEX(Clients!$G$5:$G$154,MATCH(C43,Clients!$A$5:$A$154,0)),"")="96","Export",IF(IFERROR(INDEX(Clients!$G$5:$G$154,MATCH(C43,Clients!$A$5:$A$154,0)),"")=Settings!$B$17,"CGST+SGST","IGST"))))</f>
        <v/>
      </c>
      <c r="G43" s="31" t="n">
        <f aca="false">IF(F43="IGST",ROUND(N(E43)*Settings!$B$10,0),0)</f>
        <v>0</v>
      </c>
      <c r="H43" s="31" t="n">
        <f aca="false">IF(F43="CGST+SGST",ROUND(N(E43)*Settings!$B$10/2,0),0)</f>
        <v>0</v>
      </c>
      <c r="I43" s="31" t="n">
        <f aca="false">H43</f>
        <v>0</v>
      </c>
      <c r="J43" s="32" t="n">
        <f aca="false">N(E43)+G43+H43+I43</f>
        <v>0</v>
      </c>
      <c r="K43" s="31" t="n">
        <f aca="false">IF(A43="",0,ROUND(N(E43)*IFERROR(INDEX(Clients!$E$5:$E$154,MATCH(C43,Clients!$A$5:$A$154,0)),0),0))</f>
        <v>0</v>
      </c>
      <c r="L43" s="31" t="n">
        <f aca="false">J43-K43</f>
        <v>0</v>
      </c>
      <c r="M43" s="33" t="str">
        <f aca="false">IF(A43="","",B43+IFERROR(INDEX(Clients!$F$5:$F$154,MATCH(C43,Clients!$A$5:$A$154,0)),0))</f>
        <v/>
      </c>
      <c r="N43" s="36"/>
      <c r="O43" s="36"/>
      <c r="P43" s="35"/>
      <c r="Q43" s="32" t="n">
        <f aca="false">IF(A43="",0,J43-N(N43)-N(O43))</f>
        <v>0</v>
      </c>
      <c r="R43" s="34" t="str">
        <f aca="false">IF(OR(A43="",Q43&lt;=0),"",MAX(0,Settings!$B$15-M43))</f>
        <v/>
      </c>
      <c r="S43" s="30" t="str">
        <f aca="false">IF(A43="","",IF(Q43&lt;=0,"Paid",IF(N(N43)&gt;0,"Part paid",IF(N(R43)&gt;0,"Overdue","Due"))))</f>
        <v/>
      </c>
      <c r="T43" s="34" t="str">
        <f aca="false">IF(A43="","",IF(MONTH(B43)&gt;=4,MONTH(B43)-3,MONTH(B43)+9))</f>
        <v/>
      </c>
    </row>
    <row r="44" customFormat="false" ht="15" hidden="false" customHeight="true" outlineLevel="0" collapsed="false">
      <c r="A44" s="27"/>
      <c r="B44" s="35"/>
      <c r="C44" s="27"/>
      <c r="D44" s="27"/>
      <c r="E44" s="36"/>
      <c r="F44" s="30" t="str">
        <f aca="false">IF(A44="","",IF(Settings!$B$8="","No GST",IF(IFERROR(INDEX(Clients!$G$5:$G$154,MATCH(C44,Clients!$A$5:$A$154,0)),"")="96","Export",IF(IFERROR(INDEX(Clients!$G$5:$G$154,MATCH(C44,Clients!$A$5:$A$154,0)),"")=Settings!$B$17,"CGST+SGST","IGST"))))</f>
        <v/>
      </c>
      <c r="G44" s="31" t="n">
        <f aca="false">IF(F44="IGST",ROUND(N(E44)*Settings!$B$10,0),0)</f>
        <v>0</v>
      </c>
      <c r="H44" s="31" t="n">
        <f aca="false">IF(F44="CGST+SGST",ROUND(N(E44)*Settings!$B$10/2,0),0)</f>
        <v>0</v>
      </c>
      <c r="I44" s="31" t="n">
        <f aca="false">H44</f>
        <v>0</v>
      </c>
      <c r="J44" s="32" t="n">
        <f aca="false">N(E44)+G44+H44+I44</f>
        <v>0</v>
      </c>
      <c r="K44" s="31" t="n">
        <f aca="false">IF(A44="",0,ROUND(N(E44)*IFERROR(INDEX(Clients!$E$5:$E$154,MATCH(C44,Clients!$A$5:$A$154,0)),0),0))</f>
        <v>0</v>
      </c>
      <c r="L44" s="31" t="n">
        <f aca="false">J44-K44</f>
        <v>0</v>
      </c>
      <c r="M44" s="33" t="str">
        <f aca="false">IF(A44="","",B44+IFERROR(INDEX(Clients!$F$5:$F$154,MATCH(C44,Clients!$A$5:$A$154,0)),0))</f>
        <v/>
      </c>
      <c r="N44" s="36"/>
      <c r="O44" s="36"/>
      <c r="P44" s="35"/>
      <c r="Q44" s="32" t="n">
        <f aca="false">IF(A44="",0,J44-N(N44)-N(O44))</f>
        <v>0</v>
      </c>
      <c r="R44" s="34" t="str">
        <f aca="false">IF(OR(A44="",Q44&lt;=0),"",MAX(0,Settings!$B$15-M44))</f>
        <v/>
      </c>
      <c r="S44" s="30" t="str">
        <f aca="false">IF(A44="","",IF(Q44&lt;=0,"Paid",IF(N(N44)&gt;0,"Part paid",IF(N(R44)&gt;0,"Overdue","Due"))))</f>
        <v/>
      </c>
      <c r="T44" s="34" t="str">
        <f aca="false">IF(A44="","",IF(MONTH(B44)&gt;=4,MONTH(B44)-3,MONTH(B44)+9))</f>
        <v/>
      </c>
    </row>
    <row r="45" customFormat="false" ht="15" hidden="false" customHeight="true" outlineLevel="0" collapsed="false">
      <c r="A45" s="27"/>
      <c r="B45" s="35"/>
      <c r="C45" s="27"/>
      <c r="D45" s="27"/>
      <c r="E45" s="36"/>
      <c r="F45" s="30" t="str">
        <f aca="false">IF(A45="","",IF(Settings!$B$8="","No GST",IF(IFERROR(INDEX(Clients!$G$5:$G$154,MATCH(C45,Clients!$A$5:$A$154,0)),"")="96","Export",IF(IFERROR(INDEX(Clients!$G$5:$G$154,MATCH(C45,Clients!$A$5:$A$154,0)),"")=Settings!$B$17,"CGST+SGST","IGST"))))</f>
        <v/>
      </c>
      <c r="G45" s="31" t="n">
        <f aca="false">IF(F45="IGST",ROUND(N(E45)*Settings!$B$10,0),0)</f>
        <v>0</v>
      </c>
      <c r="H45" s="31" t="n">
        <f aca="false">IF(F45="CGST+SGST",ROUND(N(E45)*Settings!$B$10/2,0),0)</f>
        <v>0</v>
      </c>
      <c r="I45" s="31" t="n">
        <f aca="false">H45</f>
        <v>0</v>
      </c>
      <c r="J45" s="32" t="n">
        <f aca="false">N(E45)+G45+H45+I45</f>
        <v>0</v>
      </c>
      <c r="K45" s="31" t="n">
        <f aca="false">IF(A45="",0,ROUND(N(E45)*IFERROR(INDEX(Clients!$E$5:$E$154,MATCH(C45,Clients!$A$5:$A$154,0)),0),0))</f>
        <v>0</v>
      </c>
      <c r="L45" s="31" t="n">
        <f aca="false">J45-K45</f>
        <v>0</v>
      </c>
      <c r="M45" s="33" t="str">
        <f aca="false">IF(A45="","",B45+IFERROR(INDEX(Clients!$F$5:$F$154,MATCH(C45,Clients!$A$5:$A$154,0)),0))</f>
        <v/>
      </c>
      <c r="N45" s="36"/>
      <c r="O45" s="36"/>
      <c r="P45" s="35"/>
      <c r="Q45" s="32" t="n">
        <f aca="false">IF(A45="",0,J45-N(N45)-N(O45))</f>
        <v>0</v>
      </c>
      <c r="R45" s="34" t="str">
        <f aca="false">IF(OR(A45="",Q45&lt;=0),"",MAX(0,Settings!$B$15-M45))</f>
        <v/>
      </c>
      <c r="S45" s="30" t="str">
        <f aca="false">IF(A45="","",IF(Q45&lt;=0,"Paid",IF(N(N45)&gt;0,"Part paid",IF(N(R45)&gt;0,"Overdue","Due"))))</f>
        <v/>
      </c>
      <c r="T45" s="34" t="str">
        <f aca="false">IF(A45="","",IF(MONTH(B45)&gt;=4,MONTH(B45)-3,MONTH(B45)+9))</f>
        <v/>
      </c>
    </row>
    <row r="46" customFormat="false" ht="15" hidden="false" customHeight="true" outlineLevel="0" collapsed="false">
      <c r="A46" s="27"/>
      <c r="B46" s="35"/>
      <c r="C46" s="27"/>
      <c r="D46" s="27"/>
      <c r="E46" s="36"/>
      <c r="F46" s="30" t="str">
        <f aca="false">IF(A46="","",IF(Settings!$B$8="","No GST",IF(IFERROR(INDEX(Clients!$G$5:$G$154,MATCH(C46,Clients!$A$5:$A$154,0)),"")="96","Export",IF(IFERROR(INDEX(Clients!$G$5:$G$154,MATCH(C46,Clients!$A$5:$A$154,0)),"")=Settings!$B$17,"CGST+SGST","IGST"))))</f>
        <v/>
      </c>
      <c r="G46" s="31" t="n">
        <f aca="false">IF(F46="IGST",ROUND(N(E46)*Settings!$B$10,0),0)</f>
        <v>0</v>
      </c>
      <c r="H46" s="31" t="n">
        <f aca="false">IF(F46="CGST+SGST",ROUND(N(E46)*Settings!$B$10/2,0),0)</f>
        <v>0</v>
      </c>
      <c r="I46" s="31" t="n">
        <f aca="false">H46</f>
        <v>0</v>
      </c>
      <c r="J46" s="32" t="n">
        <f aca="false">N(E46)+G46+H46+I46</f>
        <v>0</v>
      </c>
      <c r="K46" s="31" t="n">
        <f aca="false">IF(A46="",0,ROUND(N(E46)*IFERROR(INDEX(Clients!$E$5:$E$154,MATCH(C46,Clients!$A$5:$A$154,0)),0),0))</f>
        <v>0</v>
      </c>
      <c r="L46" s="31" t="n">
        <f aca="false">J46-K46</f>
        <v>0</v>
      </c>
      <c r="M46" s="33" t="str">
        <f aca="false">IF(A46="","",B46+IFERROR(INDEX(Clients!$F$5:$F$154,MATCH(C46,Clients!$A$5:$A$154,0)),0))</f>
        <v/>
      </c>
      <c r="N46" s="36"/>
      <c r="O46" s="36"/>
      <c r="P46" s="35"/>
      <c r="Q46" s="32" t="n">
        <f aca="false">IF(A46="",0,J46-N(N46)-N(O46))</f>
        <v>0</v>
      </c>
      <c r="R46" s="34" t="str">
        <f aca="false">IF(OR(A46="",Q46&lt;=0),"",MAX(0,Settings!$B$15-M46))</f>
        <v/>
      </c>
      <c r="S46" s="30" t="str">
        <f aca="false">IF(A46="","",IF(Q46&lt;=0,"Paid",IF(N(N46)&gt;0,"Part paid",IF(N(R46)&gt;0,"Overdue","Due"))))</f>
        <v/>
      </c>
      <c r="T46" s="34" t="str">
        <f aca="false">IF(A46="","",IF(MONTH(B46)&gt;=4,MONTH(B46)-3,MONTH(B46)+9))</f>
        <v/>
      </c>
    </row>
    <row r="47" customFormat="false" ht="15" hidden="false" customHeight="true" outlineLevel="0" collapsed="false">
      <c r="A47" s="27"/>
      <c r="B47" s="35"/>
      <c r="C47" s="27"/>
      <c r="D47" s="27"/>
      <c r="E47" s="36"/>
      <c r="F47" s="30" t="str">
        <f aca="false">IF(A47="","",IF(Settings!$B$8="","No GST",IF(IFERROR(INDEX(Clients!$G$5:$G$154,MATCH(C47,Clients!$A$5:$A$154,0)),"")="96","Export",IF(IFERROR(INDEX(Clients!$G$5:$G$154,MATCH(C47,Clients!$A$5:$A$154,0)),"")=Settings!$B$17,"CGST+SGST","IGST"))))</f>
        <v/>
      </c>
      <c r="G47" s="31" t="n">
        <f aca="false">IF(F47="IGST",ROUND(N(E47)*Settings!$B$10,0),0)</f>
        <v>0</v>
      </c>
      <c r="H47" s="31" t="n">
        <f aca="false">IF(F47="CGST+SGST",ROUND(N(E47)*Settings!$B$10/2,0),0)</f>
        <v>0</v>
      </c>
      <c r="I47" s="31" t="n">
        <f aca="false">H47</f>
        <v>0</v>
      </c>
      <c r="J47" s="32" t="n">
        <f aca="false">N(E47)+G47+H47+I47</f>
        <v>0</v>
      </c>
      <c r="K47" s="31" t="n">
        <f aca="false">IF(A47="",0,ROUND(N(E47)*IFERROR(INDEX(Clients!$E$5:$E$154,MATCH(C47,Clients!$A$5:$A$154,0)),0),0))</f>
        <v>0</v>
      </c>
      <c r="L47" s="31" t="n">
        <f aca="false">J47-K47</f>
        <v>0</v>
      </c>
      <c r="M47" s="33" t="str">
        <f aca="false">IF(A47="","",B47+IFERROR(INDEX(Clients!$F$5:$F$154,MATCH(C47,Clients!$A$5:$A$154,0)),0))</f>
        <v/>
      </c>
      <c r="N47" s="36"/>
      <c r="O47" s="36"/>
      <c r="P47" s="35"/>
      <c r="Q47" s="32" t="n">
        <f aca="false">IF(A47="",0,J47-N(N47)-N(O47))</f>
        <v>0</v>
      </c>
      <c r="R47" s="34" t="str">
        <f aca="false">IF(OR(A47="",Q47&lt;=0),"",MAX(0,Settings!$B$15-M47))</f>
        <v/>
      </c>
      <c r="S47" s="30" t="str">
        <f aca="false">IF(A47="","",IF(Q47&lt;=0,"Paid",IF(N(N47)&gt;0,"Part paid",IF(N(R47)&gt;0,"Overdue","Due"))))</f>
        <v/>
      </c>
      <c r="T47" s="34" t="str">
        <f aca="false">IF(A47="","",IF(MONTH(B47)&gt;=4,MONTH(B47)-3,MONTH(B47)+9))</f>
        <v/>
      </c>
    </row>
    <row r="48" customFormat="false" ht="15" hidden="false" customHeight="true" outlineLevel="0" collapsed="false">
      <c r="A48" s="27"/>
      <c r="B48" s="35"/>
      <c r="C48" s="27"/>
      <c r="D48" s="27"/>
      <c r="E48" s="36"/>
      <c r="F48" s="30" t="str">
        <f aca="false">IF(A48="","",IF(Settings!$B$8="","No GST",IF(IFERROR(INDEX(Clients!$G$5:$G$154,MATCH(C48,Clients!$A$5:$A$154,0)),"")="96","Export",IF(IFERROR(INDEX(Clients!$G$5:$G$154,MATCH(C48,Clients!$A$5:$A$154,0)),"")=Settings!$B$17,"CGST+SGST","IGST"))))</f>
        <v/>
      </c>
      <c r="G48" s="31" t="n">
        <f aca="false">IF(F48="IGST",ROUND(N(E48)*Settings!$B$10,0),0)</f>
        <v>0</v>
      </c>
      <c r="H48" s="31" t="n">
        <f aca="false">IF(F48="CGST+SGST",ROUND(N(E48)*Settings!$B$10/2,0),0)</f>
        <v>0</v>
      </c>
      <c r="I48" s="31" t="n">
        <f aca="false">H48</f>
        <v>0</v>
      </c>
      <c r="J48" s="32" t="n">
        <f aca="false">N(E48)+G48+H48+I48</f>
        <v>0</v>
      </c>
      <c r="K48" s="31" t="n">
        <f aca="false">IF(A48="",0,ROUND(N(E48)*IFERROR(INDEX(Clients!$E$5:$E$154,MATCH(C48,Clients!$A$5:$A$154,0)),0),0))</f>
        <v>0</v>
      </c>
      <c r="L48" s="31" t="n">
        <f aca="false">J48-K48</f>
        <v>0</v>
      </c>
      <c r="M48" s="33" t="str">
        <f aca="false">IF(A48="","",B48+IFERROR(INDEX(Clients!$F$5:$F$154,MATCH(C48,Clients!$A$5:$A$154,0)),0))</f>
        <v/>
      </c>
      <c r="N48" s="36"/>
      <c r="O48" s="36"/>
      <c r="P48" s="35"/>
      <c r="Q48" s="32" t="n">
        <f aca="false">IF(A48="",0,J48-N(N48)-N(O48))</f>
        <v>0</v>
      </c>
      <c r="R48" s="34" t="str">
        <f aca="false">IF(OR(A48="",Q48&lt;=0),"",MAX(0,Settings!$B$15-M48))</f>
        <v/>
      </c>
      <c r="S48" s="30" t="str">
        <f aca="false">IF(A48="","",IF(Q48&lt;=0,"Paid",IF(N(N48)&gt;0,"Part paid",IF(N(R48)&gt;0,"Overdue","Due"))))</f>
        <v/>
      </c>
      <c r="T48" s="34" t="str">
        <f aca="false">IF(A48="","",IF(MONTH(B48)&gt;=4,MONTH(B48)-3,MONTH(B48)+9))</f>
        <v/>
      </c>
    </row>
    <row r="49" customFormat="false" ht="15" hidden="false" customHeight="true" outlineLevel="0" collapsed="false">
      <c r="A49" s="27"/>
      <c r="B49" s="35"/>
      <c r="C49" s="27"/>
      <c r="D49" s="27"/>
      <c r="E49" s="36"/>
      <c r="F49" s="30" t="str">
        <f aca="false">IF(A49="","",IF(Settings!$B$8="","No GST",IF(IFERROR(INDEX(Clients!$G$5:$G$154,MATCH(C49,Clients!$A$5:$A$154,0)),"")="96","Export",IF(IFERROR(INDEX(Clients!$G$5:$G$154,MATCH(C49,Clients!$A$5:$A$154,0)),"")=Settings!$B$17,"CGST+SGST","IGST"))))</f>
        <v/>
      </c>
      <c r="G49" s="31" t="n">
        <f aca="false">IF(F49="IGST",ROUND(N(E49)*Settings!$B$10,0),0)</f>
        <v>0</v>
      </c>
      <c r="H49" s="31" t="n">
        <f aca="false">IF(F49="CGST+SGST",ROUND(N(E49)*Settings!$B$10/2,0),0)</f>
        <v>0</v>
      </c>
      <c r="I49" s="31" t="n">
        <f aca="false">H49</f>
        <v>0</v>
      </c>
      <c r="J49" s="32" t="n">
        <f aca="false">N(E49)+G49+H49+I49</f>
        <v>0</v>
      </c>
      <c r="K49" s="31" t="n">
        <f aca="false">IF(A49="",0,ROUND(N(E49)*IFERROR(INDEX(Clients!$E$5:$E$154,MATCH(C49,Clients!$A$5:$A$154,0)),0),0))</f>
        <v>0</v>
      </c>
      <c r="L49" s="31" t="n">
        <f aca="false">J49-K49</f>
        <v>0</v>
      </c>
      <c r="M49" s="33" t="str">
        <f aca="false">IF(A49="","",B49+IFERROR(INDEX(Clients!$F$5:$F$154,MATCH(C49,Clients!$A$5:$A$154,0)),0))</f>
        <v/>
      </c>
      <c r="N49" s="36"/>
      <c r="O49" s="36"/>
      <c r="P49" s="35"/>
      <c r="Q49" s="32" t="n">
        <f aca="false">IF(A49="",0,J49-N(N49)-N(O49))</f>
        <v>0</v>
      </c>
      <c r="R49" s="34" t="str">
        <f aca="false">IF(OR(A49="",Q49&lt;=0),"",MAX(0,Settings!$B$15-M49))</f>
        <v/>
      </c>
      <c r="S49" s="30" t="str">
        <f aca="false">IF(A49="","",IF(Q49&lt;=0,"Paid",IF(N(N49)&gt;0,"Part paid",IF(N(R49)&gt;0,"Overdue","Due"))))</f>
        <v/>
      </c>
      <c r="T49" s="34" t="str">
        <f aca="false">IF(A49="","",IF(MONTH(B49)&gt;=4,MONTH(B49)-3,MONTH(B49)+9))</f>
        <v/>
      </c>
    </row>
    <row r="50" customFormat="false" ht="15" hidden="false" customHeight="true" outlineLevel="0" collapsed="false">
      <c r="A50" s="27"/>
      <c r="B50" s="35"/>
      <c r="C50" s="27"/>
      <c r="D50" s="27"/>
      <c r="E50" s="36"/>
      <c r="F50" s="30" t="str">
        <f aca="false">IF(A50="","",IF(Settings!$B$8="","No GST",IF(IFERROR(INDEX(Clients!$G$5:$G$154,MATCH(C50,Clients!$A$5:$A$154,0)),"")="96","Export",IF(IFERROR(INDEX(Clients!$G$5:$G$154,MATCH(C50,Clients!$A$5:$A$154,0)),"")=Settings!$B$17,"CGST+SGST","IGST"))))</f>
        <v/>
      </c>
      <c r="G50" s="31" t="n">
        <f aca="false">IF(F50="IGST",ROUND(N(E50)*Settings!$B$10,0),0)</f>
        <v>0</v>
      </c>
      <c r="H50" s="31" t="n">
        <f aca="false">IF(F50="CGST+SGST",ROUND(N(E50)*Settings!$B$10/2,0),0)</f>
        <v>0</v>
      </c>
      <c r="I50" s="31" t="n">
        <f aca="false">H50</f>
        <v>0</v>
      </c>
      <c r="J50" s="32" t="n">
        <f aca="false">N(E50)+G50+H50+I50</f>
        <v>0</v>
      </c>
      <c r="K50" s="31" t="n">
        <f aca="false">IF(A50="",0,ROUND(N(E50)*IFERROR(INDEX(Clients!$E$5:$E$154,MATCH(C50,Clients!$A$5:$A$154,0)),0),0))</f>
        <v>0</v>
      </c>
      <c r="L50" s="31" t="n">
        <f aca="false">J50-K50</f>
        <v>0</v>
      </c>
      <c r="M50" s="33" t="str">
        <f aca="false">IF(A50="","",B50+IFERROR(INDEX(Clients!$F$5:$F$154,MATCH(C50,Clients!$A$5:$A$154,0)),0))</f>
        <v/>
      </c>
      <c r="N50" s="36"/>
      <c r="O50" s="36"/>
      <c r="P50" s="35"/>
      <c r="Q50" s="32" t="n">
        <f aca="false">IF(A50="",0,J50-N(N50)-N(O50))</f>
        <v>0</v>
      </c>
      <c r="R50" s="34" t="str">
        <f aca="false">IF(OR(A50="",Q50&lt;=0),"",MAX(0,Settings!$B$15-M50))</f>
        <v/>
      </c>
      <c r="S50" s="30" t="str">
        <f aca="false">IF(A50="","",IF(Q50&lt;=0,"Paid",IF(N(N50)&gt;0,"Part paid",IF(N(R50)&gt;0,"Overdue","Due"))))</f>
        <v/>
      </c>
      <c r="T50" s="34" t="str">
        <f aca="false">IF(A50="","",IF(MONTH(B50)&gt;=4,MONTH(B50)-3,MONTH(B50)+9))</f>
        <v/>
      </c>
    </row>
    <row r="51" customFormat="false" ht="15" hidden="false" customHeight="true" outlineLevel="0" collapsed="false">
      <c r="A51" s="27"/>
      <c r="B51" s="35"/>
      <c r="C51" s="27"/>
      <c r="D51" s="27"/>
      <c r="E51" s="36"/>
      <c r="F51" s="30" t="str">
        <f aca="false">IF(A51="","",IF(Settings!$B$8="","No GST",IF(IFERROR(INDEX(Clients!$G$5:$G$154,MATCH(C51,Clients!$A$5:$A$154,0)),"")="96","Export",IF(IFERROR(INDEX(Clients!$G$5:$G$154,MATCH(C51,Clients!$A$5:$A$154,0)),"")=Settings!$B$17,"CGST+SGST","IGST"))))</f>
        <v/>
      </c>
      <c r="G51" s="31" t="n">
        <f aca="false">IF(F51="IGST",ROUND(N(E51)*Settings!$B$10,0),0)</f>
        <v>0</v>
      </c>
      <c r="H51" s="31" t="n">
        <f aca="false">IF(F51="CGST+SGST",ROUND(N(E51)*Settings!$B$10/2,0),0)</f>
        <v>0</v>
      </c>
      <c r="I51" s="31" t="n">
        <f aca="false">H51</f>
        <v>0</v>
      </c>
      <c r="J51" s="32" t="n">
        <f aca="false">N(E51)+G51+H51+I51</f>
        <v>0</v>
      </c>
      <c r="K51" s="31" t="n">
        <f aca="false">IF(A51="",0,ROUND(N(E51)*IFERROR(INDEX(Clients!$E$5:$E$154,MATCH(C51,Clients!$A$5:$A$154,0)),0),0))</f>
        <v>0</v>
      </c>
      <c r="L51" s="31" t="n">
        <f aca="false">J51-K51</f>
        <v>0</v>
      </c>
      <c r="M51" s="33" t="str">
        <f aca="false">IF(A51="","",B51+IFERROR(INDEX(Clients!$F$5:$F$154,MATCH(C51,Clients!$A$5:$A$154,0)),0))</f>
        <v/>
      </c>
      <c r="N51" s="36"/>
      <c r="O51" s="36"/>
      <c r="P51" s="35"/>
      <c r="Q51" s="32" t="n">
        <f aca="false">IF(A51="",0,J51-N(N51)-N(O51))</f>
        <v>0</v>
      </c>
      <c r="R51" s="34" t="str">
        <f aca="false">IF(OR(A51="",Q51&lt;=0),"",MAX(0,Settings!$B$15-M51))</f>
        <v/>
      </c>
      <c r="S51" s="30" t="str">
        <f aca="false">IF(A51="","",IF(Q51&lt;=0,"Paid",IF(N(N51)&gt;0,"Part paid",IF(N(R51)&gt;0,"Overdue","Due"))))</f>
        <v/>
      </c>
      <c r="T51" s="34" t="str">
        <f aca="false">IF(A51="","",IF(MONTH(B51)&gt;=4,MONTH(B51)-3,MONTH(B51)+9))</f>
        <v/>
      </c>
    </row>
    <row r="52" customFormat="false" ht="15" hidden="false" customHeight="true" outlineLevel="0" collapsed="false">
      <c r="A52" s="27"/>
      <c r="B52" s="35"/>
      <c r="C52" s="27"/>
      <c r="D52" s="27"/>
      <c r="E52" s="36"/>
      <c r="F52" s="30" t="str">
        <f aca="false">IF(A52="","",IF(Settings!$B$8="","No GST",IF(IFERROR(INDEX(Clients!$G$5:$G$154,MATCH(C52,Clients!$A$5:$A$154,0)),"")="96","Export",IF(IFERROR(INDEX(Clients!$G$5:$G$154,MATCH(C52,Clients!$A$5:$A$154,0)),"")=Settings!$B$17,"CGST+SGST","IGST"))))</f>
        <v/>
      </c>
      <c r="G52" s="31" t="n">
        <f aca="false">IF(F52="IGST",ROUND(N(E52)*Settings!$B$10,0),0)</f>
        <v>0</v>
      </c>
      <c r="H52" s="31" t="n">
        <f aca="false">IF(F52="CGST+SGST",ROUND(N(E52)*Settings!$B$10/2,0),0)</f>
        <v>0</v>
      </c>
      <c r="I52" s="31" t="n">
        <f aca="false">H52</f>
        <v>0</v>
      </c>
      <c r="J52" s="32" t="n">
        <f aca="false">N(E52)+G52+H52+I52</f>
        <v>0</v>
      </c>
      <c r="K52" s="31" t="n">
        <f aca="false">IF(A52="",0,ROUND(N(E52)*IFERROR(INDEX(Clients!$E$5:$E$154,MATCH(C52,Clients!$A$5:$A$154,0)),0),0))</f>
        <v>0</v>
      </c>
      <c r="L52" s="31" t="n">
        <f aca="false">J52-K52</f>
        <v>0</v>
      </c>
      <c r="M52" s="33" t="str">
        <f aca="false">IF(A52="","",B52+IFERROR(INDEX(Clients!$F$5:$F$154,MATCH(C52,Clients!$A$5:$A$154,0)),0))</f>
        <v/>
      </c>
      <c r="N52" s="36"/>
      <c r="O52" s="36"/>
      <c r="P52" s="35"/>
      <c r="Q52" s="32" t="n">
        <f aca="false">IF(A52="",0,J52-N(N52)-N(O52))</f>
        <v>0</v>
      </c>
      <c r="R52" s="34" t="str">
        <f aca="false">IF(OR(A52="",Q52&lt;=0),"",MAX(0,Settings!$B$15-M52))</f>
        <v/>
      </c>
      <c r="S52" s="30" t="str">
        <f aca="false">IF(A52="","",IF(Q52&lt;=0,"Paid",IF(N(N52)&gt;0,"Part paid",IF(N(R52)&gt;0,"Overdue","Due"))))</f>
        <v/>
      </c>
      <c r="T52" s="34" t="str">
        <f aca="false">IF(A52="","",IF(MONTH(B52)&gt;=4,MONTH(B52)-3,MONTH(B52)+9))</f>
        <v/>
      </c>
    </row>
    <row r="53" customFormat="false" ht="15" hidden="false" customHeight="true" outlineLevel="0" collapsed="false">
      <c r="A53" s="27"/>
      <c r="B53" s="35"/>
      <c r="C53" s="27"/>
      <c r="D53" s="27"/>
      <c r="E53" s="36"/>
      <c r="F53" s="30" t="str">
        <f aca="false">IF(A53="","",IF(Settings!$B$8="","No GST",IF(IFERROR(INDEX(Clients!$G$5:$G$154,MATCH(C53,Clients!$A$5:$A$154,0)),"")="96","Export",IF(IFERROR(INDEX(Clients!$G$5:$G$154,MATCH(C53,Clients!$A$5:$A$154,0)),"")=Settings!$B$17,"CGST+SGST","IGST"))))</f>
        <v/>
      </c>
      <c r="G53" s="31" t="n">
        <f aca="false">IF(F53="IGST",ROUND(N(E53)*Settings!$B$10,0),0)</f>
        <v>0</v>
      </c>
      <c r="H53" s="31" t="n">
        <f aca="false">IF(F53="CGST+SGST",ROUND(N(E53)*Settings!$B$10/2,0),0)</f>
        <v>0</v>
      </c>
      <c r="I53" s="31" t="n">
        <f aca="false">H53</f>
        <v>0</v>
      </c>
      <c r="J53" s="32" t="n">
        <f aca="false">N(E53)+G53+H53+I53</f>
        <v>0</v>
      </c>
      <c r="K53" s="31" t="n">
        <f aca="false">IF(A53="",0,ROUND(N(E53)*IFERROR(INDEX(Clients!$E$5:$E$154,MATCH(C53,Clients!$A$5:$A$154,0)),0),0))</f>
        <v>0</v>
      </c>
      <c r="L53" s="31" t="n">
        <f aca="false">J53-K53</f>
        <v>0</v>
      </c>
      <c r="M53" s="33" t="str">
        <f aca="false">IF(A53="","",B53+IFERROR(INDEX(Clients!$F$5:$F$154,MATCH(C53,Clients!$A$5:$A$154,0)),0))</f>
        <v/>
      </c>
      <c r="N53" s="36"/>
      <c r="O53" s="36"/>
      <c r="P53" s="35"/>
      <c r="Q53" s="32" t="n">
        <f aca="false">IF(A53="",0,J53-N(N53)-N(O53))</f>
        <v>0</v>
      </c>
      <c r="R53" s="34" t="str">
        <f aca="false">IF(OR(A53="",Q53&lt;=0),"",MAX(0,Settings!$B$15-M53))</f>
        <v/>
      </c>
      <c r="S53" s="30" t="str">
        <f aca="false">IF(A53="","",IF(Q53&lt;=0,"Paid",IF(N(N53)&gt;0,"Part paid",IF(N(R53)&gt;0,"Overdue","Due"))))</f>
        <v/>
      </c>
      <c r="T53" s="34" t="str">
        <f aca="false">IF(A53="","",IF(MONTH(B53)&gt;=4,MONTH(B53)-3,MONTH(B53)+9))</f>
        <v/>
      </c>
    </row>
    <row r="54" customFormat="false" ht="15" hidden="false" customHeight="true" outlineLevel="0" collapsed="false">
      <c r="A54" s="27"/>
      <c r="B54" s="35"/>
      <c r="C54" s="27"/>
      <c r="D54" s="27"/>
      <c r="E54" s="36"/>
      <c r="F54" s="30" t="str">
        <f aca="false">IF(A54="","",IF(Settings!$B$8="","No GST",IF(IFERROR(INDEX(Clients!$G$5:$G$154,MATCH(C54,Clients!$A$5:$A$154,0)),"")="96","Export",IF(IFERROR(INDEX(Clients!$G$5:$G$154,MATCH(C54,Clients!$A$5:$A$154,0)),"")=Settings!$B$17,"CGST+SGST","IGST"))))</f>
        <v/>
      </c>
      <c r="G54" s="31" t="n">
        <f aca="false">IF(F54="IGST",ROUND(N(E54)*Settings!$B$10,0),0)</f>
        <v>0</v>
      </c>
      <c r="H54" s="31" t="n">
        <f aca="false">IF(F54="CGST+SGST",ROUND(N(E54)*Settings!$B$10/2,0),0)</f>
        <v>0</v>
      </c>
      <c r="I54" s="31" t="n">
        <f aca="false">H54</f>
        <v>0</v>
      </c>
      <c r="J54" s="32" t="n">
        <f aca="false">N(E54)+G54+H54+I54</f>
        <v>0</v>
      </c>
      <c r="K54" s="31" t="n">
        <f aca="false">IF(A54="",0,ROUND(N(E54)*IFERROR(INDEX(Clients!$E$5:$E$154,MATCH(C54,Clients!$A$5:$A$154,0)),0),0))</f>
        <v>0</v>
      </c>
      <c r="L54" s="31" t="n">
        <f aca="false">J54-K54</f>
        <v>0</v>
      </c>
      <c r="M54" s="33" t="str">
        <f aca="false">IF(A54="","",B54+IFERROR(INDEX(Clients!$F$5:$F$154,MATCH(C54,Clients!$A$5:$A$154,0)),0))</f>
        <v/>
      </c>
      <c r="N54" s="36"/>
      <c r="O54" s="36"/>
      <c r="P54" s="35"/>
      <c r="Q54" s="32" t="n">
        <f aca="false">IF(A54="",0,J54-N(N54)-N(O54))</f>
        <v>0</v>
      </c>
      <c r="R54" s="34" t="str">
        <f aca="false">IF(OR(A54="",Q54&lt;=0),"",MAX(0,Settings!$B$15-M54))</f>
        <v/>
      </c>
      <c r="S54" s="30" t="str">
        <f aca="false">IF(A54="","",IF(Q54&lt;=0,"Paid",IF(N(N54)&gt;0,"Part paid",IF(N(R54)&gt;0,"Overdue","Due"))))</f>
        <v/>
      </c>
      <c r="T54" s="34" t="str">
        <f aca="false">IF(A54="","",IF(MONTH(B54)&gt;=4,MONTH(B54)-3,MONTH(B54)+9))</f>
        <v/>
      </c>
    </row>
    <row r="55" customFormat="false" ht="15" hidden="false" customHeight="true" outlineLevel="0" collapsed="false">
      <c r="A55" s="27"/>
      <c r="B55" s="35"/>
      <c r="C55" s="27"/>
      <c r="D55" s="27"/>
      <c r="E55" s="36"/>
      <c r="F55" s="30" t="str">
        <f aca="false">IF(A55="","",IF(Settings!$B$8="","No GST",IF(IFERROR(INDEX(Clients!$G$5:$G$154,MATCH(C55,Clients!$A$5:$A$154,0)),"")="96","Export",IF(IFERROR(INDEX(Clients!$G$5:$G$154,MATCH(C55,Clients!$A$5:$A$154,0)),"")=Settings!$B$17,"CGST+SGST","IGST"))))</f>
        <v/>
      </c>
      <c r="G55" s="31" t="n">
        <f aca="false">IF(F55="IGST",ROUND(N(E55)*Settings!$B$10,0),0)</f>
        <v>0</v>
      </c>
      <c r="H55" s="31" t="n">
        <f aca="false">IF(F55="CGST+SGST",ROUND(N(E55)*Settings!$B$10/2,0),0)</f>
        <v>0</v>
      </c>
      <c r="I55" s="31" t="n">
        <f aca="false">H55</f>
        <v>0</v>
      </c>
      <c r="J55" s="32" t="n">
        <f aca="false">N(E55)+G55+H55+I55</f>
        <v>0</v>
      </c>
      <c r="K55" s="31" t="n">
        <f aca="false">IF(A55="",0,ROUND(N(E55)*IFERROR(INDEX(Clients!$E$5:$E$154,MATCH(C55,Clients!$A$5:$A$154,0)),0),0))</f>
        <v>0</v>
      </c>
      <c r="L55" s="31" t="n">
        <f aca="false">J55-K55</f>
        <v>0</v>
      </c>
      <c r="M55" s="33" t="str">
        <f aca="false">IF(A55="","",B55+IFERROR(INDEX(Clients!$F$5:$F$154,MATCH(C55,Clients!$A$5:$A$154,0)),0))</f>
        <v/>
      </c>
      <c r="N55" s="36"/>
      <c r="O55" s="36"/>
      <c r="P55" s="35"/>
      <c r="Q55" s="32" t="n">
        <f aca="false">IF(A55="",0,J55-N(N55)-N(O55))</f>
        <v>0</v>
      </c>
      <c r="R55" s="34" t="str">
        <f aca="false">IF(OR(A55="",Q55&lt;=0),"",MAX(0,Settings!$B$15-M55))</f>
        <v/>
      </c>
      <c r="S55" s="30" t="str">
        <f aca="false">IF(A55="","",IF(Q55&lt;=0,"Paid",IF(N(N55)&gt;0,"Part paid",IF(N(R55)&gt;0,"Overdue","Due"))))</f>
        <v/>
      </c>
      <c r="T55" s="34" t="str">
        <f aca="false">IF(A55="","",IF(MONTH(B55)&gt;=4,MONTH(B55)-3,MONTH(B55)+9))</f>
        <v/>
      </c>
    </row>
    <row r="56" customFormat="false" ht="15" hidden="false" customHeight="true" outlineLevel="0" collapsed="false">
      <c r="A56" s="27"/>
      <c r="B56" s="35"/>
      <c r="C56" s="27"/>
      <c r="D56" s="27"/>
      <c r="E56" s="36"/>
      <c r="F56" s="30" t="str">
        <f aca="false">IF(A56="","",IF(Settings!$B$8="","No GST",IF(IFERROR(INDEX(Clients!$G$5:$G$154,MATCH(C56,Clients!$A$5:$A$154,0)),"")="96","Export",IF(IFERROR(INDEX(Clients!$G$5:$G$154,MATCH(C56,Clients!$A$5:$A$154,0)),"")=Settings!$B$17,"CGST+SGST","IGST"))))</f>
        <v/>
      </c>
      <c r="G56" s="31" t="n">
        <f aca="false">IF(F56="IGST",ROUND(N(E56)*Settings!$B$10,0),0)</f>
        <v>0</v>
      </c>
      <c r="H56" s="31" t="n">
        <f aca="false">IF(F56="CGST+SGST",ROUND(N(E56)*Settings!$B$10/2,0),0)</f>
        <v>0</v>
      </c>
      <c r="I56" s="31" t="n">
        <f aca="false">H56</f>
        <v>0</v>
      </c>
      <c r="J56" s="32" t="n">
        <f aca="false">N(E56)+G56+H56+I56</f>
        <v>0</v>
      </c>
      <c r="K56" s="31" t="n">
        <f aca="false">IF(A56="",0,ROUND(N(E56)*IFERROR(INDEX(Clients!$E$5:$E$154,MATCH(C56,Clients!$A$5:$A$154,0)),0),0))</f>
        <v>0</v>
      </c>
      <c r="L56" s="31" t="n">
        <f aca="false">J56-K56</f>
        <v>0</v>
      </c>
      <c r="M56" s="33" t="str">
        <f aca="false">IF(A56="","",B56+IFERROR(INDEX(Clients!$F$5:$F$154,MATCH(C56,Clients!$A$5:$A$154,0)),0))</f>
        <v/>
      </c>
      <c r="N56" s="36"/>
      <c r="O56" s="36"/>
      <c r="P56" s="35"/>
      <c r="Q56" s="32" t="n">
        <f aca="false">IF(A56="",0,J56-N(N56)-N(O56))</f>
        <v>0</v>
      </c>
      <c r="R56" s="34" t="str">
        <f aca="false">IF(OR(A56="",Q56&lt;=0),"",MAX(0,Settings!$B$15-M56))</f>
        <v/>
      </c>
      <c r="S56" s="30" t="str">
        <f aca="false">IF(A56="","",IF(Q56&lt;=0,"Paid",IF(N(N56)&gt;0,"Part paid",IF(N(R56)&gt;0,"Overdue","Due"))))</f>
        <v/>
      </c>
      <c r="T56" s="34" t="str">
        <f aca="false">IF(A56="","",IF(MONTH(B56)&gt;=4,MONTH(B56)-3,MONTH(B56)+9))</f>
        <v/>
      </c>
    </row>
    <row r="57" customFormat="false" ht="15" hidden="false" customHeight="true" outlineLevel="0" collapsed="false">
      <c r="A57" s="27"/>
      <c r="B57" s="35"/>
      <c r="C57" s="27"/>
      <c r="D57" s="27"/>
      <c r="E57" s="36"/>
      <c r="F57" s="30" t="str">
        <f aca="false">IF(A57="","",IF(Settings!$B$8="","No GST",IF(IFERROR(INDEX(Clients!$G$5:$G$154,MATCH(C57,Clients!$A$5:$A$154,0)),"")="96","Export",IF(IFERROR(INDEX(Clients!$G$5:$G$154,MATCH(C57,Clients!$A$5:$A$154,0)),"")=Settings!$B$17,"CGST+SGST","IGST"))))</f>
        <v/>
      </c>
      <c r="G57" s="31" t="n">
        <f aca="false">IF(F57="IGST",ROUND(N(E57)*Settings!$B$10,0),0)</f>
        <v>0</v>
      </c>
      <c r="H57" s="31" t="n">
        <f aca="false">IF(F57="CGST+SGST",ROUND(N(E57)*Settings!$B$10/2,0),0)</f>
        <v>0</v>
      </c>
      <c r="I57" s="31" t="n">
        <f aca="false">H57</f>
        <v>0</v>
      </c>
      <c r="J57" s="32" t="n">
        <f aca="false">N(E57)+G57+H57+I57</f>
        <v>0</v>
      </c>
      <c r="K57" s="31" t="n">
        <f aca="false">IF(A57="",0,ROUND(N(E57)*IFERROR(INDEX(Clients!$E$5:$E$154,MATCH(C57,Clients!$A$5:$A$154,0)),0),0))</f>
        <v>0</v>
      </c>
      <c r="L57" s="31" t="n">
        <f aca="false">J57-K57</f>
        <v>0</v>
      </c>
      <c r="M57" s="33" t="str">
        <f aca="false">IF(A57="","",B57+IFERROR(INDEX(Clients!$F$5:$F$154,MATCH(C57,Clients!$A$5:$A$154,0)),0))</f>
        <v/>
      </c>
      <c r="N57" s="36"/>
      <c r="O57" s="36"/>
      <c r="P57" s="35"/>
      <c r="Q57" s="32" t="n">
        <f aca="false">IF(A57="",0,J57-N(N57)-N(O57))</f>
        <v>0</v>
      </c>
      <c r="R57" s="34" t="str">
        <f aca="false">IF(OR(A57="",Q57&lt;=0),"",MAX(0,Settings!$B$15-M57))</f>
        <v/>
      </c>
      <c r="S57" s="30" t="str">
        <f aca="false">IF(A57="","",IF(Q57&lt;=0,"Paid",IF(N(N57)&gt;0,"Part paid",IF(N(R57)&gt;0,"Overdue","Due"))))</f>
        <v/>
      </c>
      <c r="T57" s="34" t="str">
        <f aca="false">IF(A57="","",IF(MONTH(B57)&gt;=4,MONTH(B57)-3,MONTH(B57)+9))</f>
        <v/>
      </c>
    </row>
    <row r="58" customFormat="false" ht="15" hidden="false" customHeight="true" outlineLevel="0" collapsed="false">
      <c r="A58" s="27"/>
      <c r="B58" s="35"/>
      <c r="C58" s="27"/>
      <c r="D58" s="27"/>
      <c r="E58" s="36"/>
      <c r="F58" s="30" t="str">
        <f aca="false">IF(A58="","",IF(Settings!$B$8="","No GST",IF(IFERROR(INDEX(Clients!$G$5:$G$154,MATCH(C58,Clients!$A$5:$A$154,0)),"")="96","Export",IF(IFERROR(INDEX(Clients!$G$5:$G$154,MATCH(C58,Clients!$A$5:$A$154,0)),"")=Settings!$B$17,"CGST+SGST","IGST"))))</f>
        <v/>
      </c>
      <c r="G58" s="31" t="n">
        <f aca="false">IF(F58="IGST",ROUND(N(E58)*Settings!$B$10,0),0)</f>
        <v>0</v>
      </c>
      <c r="H58" s="31" t="n">
        <f aca="false">IF(F58="CGST+SGST",ROUND(N(E58)*Settings!$B$10/2,0),0)</f>
        <v>0</v>
      </c>
      <c r="I58" s="31" t="n">
        <f aca="false">H58</f>
        <v>0</v>
      </c>
      <c r="J58" s="32" t="n">
        <f aca="false">N(E58)+G58+H58+I58</f>
        <v>0</v>
      </c>
      <c r="K58" s="31" t="n">
        <f aca="false">IF(A58="",0,ROUND(N(E58)*IFERROR(INDEX(Clients!$E$5:$E$154,MATCH(C58,Clients!$A$5:$A$154,0)),0),0))</f>
        <v>0</v>
      </c>
      <c r="L58" s="31" t="n">
        <f aca="false">J58-K58</f>
        <v>0</v>
      </c>
      <c r="M58" s="33" t="str">
        <f aca="false">IF(A58="","",B58+IFERROR(INDEX(Clients!$F$5:$F$154,MATCH(C58,Clients!$A$5:$A$154,0)),0))</f>
        <v/>
      </c>
      <c r="N58" s="36"/>
      <c r="O58" s="36"/>
      <c r="P58" s="35"/>
      <c r="Q58" s="32" t="n">
        <f aca="false">IF(A58="",0,J58-N(N58)-N(O58))</f>
        <v>0</v>
      </c>
      <c r="R58" s="34" t="str">
        <f aca="false">IF(OR(A58="",Q58&lt;=0),"",MAX(0,Settings!$B$15-M58))</f>
        <v/>
      </c>
      <c r="S58" s="30" t="str">
        <f aca="false">IF(A58="","",IF(Q58&lt;=0,"Paid",IF(N(N58)&gt;0,"Part paid",IF(N(R58)&gt;0,"Overdue","Due"))))</f>
        <v/>
      </c>
      <c r="T58" s="34" t="str">
        <f aca="false">IF(A58="","",IF(MONTH(B58)&gt;=4,MONTH(B58)-3,MONTH(B58)+9))</f>
        <v/>
      </c>
    </row>
    <row r="59" customFormat="false" ht="15" hidden="false" customHeight="true" outlineLevel="0" collapsed="false">
      <c r="A59" s="27"/>
      <c r="B59" s="35"/>
      <c r="C59" s="27"/>
      <c r="D59" s="27"/>
      <c r="E59" s="36"/>
      <c r="F59" s="30" t="str">
        <f aca="false">IF(A59="","",IF(Settings!$B$8="","No GST",IF(IFERROR(INDEX(Clients!$G$5:$G$154,MATCH(C59,Clients!$A$5:$A$154,0)),"")="96","Export",IF(IFERROR(INDEX(Clients!$G$5:$G$154,MATCH(C59,Clients!$A$5:$A$154,0)),"")=Settings!$B$17,"CGST+SGST","IGST"))))</f>
        <v/>
      </c>
      <c r="G59" s="31" t="n">
        <f aca="false">IF(F59="IGST",ROUND(N(E59)*Settings!$B$10,0),0)</f>
        <v>0</v>
      </c>
      <c r="H59" s="31" t="n">
        <f aca="false">IF(F59="CGST+SGST",ROUND(N(E59)*Settings!$B$10/2,0),0)</f>
        <v>0</v>
      </c>
      <c r="I59" s="31" t="n">
        <f aca="false">H59</f>
        <v>0</v>
      </c>
      <c r="J59" s="32" t="n">
        <f aca="false">N(E59)+G59+H59+I59</f>
        <v>0</v>
      </c>
      <c r="K59" s="31" t="n">
        <f aca="false">IF(A59="",0,ROUND(N(E59)*IFERROR(INDEX(Clients!$E$5:$E$154,MATCH(C59,Clients!$A$5:$A$154,0)),0),0))</f>
        <v>0</v>
      </c>
      <c r="L59" s="31" t="n">
        <f aca="false">J59-K59</f>
        <v>0</v>
      </c>
      <c r="M59" s="33" t="str">
        <f aca="false">IF(A59="","",B59+IFERROR(INDEX(Clients!$F$5:$F$154,MATCH(C59,Clients!$A$5:$A$154,0)),0))</f>
        <v/>
      </c>
      <c r="N59" s="36"/>
      <c r="O59" s="36"/>
      <c r="P59" s="35"/>
      <c r="Q59" s="32" t="n">
        <f aca="false">IF(A59="",0,J59-N(N59)-N(O59))</f>
        <v>0</v>
      </c>
      <c r="R59" s="34" t="str">
        <f aca="false">IF(OR(A59="",Q59&lt;=0),"",MAX(0,Settings!$B$15-M59))</f>
        <v/>
      </c>
      <c r="S59" s="30" t="str">
        <f aca="false">IF(A59="","",IF(Q59&lt;=0,"Paid",IF(N(N59)&gt;0,"Part paid",IF(N(R59)&gt;0,"Overdue","Due"))))</f>
        <v/>
      </c>
      <c r="T59" s="34" t="str">
        <f aca="false">IF(A59="","",IF(MONTH(B59)&gt;=4,MONTH(B59)-3,MONTH(B59)+9))</f>
        <v/>
      </c>
    </row>
    <row r="60" customFormat="false" ht="15" hidden="false" customHeight="true" outlineLevel="0" collapsed="false">
      <c r="A60" s="27"/>
      <c r="B60" s="35"/>
      <c r="C60" s="27"/>
      <c r="D60" s="27"/>
      <c r="E60" s="36"/>
      <c r="F60" s="30" t="str">
        <f aca="false">IF(A60="","",IF(Settings!$B$8="","No GST",IF(IFERROR(INDEX(Clients!$G$5:$G$154,MATCH(C60,Clients!$A$5:$A$154,0)),"")="96","Export",IF(IFERROR(INDEX(Clients!$G$5:$G$154,MATCH(C60,Clients!$A$5:$A$154,0)),"")=Settings!$B$17,"CGST+SGST","IGST"))))</f>
        <v/>
      </c>
      <c r="G60" s="31" t="n">
        <f aca="false">IF(F60="IGST",ROUND(N(E60)*Settings!$B$10,0),0)</f>
        <v>0</v>
      </c>
      <c r="H60" s="31" t="n">
        <f aca="false">IF(F60="CGST+SGST",ROUND(N(E60)*Settings!$B$10/2,0),0)</f>
        <v>0</v>
      </c>
      <c r="I60" s="31" t="n">
        <f aca="false">H60</f>
        <v>0</v>
      </c>
      <c r="J60" s="32" t="n">
        <f aca="false">N(E60)+G60+H60+I60</f>
        <v>0</v>
      </c>
      <c r="K60" s="31" t="n">
        <f aca="false">IF(A60="",0,ROUND(N(E60)*IFERROR(INDEX(Clients!$E$5:$E$154,MATCH(C60,Clients!$A$5:$A$154,0)),0),0))</f>
        <v>0</v>
      </c>
      <c r="L60" s="31" t="n">
        <f aca="false">J60-K60</f>
        <v>0</v>
      </c>
      <c r="M60" s="33" t="str">
        <f aca="false">IF(A60="","",B60+IFERROR(INDEX(Clients!$F$5:$F$154,MATCH(C60,Clients!$A$5:$A$154,0)),0))</f>
        <v/>
      </c>
      <c r="N60" s="36"/>
      <c r="O60" s="36"/>
      <c r="P60" s="35"/>
      <c r="Q60" s="32" t="n">
        <f aca="false">IF(A60="",0,J60-N(N60)-N(O60))</f>
        <v>0</v>
      </c>
      <c r="R60" s="34" t="str">
        <f aca="false">IF(OR(A60="",Q60&lt;=0),"",MAX(0,Settings!$B$15-M60))</f>
        <v/>
      </c>
      <c r="S60" s="30" t="str">
        <f aca="false">IF(A60="","",IF(Q60&lt;=0,"Paid",IF(N(N60)&gt;0,"Part paid",IF(N(R60)&gt;0,"Overdue","Due"))))</f>
        <v/>
      </c>
      <c r="T60" s="34" t="str">
        <f aca="false">IF(A60="","",IF(MONTH(B60)&gt;=4,MONTH(B60)-3,MONTH(B60)+9))</f>
        <v/>
      </c>
    </row>
    <row r="61" customFormat="false" ht="15" hidden="false" customHeight="true" outlineLevel="0" collapsed="false">
      <c r="A61" s="27"/>
      <c r="B61" s="35"/>
      <c r="C61" s="27"/>
      <c r="D61" s="27"/>
      <c r="E61" s="36"/>
      <c r="F61" s="30" t="str">
        <f aca="false">IF(A61="","",IF(Settings!$B$8="","No GST",IF(IFERROR(INDEX(Clients!$G$5:$G$154,MATCH(C61,Clients!$A$5:$A$154,0)),"")="96","Export",IF(IFERROR(INDEX(Clients!$G$5:$G$154,MATCH(C61,Clients!$A$5:$A$154,0)),"")=Settings!$B$17,"CGST+SGST","IGST"))))</f>
        <v/>
      </c>
      <c r="G61" s="31" t="n">
        <f aca="false">IF(F61="IGST",ROUND(N(E61)*Settings!$B$10,0),0)</f>
        <v>0</v>
      </c>
      <c r="H61" s="31" t="n">
        <f aca="false">IF(F61="CGST+SGST",ROUND(N(E61)*Settings!$B$10/2,0),0)</f>
        <v>0</v>
      </c>
      <c r="I61" s="31" t="n">
        <f aca="false">H61</f>
        <v>0</v>
      </c>
      <c r="J61" s="32" t="n">
        <f aca="false">N(E61)+G61+H61+I61</f>
        <v>0</v>
      </c>
      <c r="K61" s="31" t="n">
        <f aca="false">IF(A61="",0,ROUND(N(E61)*IFERROR(INDEX(Clients!$E$5:$E$154,MATCH(C61,Clients!$A$5:$A$154,0)),0),0))</f>
        <v>0</v>
      </c>
      <c r="L61" s="31" t="n">
        <f aca="false">J61-K61</f>
        <v>0</v>
      </c>
      <c r="M61" s="33" t="str">
        <f aca="false">IF(A61="","",B61+IFERROR(INDEX(Clients!$F$5:$F$154,MATCH(C61,Clients!$A$5:$A$154,0)),0))</f>
        <v/>
      </c>
      <c r="N61" s="36"/>
      <c r="O61" s="36"/>
      <c r="P61" s="35"/>
      <c r="Q61" s="32" t="n">
        <f aca="false">IF(A61="",0,J61-N(N61)-N(O61))</f>
        <v>0</v>
      </c>
      <c r="R61" s="34" t="str">
        <f aca="false">IF(OR(A61="",Q61&lt;=0),"",MAX(0,Settings!$B$15-M61))</f>
        <v/>
      </c>
      <c r="S61" s="30" t="str">
        <f aca="false">IF(A61="","",IF(Q61&lt;=0,"Paid",IF(N(N61)&gt;0,"Part paid",IF(N(R61)&gt;0,"Overdue","Due"))))</f>
        <v/>
      </c>
      <c r="T61" s="34" t="str">
        <f aca="false">IF(A61="","",IF(MONTH(B61)&gt;=4,MONTH(B61)-3,MONTH(B61)+9))</f>
        <v/>
      </c>
    </row>
    <row r="62" customFormat="false" ht="15" hidden="false" customHeight="true" outlineLevel="0" collapsed="false">
      <c r="A62" s="27"/>
      <c r="B62" s="35"/>
      <c r="C62" s="27"/>
      <c r="D62" s="27"/>
      <c r="E62" s="36"/>
      <c r="F62" s="30" t="str">
        <f aca="false">IF(A62="","",IF(Settings!$B$8="","No GST",IF(IFERROR(INDEX(Clients!$G$5:$G$154,MATCH(C62,Clients!$A$5:$A$154,0)),"")="96","Export",IF(IFERROR(INDEX(Clients!$G$5:$G$154,MATCH(C62,Clients!$A$5:$A$154,0)),"")=Settings!$B$17,"CGST+SGST","IGST"))))</f>
        <v/>
      </c>
      <c r="G62" s="31" t="n">
        <f aca="false">IF(F62="IGST",ROUND(N(E62)*Settings!$B$10,0),0)</f>
        <v>0</v>
      </c>
      <c r="H62" s="31" t="n">
        <f aca="false">IF(F62="CGST+SGST",ROUND(N(E62)*Settings!$B$10/2,0),0)</f>
        <v>0</v>
      </c>
      <c r="I62" s="31" t="n">
        <f aca="false">H62</f>
        <v>0</v>
      </c>
      <c r="J62" s="32" t="n">
        <f aca="false">N(E62)+G62+H62+I62</f>
        <v>0</v>
      </c>
      <c r="K62" s="31" t="n">
        <f aca="false">IF(A62="",0,ROUND(N(E62)*IFERROR(INDEX(Clients!$E$5:$E$154,MATCH(C62,Clients!$A$5:$A$154,0)),0),0))</f>
        <v>0</v>
      </c>
      <c r="L62" s="31" t="n">
        <f aca="false">J62-K62</f>
        <v>0</v>
      </c>
      <c r="M62" s="33" t="str">
        <f aca="false">IF(A62="","",B62+IFERROR(INDEX(Clients!$F$5:$F$154,MATCH(C62,Clients!$A$5:$A$154,0)),0))</f>
        <v/>
      </c>
      <c r="N62" s="36"/>
      <c r="O62" s="36"/>
      <c r="P62" s="35"/>
      <c r="Q62" s="32" t="n">
        <f aca="false">IF(A62="",0,J62-N(N62)-N(O62))</f>
        <v>0</v>
      </c>
      <c r="R62" s="34" t="str">
        <f aca="false">IF(OR(A62="",Q62&lt;=0),"",MAX(0,Settings!$B$15-M62))</f>
        <v/>
      </c>
      <c r="S62" s="30" t="str">
        <f aca="false">IF(A62="","",IF(Q62&lt;=0,"Paid",IF(N(N62)&gt;0,"Part paid",IF(N(R62)&gt;0,"Overdue","Due"))))</f>
        <v/>
      </c>
      <c r="T62" s="34" t="str">
        <f aca="false">IF(A62="","",IF(MONTH(B62)&gt;=4,MONTH(B62)-3,MONTH(B62)+9))</f>
        <v/>
      </c>
    </row>
    <row r="63" customFormat="false" ht="15" hidden="false" customHeight="true" outlineLevel="0" collapsed="false">
      <c r="A63" s="27"/>
      <c r="B63" s="35"/>
      <c r="C63" s="27"/>
      <c r="D63" s="27"/>
      <c r="E63" s="36"/>
      <c r="F63" s="30" t="str">
        <f aca="false">IF(A63="","",IF(Settings!$B$8="","No GST",IF(IFERROR(INDEX(Clients!$G$5:$G$154,MATCH(C63,Clients!$A$5:$A$154,0)),"")="96","Export",IF(IFERROR(INDEX(Clients!$G$5:$G$154,MATCH(C63,Clients!$A$5:$A$154,0)),"")=Settings!$B$17,"CGST+SGST","IGST"))))</f>
        <v/>
      </c>
      <c r="G63" s="31" t="n">
        <f aca="false">IF(F63="IGST",ROUND(N(E63)*Settings!$B$10,0),0)</f>
        <v>0</v>
      </c>
      <c r="H63" s="31" t="n">
        <f aca="false">IF(F63="CGST+SGST",ROUND(N(E63)*Settings!$B$10/2,0),0)</f>
        <v>0</v>
      </c>
      <c r="I63" s="31" t="n">
        <f aca="false">H63</f>
        <v>0</v>
      </c>
      <c r="J63" s="32" t="n">
        <f aca="false">N(E63)+G63+H63+I63</f>
        <v>0</v>
      </c>
      <c r="K63" s="31" t="n">
        <f aca="false">IF(A63="",0,ROUND(N(E63)*IFERROR(INDEX(Clients!$E$5:$E$154,MATCH(C63,Clients!$A$5:$A$154,0)),0),0))</f>
        <v>0</v>
      </c>
      <c r="L63" s="31" t="n">
        <f aca="false">J63-K63</f>
        <v>0</v>
      </c>
      <c r="M63" s="33" t="str">
        <f aca="false">IF(A63="","",B63+IFERROR(INDEX(Clients!$F$5:$F$154,MATCH(C63,Clients!$A$5:$A$154,0)),0))</f>
        <v/>
      </c>
      <c r="N63" s="36"/>
      <c r="O63" s="36"/>
      <c r="P63" s="35"/>
      <c r="Q63" s="32" t="n">
        <f aca="false">IF(A63="",0,J63-N(N63)-N(O63))</f>
        <v>0</v>
      </c>
      <c r="R63" s="34" t="str">
        <f aca="false">IF(OR(A63="",Q63&lt;=0),"",MAX(0,Settings!$B$15-M63))</f>
        <v/>
      </c>
      <c r="S63" s="30" t="str">
        <f aca="false">IF(A63="","",IF(Q63&lt;=0,"Paid",IF(N(N63)&gt;0,"Part paid",IF(N(R63)&gt;0,"Overdue","Due"))))</f>
        <v/>
      </c>
      <c r="T63" s="34" t="str">
        <f aca="false">IF(A63="","",IF(MONTH(B63)&gt;=4,MONTH(B63)-3,MONTH(B63)+9))</f>
        <v/>
      </c>
    </row>
    <row r="64" customFormat="false" ht="15" hidden="false" customHeight="true" outlineLevel="0" collapsed="false">
      <c r="A64" s="27"/>
      <c r="B64" s="35"/>
      <c r="C64" s="27"/>
      <c r="D64" s="27"/>
      <c r="E64" s="36"/>
      <c r="F64" s="30" t="str">
        <f aca="false">IF(A64="","",IF(Settings!$B$8="","No GST",IF(IFERROR(INDEX(Clients!$G$5:$G$154,MATCH(C64,Clients!$A$5:$A$154,0)),"")="96","Export",IF(IFERROR(INDEX(Clients!$G$5:$G$154,MATCH(C64,Clients!$A$5:$A$154,0)),"")=Settings!$B$17,"CGST+SGST","IGST"))))</f>
        <v/>
      </c>
      <c r="G64" s="31" t="n">
        <f aca="false">IF(F64="IGST",ROUND(N(E64)*Settings!$B$10,0),0)</f>
        <v>0</v>
      </c>
      <c r="H64" s="31" t="n">
        <f aca="false">IF(F64="CGST+SGST",ROUND(N(E64)*Settings!$B$10/2,0),0)</f>
        <v>0</v>
      </c>
      <c r="I64" s="31" t="n">
        <f aca="false">H64</f>
        <v>0</v>
      </c>
      <c r="J64" s="32" t="n">
        <f aca="false">N(E64)+G64+H64+I64</f>
        <v>0</v>
      </c>
      <c r="K64" s="31" t="n">
        <f aca="false">IF(A64="",0,ROUND(N(E64)*IFERROR(INDEX(Clients!$E$5:$E$154,MATCH(C64,Clients!$A$5:$A$154,0)),0),0))</f>
        <v>0</v>
      </c>
      <c r="L64" s="31" t="n">
        <f aca="false">J64-K64</f>
        <v>0</v>
      </c>
      <c r="M64" s="33" t="str">
        <f aca="false">IF(A64="","",B64+IFERROR(INDEX(Clients!$F$5:$F$154,MATCH(C64,Clients!$A$5:$A$154,0)),0))</f>
        <v/>
      </c>
      <c r="N64" s="36"/>
      <c r="O64" s="36"/>
      <c r="P64" s="35"/>
      <c r="Q64" s="32" t="n">
        <f aca="false">IF(A64="",0,J64-N(N64)-N(O64))</f>
        <v>0</v>
      </c>
      <c r="R64" s="34" t="str">
        <f aca="false">IF(OR(A64="",Q64&lt;=0),"",MAX(0,Settings!$B$15-M64))</f>
        <v/>
      </c>
      <c r="S64" s="30" t="str">
        <f aca="false">IF(A64="","",IF(Q64&lt;=0,"Paid",IF(N(N64)&gt;0,"Part paid",IF(N(R64)&gt;0,"Overdue","Due"))))</f>
        <v/>
      </c>
      <c r="T64" s="34" t="str">
        <f aca="false">IF(A64="","",IF(MONTH(B64)&gt;=4,MONTH(B64)-3,MONTH(B64)+9))</f>
        <v/>
      </c>
    </row>
    <row r="65" customFormat="false" ht="15" hidden="false" customHeight="true" outlineLevel="0" collapsed="false">
      <c r="A65" s="27"/>
      <c r="B65" s="35"/>
      <c r="C65" s="27"/>
      <c r="D65" s="27"/>
      <c r="E65" s="36"/>
      <c r="F65" s="30" t="str">
        <f aca="false">IF(A65="","",IF(Settings!$B$8="","No GST",IF(IFERROR(INDEX(Clients!$G$5:$G$154,MATCH(C65,Clients!$A$5:$A$154,0)),"")="96","Export",IF(IFERROR(INDEX(Clients!$G$5:$G$154,MATCH(C65,Clients!$A$5:$A$154,0)),"")=Settings!$B$17,"CGST+SGST","IGST"))))</f>
        <v/>
      </c>
      <c r="G65" s="31" t="n">
        <f aca="false">IF(F65="IGST",ROUND(N(E65)*Settings!$B$10,0),0)</f>
        <v>0</v>
      </c>
      <c r="H65" s="31" t="n">
        <f aca="false">IF(F65="CGST+SGST",ROUND(N(E65)*Settings!$B$10/2,0),0)</f>
        <v>0</v>
      </c>
      <c r="I65" s="31" t="n">
        <f aca="false">H65</f>
        <v>0</v>
      </c>
      <c r="J65" s="32" t="n">
        <f aca="false">N(E65)+G65+H65+I65</f>
        <v>0</v>
      </c>
      <c r="K65" s="31" t="n">
        <f aca="false">IF(A65="",0,ROUND(N(E65)*IFERROR(INDEX(Clients!$E$5:$E$154,MATCH(C65,Clients!$A$5:$A$154,0)),0),0))</f>
        <v>0</v>
      </c>
      <c r="L65" s="31" t="n">
        <f aca="false">J65-K65</f>
        <v>0</v>
      </c>
      <c r="M65" s="33" t="str">
        <f aca="false">IF(A65="","",B65+IFERROR(INDEX(Clients!$F$5:$F$154,MATCH(C65,Clients!$A$5:$A$154,0)),0))</f>
        <v/>
      </c>
      <c r="N65" s="36"/>
      <c r="O65" s="36"/>
      <c r="P65" s="35"/>
      <c r="Q65" s="32" t="n">
        <f aca="false">IF(A65="",0,J65-N(N65)-N(O65))</f>
        <v>0</v>
      </c>
      <c r="R65" s="34" t="str">
        <f aca="false">IF(OR(A65="",Q65&lt;=0),"",MAX(0,Settings!$B$15-M65))</f>
        <v/>
      </c>
      <c r="S65" s="30" t="str">
        <f aca="false">IF(A65="","",IF(Q65&lt;=0,"Paid",IF(N(N65)&gt;0,"Part paid",IF(N(R65)&gt;0,"Overdue","Due"))))</f>
        <v/>
      </c>
      <c r="T65" s="34" t="str">
        <f aca="false">IF(A65="","",IF(MONTH(B65)&gt;=4,MONTH(B65)-3,MONTH(B65)+9))</f>
        <v/>
      </c>
    </row>
    <row r="66" customFormat="false" ht="15" hidden="false" customHeight="true" outlineLevel="0" collapsed="false">
      <c r="A66" s="27"/>
      <c r="B66" s="35"/>
      <c r="C66" s="27"/>
      <c r="D66" s="27"/>
      <c r="E66" s="36"/>
      <c r="F66" s="30" t="str">
        <f aca="false">IF(A66="","",IF(Settings!$B$8="","No GST",IF(IFERROR(INDEX(Clients!$G$5:$G$154,MATCH(C66,Clients!$A$5:$A$154,0)),"")="96","Export",IF(IFERROR(INDEX(Clients!$G$5:$G$154,MATCH(C66,Clients!$A$5:$A$154,0)),"")=Settings!$B$17,"CGST+SGST","IGST"))))</f>
        <v/>
      </c>
      <c r="G66" s="31" t="n">
        <f aca="false">IF(F66="IGST",ROUND(N(E66)*Settings!$B$10,0),0)</f>
        <v>0</v>
      </c>
      <c r="H66" s="31" t="n">
        <f aca="false">IF(F66="CGST+SGST",ROUND(N(E66)*Settings!$B$10/2,0),0)</f>
        <v>0</v>
      </c>
      <c r="I66" s="31" t="n">
        <f aca="false">H66</f>
        <v>0</v>
      </c>
      <c r="J66" s="32" t="n">
        <f aca="false">N(E66)+G66+H66+I66</f>
        <v>0</v>
      </c>
      <c r="K66" s="31" t="n">
        <f aca="false">IF(A66="",0,ROUND(N(E66)*IFERROR(INDEX(Clients!$E$5:$E$154,MATCH(C66,Clients!$A$5:$A$154,0)),0),0))</f>
        <v>0</v>
      </c>
      <c r="L66" s="31" t="n">
        <f aca="false">J66-K66</f>
        <v>0</v>
      </c>
      <c r="M66" s="33" t="str">
        <f aca="false">IF(A66="","",B66+IFERROR(INDEX(Clients!$F$5:$F$154,MATCH(C66,Clients!$A$5:$A$154,0)),0))</f>
        <v/>
      </c>
      <c r="N66" s="36"/>
      <c r="O66" s="36"/>
      <c r="P66" s="35"/>
      <c r="Q66" s="32" t="n">
        <f aca="false">IF(A66="",0,J66-N(N66)-N(O66))</f>
        <v>0</v>
      </c>
      <c r="R66" s="34" t="str">
        <f aca="false">IF(OR(A66="",Q66&lt;=0),"",MAX(0,Settings!$B$15-M66))</f>
        <v/>
      </c>
      <c r="S66" s="30" t="str">
        <f aca="false">IF(A66="","",IF(Q66&lt;=0,"Paid",IF(N(N66)&gt;0,"Part paid",IF(N(R66)&gt;0,"Overdue","Due"))))</f>
        <v/>
      </c>
      <c r="T66" s="34" t="str">
        <f aca="false">IF(A66="","",IF(MONTH(B66)&gt;=4,MONTH(B66)-3,MONTH(B66)+9))</f>
        <v/>
      </c>
    </row>
    <row r="67" customFormat="false" ht="15" hidden="false" customHeight="true" outlineLevel="0" collapsed="false">
      <c r="A67" s="27"/>
      <c r="B67" s="35"/>
      <c r="C67" s="27"/>
      <c r="D67" s="27"/>
      <c r="E67" s="36"/>
      <c r="F67" s="30" t="str">
        <f aca="false">IF(A67="","",IF(Settings!$B$8="","No GST",IF(IFERROR(INDEX(Clients!$G$5:$G$154,MATCH(C67,Clients!$A$5:$A$154,0)),"")="96","Export",IF(IFERROR(INDEX(Clients!$G$5:$G$154,MATCH(C67,Clients!$A$5:$A$154,0)),"")=Settings!$B$17,"CGST+SGST","IGST"))))</f>
        <v/>
      </c>
      <c r="G67" s="31" t="n">
        <f aca="false">IF(F67="IGST",ROUND(N(E67)*Settings!$B$10,0),0)</f>
        <v>0</v>
      </c>
      <c r="H67" s="31" t="n">
        <f aca="false">IF(F67="CGST+SGST",ROUND(N(E67)*Settings!$B$10/2,0),0)</f>
        <v>0</v>
      </c>
      <c r="I67" s="31" t="n">
        <f aca="false">H67</f>
        <v>0</v>
      </c>
      <c r="J67" s="32" t="n">
        <f aca="false">N(E67)+G67+H67+I67</f>
        <v>0</v>
      </c>
      <c r="K67" s="31" t="n">
        <f aca="false">IF(A67="",0,ROUND(N(E67)*IFERROR(INDEX(Clients!$E$5:$E$154,MATCH(C67,Clients!$A$5:$A$154,0)),0),0))</f>
        <v>0</v>
      </c>
      <c r="L67" s="31" t="n">
        <f aca="false">J67-K67</f>
        <v>0</v>
      </c>
      <c r="M67" s="33" t="str">
        <f aca="false">IF(A67="","",B67+IFERROR(INDEX(Clients!$F$5:$F$154,MATCH(C67,Clients!$A$5:$A$154,0)),0))</f>
        <v/>
      </c>
      <c r="N67" s="36"/>
      <c r="O67" s="36"/>
      <c r="P67" s="35"/>
      <c r="Q67" s="32" t="n">
        <f aca="false">IF(A67="",0,J67-N(N67)-N(O67))</f>
        <v>0</v>
      </c>
      <c r="R67" s="34" t="str">
        <f aca="false">IF(OR(A67="",Q67&lt;=0),"",MAX(0,Settings!$B$15-M67))</f>
        <v/>
      </c>
      <c r="S67" s="30" t="str">
        <f aca="false">IF(A67="","",IF(Q67&lt;=0,"Paid",IF(N(N67)&gt;0,"Part paid",IF(N(R67)&gt;0,"Overdue","Due"))))</f>
        <v/>
      </c>
      <c r="T67" s="34" t="str">
        <f aca="false">IF(A67="","",IF(MONTH(B67)&gt;=4,MONTH(B67)-3,MONTH(B67)+9))</f>
        <v/>
      </c>
    </row>
    <row r="68" customFormat="false" ht="15" hidden="false" customHeight="true" outlineLevel="0" collapsed="false">
      <c r="A68" s="27"/>
      <c r="B68" s="35"/>
      <c r="C68" s="27"/>
      <c r="D68" s="27"/>
      <c r="E68" s="36"/>
      <c r="F68" s="30" t="str">
        <f aca="false">IF(A68="","",IF(Settings!$B$8="","No GST",IF(IFERROR(INDEX(Clients!$G$5:$G$154,MATCH(C68,Clients!$A$5:$A$154,0)),"")="96","Export",IF(IFERROR(INDEX(Clients!$G$5:$G$154,MATCH(C68,Clients!$A$5:$A$154,0)),"")=Settings!$B$17,"CGST+SGST","IGST"))))</f>
        <v/>
      </c>
      <c r="G68" s="31" t="n">
        <f aca="false">IF(F68="IGST",ROUND(N(E68)*Settings!$B$10,0),0)</f>
        <v>0</v>
      </c>
      <c r="H68" s="31" t="n">
        <f aca="false">IF(F68="CGST+SGST",ROUND(N(E68)*Settings!$B$10/2,0),0)</f>
        <v>0</v>
      </c>
      <c r="I68" s="31" t="n">
        <f aca="false">H68</f>
        <v>0</v>
      </c>
      <c r="J68" s="32" t="n">
        <f aca="false">N(E68)+G68+H68+I68</f>
        <v>0</v>
      </c>
      <c r="K68" s="31" t="n">
        <f aca="false">IF(A68="",0,ROUND(N(E68)*IFERROR(INDEX(Clients!$E$5:$E$154,MATCH(C68,Clients!$A$5:$A$154,0)),0),0))</f>
        <v>0</v>
      </c>
      <c r="L68" s="31" t="n">
        <f aca="false">J68-K68</f>
        <v>0</v>
      </c>
      <c r="M68" s="33" t="str">
        <f aca="false">IF(A68="","",B68+IFERROR(INDEX(Clients!$F$5:$F$154,MATCH(C68,Clients!$A$5:$A$154,0)),0))</f>
        <v/>
      </c>
      <c r="N68" s="36"/>
      <c r="O68" s="36"/>
      <c r="P68" s="35"/>
      <c r="Q68" s="32" t="n">
        <f aca="false">IF(A68="",0,J68-N(N68)-N(O68))</f>
        <v>0</v>
      </c>
      <c r="R68" s="34" t="str">
        <f aca="false">IF(OR(A68="",Q68&lt;=0),"",MAX(0,Settings!$B$15-M68))</f>
        <v/>
      </c>
      <c r="S68" s="30" t="str">
        <f aca="false">IF(A68="","",IF(Q68&lt;=0,"Paid",IF(N(N68)&gt;0,"Part paid",IF(N(R68)&gt;0,"Overdue","Due"))))</f>
        <v/>
      </c>
      <c r="T68" s="34" t="str">
        <f aca="false">IF(A68="","",IF(MONTH(B68)&gt;=4,MONTH(B68)-3,MONTH(B68)+9))</f>
        <v/>
      </c>
    </row>
    <row r="69" customFormat="false" ht="15" hidden="false" customHeight="true" outlineLevel="0" collapsed="false">
      <c r="A69" s="27"/>
      <c r="B69" s="35"/>
      <c r="C69" s="27"/>
      <c r="D69" s="27"/>
      <c r="E69" s="36"/>
      <c r="F69" s="30" t="str">
        <f aca="false">IF(A69="","",IF(Settings!$B$8="","No GST",IF(IFERROR(INDEX(Clients!$G$5:$G$154,MATCH(C69,Clients!$A$5:$A$154,0)),"")="96","Export",IF(IFERROR(INDEX(Clients!$G$5:$G$154,MATCH(C69,Clients!$A$5:$A$154,0)),"")=Settings!$B$17,"CGST+SGST","IGST"))))</f>
        <v/>
      </c>
      <c r="G69" s="31" t="n">
        <f aca="false">IF(F69="IGST",ROUND(N(E69)*Settings!$B$10,0),0)</f>
        <v>0</v>
      </c>
      <c r="H69" s="31" t="n">
        <f aca="false">IF(F69="CGST+SGST",ROUND(N(E69)*Settings!$B$10/2,0),0)</f>
        <v>0</v>
      </c>
      <c r="I69" s="31" t="n">
        <f aca="false">H69</f>
        <v>0</v>
      </c>
      <c r="J69" s="32" t="n">
        <f aca="false">N(E69)+G69+H69+I69</f>
        <v>0</v>
      </c>
      <c r="K69" s="31" t="n">
        <f aca="false">IF(A69="",0,ROUND(N(E69)*IFERROR(INDEX(Clients!$E$5:$E$154,MATCH(C69,Clients!$A$5:$A$154,0)),0),0))</f>
        <v>0</v>
      </c>
      <c r="L69" s="31" t="n">
        <f aca="false">J69-K69</f>
        <v>0</v>
      </c>
      <c r="M69" s="33" t="str">
        <f aca="false">IF(A69="","",B69+IFERROR(INDEX(Clients!$F$5:$F$154,MATCH(C69,Clients!$A$5:$A$154,0)),0))</f>
        <v/>
      </c>
      <c r="N69" s="36"/>
      <c r="O69" s="36"/>
      <c r="P69" s="35"/>
      <c r="Q69" s="32" t="n">
        <f aca="false">IF(A69="",0,J69-N(N69)-N(O69))</f>
        <v>0</v>
      </c>
      <c r="R69" s="34" t="str">
        <f aca="false">IF(OR(A69="",Q69&lt;=0),"",MAX(0,Settings!$B$15-M69))</f>
        <v/>
      </c>
      <c r="S69" s="30" t="str">
        <f aca="false">IF(A69="","",IF(Q69&lt;=0,"Paid",IF(N(N69)&gt;0,"Part paid",IF(N(R69)&gt;0,"Overdue","Due"))))</f>
        <v/>
      </c>
      <c r="T69" s="34" t="str">
        <f aca="false">IF(A69="","",IF(MONTH(B69)&gt;=4,MONTH(B69)-3,MONTH(B69)+9))</f>
        <v/>
      </c>
    </row>
    <row r="70" customFormat="false" ht="15" hidden="false" customHeight="true" outlineLevel="0" collapsed="false">
      <c r="A70" s="27"/>
      <c r="B70" s="35"/>
      <c r="C70" s="27"/>
      <c r="D70" s="27"/>
      <c r="E70" s="36"/>
      <c r="F70" s="30" t="str">
        <f aca="false">IF(A70="","",IF(Settings!$B$8="","No GST",IF(IFERROR(INDEX(Clients!$G$5:$G$154,MATCH(C70,Clients!$A$5:$A$154,0)),"")="96","Export",IF(IFERROR(INDEX(Clients!$G$5:$G$154,MATCH(C70,Clients!$A$5:$A$154,0)),"")=Settings!$B$17,"CGST+SGST","IGST"))))</f>
        <v/>
      </c>
      <c r="G70" s="31" t="n">
        <f aca="false">IF(F70="IGST",ROUND(N(E70)*Settings!$B$10,0),0)</f>
        <v>0</v>
      </c>
      <c r="H70" s="31" t="n">
        <f aca="false">IF(F70="CGST+SGST",ROUND(N(E70)*Settings!$B$10/2,0),0)</f>
        <v>0</v>
      </c>
      <c r="I70" s="31" t="n">
        <f aca="false">H70</f>
        <v>0</v>
      </c>
      <c r="J70" s="32" t="n">
        <f aca="false">N(E70)+G70+H70+I70</f>
        <v>0</v>
      </c>
      <c r="K70" s="31" t="n">
        <f aca="false">IF(A70="",0,ROUND(N(E70)*IFERROR(INDEX(Clients!$E$5:$E$154,MATCH(C70,Clients!$A$5:$A$154,0)),0),0))</f>
        <v>0</v>
      </c>
      <c r="L70" s="31" t="n">
        <f aca="false">J70-K70</f>
        <v>0</v>
      </c>
      <c r="M70" s="33" t="str">
        <f aca="false">IF(A70="","",B70+IFERROR(INDEX(Clients!$F$5:$F$154,MATCH(C70,Clients!$A$5:$A$154,0)),0))</f>
        <v/>
      </c>
      <c r="N70" s="36"/>
      <c r="O70" s="36"/>
      <c r="P70" s="35"/>
      <c r="Q70" s="32" t="n">
        <f aca="false">IF(A70="",0,J70-N(N70)-N(O70))</f>
        <v>0</v>
      </c>
      <c r="R70" s="34" t="str">
        <f aca="false">IF(OR(A70="",Q70&lt;=0),"",MAX(0,Settings!$B$15-M70))</f>
        <v/>
      </c>
      <c r="S70" s="30" t="str">
        <f aca="false">IF(A70="","",IF(Q70&lt;=0,"Paid",IF(N(N70)&gt;0,"Part paid",IF(N(R70)&gt;0,"Overdue","Due"))))</f>
        <v/>
      </c>
      <c r="T70" s="34" t="str">
        <f aca="false">IF(A70="","",IF(MONTH(B70)&gt;=4,MONTH(B70)-3,MONTH(B70)+9))</f>
        <v/>
      </c>
    </row>
    <row r="71" customFormat="false" ht="15" hidden="false" customHeight="true" outlineLevel="0" collapsed="false">
      <c r="A71" s="27"/>
      <c r="B71" s="35"/>
      <c r="C71" s="27"/>
      <c r="D71" s="27"/>
      <c r="E71" s="36"/>
      <c r="F71" s="30" t="str">
        <f aca="false">IF(A71="","",IF(Settings!$B$8="","No GST",IF(IFERROR(INDEX(Clients!$G$5:$G$154,MATCH(C71,Clients!$A$5:$A$154,0)),"")="96","Export",IF(IFERROR(INDEX(Clients!$G$5:$G$154,MATCH(C71,Clients!$A$5:$A$154,0)),"")=Settings!$B$17,"CGST+SGST","IGST"))))</f>
        <v/>
      </c>
      <c r="G71" s="31" t="n">
        <f aca="false">IF(F71="IGST",ROUND(N(E71)*Settings!$B$10,0),0)</f>
        <v>0</v>
      </c>
      <c r="H71" s="31" t="n">
        <f aca="false">IF(F71="CGST+SGST",ROUND(N(E71)*Settings!$B$10/2,0),0)</f>
        <v>0</v>
      </c>
      <c r="I71" s="31" t="n">
        <f aca="false">H71</f>
        <v>0</v>
      </c>
      <c r="J71" s="32" t="n">
        <f aca="false">N(E71)+G71+H71+I71</f>
        <v>0</v>
      </c>
      <c r="K71" s="31" t="n">
        <f aca="false">IF(A71="",0,ROUND(N(E71)*IFERROR(INDEX(Clients!$E$5:$E$154,MATCH(C71,Clients!$A$5:$A$154,0)),0),0))</f>
        <v>0</v>
      </c>
      <c r="L71" s="31" t="n">
        <f aca="false">J71-K71</f>
        <v>0</v>
      </c>
      <c r="M71" s="33" t="str">
        <f aca="false">IF(A71="","",B71+IFERROR(INDEX(Clients!$F$5:$F$154,MATCH(C71,Clients!$A$5:$A$154,0)),0))</f>
        <v/>
      </c>
      <c r="N71" s="36"/>
      <c r="O71" s="36"/>
      <c r="P71" s="35"/>
      <c r="Q71" s="32" t="n">
        <f aca="false">IF(A71="",0,J71-N(N71)-N(O71))</f>
        <v>0</v>
      </c>
      <c r="R71" s="34" t="str">
        <f aca="false">IF(OR(A71="",Q71&lt;=0),"",MAX(0,Settings!$B$15-M71))</f>
        <v/>
      </c>
      <c r="S71" s="30" t="str">
        <f aca="false">IF(A71="","",IF(Q71&lt;=0,"Paid",IF(N(N71)&gt;0,"Part paid",IF(N(R71)&gt;0,"Overdue","Due"))))</f>
        <v/>
      </c>
      <c r="T71" s="34" t="str">
        <f aca="false">IF(A71="","",IF(MONTH(B71)&gt;=4,MONTH(B71)-3,MONTH(B71)+9))</f>
        <v/>
      </c>
    </row>
    <row r="72" customFormat="false" ht="15" hidden="false" customHeight="true" outlineLevel="0" collapsed="false">
      <c r="A72" s="27"/>
      <c r="B72" s="35"/>
      <c r="C72" s="27"/>
      <c r="D72" s="27"/>
      <c r="E72" s="36"/>
      <c r="F72" s="30" t="str">
        <f aca="false">IF(A72="","",IF(Settings!$B$8="","No GST",IF(IFERROR(INDEX(Clients!$G$5:$G$154,MATCH(C72,Clients!$A$5:$A$154,0)),"")="96","Export",IF(IFERROR(INDEX(Clients!$G$5:$G$154,MATCH(C72,Clients!$A$5:$A$154,0)),"")=Settings!$B$17,"CGST+SGST","IGST"))))</f>
        <v/>
      </c>
      <c r="G72" s="31" t="n">
        <f aca="false">IF(F72="IGST",ROUND(N(E72)*Settings!$B$10,0),0)</f>
        <v>0</v>
      </c>
      <c r="H72" s="31" t="n">
        <f aca="false">IF(F72="CGST+SGST",ROUND(N(E72)*Settings!$B$10/2,0),0)</f>
        <v>0</v>
      </c>
      <c r="I72" s="31" t="n">
        <f aca="false">H72</f>
        <v>0</v>
      </c>
      <c r="J72" s="32" t="n">
        <f aca="false">N(E72)+G72+H72+I72</f>
        <v>0</v>
      </c>
      <c r="K72" s="31" t="n">
        <f aca="false">IF(A72="",0,ROUND(N(E72)*IFERROR(INDEX(Clients!$E$5:$E$154,MATCH(C72,Clients!$A$5:$A$154,0)),0),0))</f>
        <v>0</v>
      </c>
      <c r="L72" s="31" t="n">
        <f aca="false">J72-K72</f>
        <v>0</v>
      </c>
      <c r="M72" s="33" t="str">
        <f aca="false">IF(A72="","",B72+IFERROR(INDEX(Clients!$F$5:$F$154,MATCH(C72,Clients!$A$5:$A$154,0)),0))</f>
        <v/>
      </c>
      <c r="N72" s="36"/>
      <c r="O72" s="36"/>
      <c r="P72" s="35"/>
      <c r="Q72" s="32" t="n">
        <f aca="false">IF(A72="",0,J72-N(N72)-N(O72))</f>
        <v>0</v>
      </c>
      <c r="R72" s="34" t="str">
        <f aca="false">IF(OR(A72="",Q72&lt;=0),"",MAX(0,Settings!$B$15-M72))</f>
        <v/>
      </c>
      <c r="S72" s="30" t="str">
        <f aca="false">IF(A72="","",IF(Q72&lt;=0,"Paid",IF(N(N72)&gt;0,"Part paid",IF(N(R72)&gt;0,"Overdue","Due"))))</f>
        <v/>
      </c>
      <c r="T72" s="34" t="str">
        <f aca="false">IF(A72="","",IF(MONTH(B72)&gt;=4,MONTH(B72)-3,MONTH(B72)+9))</f>
        <v/>
      </c>
    </row>
    <row r="73" customFormat="false" ht="15" hidden="false" customHeight="true" outlineLevel="0" collapsed="false">
      <c r="A73" s="27"/>
      <c r="B73" s="35"/>
      <c r="C73" s="27"/>
      <c r="D73" s="27"/>
      <c r="E73" s="36"/>
      <c r="F73" s="30" t="str">
        <f aca="false">IF(A73="","",IF(Settings!$B$8="","No GST",IF(IFERROR(INDEX(Clients!$G$5:$G$154,MATCH(C73,Clients!$A$5:$A$154,0)),"")="96","Export",IF(IFERROR(INDEX(Clients!$G$5:$G$154,MATCH(C73,Clients!$A$5:$A$154,0)),"")=Settings!$B$17,"CGST+SGST","IGST"))))</f>
        <v/>
      </c>
      <c r="G73" s="31" t="n">
        <f aca="false">IF(F73="IGST",ROUND(N(E73)*Settings!$B$10,0),0)</f>
        <v>0</v>
      </c>
      <c r="H73" s="31" t="n">
        <f aca="false">IF(F73="CGST+SGST",ROUND(N(E73)*Settings!$B$10/2,0),0)</f>
        <v>0</v>
      </c>
      <c r="I73" s="31" t="n">
        <f aca="false">H73</f>
        <v>0</v>
      </c>
      <c r="J73" s="32" t="n">
        <f aca="false">N(E73)+G73+H73+I73</f>
        <v>0</v>
      </c>
      <c r="K73" s="31" t="n">
        <f aca="false">IF(A73="",0,ROUND(N(E73)*IFERROR(INDEX(Clients!$E$5:$E$154,MATCH(C73,Clients!$A$5:$A$154,0)),0),0))</f>
        <v>0</v>
      </c>
      <c r="L73" s="31" t="n">
        <f aca="false">J73-K73</f>
        <v>0</v>
      </c>
      <c r="M73" s="33" t="str">
        <f aca="false">IF(A73="","",B73+IFERROR(INDEX(Clients!$F$5:$F$154,MATCH(C73,Clients!$A$5:$A$154,0)),0))</f>
        <v/>
      </c>
      <c r="N73" s="36"/>
      <c r="O73" s="36"/>
      <c r="P73" s="35"/>
      <c r="Q73" s="32" t="n">
        <f aca="false">IF(A73="",0,J73-N(N73)-N(O73))</f>
        <v>0</v>
      </c>
      <c r="R73" s="34" t="str">
        <f aca="false">IF(OR(A73="",Q73&lt;=0),"",MAX(0,Settings!$B$15-M73))</f>
        <v/>
      </c>
      <c r="S73" s="30" t="str">
        <f aca="false">IF(A73="","",IF(Q73&lt;=0,"Paid",IF(N(N73)&gt;0,"Part paid",IF(N(R73)&gt;0,"Overdue","Due"))))</f>
        <v/>
      </c>
      <c r="T73" s="34" t="str">
        <f aca="false">IF(A73="","",IF(MONTH(B73)&gt;=4,MONTH(B73)-3,MONTH(B73)+9))</f>
        <v/>
      </c>
    </row>
    <row r="74" customFormat="false" ht="15" hidden="false" customHeight="true" outlineLevel="0" collapsed="false">
      <c r="A74" s="27"/>
      <c r="B74" s="35"/>
      <c r="C74" s="27"/>
      <c r="D74" s="27"/>
      <c r="E74" s="36"/>
      <c r="F74" s="30" t="str">
        <f aca="false">IF(A74="","",IF(Settings!$B$8="","No GST",IF(IFERROR(INDEX(Clients!$G$5:$G$154,MATCH(C74,Clients!$A$5:$A$154,0)),"")="96","Export",IF(IFERROR(INDEX(Clients!$G$5:$G$154,MATCH(C74,Clients!$A$5:$A$154,0)),"")=Settings!$B$17,"CGST+SGST","IGST"))))</f>
        <v/>
      </c>
      <c r="G74" s="31" t="n">
        <f aca="false">IF(F74="IGST",ROUND(N(E74)*Settings!$B$10,0),0)</f>
        <v>0</v>
      </c>
      <c r="H74" s="31" t="n">
        <f aca="false">IF(F74="CGST+SGST",ROUND(N(E74)*Settings!$B$10/2,0),0)</f>
        <v>0</v>
      </c>
      <c r="I74" s="31" t="n">
        <f aca="false">H74</f>
        <v>0</v>
      </c>
      <c r="J74" s="32" t="n">
        <f aca="false">N(E74)+G74+H74+I74</f>
        <v>0</v>
      </c>
      <c r="K74" s="31" t="n">
        <f aca="false">IF(A74="",0,ROUND(N(E74)*IFERROR(INDEX(Clients!$E$5:$E$154,MATCH(C74,Clients!$A$5:$A$154,0)),0),0))</f>
        <v>0</v>
      </c>
      <c r="L74" s="31" t="n">
        <f aca="false">J74-K74</f>
        <v>0</v>
      </c>
      <c r="M74" s="33" t="str">
        <f aca="false">IF(A74="","",B74+IFERROR(INDEX(Clients!$F$5:$F$154,MATCH(C74,Clients!$A$5:$A$154,0)),0))</f>
        <v/>
      </c>
      <c r="N74" s="36"/>
      <c r="O74" s="36"/>
      <c r="P74" s="35"/>
      <c r="Q74" s="32" t="n">
        <f aca="false">IF(A74="",0,J74-N(N74)-N(O74))</f>
        <v>0</v>
      </c>
      <c r="R74" s="34" t="str">
        <f aca="false">IF(OR(A74="",Q74&lt;=0),"",MAX(0,Settings!$B$15-M74))</f>
        <v/>
      </c>
      <c r="S74" s="30" t="str">
        <f aca="false">IF(A74="","",IF(Q74&lt;=0,"Paid",IF(N(N74)&gt;0,"Part paid",IF(N(R74)&gt;0,"Overdue","Due"))))</f>
        <v/>
      </c>
      <c r="T74" s="34" t="str">
        <f aca="false">IF(A74="","",IF(MONTH(B74)&gt;=4,MONTH(B74)-3,MONTH(B74)+9))</f>
        <v/>
      </c>
    </row>
    <row r="75" customFormat="false" ht="15" hidden="false" customHeight="true" outlineLevel="0" collapsed="false">
      <c r="A75" s="27"/>
      <c r="B75" s="35"/>
      <c r="C75" s="27"/>
      <c r="D75" s="27"/>
      <c r="E75" s="36"/>
      <c r="F75" s="30" t="str">
        <f aca="false">IF(A75="","",IF(Settings!$B$8="","No GST",IF(IFERROR(INDEX(Clients!$G$5:$G$154,MATCH(C75,Clients!$A$5:$A$154,0)),"")="96","Export",IF(IFERROR(INDEX(Clients!$G$5:$G$154,MATCH(C75,Clients!$A$5:$A$154,0)),"")=Settings!$B$17,"CGST+SGST","IGST"))))</f>
        <v/>
      </c>
      <c r="G75" s="31" t="n">
        <f aca="false">IF(F75="IGST",ROUND(N(E75)*Settings!$B$10,0),0)</f>
        <v>0</v>
      </c>
      <c r="H75" s="31" t="n">
        <f aca="false">IF(F75="CGST+SGST",ROUND(N(E75)*Settings!$B$10/2,0),0)</f>
        <v>0</v>
      </c>
      <c r="I75" s="31" t="n">
        <f aca="false">H75</f>
        <v>0</v>
      </c>
      <c r="J75" s="32" t="n">
        <f aca="false">N(E75)+G75+H75+I75</f>
        <v>0</v>
      </c>
      <c r="K75" s="31" t="n">
        <f aca="false">IF(A75="",0,ROUND(N(E75)*IFERROR(INDEX(Clients!$E$5:$E$154,MATCH(C75,Clients!$A$5:$A$154,0)),0),0))</f>
        <v>0</v>
      </c>
      <c r="L75" s="31" t="n">
        <f aca="false">J75-K75</f>
        <v>0</v>
      </c>
      <c r="M75" s="33" t="str">
        <f aca="false">IF(A75="","",B75+IFERROR(INDEX(Clients!$F$5:$F$154,MATCH(C75,Clients!$A$5:$A$154,0)),0))</f>
        <v/>
      </c>
      <c r="N75" s="36"/>
      <c r="O75" s="36"/>
      <c r="P75" s="35"/>
      <c r="Q75" s="32" t="n">
        <f aca="false">IF(A75="",0,J75-N(N75)-N(O75))</f>
        <v>0</v>
      </c>
      <c r="R75" s="34" t="str">
        <f aca="false">IF(OR(A75="",Q75&lt;=0),"",MAX(0,Settings!$B$15-M75))</f>
        <v/>
      </c>
      <c r="S75" s="30" t="str">
        <f aca="false">IF(A75="","",IF(Q75&lt;=0,"Paid",IF(N(N75)&gt;0,"Part paid",IF(N(R75)&gt;0,"Overdue","Due"))))</f>
        <v/>
      </c>
      <c r="T75" s="34" t="str">
        <f aca="false">IF(A75="","",IF(MONTH(B75)&gt;=4,MONTH(B75)-3,MONTH(B75)+9))</f>
        <v/>
      </c>
    </row>
    <row r="76" customFormat="false" ht="15" hidden="false" customHeight="true" outlineLevel="0" collapsed="false">
      <c r="A76" s="27"/>
      <c r="B76" s="35"/>
      <c r="C76" s="27"/>
      <c r="D76" s="27"/>
      <c r="E76" s="36"/>
      <c r="F76" s="30" t="str">
        <f aca="false">IF(A76="","",IF(Settings!$B$8="","No GST",IF(IFERROR(INDEX(Clients!$G$5:$G$154,MATCH(C76,Clients!$A$5:$A$154,0)),"")="96","Export",IF(IFERROR(INDEX(Clients!$G$5:$G$154,MATCH(C76,Clients!$A$5:$A$154,0)),"")=Settings!$B$17,"CGST+SGST","IGST"))))</f>
        <v/>
      </c>
      <c r="G76" s="31" t="n">
        <f aca="false">IF(F76="IGST",ROUND(N(E76)*Settings!$B$10,0),0)</f>
        <v>0</v>
      </c>
      <c r="H76" s="31" t="n">
        <f aca="false">IF(F76="CGST+SGST",ROUND(N(E76)*Settings!$B$10/2,0),0)</f>
        <v>0</v>
      </c>
      <c r="I76" s="31" t="n">
        <f aca="false">H76</f>
        <v>0</v>
      </c>
      <c r="J76" s="32" t="n">
        <f aca="false">N(E76)+G76+H76+I76</f>
        <v>0</v>
      </c>
      <c r="K76" s="31" t="n">
        <f aca="false">IF(A76="",0,ROUND(N(E76)*IFERROR(INDEX(Clients!$E$5:$E$154,MATCH(C76,Clients!$A$5:$A$154,0)),0),0))</f>
        <v>0</v>
      </c>
      <c r="L76" s="31" t="n">
        <f aca="false">J76-K76</f>
        <v>0</v>
      </c>
      <c r="M76" s="33" t="str">
        <f aca="false">IF(A76="","",B76+IFERROR(INDEX(Clients!$F$5:$F$154,MATCH(C76,Clients!$A$5:$A$154,0)),0))</f>
        <v/>
      </c>
      <c r="N76" s="36"/>
      <c r="O76" s="36"/>
      <c r="P76" s="35"/>
      <c r="Q76" s="32" t="n">
        <f aca="false">IF(A76="",0,J76-N(N76)-N(O76))</f>
        <v>0</v>
      </c>
      <c r="R76" s="34" t="str">
        <f aca="false">IF(OR(A76="",Q76&lt;=0),"",MAX(0,Settings!$B$15-M76))</f>
        <v/>
      </c>
      <c r="S76" s="30" t="str">
        <f aca="false">IF(A76="","",IF(Q76&lt;=0,"Paid",IF(N(N76)&gt;0,"Part paid",IF(N(R76)&gt;0,"Overdue","Due"))))</f>
        <v/>
      </c>
      <c r="T76" s="34" t="str">
        <f aca="false">IF(A76="","",IF(MONTH(B76)&gt;=4,MONTH(B76)-3,MONTH(B76)+9))</f>
        <v/>
      </c>
    </row>
    <row r="77" customFormat="false" ht="15" hidden="false" customHeight="true" outlineLevel="0" collapsed="false">
      <c r="A77" s="27"/>
      <c r="B77" s="35"/>
      <c r="C77" s="27"/>
      <c r="D77" s="27"/>
      <c r="E77" s="36"/>
      <c r="F77" s="30" t="str">
        <f aca="false">IF(A77="","",IF(Settings!$B$8="","No GST",IF(IFERROR(INDEX(Clients!$G$5:$G$154,MATCH(C77,Clients!$A$5:$A$154,0)),"")="96","Export",IF(IFERROR(INDEX(Clients!$G$5:$G$154,MATCH(C77,Clients!$A$5:$A$154,0)),"")=Settings!$B$17,"CGST+SGST","IGST"))))</f>
        <v/>
      </c>
      <c r="G77" s="31" t="n">
        <f aca="false">IF(F77="IGST",ROUND(N(E77)*Settings!$B$10,0),0)</f>
        <v>0</v>
      </c>
      <c r="H77" s="31" t="n">
        <f aca="false">IF(F77="CGST+SGST",ROUND(N(E77)*Settings!$B$10/2,0),0)</f>
        <v>0</v>
      </c>
      <c r="I77" s="31" t="n">
        <f aca="false">H77</f>
        <v>0</v>
      </c>
      <c r="J77" s="32" t="n">
        <f aca="false">N(E77)+G77+H77+I77</f>
        <v>0</v>
      </c>
      <c r="K77" s="31" t="n">
        <f aca="false">IF(A77="",0,ROUND(N(E77)*IFERROR(INDEX(Clients!$E$5:$E$154,MATCH(C77,Clients!$A$5:$A$154,0)),0),0))</f>
        <v>0</v>
      </c>
      <c r="L77" s="31" t="n">
        <f aca="false">J77-K77</f>
        <v>0</v>
      </c>
      <c r="M77" s="33" t="str">
        <f aca="false">IF(A77="","",B77+IFERROR(INDEX(Clients!$F$5:$F$154,MATCH(C77,Clients!$A$5:$A$154,0)),0))</f>
        <v/>
      </c>
      <c r="N77" s="36"/>
      <c r="O77" s="36"/>
      <c r="P77" s="35"/>
      <c r="Q77" s="32" t="n">
        <f aca="false">IF(A77="",0,J77-N(N77)-N(O77))</f>
        <v>0</v>
      </c>
      <c r="R77" s="34" t="str">
        <f aca="false">IF(OR(A77="",Q77&lt;=0),"",MAX(0,Settings!$B$15-M77))</f>
        <v/>
      </c>
      <c r="S77" s="30" t="str">
        <f aca="false">IF(A77="","",IF(Q77&lt;=0,"Paid",IF(N(N77)&gt;0,"Part paid",IF(N(R77)&gt;0,"Overdue","Due"))))</f>
        <v/>
      </c>
      <c r="T77" s="34" t="str">
        <f aca="false">IF(A77="","",IF(MONTH(B77)&gt;=4,MONTH(B77)-3,MONTH(B77)+9))</f>
        <v/>
      </c>
    </row>
    <row r="78" customFormat="false" ht="15" hidden="false" customHeight="true" outlineLevel="0" collapsed="false">
      <c r="A78" s="27"/>
      <c r="B78" s="35"/>
      <c r="C78" s="27"/>
      <c r="D78" s="27"/>
      <c r="E78" s="36"/>
      <c r="F78" s="30" t="str">
        <f aca="false">IF(A78="","",IF(Settings!$B$8="","No GST",IF(IFERROR(INDEX(Clients!$G$5:$G$154,MATCH(C78,Clients!$A$5:$A$154,0)),"")="96","Export",IF(IFERROR(INDEX(Clients!$G$5:$G$154,MATCH(C78,Clients!$A$5:$A$154,0)),"")=Settings!$B$17,"CGST+SGST","IGST"))))</f>
        <v/>
      </c>
      <c r="G78" s="31" t="n">
        <f aca="false">IF(F78="IGST",ROUND(N(E78)*Settings!$B$10,0),0)</f>
        <v>0</v>
      </c>
      <c r="H78" s="31" t="n">
        <f aca="false">IF(F78="CGST+SGST",ROUND(N(E78)*Settings!$B$10/2,0),0)</f>
        <v>0</v>
      </c>
      <c r="I78" s="31" t="n">
        <f aca="false">H78</f>
        <v>0</v>
      </c>
      <c r="J78" s="32" t="n">
        <f aca="false">N(E78)+G78+H78+I78</f>
        <v>0</v>
      </c>
      <c r="K78" s="31" t="n">
        <f aca="false">IF(A78="",0,ROUND(N(E78)*IFERROR(INDEX(Clients!$E$5:$E$154,MATCH(C78,Clients!$A$5:$A$154,0)),0),0))</f>
        <v>0</v>
      </c>
      <c r="L78" s="31" t="n">
        <f aca="false">J78-K78</f>
        <v>0</v>
      </c>
      <c r="M78" s="33" t="str">
        <f aca="false">IF(A78="","",B78+IFERROR(INDEX(Clients!$F$5:$F$154,MATCH(C78,Clients!$A$5:$A$154,0)),0))</f>
        <v/>
      </c>
      <c r="N78" s="36"/>
      <c r="O78" s="36"/>
      <c r="P78" s="35"/>
      <c r="Q78" s="32" t="n">
        <f aca="false">IF(A78="",0,J78-N(N78)-N(O78))</f>
        <v>0</v>
      </c>
      <c r="R78" s="34" t="str">
        <f aca="false">IF(OR(A78="",Q78&lt;=0),"",MAX(0,Settings!$B$15-M78))</f>
        <v/>
      </c>
      <c r="S78" s="30" t="str">
        <f aca="false">IF(A78="","",IF(Q78&lt;=0,"Paid",IF(N(N78)&gt;0,"Part paid",IF(N(R78)&gt;0,"Overdue","Due"))))</f>
        <v/>
      </c>
      <c r="T78" s="34" t="str">
        <f aca="false">IF(A78="","",IF(MONTH(B78)&gt;=4,MONTH(B78)-3,MONTH(B78)+9))</f>
        <v/>
      </c>
    </row>
    <row r="79" customFormat="false" ht="15" hidden="false" customHeight="true" outlineLevel="0" collapsed="false">
      <c r="A79" s="27"/>
      <c r="B79" s="35"/>
      <c r="C79" s="27"/>
      <c r="D79" s="27"/>
      <c r="E79" s="36"/>
      <c r="F79" s="30" t="str">
        <f aca="false">IF(A79="","",IF(Settings!$B$8="","No GST",IF(IFERROR(INDEX(Clients!$G$5:$G$154,MATCH(C79,Clients!$A$5:$A$154,0)),"")="96","Export",IF(IFERROR(INDEX(Clients!$G$5:$G$154,MATCH(C79,Clients!$A$5:$A$154,0)),"")=Settings!$B$17,"CGST+SGST","IGST"))))</f>
        <v/>
      </c>
      <c r="G79" s="31" t="n">
        <f aca="false">IF(F79="IGST",ROUND(N(E79)*Settings!$B$10,0),0)</f>
        <v>0</v>
      </c>
      <c r="H79" s="31" t="n">
        <f aca="false">IF(F79="CGST+SGST",ROUND(N(E79)*Settings!$B$10/2,0),0)</f>
        <v>0</v>
      </c>
      <c r="I79" s="31" t="n">
        <f aca="false">H79</f>
        <v>0</v>
      </c>
      <c r="J79" s="32" t="n">
        <f aca="false">N(E79)+G79+H79+I79</f>
        <v>0</v>
      </c>
      <c r="K79" s="31" t="n">
        <f aca="false">IF(A79="",0,ROUND(N(E79)*IFERROR(INDEX(Clients!$E$5:$E$154,MATCH(C79,Clients!$A$5:$A$154,0)),0),0))</f>
        <v>0</v>
      </c>
      <c r="L79" s="31" t="n">
        <f aca="false">J79-K79</f>
        <v>0</v>
      </c>
      <c r="M79" s="33" t="str">
        <f aca="false">IF(A79="","",B79+IFERROR(INDEX(Clients!$F$5:$F$154,MATCH(C79,Clients!$A$5:$A$154,0)),0))</f>
        <v/>
      </c>
      <c r="N79" s="36"/>
      <c r="O79" s="36"/>
      <c r="P79" s="35"/>
      <c r="Q79" s="32" t="n">
        <f aca="false">IF(A79="",0,J79-N(N79)-N(O79))</f>
        <v>0</v>
      </c>
      <c r="R79" s="34" t="str">
        <f aca="false">IF(OR(A79="",Q79&lt;=0),"",MAX(0,Settings!$B$15-M79))</f>
        <v/>
      </c>
      <c r="S79" s="30" t="str">
        <f aca="false">IF(A79="","",IF(Q79&lt;=0,"Paid",IF(N(N79)&gt;0,"Part paid",IF(N(R79)&gt;0,"Overdue","Due"))))</f>
        <v/>
      </c>
      <c r="T79" s="34" t="str">
        <f aca="false">IF(A79="","",IF(MONTH(B79)&gt;=4,MONTH(B79)-3,MONTH(B79)+9))</f>
        <v/>
      </c>
    </row>
    <row r="80" customFormat="false" ht="15" hidden="false" customHeight="true" outlineLevel="0" collapsed="false">
      <c r="A80" s="27"/>
      <c r="B80" s="35"/>
      <c r="C80" s="27"/>
      <c r="D80" s="27"/>
      <c r="E80" s="36"/>
      <c r="F80" s="30" t="str">
        <f aca="false">IF(A80="","",IF(Settings!$B$8="","No GST",IF(IFERROR(INDEX(Clients!$G$5:$G$154,MATCH(C80,Clients!$A$5:$A$154,0)),"")="96","Export",IF(IFERROR(INDEX(Clients!$G$5:$G$154,MATCH(C80,Clients!$A$5:$A$154,0)),"")=Settings!$B$17,"CGST+SGST","IGST"))))</f>
        <v/>
      </c>
      <c r="G80" s="31" t="n">
        <f aca="false">IF(F80="IGST",ROUND(N(E80)*Settings!$B$10,0),0)</f>
        <v>0</v>
      </c>
      <c r="H80" s="31" t="n">
        <f aca="false">IF(F80="CGST+SGST",ROUND(N(E80)*Settings!$B$10/2,0),0)</f>
        <v>0</v>
      </c>
      <c r="I80" s="31" t="n">
        <f aca="false">H80</f>
        <v>0</v>
      </c>
      <c r="J80" s="32" t="n">
        <f aca="false">N(E80)+G80+H80+I80</f>
        <v>0</v>
      </c>
      <c r="K80" s="31" t="n">
        <f aca="false">IF(A80="",0,ROUND(N(E80)*IFERROR(INDEX(Clients!$E$5:$E$154,MATCH(C80,Clients!$A$5:$A$154,0)),0),0))</f>
        <v>0</v>
      </c>
      <c r="L80" s="31" t="n">
        <f aca="false">J80-K80</f>
        <v>0</v>
      </c>
      <c r="M80" s="33" t="str">
        <f aca="false">IF(A80="","",B80+IFERROR(INDEX(Clients!$F$5:$F$154,MATCH(C80,Clients!$A$5:$A$154,0)),0))</f>
        <v/>
      </c>
      <c r="N80" s="36"/>
      <c r="O80" s="36"/>
      <c r="P80" s="35"/>
      <c r="Q80" s="32" t="n">
        <f aca="false">IF(A80="",0,J80-N(N80)-N(O80))</f>
        <v>0</v>
      </c>
      <c r="R80" s="34" t="str">
        <f aca="false">IF(OR(A80="",Q80&lt;=0),"",MAX(0,Settings!$B$15-M80))</f>
        <v/>
      </c>
      <c r="S80" s="30" t="str">
        <f aca="false">IF(A80="","",IF(Q80&lt;=0,"Paid",IF(N(N80)&gt;0,"Part paid",IF(N(R80)&gt;0,"Overdue","Due"))))</f>
        <v/>
      </c>
      <c r="T80" s="34" t="str">
        <f aca="false">IF(A80="","",IF(MONTH(B80)&gt;=4,MONTH(B80)-3,MONTH(B80)+9))</f>
        <v/>
      </c>
    </row>
    <row r="81" customFormat="false" ht="15" hidden="false" customHeight="true" outlineLevel="0" collapsed="false">
      <c r="A81" s="27"/>
      <c r="B81" s="35"/>
      <c r="C81" s="27"/>
      <c r="D81" s="27"/>
      <c r="E81" s="36"/>
      <c r="F81" s="30" t="str">
        <f aca="false">IF(A81="","",IF(Settings!$B$8="","No GST",IF(IFERROR(INDEX(Clients!$G$5:$G$154,MATCH(C81,Clients!$A$5:$A$154,0)),"")="96","Export",IF(IFERROR(INDEX(Clients!$G$5:$G$154,MATCH(C81,Clients!$A$5:$A$154,0)),"")=Settings!$B$17,"CGST+SGST","IGST"))))</f>
        <v/>
      </c>
      <c r="G81" s="31" t="n">
        <f aca="false">IF(F81="IGST",ROUND(N(E81)*Settings!$B$10,0),0)</f>
        <v>0</v>
      </c>
      <c r="H81" s="31" t="n">
        <f aca="false">IF(F81="CGST+SGST",ROUND(N(E81)*Settings!$B$10/2,0),0)</f>
        <v>0</v>
      </c>
      <c r="I81" s="31" t="n">
        <f aca="false">H81</f>
        <v>0</v>
      </c>
      <c r="J81" s="32" t="n">
        <f aca="false">N(E81)+G81+H81+I81</f>
        <v>0</v>
      </c>
      <c r="K81" s="31" t="n">
        <f aca="false">IF(A81="",0,ROUND(N(E81)*IFERROR(INDEX(Clients!$E$5:$E$154,MATCH(C81,Clients!$A$5:$A$154,0)),0),0))</f>
        <v>0</v>
      </c>
      <c r="L81" s="31" t="n">
        <f aca="false">J81-K81</f>
        <v>0</v>
      </c>
      <c r="M81" s="33" t="str">
        <f aca="false">IF(A81="","",B81+IFERROR(INDEX(Clients!$F$5:$F$154,MATCH(C81,Clients!$A$5:$A$154,0)),0))</f>
        <v/>
      </c>
      <c r="N81" s="36"/>
      <c r="O81" s="36"/>
      <c r="P81" s="35"/>
      <c r="Q81" s="32" t="n">
        <f aca="false">IF(A81="",0,J81-N(N81)-N(O81))</f>
        <v>0</v>
      </c>
      <c r="R81" s="34" t="str">
        <f aca="false">IF(OR(A81="",Q81&lt;=0),"",MAX(0,Settings!$B$15-M81))</f>
        <v/>
      </c>
      <c r="S81" s="30" t="str">
        <f aca="false">IF(A81="","",IF(Q81&lt;=0,"Paid",IF(N(N81)&gt;0,"Part paid",IF(N(R81)&gt;0,"Overdue","Due"))))</f>
        <v/>
      </c>
      <c r="T81" s="34" t="str">
        <f aca="false">IF(A81="","",IF(MONTH(B81)&gt;=4,MONTH(B81)-3,MONTH(B81)+9))</f>
        <v/>
      </c>
    </row>
    <row r="82" customFormat="false" ht="15" hidden="false" customHeight="true" outlineLevel="0" collapsed="false">
      <c r="A82" s="27"/>
      <c r="B82" s="35"/>
      <c r="C82" s="27"/>
      <c r="D82" s="27"/>
      <c r="E82" s="36"/>
      <c r="F82" s="30" t="str">
        <f aca="false">IF(A82="","",IF(Settings!$B$8="","No GST",IF(IFERROR(INDEX(Clients!$G$5:$G$154,MATCH(C82,Clients!$A$5:$A$154,0)),"")="96","Export",IF(IFERROR(INDEX(Clients!$G$5:$G$154,MATCH(C82,Clients!$A$5:$A$154,0)),"")=Settings!$B$17,"CGST+SGST","IGST"))))</f>
        <v/>
      </c>
      <c r="G82" s="31" t="n">
        <f aca="false">IF(F82="IGST",ROUND(N(E82)*Settings!$B$10,0),0)</f>
        <v>0</v>
      </c>
      <c r="H82" s="31" t="n">
        <f aca="false">IF(F82="CGST+SGST",ROUND(N(E82)*Settings!$B$10/2,0),0)</f>
        <v>0</v>
      </c>
      <c r="I82" s="31" t="n">
        <f aca="false">H82</f>
        <v>0</v>
      </c>
      <c r="J82" s="32" t="n">
        <f aca="false">N(E82)+G82+H82+I82</f>
        <v>0</v>
      </c>
      <c r="K82" s="31" t="n">
        <f aca="false">IF(A82="",0,ROUND(N(E82)*IFERROR(INDEX(Clients!$E$5:$E$154,MATCH(C82,Clients!$A$5:$A$154,0)),0),0))</f>
        <v>0</v>
      </c>
      <c r="L82" s="31" t="n">
        <f aca="false">J82-K82</f>
        <v>0</v>
      </c>
      <c r="M82" s="33" t="str">
        <f aca="false">IF(A82="","",B82+IFERROR(INDEX(Clients!$F$5:$F$154,MATCH(C82,Clients!$A$5:$A$154,0)),0))</f>
        <v/>
      </c>
      <c r="N82" s="36"/>
      <c r="O82" s="36"/>
      <c r="P82" s="35"/>
      <c r="Q82" s="32" t="n">
        <f aca="false">IF(A82="",0,J82-N(N82)-N(O82))</f>
        <v>0</v>
      </c>
      <c r="R82" s="34" t="str">
        <f aca="false">IF(OR(A82="",Q82&lt;=0),"",MAX(0,Settings!$B$15-M82))</f>
        <v/>
      </c>
      <c r="S82" s="30" t="str">
        <f aca="false">IF(A82="","",IF(Q82&lt;=0,"Paid",IF(N(N82)&gt;0,"Part paid",IF(N(R82)&gt;0,"Overdue","Due"))))</f>
        <v/>
      </c>
      <c r="T82" s="34" t="str">
        <f aca="false">IF(A82="","",IF(MONTH(B82)&gt;=4,MONTH(B82)-3,MONTH(B82)+9))</f>
        <v/>
      </c>
    </row>
    <row r="83" customFormat="false" ht="15" hidden="false" customHeight="true" outlineLevel="0" collapsed="false">
      <c r="A83" s="27"/>
      <c r="B83" s="35"/>
      <c r="C83" s="27"/>
      <c r="D83" s="27"/>
      <c r="E83" s="36"/>
      <c r="F83" s="30" t="str">
        <f aca="false">IF(A83="","",IF(Settings!$B$8="","No GST",IF(IFERROR(INDEX(Clients!$G$5:$G$154,MATCH(C83,Clients!$A$5:$A$154,0)),"")="96","Export",IF(IFERROR(INDEX(Clients!$G$5:$G$154,MATCH(C83,Clients!$A$5:$A$154,0)),"")=Settings!$B$17,"CGST+SGST","IGST"))))</f>
        <v/>
      </c>
      <c r="G83" s="31" t="n">
        <f aca="false">IF(F83="IGST",ROUND(N(E83)*Settings!$B$10,0),0)</f>
        <v>0</v>
      </c>
      <c r="H83" s="31" t="n">
        <f aca="false">IF(F83="CGST+SGST",ROUND(N(E83)*Settings!$B$10/2,0),0)</f>
        <v>0</v>
      </c>
      <c r="I83" s="31" t="n">
        <f aca="false">H83</f>
        <v>0</v>
      </c>
      <c r="J83" s="32" t="n">
        <f aca="false">N(E83)+G83+H83+I83</f>
        <v>0</v>
      </c>
      <c r="K83" s="31" t="n">
        <f aca="false">IF(A83="",0,ROUND(N(E83)*IFERROR(INDEX(Clients!$E$5:$E$154,MATCH(C83,Clients!$A$5:$A$154,0)),0),0))</f>
        <v>0</v>
      </c>
      <c r="L83" s="31" t="n">
        <f aca="false">J83-K83</f>
        <v>0</v>
      </c>
      <c r="M83" s="33" t="str">
        <f aca="false">IF(A83="","",B83+IFERROR(INDEX(Clients!$F$5:$F$154,MATCH(C83,Clients!$A$5:$A$154,0)),0))</f>
        <v/>
      </c>
      <c r="N83" s="36"/>
      <c r="O83" s="36"/>
      <c r="P83" s="35"/>
      <c r="Q83" s="32" t="n">
        <f aca="false">IF(A83="",0,J83-N(N83)-N(O83))</f>
        <v>0</v>
      </c>
      <c r="R83" s="34" t="str">
        <f aca="false">IF(OR(A83="",Q83&lt;=0),"",MAX(0,Settings!$B$15-M83))</f>
        <v/>
      </c>
      <c r="S83" s="30" t="str">
        <f aca="false">IF(A83="","",IF(Q83&lt;=0,"Paid",IF(N(N83)&gt;0,"Part paid",IF(N(R83)&gt;0,"Overdue","Due"))))</f>
        <v/>
      </c>
      <c r="T83" s="34" t="str">
        <f aca="false">IF(A83="","",IF(MONTH(B83)&gt;=4,MONTH(B83)-3,MONTH(B83)+9))</f>
        <v/>
      </c>
    </row>
    <row r="84" customFormat="false" ht="15" hidden="false" customHeight="true" outlineLevel="0" collapsed="false">
      <c r="A84" s="27"/>
      <c r="B84" s="35"/>
      <c r="C84" s="27"/>
      <c r="D84" s="27"/>
      <c r="E84" s="36"/>
      <c r="F84" s="30" t="str">
        <f aca="false">IF(A84="","",IF(Settings!$B$8="","No GST",IF(IFERROR(INDEX(Clients!$G$5:$G$154,MATCH(C84,Clients!$A$5:$A$154,0)),"")="96","Export",IF(IFERROR(INDEX(Clients!$G$5:$G$154,MATCH(C84,Clients!$A$5:$A$154,0)),"")=Settings!$B$17,"CGST+SGST","IGST"))))</f>
        <v/>
      </c>
      <c r="G84" s="31" t="n">
        <f aca="false">IF(F84="IGST",ROUND(N(E84)*Settings!$B$10,0),0)</f>
        <v>0</v>
      </c>
      <c r="H84" s="31" t="n">
        <f aca="false">IF(F84="CGST+SGST",ROUND(N(E84)*Settings!$B$10/2,0),0)</f>
        <v>0</v>
      </c>
      <c r="I84" s="31" t="n">
        <f aca="false">H84</f>
        <v>0</v>
      </c>
      <c r="J84" s="32" t="n">
        <f aca="false">N(E84)+G84+H84+I84</f>
        <v>0</v>
      </c>
      <c r="K84" s="31" t="n">
        <f aca="false">IF(A84="",0,ROUND(N(E84)*IFERROR(INDEX(Clients!$E$5:$E$154,MATCH(C84,Clients!$A$5:$A$154,0)),0),0))</f>
        <v>0</v>
      </c>
      <c r="L84" s="31" t="n">
        <f aca="false">J84-K84</f>
        <v>0</v>
      </c>
      <c r="M84" s="33" t="str">
        <f aca="false">IF(A84="","",B84+IFERROR(INDEX(Clients!$F$5:$F$154,MATCH(C84,Clients!$A$5:$A$154,0)),0))</f>
        <v/>
      </c>
      <c r="N84" s="36"/>
      <c r="O84" s="36"/>
      <c r="P84" s="35"/>
      <c r="Q84" s="32" t="n">
        <f aca="false">IF(A84="",0,J84-N(N84)-N(O84))</f>
        <v>0</v>
      </c>
      <c r="R84" s="34" t="str">
        <f aca="false">IF(OR(A84="",Q84&lt;=0),"",MAX(0,Settings!$B$15-M84))</f>
        <v/>
      </c>
      <c r="S84" s="30" t="str">
        <f aca="false">IF(A84="","",IF(Q84&lt;=0,"Paid",IF(N(N84)&gt;0,"Part paid",IF(N(R84)&gt;0,"Overdue","Due"))))</f>
        <v/>
      </c>
      <c r="T84" s="34" t="str">
        <f aca="false">IF(A84="","",IF(MONTH(B84)&gt;=4,MONTH(B84)-3,MONTH(B84)+9))</f>
        <v/>
      </c>
    </row>
    <row r="85" customFormat="false" ht="15" hidden="false" customHeight="true" outlineLevel="0" collapsed="false">
      <c r="A85" s="27"/>
      <c r="B85" s="35"/>
      <c r="C85" s="27"/>
      <c r="D85" s="27"/>
      <c r="E85" s="36"/>
      <c r="F85" s="30" t="str">
        <f aca="false">IF(A85="","",IF(Settings!$B$8="","No GST",IF(IFERROR(INDEX(Clients!$G$5:$G$154,MATCH(C85,Clients!$A$5:$A$154,0)),"")="96","Export",IF(IFERROR(INDEX(Clients!$G$5:$G$154,MATCH(C85,Clients!$A$5:$A$154,0)),"")=Settings!$B$17,"CGST+SGST","IGST"))))</f>
        <v/>
      </c>
      <c r="G85" s="31" t="n">
        <f aca="false">IF(F85="IGST",ROUND(N(E85)*Settings!$B$10,0),0)</f>
        <v>0</v>
      </c>
      <c r="H85" s="31" t="n">
        <f aca="false">IF(F85="CGST+SGST",ROUND(N(E85)*Settings!$B$10/2,0),0)</f>
        <v>0</v>
      </c>
      <c r="I85" s="31" t="n">
        <f aca="false">H85</f>
        <v>0</v>
      </c>
      <c r="J85" s="32" t="n">
        <f aca="false">N(E85)+G85+H85+I85</f>
        <v>0</v>
      </c>
      <c r="K85" s="31" t="n">
        <f aca="false">IF(A85="",0,ROUND(N(E85)*IFERROR(INDEX(Clients!$E$5:$E$154,MATCH(C85,Clients!$A$5:$A$154,0)),0),0))</f>
        <v>0</v>
      </c>
      <c r="L85" s="31" t="n">
        <f aca="false">J85-K85</f>
        <v>0</v>
      </c>
      <c r="M85" s="33" t="str">
        <f aca="false">IF(A85="","",B85+IFERROR(INDEX(Clients!$F$5:$F$154,MATCH(C85,Clients!$A$5:$A$154,0)),0))</f>
        <v/>
      </c>
      <c r="N85" s="36"/>
      <c r="O85" s="36"/>
      <c r="P85" s="35"/>
      <c r="Q85" s="32" t="n">
        <f aca="false">IF(A85="",0,J85-N(N85)-N(O85))</f>
        <v>0</v>
      </c>
      <c r="R85" s="34" t="str">
        <f aca="false">IF(OR(A85="",Q85&lt;=0),"",MAX(0,Settings!$B$15-M85))</f>
        <v/>
      </c>
      <c r="S85" s="30" t="str">
        <f aca="false">IF(A85="","",IF(Q85&lt;=0,"Paid",IF(N(N85)&gt;0,"Part paid",IF(N(R85)&gt;0,"Overdue","Due"))))</f>
        <v/>
      </c>
      <c r="T85" s="34" t="str">
        <f aca="false">IF(A85="","",IF(MONTH(B85)&gt;=4,MONTH(B85)-3,MONTH(B85)+9))</f>
        <v/>
      </c>
    </row>
    <row r="86" customFormat="false" ht="15" hidden="false" customHeight="true" outlineLevel="0" collapsed="false">
      <c r="A86" s="27"/>
      <c r="B86" s="35"/>
      <c r="C86" s="27"/>
      <c r="D86" s="27"/>
      <c r="E86" s="36"/>
      <c r="F86" s="30" t="str">
        <f aca="false">IF(A86="","",IF(Settings!$B$8="","No GST",IF(IFERROR(INDEX(Clients!$G$5:$G$154,MATCH(C86,Clients!$A$5:$A$154,0)),"")="96","Export",IF(IFERROR(INDEX(Clients!$G$5:$G$154,MATCH(C86,Clients!$A$5:$A$154,0)),"")=Settings!$B$17,"CGST+SGST","IGST"))))</f>
        <v/>
      </c>
      <c r="G86" s="31" t="n">
        <f aca="false">IF(F86="IGST",ROUND(N(E86)*Settings!$B$10,0),0)</f>
        <v>0</v>
      </c>
      <c r="H86" s="31" t="n">
        <f aca="false">IF(F86="CGST+SGST",ROUND(N(E86)*Settings!$B$10/2,0),0)</f>
        <v>0</v>
      </c>
      <c r="I86" s="31" t="n">
        <f aca="false">H86</f>
        <v>0</v>
      </c>
      <c r="J86" s="32" t="n">
        <f aca="false">N(E86)+G86+H86+I86</f>
        <v>0</v>
      </c>
      <c r="K86" s="31" t="n">
        <f aca="false">IF(A86="",0,ROUND(N(E86)*IFERROR(INDEX(Clients!$E$5:$E$154,MATCH(C86,Clients!$A$5:$A$154,0)),0),0))</f>
        <v>0</v>
      </c>
      <c r="L86" s="31" t="n">
        <f aca="false">J86-K86</f>
        <v>0</v>
      </c>
      <c r="M86" s="33" t="str">
        <f aca="false">IF(A86="","",B86+IFERROR(INDEX(Clients!$F$5:$F$154,MATCH(C86,Clients!$A$5:$A$154,0)),0))</f>
        <v/>
      </c>
      <c r="N86" s="36"/>
      <c r="O86" s="36"/>
      <c r="P86" s="35"/>
      <c r="Q86" s="32" t="n">
        <f aca="false">IF(A86="",0,J86-N(N86)-N(O86))</f>
        <v>0</v>
      </c>
      <c r="R86" s="34" t="str">
        <f aca="false">IF(OR(A86="",Q86&lt;=0),"",MAX(0,Settings!$B$15-M86))</f>
        <v/>
      </c>
      <c r="S86" s="30" t="str">
        <f aca="false">IF(A86="","",IF(Q86&lt;=0,"Paid",IF(N(N86)&gt;0,"Part paid",IF(N(R86)&gt;0,"Overdue","Due"))))</f>
        <v/>
      </c>
      <c r="T86" s="34" t="str">
        <f aca="false">IF(A86="","",IF(MONTH(B86)&gt;=4,MONTH(B86)-3,MONTH(B86)+9))</f>
        <v/>
      </c>
    </row>
    <row r="87" customFormat="false" ht="15" hidden="false" customHeight="true" outlineLevel="0" collapsed="false">
      <c r="A87" s="27"/>
      <c r="B87" s="35"/>
      <c r="C87" s="27"/>
      <c r="D87" s="27"/>
      <c r="E87" s="36"/>
      <c r="F87" s="30" t="str">
        <f aca="false">IF(A87="","",IF(Settings!$B$8="","No GST",IF(IFERROR(INDEX(Clients!$G$5:$G$154,MATCH(C87,Clients!$A$5:$A$154,0)),"")="96","Export",IF(IFERROR(INDEX(Clients!$G$5:$G$154,MATCH(C87,Clients!$A$5:$A$154,0)),"")=Settings!$B$17,"CGST+SGST","IGST"))))</f>
        <v/>
      </c>
      <c r="G87" s="31" t="n">
        <f aca="false">IF(F87="IGST",ROUND(N(E87)*Settings!$B$10,0),0)</f>
        <v>0</v>
      </c>
      <c r="H87" s="31" t="n">
        <f aca="false">IF(F87="CGST+SGST",ROUND(N(E87)*Settings!$B$10/2,0),0)</f>
        <v>0</v>
      </c>
      <c r="I87" s="31" t="n">
        <f aca="false">H87</f>
        <v>0</v>
      </c>
      <c r="J87" s="32" t="n">
        <f aca="false">N(E87)+G87+H87+I87</f>
        <v>0</v>
      </c>
      <c r="K87" s="31" t="n">
        <f aca="false">IF(A87="",0,ROUND(N(E87)*IFERROR(INDEX(Clients!$E$5:$E$154,MATCH(C87,Clients!$A$5:$A$154,0)),0),0))</f>
        <v>0</v>
      </c>
      <c r="L87" s="31" t="n">
        <f aca="false">J87-K87</f>
        <v>0</v>
      </c>
      <c r="M87" s="33" t="str">
        <f aca="false">IF(A87="","",B87+IFERROR(INDEX(Clients!$F$5:$F$154,MATCH(C87,Clients!$A$5:$A$154,0)),0))</f>
        <v/>
      </c>
      <c r="N87" s="36"/>
      <c r="O87" s="36"/>
      <c r="P87" s="35"/>
      <c r="Q87" s="32" t="n">
        <f aca="false">IF(A87="",0,J87-N(N87)-N(O87))</f>
        <v>0</v>
      </c>
      <c r="R87" s="34" t="str">
        <f aca="false">IF(OR(A87="",Q87&lt;=0),"",MAX(0,Settings!$B$15-M87))</f>
        <v/>
      </c>
      <c r="S87" s="30" t="str">
        <f aca="false">IF(A87="","",IF(Q87&lt;=0,"Paid",IF(N(N87)&gt;0,"Part paid",IF(N(R87)&gt;0,"Overdue","Due"))))</f>
        <v/>
      </c>
      <c r="T87" s="34" t="str">
        <f aca="false">IF(A87="","",IF(MONTH(B87)&gt;=4,MONTH(B87)-3,MONTH(B87)+9))</f>
        <v/>
      </c>
    </row>
    <row r="88" customFormat="false" ht="15" hidden="false" customHeight="true" outlineLevel="0" collapsed="false">
      <c r="A88" s="27"/>
      <c r="B88" s="35"/>
      <c r="C88" s="27"/>
      <c r="D88" s="27"/>
      <c r="E88" s="36"/>
      <c r="F88" s="30" t="str">
        <f aca="false">IF(A88="","",IF(Settings!$B$8="","No GST",IF(IFERROR(INDEX(Clients!$G$5:$G$154,MATCH(C88,Clients!$A$5:$A$154,0)),"")="96","Export",IF(IFERROR(INDEX(Clients!$G$5:$G$154,MATCH(C88,Clients!$A$5:$A$154,0)),"")=Settings!$B$17,"CGST+SGST","IGST"))))</f>
        <v/>
      </c>
      <c r="G88" s="31" t="n">
        <f aca="false">IF(F88="IGST",ROUND(N(E88)*Settings!$B$10,0),0)</f>
        <v>0</v>
      </c>
      <c r="H88" s="31" t="n">
        <f aca="false">IF(F88="CGST+SGST",ROUND(N(E88)*Settings!$B$10/2,0),0)</f>
        <v>0</v>
      </c>
      <c r="I88" s="31" t="n">
        <f aca="false">H88</f>
        <v>0</v>
      </c>
      <c r="J88" s="32" t="n">
        <f aca="false">N(E88)+G88+H88+I88</f>
        <v>0</v>
      </c>
      <c r="K88" s="31" t="n">
        <f aca="false">IF(A88="",0,ROUND(N(E88)*IFERROR(INDEX(Clients!$E$5:$E$154,MATCH(C88,Clients!$A$5:$A$154,0)),0),0))</f>
        <v>0</v>
      </c>
      <c r="L88" s="31" t="n">
        <f aca="false">J88-K88</f>
        <v>0</v>
      </c>
      <c r="M88" s="33" t="str">
        <f aca="false">IF(A88="","",B88+IFERROR(INDEX(Clients!$F$5:$F$154,MATCH(C88,Clients!$A$5:$A$154,0)),0))</f>
        <v/>
      </c>
      <c r="N88" s="36"/>
      <c r="O88" s="36"/>
      <c r="P88" s="35"/>
      <c r="Q88" s="32" t="n">
        <f aca="false">IF(A88="",0,J88-N(N88)-N(O88))</f>
        <v>0</v>
      </c>
      <c r="R88" s="34" t="str">
        <f aca="false">IF(OR(A88="",Q88&lt;=0),"",MAX(0,Settings!$B$15-M88))</f>
        <v/>
      </c>
      <c r="S88" s="30" t="str">
        <f aca="false">IF(A88="","",IF(Q88&lt;=0,"Paid",IF(N(N88)&gt;0,"Part paid",IF(N(R88)&gt;0,"Overdue","Due"))))</f>
        <v/>
      </c>
      <c r="T88" s="34" t="str">
        <f aca="false">IF(A88="","",IF(MONTH(B88)&gt;=4,MONTH(B88)-3,MONTH(B88)+9))</f>
        <v/>
      </c>
    </row>
    <row r="89" customFormat="false" ht="15" hidden="false" customHeight="true" outlineLevel="0" collapsed="false">
      <c r="A89" s="27"/>
      <c r="B89" s="35"/>
      <c r="C89" s="27"/>
      <c r="D89" s="27"/>
      <c r="E89" s="36"/>
      <c r="F89" s="30" t="str">
        <f aca="false">IF(A89="","",IF(Settings!$B$8="","No GST",IF(IFERROR(INDEX(Clients!$G$5:$G$154,MATCH(C89,Clients!$A$5:$A$154,0)),"")="96","Export",IF(IFERROR(INDEX(Clients!$G$5:$G$154,MATCH(C89,Clients!$A$5:$A$154,0)),"")=Settings!$B$17,"CGST+SGST","IGST"))))</f>
        <v/>
      </c>
      <c r="G89" s="31" t="n">
        <f aca="false">IF(F89="IGST",ROUND(N(E89)*Settings!$B$10,0),0)</f>
        <v>0</v>
      </c>
      <c r="H89" s="31" t="n">
        <f aca="false">IF(F89="CGST+SGST",ROUND(N(E89)*Settings!$B$10/2,0),0)</f>
        <v>0</v>
      </c>
      <c r="I89" s="31" t="n">
        <f aca="false">H89</f>
        <v>0</v>
      </c>
      <c r="J89" s="32" t="n">
        <f aca="false">N(E89)+G89+H89+I89</f>
        <v>0</v>
      </c>
      <c r="K89" s="31" t="n">
        <f aca="false">IF(A89="",0,ROUND(N(E89)*IFERROR(INDEX(Clients!$E$5:$E$154,MATCH(C89,Clients!$A$5:$A$154,0)),0),0))</f>
        <v>0</v>
      </c>
      <c r="L89" s="31" t="n">
        <f aca="false">J89-K89</f>
        <v>0</v>
      </c>
      <c r="M89" s="33" t="str">
        <f aca="false">IF(A89="","",B89+IFERROR(INDEX(Clients!$F$5:$F$154,MATCH(C89,Clients!$A$5:$A$154,0)),0))</f>
        <v/>
      </c>
      <c r="N89" s="36"/>
      <c r="O89" s="36"/>
      <c r="P89" s="35"/>
      <c r="Q89" s="32" t="n">
        <f aca="false">IF(A89="",0,J89-N(N89)-N(O89))</f>
        <v>0</v>
      </c>
      <c r="R89" s="34" t="str">
        <f aca="false">IF(OR(A89="",Q89&lt;=0),"",MAX(0,Settings!$B$15-M89))</f>
        <v/>
      </c>
      <c r="S89" s="30" t="str">
        <f aca="false">IF(A89="","",IF(Q89&lt;=0,"Paid",IF(N(N89)&gt;0,"Part paid",IF(N(R89)&gt;0,"Overdue","Due"))))</f>
        <v/>
      </c>
      <c r="T89" s="34" t="str">
        <f aca="false">IF(A89="","",IF(MONTH(B89)&gt;=4,MONTH(B89)-3,MONTH(B89)+9))</f>
        <v/>
      </c>
    </row>
    <row r="90" customFormat="false" ht="15" hidden="false" customHeight="true" outlineLevel="0" collapsed="false">
      <c r="A90" s="27"/>
      <c r="B90" s="35"/>
      <c r="C90" s="27"/>
      <c r="D90" s="27"/>
      <c r="E90" s="36"/>
      <c r="F90" s="30" t="str">
        <f aca="false">IF(A90="","",IF(Settings!$B$8="","No GST",IF(IFERROR(INDEX(Clients!$G$5:$G$154,MATCH(C90,Clients!$A$5:$A$154,0)),"")="96","Export",IF(IFERROR(INDEX(Clients!$G$5:$G$154,MATCH(C90,Clients!$A$5:$A$154,0)),"")=Settings!$B$17,"CGST+SGST","IGST"))))</f>
        <v/>
      </c>
      <c r="G90" s="31" t="n">
        <f aca="false">IF(F90="IGST",ROUND(N(E90)*Settings!$B$10,0),0)</f>
        <v>0</v>
      </c>
      <c r="H90" s="31" t="n">
        <f aca="false">IF(F90="CGST+SGST",ROUND(N(E90)*Settings!$B$10/2,0),0)</f>
        <v>0</v>
      </c>
      <c r="I90" s="31" t="n">
        <f aca="false">H90</f>
        <v>0</v>
      </c>
      <c r="J90" s="32" t="n">
        <f aca="false">N(E90)+G90+H90+I90</f>
        <v>0</v>
      </c>
      <c r="K90" s="31" t="n">
        <f aca="false">IF(A90="",0,ROUND(N(E90)*IFERROR(INDEX(Clients!$E$5:$E$154,MATCH(C90,Clients!$A$5:$A$154,0)),0),0))</f>
        <v>0</v>
      </c>
      <c r="L90" s="31" t="n">
        <f aca="false">J90-K90</f>
        <v>0</v>
      </c>
      <c r="M90" s="33" t="str">
        <f aca="false">IF(A90="","",B90+IFERROR(INDEX(Clients!$F$5:$F$154,MATCH(C90,Clients!$A$5:$A$154,0)),0))</f>
        <v/>
      </c>
      <c r="N90" s="36"/>
      <c r="O90" s="36"/>
      <c r="P90" s="35"/>
      <c r="Q90" s="32" t="n">
        <f aca="false">IF(A90="",0,J90-N(N90)-N(O90))</f>
        <v>0</v>
      </c>
      <c r="R90" s="34" t="str">
        <f aca="false">IF(OR(A90="",Q90&lt;=0),"",MAX(0,Settings!$B$15-M90))</f>
        <v/>
      </c>
      <c r="S90" s="30" t="str">
        <f aca="false">IF(A90="","",IF(Q90&lt;=0,"Paid",IF(N(N90)&gt;0,"Part paid",IF(N(R90)&gt;0,"Overdue","Due"))))</f>
        <v/>
      </c>
      <c r="T90" s="34" t="str">
        <f aca="false">IF(A90="","",IF(MONTH(B90)&gt;=4,MONTH(B90)-3,MONTH(B90)+9))</f>
        <v/>
      </c>
    </row>
    <row r="91" customFormat="false" ht="15" hidden="false" customHeight="true" outlineLevel="0" collapsed="false">
      <c r="A91" s="27"/>
      <c r="B91" s="35"/>
      <c r="C91" s="27"/>
      <c r="D91" s="27"/>
      <c r="E91" s="36"/>
      <c r="F91" s="30" t="str">
        <f aca="false">IF(A91="","",IF(Settings!$B$8="","No GST",IF(IFERROR(INDEX(Clients!$G$5:$G$154,MATCH(C91,Clients!$A$5:$A$154,0)),"")="96","Export",IF(IFERROR(INDEX(Clients!$G$5:$G$154,MATCH(C91,Clients!$A$5:$A$154,0)),"")=Settings!$B$17,"CGST+SGST","IGST"))))</f>
        <v/>
      </c>
      <c r="G91" s="31" t="n">
        <f aca="false">IF(F91="IGST",ROUND(N(E91)*Settings!$B$10,0),0)</f>
        <v>0</v>
      </c>
      <c r="H91" s="31" t="n">
        <f aca="false">IF(F91="CGST+SGST",ROUND(N(E91)*Settings!$B$10/2,0),0)</f>
        <v>0</v>
      </c>
      <c r="I91" s="31" t="n">
        <f aca="false">H91</f>
        <v>0</v>
      </c>
      <c r="J91" s="32" t="n">
        <f aca="false">N(E91)+G91+H91+I91</f>
        <v>0</v>
      </c>
      <c r="K91" s="31" t="n">
        <f aca="false">IF(A91="",0,ROUND(N(E91)*IFERROR(INDEX(Clients!$E$5:$E$154,MATCH(C91,Clients!$A$5:$A$154,0)),0),0))</f>
        <v>0</v>
      </c>
      <c r="L91" s="31" t="n">
        <f aca="false">J91-K91</f>
        <v>0</v>
      </c>
      <c r="M91" s="33" t="str">
        <f aca="false">IF(A91="","",B91+IFERROR(INDEX(Clients!$F$5:$F$154,MATCH(C91,Clients!$A$5:$A$154,0)),0))</f>
        <v/>
      </c>
      <c r="N91" s="36"/>
      <c r="O91" s="36"/>
      <c r="P91" s="35"/>
      <c r="Q91" s="32" t="n">
        <f aca="false">IF(A91="",0,J91-N(N91)-N(O91))</f>
        <v>0</v>
      </c>
      <c r="R91" s="34" t="str">
        <f aca="false">IF(OR(A91="",Q91&lt;=0),"",MAX(0,Settings!$B$15-M91))</f>
        <v/>
      </c>
      <c r="S91" s="30" t="str">
        <f aca="false">IF(A91="","",IF(Q91&lt;=0,"Paid",IF(N(N91)&gt;0,"Part paid",IF(N(R91)&gt;0,"Overdue","Due"))))</f>
        <v/>
      </c>
      <c r="T91" s="34" t="str">
        <f aca="false">IF(A91="","",IF(MONTH(B91)&gt;=4,MONTH(B91)-3,MONTH(B91)+9))</f>
        <v/>
      </c>
    </row>
    <row r="92" customFormat="false" ht="15" hidden="false" customHeight="true" outlineLevel="0" collapsed="false">
      <c r="A92" s="27"/>
      <c r="B92" s="35"/>
      <c r="C92" s="27"/>
      <c r="D92" s="27"/>
      <c r="E92" s="36"/>
      <c r="F92" s="30" t="str">
        <f aca="false">IF(A92="","",IF(Settings!$B$8="","No GST",IF(IFERROR(INDEX(Clients!$G$5:$G$154,MATCH(C92,Clients!$A$5:$A$154,0)),"")="96","Export",IF(IFERROR(INDEX(Clients!$G$5:$G$154,MATCH(C92,Clients!$A$5:$A$154,0)),"")=Settings!$B$17,"CGST+SGST","IGST"))))</f>
        <v/>
      </c>
      <c r="G92" s="31" t="n">
        <f aca="false">IF(F92="IGST",ROUND(N(E92)*Settings!$B$10,0),0)</f>
        <v>0</v>
      </c>
      <c r="H92" s="31" t="n">
        <f aca="false">IF(F92="CGST+SGST",ROUND(N(E92)*Settings!$B$10/2,0),0)</f>
        <v>0</v>
      </c>
      <c r="I92" s="31" t="n">
        <f aca="false">H92</f>
        <v>0</v>
      </c>
      <c r="J92" s="32" t="n">
        <f aca="false">N(E92)+G92+H92+I92</f>
        <v>0</v>
      </c>
      <c r="K92" s="31" t="n">
        <f aca="false">IF(A92="",0,ROUND(N(E92)*IFERROR(INDEX(Clients!$E$5:$E$154,MATCH(C92,Clients!$A$5:$A$154,0)),0),0))</f>
        <v>0</v>
      </c>
      <c r="L92" s="31" t="n">
        <f aca="false">J92-K92</f>
        <v>0</v>
      </c>
      <c r="M92" s="33" t="str">
        <f aca="false">IF(A92="","",B92+IFERROR(INDEX(Clients!$F$5:$F$154,MATCH(C92,Clients!$A$5:$A$154,0)),0))</f>
        <v/>
      </c>
      <c r="N92" s="36"/>
      <c r="O92" s="36"/>
      <c r="P92" s="35"/>
      <c r="Q92" s="32" t="n">
        <f aca="false">IF(A92="",0,J92-N(N92)-N(O92))</f>
        <v>0</v>
      </c>
      <c r="R92" s="34" t="str">
        <f aca="false">IF(OR(A92="",Q92&lt;=0),"",MAX(0,Settings!$B$15-M92))</f>
        <v/>
      </c>
      <c r="S92" s="30" t="str">
        <f aca="false">IF(A92="","",IF(Q92&lt;=0,"Paid",IF(N(N92)&gt;0,"Part paid",IF(N(R92)&gt;0,"Overdue","Due"))))</f>
        <v/>
      </c>
      <c r="T92" s="34" t="str">
        <f aca="false">IF(A92="","",IF(MONTH(B92)&gt;=4,MONTH(B92)-3,MONTH(B92)+9))</f>
        <v/>
      </c>
    </row>
    <row r="93" customFormat="false" ht="15" hidden="false" customHeight="true" outlineLevel="0" collapsed="false">
      <c r="A93" s="27"/>
      <c r="B93" s="35"/>
      <c r="C93" s="27"/>
      <c r="D93" s="27"/>
      <c r="E93" s="36"/>
      <c r="F93" s="30" t="str">
        <f aca="false">IF(A93="","",IF(Settings!$B$8="","No GST",IF(IFERROR(INDEX(Clients!$G$5:$G$154,MATCH(C93,Clients!$A$5:$A$154,0)),"")="96","Export",IF(IFERROR(INDEX(Clients!$G$5:$G$154,MATCH(C93,Clients!$A$5:$A$154,0)),"")=Settings!$B$17,"CGST+SGST","IGST"))))</f>
        <v/>
      </c>
      <c r="G93" s="31" t="n">
        <f aca="false">IF(F93="IGST",ROUND(N(E93)*Settings!$B$10,0),0)</f>
        <v>0</v>
      </c>
      <c r="H93" s="31" t="n">
        <f aca="false">IF(F93="CGST+SGST",ROUND(N(E93)*Settings!$B$10/2,0),0)</f>
        <v>0</v>
      </c>
      <c r="I93" s="31" t="n">
        <f aca="false">H93</f>
        <v>0</v>
      </c>
      <c r="J93" s="32" t="n">
        <f aca="false">N(E93)+G93+H93+I93</f>
        <v>0</v>
      </c>
      <c r="K93" s="31" t="n">
        <f aca="false">IF(A93="",0,ROUND(N(E93)*IFERROR(INDEX(Clients!$E$5:$E$154,MATCH(C93,Clients!$A$5:$A$154,0)),0),0))</f>
        <v>0</v>
      </c>
      <c r="L93" s="31" t="n">
        <f aca="false">J93-K93</f>
        <v>0</v>
      </c>
      <c r="M93" s="33" t="str">
        <f aca="false">IF(A93="","",B93+IFERROR(INDEX(Clients!$F$5:$F$154,MATCH(C93,Clients!$A$5:$A$154,0)),0))</f>
        <v/>
      </c>
      <c r="N93" s="36"/>
      <c r="O93" s="36"/>
      <c r="P93" s="35"/>
      <c r="Q93" s="32" t="n">
        <f aca="false">IF(A93="",0,J93-N(N93)-N(O93))</f>
        <v>0</v>
      </c>
      <c r="R93" s="34" t="str">
        <f aca="false">IF(OR(A93="",Q93&lt;=0),"",MAX(0,Settings!$B$15-M93))</f>
        <v/>
      </c>
      <c r="S93" s="30" t="str">
        <f aca="false">IF(A93="","",IF(Q93&lt;=0,"Paid",IF(N(N93)&gt;0,"Part paid",IF(N(R93)&gt;0,"Overdue","Due"))))</f>
        <v/>
      </c>
      <c r="T93" s="34" t="str">
        <f aca="false">IF(A93="","",IF(MONTH(B93)&gt;=4,MONTH(B93)-3,MONTH(B93)+9))</f>
        <v/>
      </c>
    </row>
    <row r="94" customFormat="false" ht="15" hidden="false" customHeight="true" outlineLevel="0" collapsed="false">
      <c r="A94" s="27"/>
      <c r="B94" s="35"/>
      <c r="C94" s="27"/>
      <c r="D94" s="27"/>
      <c r="E94" s="36"/>
      <c r="F94" s="30" t="str">
        <f aca="false">IF(A94="","",IF(Settings!$B$8="","No GST",IF(IFERROR(INDEX(Clients!$G$5:$G$154,MATCH(C94,Clients!$A$5:$A$154,0)),"")="96","Export",IF(IFERROR(INDEX(Clients!$G$5:$G$154,MATCH(C94,Clients!$A$5:$A$154,0)),"")=Settings!$B$17,"CGST+SGST","IGST"))))</f>
        <v/>
      </c>
      <c r="G94" s="31" t="n">
        <f aca="false">IF(F94="IGST",ROUND(N(E94)*Settings!$B$10,0),0)</f>
        <v>0</v>
      </c>
      <c r="H94" s="31" t="n">
        <f aca="false">IF(F94="CGST+SGST",ROUND(N(E94)*Settings!$B$10/2,0),0)</f>
        <v>0</v>
      </c>
      <c r="I94" s="31" t="n">
        <f aca="false">H94</f>
        <v>0</v>
      </c>
      <c r="J94" s="32" t="n">
        <f aca="false">N(E94)+G94+H94+I94</f>
        <v>0</v>
      </c>
      <c r="K94" s="31" t="n">
        <f aca="false">IF(A94="",0,ROUND(N(E94)*IFERROR(INDEX(Clients!$E$5:$E$154,MATCH(C94,Clients!$A$5:$A$154,0)),0),0))</f>
        <v>0</v>
      </c>
      <c r="L94" s="31" t="n">
        <f aca="false">J94-K94</f>
        <v>0</v>
      </c>
      <c r="M94" s="33" t="str">
        <f aca="false">IF(A94="","",B94+IFERROR(INDEX(Clients!$F$5:$F$154,MATCH(C94,Clients!$A$5:$A$154,0)),0))</f>
        <v/>
      </c>
      <c r="N94" s="36"/>
      <c r="O94" s="36"/>
      <c r="P94" s="35"/>
      <c r="Q94" s="32" t="n">
        <f aca="false">IF(A94="",0,J94-N(N94)-N(O94))</f>
        <v>0</v>
      </c>
      <c r="R94" s="34" t="str">
        <f aca="false">IF(OR(A94="",Q94&lt;=0),"",MAX(0,Settings!$B$15-M94))</f>
        <v/>
      </c>
      <c r="S94" s="30" t="str">
        <f aca="false">IF(A94="","",IF(Q94&lt;=0,"Paid",IF(N(N94)&gt;0,"Part paid",IF(N(R94)&gt;0,"Overdue","Due"))))</f>
        <v/>
      </c>
      <c r="T94" s="34" t="str">
        <f aca="false">IF(A94="","",IF(MONTH(B94)&gt;=4,MONTH(B94)-3,MONTH(B94)+9))</f>
        <v/>
      </c>
    </row>
    <row r="95" customFormat="false" ht="15" hidden="false" customHeight="true" outlineLevel="0" collapsed="false">
      <c r="A95" s="27"/>
      <c r="B95" s="35"/>
      <c r="C95" s="27"/>
      <c r="D95" s="27"/>
      <c r="E95" s="36"/>
      <c r="F95" s="30" t="str">
        <f aca="false">IF(A95="","",IF(Settings!$B$8="","No GST",IF(IFERROR(INDEX(Clients!$G$5:$G$154,MATCH(C95,Clients!$A$5:$A$154,0)),"")="96","Export",IF(IFERROR(INDEX(Clients!$G$5:$G$154,MATCH(C95,Clients!$A$5:$A$154,0)),"")=Settings!$B$17,"CGST+SGST","IGST"))))</f>
        <v/>
      </c>
      <c r="G95" s="31" t="n">
        <f aca="false">IF(F95="IGST",ROUND(N(E95)*Settings!$B$10,0),0)</f>
        <v>0</v>
      </c>
      <c r="H95" s="31" t="n">
        <f aca="false">IF(F95="CGST+SGST",ROUND(N(E95)*Settings!$B$10/2,0),0)</f>
        <v>0</v>
      </c>
      <c r="I95" s="31" t="n">
        <f aca="false">H95</f>
        <v>0</v>
      </c>
      <c r="J95" s="32" t="n">
        <f aca="false">N(E95)+G95+H95+I95</f>
        <v>0</v>
      </c>
      <c r="K95" s="31" t="n">
        <f aca="false">IF(A95="",0,ROUND(N(E95)*IFERROR(INDEX(Clients!$E$5:$E$154,MATCH(C95,Clients!$A$5:$A$154,0)),0),0))</f>
        <v>0</v>
      </c>
      <c r="L95" s="31" t="n">
        <f aca="false">J95-K95</f>
        <v>0</v>
      </c>
      <c r="M95" s="33" t="str">
        <f aca="false">IF(A95="","",B95+IFERROR(INDEX(Clients!$F$5:$F$154,MATCH(C95,Clients!$A$5:$A$154,0)),0))</f>
        <v/>
      </c>
      <c r="N95" s="36"/>
      <c r="O95" s="36"/>
      <c r="P95" s="35"/>
      <c r="Q95" s="32" t="n">
        <f aca="false">IF(A95="",0,J95-N(N95)-N(O95))</f>
        <v>0</v>
      </c>
      <c r="R95" s="34" t="str">
        <f aca="false">IF(OR(A95="",Q95&lt;=0),"",MAX(0,Settings!$B$15-M95))</f>
        <v/>
      </c>
      <c r="S95" s="30" t="str">
        <f aca="false">IF(A95="","",IF(Q95&lt;=0,"Paid",IF(N(N95)&gt;0,"Part paid",IF(N(R95)&gt;0,"Overdue","Due"))))</f>
        <v/>
      </c>
      <c r="T95" s="34" t="str">
        <f aca="false">IF(A95="","",IF(MONTH(B95)&gt;=4,MONTH(B95)-3,MONTH(B95)+9))</f>
        <v/>
      </c>
    </row>
    <row r="96" customFormat="false" ht="15" hidden="false" customHeight="true" outlineLevel="0" collapsed="false">
      <c r="A96" s="27"/>
      <c r="B96" s="35"/>
      <c r="C96" s="27"/>
      <c r="D96" s="27"/>
      <c r="E96" s="36"/>
      <c r="F96" s="30" t="str">
        <f aca="false">IF(A96="","",IF(Settings!$B$8="","No GST",IF(IFERROR(INDEX(Clients!$G$5:$G$154,MATCH(C96,Clients!$A$5:$A$154,0)),"")="96","Export",IF(IFERROR(INDEX(Clients!$G$5:$G$154,MATCH(C96,Clients!$A$5:$A$154,0)),"")=Settings!$B$17,"CGST+SGST","IGST"))))</f>
        <v/>
      </c>
      <c r="G96" s="31" t="n">
        <f aca="false">IF(F96="IGST",ROUND(N(E96)*Settings!$B$10,0),0)</f>
        <v>0</v>
      </c>
      <c r="H96" s="31" t="n">
        <f aca="false">IF(F96="CGST+SGST",ROUND(N(E96)*Settings!$B$10/2,0),0)</f>
        <v>0</v>
      </c>
      <c r="I96" s="31" t="n">
        <f aca="false">H96</f>
        <v>0</v>
      </c>
      <c r="J96" s="32" t="n">
        <f aca="false">N(E96)+G96+H96+I96</f>
        <v>0</v>
      </c>
      <c r="K96" s="31" t="n">
        <f aca="false">IF(A96="",0,ROUND(N(E96)*IFERROR(INDEX(Clients!$E$5:$E$154,MATCH(C96,Clients!$A$5:$A$154,0)),0),0))</f>
        <v>0</v>
      </c>
      <c r="L96" s="31" t="n">
        <f aca="false">J96-K96</f>
        <v>0</v>
      </c>
      <c r="M96" s="33" t="str">
        <f aca="false">IF(A96="","",B96+IFERROR(INDEX(Clients!$F$5:$F$154,MATCH(C96,Clients!$A$5:$A$154,0)),0))</f>
        <v/>
      </c>
      <c r="N96" s="36"/>
      <c r="O96" s="36"/>
      <c r="P96" s="35"/>
      <c r="Q96" s="32" t="n">
        <f aca="false">IF(A96="",0,J96-N(N96)-N(O96))</f>
        <v>0</v>
      </c>
      <c r="R96" s="34" t="str">
        <f aca="false">IF(OR(A96="",Q96&lt;=0),"",MAX(0,Settings!$B$15-M96))</f>
        <v/>
      </c>
      <c r="S96" s="30" t="str">
        <f aca="false">IF(A96="","",IF(Q96&lt;=0,"Paid",IF(N(N96)&gt;0,"Part paid",IF(N(R96)&gt;0,"Overdue","Due"))))</f>
        <v/>
      </c>
      <c r="T96" s="34" t="str">
        <f aca="false">IF(A96="","",IF(MONTH(B96)&gt;=4,MONTH(B96)-3,MONTH(B96)+9))</f>
        <v/>
      </c>
    </row>
    <row r="97" customFormat="false" ht="15" hidden="false" customHeight="true" outlineLevel="0" collapsed="false">
      <c r="A97" s="27"/>
      <c r="B97" s="35"/>
      <c r="C97" s="27"/>
      <c r="D97" s="27"/>
      <c r="E97" s="36"/>
      <c r="F97" s="30" t="str">
        <f aca="false">IF(A97="","",IF(Settings!$B$8="","No GST",IF(IFERROR(INDEX(Clients!$G$5:$G$154,MATCH(C97,Clients!$A$5:$A$154,0)),"")="96","Export",IF(IFERROR(INDEX(Clients!$G$5:$G$154,MATCH(C97,Clients!$A$5:$A$154,0)),"")=Settings!$B$17,"CGST+SGST","IGST"))))</f>
        <v/>
      </c>
      <c r="G97" s="31" t="n">
        <f aca="false">IF(F97="IGST",ROUND(N(E97)*Settings!$B$10,0),0)</f>
        <v>0</v>
      </c>
      <c r="H97" s="31" t="n">
        <f aca="false">IF(F97="CGST+SGST",ROUND(N(E97)*Settings!$B$10/2,0),0)</f>
        <v>0</v>
      </c>
      <c r="I97" s="31" t="n">
        <f aca="false">H97</f>
        <v>0</v>
      </c>
      <c r="J97" s="32" t="n">
        <f aca="false">N(E97)+G97+H97+I97</f>
        <v>0</v>
      </c>
      <c r="K97" s="31" t="n">
        <f aca="false">IF(A97="",0,ROUND(N(E97)*IFERROR(INDEX(Clients!$E$5:$E$154,MATCH(C97,Clients!$A$5:$A$154,0)),0),0))</f>
        <v>0</v>
      </c>
      <c r="L97" s="31" t="n">
        <f aca="false">J97-K97</f>
        <v>0</v>
      </c>
      <c r="M97" s="33" t="str">
        <f aca="false">IF(A97="","",B97+IFERROR(INDEX(Clients!$F$5:$F$154,MATCH(C97,Clients!$A$5:$A$154,0)),0))</f>
        <v/>
      </c>
      <c r="N97" s="36"/>
      <c r="O97" s="36"/>
      <c r="P97" s="35"/>
      <c r="Q97" s="32" t="n">
        <f aca="false">IF(A97="",0,J97-N(N97)-N(O97))</f>
        <v>0</v>
      </c>
      <c r="R97" s="34" t="str">
        <f aca="false">IF(OR(A97="",Q97&lt;=0),"",MAX(0,Settings!$B$15-M97))</f>
        <v/>
      </c>
      <c r="S97" s="30" t="str">
        <f aca="false">IF(A97="","",IF(Q97&lt;=0,"Paid",IF(N(N97)&gt;0,"Part paid",IF(N(R97)&gt;0,"Overdue","Due"))))</f>
        <v/>
      </c>
      <c r="T97" s="34" t="str">
        <f aca="false">IF(A97="","",IF(MONTH(B97)&gt;=4,MONTH(B97)-3,MONTH(B97)+9))</f>
        <v/>
      </c>
    </row>
    <row r="98" customFormat="false" ht="15" hidden="false" customHeight="true" outlineLevel="0" collapsed="false">
      <c r="A98" s="27"/>
      <c r="B98" s="35"/>
      <c r="C98" s="27"/>
      <c r="D98" s="27"/>
      <c r="E98" s="36"/>
      <c r="F98" s="30" t="str">
        <f aca="false">IF(A98="","",IF(Settings!$B$8="","No GST",IF(IFERROR(INDEX(Clients!$G$5:$G$154,MATCH(C98,Clients!$A$5:$A$154,0)),"")="96","Export",IF(IFERROR(INDEX(Clients!$G$5:$G$154,MATCH(C98,Clients!$A$5:$A$154,0)),"")=Settings!$B$17,"CGST+SGST","IGST"))))</f>
        <v/>
      </c>
      <c r="G98" s="31" t="n">
        <f aca="false">IF(F98="IGST",ROUND(N(E98)*Settings!$B$10,0),0)</f>
        <v>0</v>
      </c>
      <c r="H98" s="31" t="n">
        <f aca="false">IF(F98="CGST+SGST",ROUND(N(E98)*Settings!$B$10/2,0),0)</f>
        <v>0</v>
      </c>
      <c r="I98" s="31" t="n">
        <f aca="false">H98</f>
        <v>0</v>
      </c>
      <c r="J98" s="32" t="n">
        <f aca="false">N(E98)+G98+H98+I98</f>
        <v>0</v>
      </c>
      <c r="K98" s="31" t="n">
        <f aca="false">IF(A98="",0,ROUND(N(E98)*IFERROR(INDEX(Clients!$E$5:$E$154,MATCH(C98,Clients!$A$5:$A$154,0)),0),0))</f>
        <v>0</v>
      </c>
      <c r="L98" s="31" t="n">
        <f aca="false">J98-K98</f>
        <v>0</v>
      </c>
      <c r="M98" s="33" t="str">
        <f aca="false">IF(A98="","",B98+IFERROR(INDEX(Clients!$F$5:$F$154,MATCH(C98,Clients!$A$5:$A$154,0)),0))</f>
        <v/>
      </c>
      <c r="N98" s="36"/>
      <c r="O98" s="36"/>
      <c r="P98" s="35"/>
      <c r="Q98" s="32" t="n">
        <f aca="false">IF(A98="",0,J98-N(N98)-N(O98))</f>
        <v>0</v>
      </c>
      <c r="R98" s="34" t="str">
        <f aca="false">IF(OR(A98="",Q98&lt;=0),"",MAX(0,Settings!$B$15-M98))</f>
        <v/>
      </c>
      <c r="S98" s="30" t="str">
        <f aca="false">IF(A98="","",IF(Q98&lt;=0,"Paid",IF(N(N98)&gt;0,"Part paid",IF(N(R98)&gt;0,"Overdue","Due"))))</f>
        <v/>
      </c>
      <c r="T98" s="34" t="str">
        <f aca="false">IF(A98="","",IF(MONTH(B98)&gt;=4,MONTH(B98)-3,MONTH(B98)+9))</f>
        <v/>
      </c>
    </row>
    <row r="99" customFormat="false" ht="15" hidden="false" customHeight="true" outlineLevel="0" collapsed="false">
      <c r="A99" s="27"/>
      <c r="B99" s="35"/>
      <c r="C99" s="27"/>
      <c r="D99" s="27"/>
      <c r="E99" s="36"/>
      <c r="F99" s="30" t="str">
        <f aca="false">IF(A99="","",IF(Settings!$B$8="","No GST",IF(IFERROR(INDEX(Clients!$G$5:$G$154,MATCH(C99,Clients!$A$5:$A$154,0)),"")="96","Export",IF(IFERROR(INDEX(Clients!$G$5:$G$154,MATCH(C99,Clients!$A$5:$A$154,0)),"")=Settings!$B$17,"CGST+SGST","IGST"))))</f>
        <v/>
      </c>
      <c r="G99" s="31" t="n">
        <f aca="false">IF(F99="IGST",ROUND(N(E99)*Settings!$B$10,0),0)</f>
        <v>0</v>
      </c>
      <c r="H99" s="31" t="n">
        <f aca="false">IF(F99="CGST+SGST",ROUND(N(E99)*Settings!$B$10/2,0),0)</f>
        <v>0</v>
      </c>
      <c r="I99" s="31" t="n">
        <f aca="false">H99</f>
        <v>0</v>
      </c>
      <c r="J99" s="32" t="n">
        <f aca="false">N(E99)+G99+H99+I99</f>
        <v>0</v>
      </c>
      <c r="K99" s="31" t="n">
        <f aca="false">IF(A99="",0,ROUND(N(E99)*IFERROR(INDEX(Clients!$E$5:$E$154,MATCH(C99,Clients!$A$5:$A$154,0)),0),0))</f>
        <v>0</v>
      </c>
      <c r="L99" s="31" t="n">
        <f aca="false">J99-K99</f>
        <v>0</v>
      </c>
      <c r="M99" s="33" t="str">
        <f aca="false">IF(A99="","",B99+IFERROR(INDEX(Clients!$F$5:$F$154,MATCH(C99,Clients!$A$5:$A$154,0)),0))</f>
        <v/>
      </c>
      <c r="N99" s="36"/>
      <c r="O99" s="36"/>
      <c r="P99" s="35"/>
      <c r="Q99" s="32" t="n">
        <f aca="false">IF(A99="",0,J99-N(N99)-N(O99))</f>
        <v>0</v>
      </c>
      <c r="R99" s="34" t="str">
        <f aca="false">IF(OR(A99="",Q99&lt;=0),"",MAX(0,Settings!$B$15-M99))</f>
        <v/>
      </c>
      <c r="S99" s="30" t="str">
        <f aca="false">IF(A99="","",IF(Q99&lt;=0,"Paid",IF(N(N99)&gt;0,"Part paid",IF(N(R99)&gt;0,"Overdue","Due"))))</f>
        <v/>
      </c>
      <c r="T99" s="34" t="str">
        <f aca="false">IF(A99="","",IF(MONTH(B99)&gt;=4,MONTH(B99)-3,MONTH(B99)+9))</f>
        <v/>
      </c>
    </row>
    <row r="100" customFormat="false" ht="15" hidden="false" customHeight="true" outlineLevel="0" collapsed="false">
      <c r="A100" s="27"/>
      <c r="B100" s="35"/>
      <c r="C100" s="27"/>
      <c r="D100" s="27"/>
      <c r="E100" s="36"/>
      <c r="F100" s="30" t="str">
        <f aca="false">IF(A100="","",IF(Settings!$B$8="","No GST",IF(IFERROR(INDEX(Clients!$G$5:$G$154,MATCH(C100,Clients!$A$5:$A$154,0)),"")="96","Export",IF(IFERROR(INDEX(Clients!$G$5:$G$154,MATCH(C100,Clients!$A$5:$A$154,0)),"")=Settings!$B$17,"CGST+SGST","IGST"))))</f>
        <v/>
      </c>
      <c r="G100" s="31" t="n">
        <f aca="false">IF(F100="IGST",ROUND(N(E100)*Settings!$B$10,0),0)</f>
        <v>0</v>
      </c>
      <c r="H100" s="31" t="n">
        <f aca="false">IF(F100="CGST+SGST",ROUND(N(E100)*Settings!$B$10/2,0),0)</f>
        <v>0</v>
      </c>
      <c r="I100" s="31" t="n">
        <f aca="false">H100</f>
        <v>0</v>
      </c>
      <c r="J100" s="32" t="n">
        <f aca="false">N(E100)+G100+H100+I100</f>
        <v>0</v>
      </c>
      <c r="K100" s="31" t="n">
        <f aca="false">IF(A100="",0,ROUND(N(E100)*IFERROR(INDEX(Clients!$E$5:$E$154,MATCH(C100,Clients!$A$5:$A$154,0)),0),0))</f>
        <v>0</v>
      </c>
      <c r="L100" s="31" t="n">
        <f aca="false">J100-K100</f>
        <v>0</v>
      </c>
      <c r="M100" s="33" t="str">
        <f aca="false">IF(A100="","",B100+IFERROR(INDEX(Clients!$F$5:$F$154,MATCH(C100,Clients!$A$5:$A$154,0)),0))</f>
        <v/>
      </c>
      <c r="N100" s="36"/>
      <c r="O100" s="36"/>
      <c r="P100" s="35"/>
      <c r="Q100" s="32" t="n">
        <f aca="false">IF(A100="",0,J100-N(N100)-N(O100))</f>
        <v>0</v>
      </c>
      <c r="R100" s="34" t="str">
        <f aca="false">IF(OR(A100="",Q100&lt;=0),"",MAX(0,Settings!$B$15-M100))</f>
        <v/>
      </c>
      <c r="S100" s="30" t="str">
        <f aca="false">IF(A100="","",IF(Q100&lt;=0,"Paid",IF(N(N100)&gt;0,"Part paid",IF(N(R100)&gt;0,"Overdue","Due"))))</f>
        <v/>
      </c>
      <c r="T100" s="34" t="str">
        <f aca="false">IF(A100="","",IF(MONTH(B100)&gt;=4,MONTH(B100)-3,MONTH(B100)+9))</f>
        <v/>
      </c>
    </row>
    <row r="101" customFormat="false" ht="15" hidden="false" customHeight="true" outlineLevel="0" collapsed="false">
      <c r="A101" s="27"/>
      <c r="B101" s="35"/>
      <c r="C101" s="27"/>
      <c r="D101" s="27"/>
      <c r="E101" s="36"/>
      <c r="F101" s="30" t="str">
        <f aca="false">IF(A101="","",IF(Settings!$B$8="","No GST",IF(IFERROR(INDEX(Clients!$G$5:$G$154,MATCH(C101,Clients!$A$5:$A$154,0)),"")="96","Export",IF(IFERROR(INDEX(Clients!$G$5:$G$154,MATCH(C101,Clients!$A$5:$A$154,0)),"")=Settings!$B$17,"CGST+SGST","IGST"))))</f>
        <v/>
      </c>
      <c r="G101" s="31" t="n">
        <f aca="false">IF(F101="IGST",ROUND(N(E101)*Settings!$B$10,0),0)</f>
        <v>0</v>
      </c>
      <c r="H101" s="31" t="n">
        <f aca="false">IF(F101="CGST+SGST",ROUND(N(E101)*Settings!$B$10/2,0),0)</f>
        <v>0</v>
      </c>
      <c r="I101" s="31" t="n">
        <f aca="false">H101</f>
        <v>0</v>
      </c>
      <c r="J101" s="32" t="n">
        <f aca="false">N(E101)+G101+H101+I101</f>
        <v>0</v>
      </c>
      <c r="K101" s="31" t="n">
        <f aca="false">IF(A101="",0,ROUND(N(E101)*IFERROR(INDEX(Clients!$E$5:$E$154,MATCH(C101,Clients!$A$5:$A$154,0)),0),0))</f>
        <v>0</v>
      </c>
      <c r="L101" s="31" t="n">
        <f aca="false">J101-K101</f>
        <v>0</v>
      </c>
      <c r="M101" s="33" t="str">
        <f aca="false">IF(A101="","",B101+IFERROR(INDEX(Clients!$F$5:$F$154,MATCH(C101,Clients!$A$5:$A$154,0)),0))</f>
        <v/>
      </c>
      <c r="N101" s="36"/>
      <c r="O101" s="36"/>
      <c r="P101" s="35"/>
      <c r="Q101" s="32" t="n">
        <f aca="false">IF(A101="",0,J101-N(N101)-N(O101))</f>
        <v>0</v>
      </c>
      <c r="R101" s="34" t="str">
        <f aca="false">IF(OR(A101="",Q101&lt;=0),"",MAX(0,Settings!$B$15-M101))</f>
        <v/>
      </c>
      <c r="S101" s="30" t="str">
        <f aca="false">IF(A101="","",IF(Q101&lt;=0,"Paid",IF(N(N101)&gt;0,"Part paid",IF(N(R101)&gt;0,"Overdue","Due"))))</f>
        <v/>
      </c>
      <c r="T101" s="34" t="str">
        <f aca="false">IF(A101="","",IF(MONTH(B101)&gt;=4,MONTH(B101)-3,MONTH(B101)+9))</f>
        <v/>
      </c>
    </row>
    <row r="102" customFormat="false" ht="15" hidden="false" customHeight="true" outlineLevel="0" collapsed="false">
      <c r="A102" s="27"/>
      <c r="B102" s="35"/>
      <c r="C102" s="27"/>
      <c r="D102" s="27"/>
      <c r="E102" s="36"/>
      <c r="F102" s="30" t="str">
        <f aca="false">IF(A102="","",IF(Settings!$B$8="","No GST",IF(IFERROR(INDEX(Clients!$G$5:$G$154,MATCH(C102,Clients!$A$5:$A$154,0)),"")="96","Export",IF(IFERROR(INDEX(Clients!$G$5:$G$154,MATCH(C102,Clients!$A$5:$A$154,0)),"")=Settings!$B$17,"CGST+SGST","IGST"))))</f>
        <v/>
      </c>
      <c r="G102" s="31" t="n">
        <f aca="false">IF(F102="IGST",ROUND(N(E102)*Settings!$B$10,0),0)</f>
        <v>0</v>
      </c>
      <c r="H102" s="31" t="n">
        <f aca="false">IF(F102="CGST+SGST",ROUND(N(E102)*Settings!$B$10/2,0),0)</f>
        <v>0</v>
      </c>
      <c r="I102" s="31" t="n">
        <f aca="false">H102</f>
        <v>0</v>
      </c>
      <c r="J102" s="32" t="n">
        <f aca="false">N(E102)+G102+H102+I102</f>
        <v>0</v>
      </c>
      <c r="K102" s="31" t="n">
        <f aca="false">IF(A102="",0,ROUND(N(E102)*IFERROR(INDEX(Clients!$E$5:$E$154,MATCH(C102,Clients!$A$5:$A$154,0)),0),0))</f>
        <v>0</v>
      </c>
      <c r="L102" s="31" t="n">
        <f aca="false">J102-K102</f>
        <v>0</v>
      </c>
      <c r="M102" s="33" t="str">
        <f aca="false">IF(A102="","",B102+IFERROR(INDEX(Clients!$F$5:$F$154,MATCH(C102,Clients!$A$5:$A$154,0)),0))</f>
        <v/>
      </c>
      <c r="N102" s="36"/>
      <c r="O102" s="36"/>
      <c r="P102" s="35"/>
      <c r="Q102" s="32" t="n">
        <f aca="false">IF(A102="",0,J102-N(N102)-N(O102))</f>
        <v>0</v>
      </c>
      <c r="R102" s="34" t="str">
        <f aca="false">IF(OR(A102="",Q102&lt;=0),"",MAX(0,Settings!$B$15-M102))</f>
        <v/>
      </c>
      <c r="S102" s="30" t="str">
        <f aca="false">IF(A102="","",IF(Q102&lt;=0,"Paid",IF(N(N102)&gt;0,"Part paid",IF(N(R102)&gt;0,"Overdue","Due"))))</f>
        <v/>
      </c>
      <c r="T102" s="34" t="str">
        <f aca="false">IF(A102="","",IF(MONTH(B102)&gt;=4,MONTH(B102)-3,MONTH(B102)+9))</f>
        <v/>
      </c>
    </row>
    <row r="103" customFormat="false" ht="15" hidden="false" customHeight="true" outlineLevel="0" collapsed="false">
      <c r="A103" s="27"/>
      <c r="B103" s="35"/>
      <c r="C103" s="27"/>
      <c r="D103" s="27"/>
      <c r="E103" s="36"/>
      <c r="F103" s="30" t="str">
        <f aca="false">IF(A103="","",IF(Settings!$B$8="","No GST",IF(IFERROR(INDEX(Clients!$G$5:$G$154,MATCH(C103,Clients!$A$5:$A$154,0)),"")="96","Export",IF(IFERROR(INDEX(Clients!$G$5:$G$154,MATCH(C103,Clients!$A$5:$A$154,0)),"")=Settings!$B$17,"CGST+SGST","IGST"))))</f>
        <v/>
      </c>
      <c r="G103" s="31" t="n">
        <f aca="false">IF(F103="IGST",ROUND(N(E103)*Settings!$B$10,0),0)</f>
        <v>0</v>
      </c>
      <c r="H103" s="31" t="n">
        <f aca="false">IF(F103="CGST+SGST",ROUND(N(E103)*Settings!$B$10/2,0),0)</f>
        <v>0</v>
      </c>
      <c r="I103" s="31" t="n">
        <f aca="false">H103</f>
        <v>0</v>
      </c>
      <c r="J103" s="32" t="n">
        <f aca="false">N(E103)+G103+H103+I103</f>
        <v>0</v>
      </c>
      <c r="K103" s="31" t="n">
        <f aca="false">IF(A103="",0,ROUND(N(E103)*IFERROR(INDEX(Clients!$E$5:$E$154,MATCH(C103,Clients!$A$5:$A$154,0)),0),0))</f>
        <v>0</v>
      </c>
      <c r="L103" s="31" t="n">
        <f aca="false">J103-K103</f>
        <v>0</v>
      </c>
      <c r="M103" s="33" t="str">
        <f aca="false">IF(A103="","",B103+IFERROR(INDEX(Clients!$F$5:$F$154,MATCH(C103,Clients!$A$5:$A$154,0)),0))</f>
        <v/>
      </c>
      <c r="N103" s="36"/>
      <c r="O103" s="36"/>
      <c r="P103" s="35"/>
      <c r="Q103" s="32" t="n">
        <f aca="false">IF(A103="",0,J103-N(N103)-N(O103))</f>
        <v>0</v>
      </c>
      <c r="R103" s="34" t="str">
        <f aca="false">IF(OR(A103="",Q103&lt;=0),"",MAX(0,Settings!$B$15-M103))</f>
        <v/>
      </c>
      <c r="S103" s="30" t="str">
        <f aca="false">IF(A103="","",IF(Q103&lt;=0,"Paid",IF(N(N103)&gt;0,"Part paid",IF(N(R103)&gt;0,"Overdue","Due"))))</f>
        <v/>
      </c>
      <c r="T103" s="34" t="str">
        <f aca="false">IF(A103="","",IF(MONTH(B103)&gt;=4,MONTH(B103)-3,MONTH(B103)+9))</f>
        <v/>
      </c>
    </row>
    <row r="104" customFormat="false" ht="15" hidden="false" customHeight="true" outlineLevel="0" collapsed="false">
      <c r="A104" s="27"/>
      <c r="B104" s="35"/>
      <c r="C104" s="27"/>
      <c r="D104" s="27"/>
      <c r="E104" s="36"/>
      <c r="F104" s="30" t="str">
        <f aca="false">IF(A104="","",IF(Settings!$B$8="","No GST",IF(IFERROR(INDEX(Clients!$G$5:$G$154,MATCH(C104,Clients!$A$5:$A$154,0)),"")="96","Export",IF(IFERROR(INDEX(Clients!$G$5:$G$154,MATCH(C104,Clients!$A$5:$A$154,0)),"")=Settings!$B$17,"CGST+SGST","IGST"))))</f>
        <v/>
      </c>
      <c r="G104" s="31" t="n">
        <f aca="false">IF(F104="IGST",ROUND(N(E104)*Settings!$B$10,0),0)</f>
        <v>0</v>
      </c>
      <c r="H104" s="31" t="n">
        <f aca="false">IF(F104="CGST+SGST",ROUND(N(E104)*Settings!$B$10/2,0),0)</f>
        <v>0</v>
      </c>
      <c r="I104" s="31" t="n">
        <f aca="false">H104</f>
        <v>0</v>
      </c>
      <c r="J104" s="32" t="n">
        <f aca="false">N(E104)+G104+H104+I104</f>
        <v>0</v>
      </c>
      <c r="K104" s="31" t="n">
        <f aca="false">IF(A104="",0,ROUND(N(E104)*IFERROR(INDEX(Clients!$E$5:$E$154,MATCH(C104,Clients!$A$5:$A$154,0)),0),0))</f>
        <v>0</v>
      </c>
      <c r="L104" s="31" t="n">
        <f aca="false">J104-K104</f>
        <v>0</v>
      </c>
      <c r="M104" s="33" t="str">
        <f aca="false">IF(A104="","",B104+IFERROR(INDEX(Clients!$F$5:$F$154,MATCH(C104,Clients!$A$5:$A$154,0)),0))</f>
        <v/>
      </c>
      <c r="N104" s="36"/>
      <c r="O104" s="36"/>
      <c r="P104" s="35"/>
      <c r="Q104" s="32" t="n">
        <f aca="false">IF(A104="",0,J104-N(N104)-N(O104))</f>
        <v>0</v>
      </c>
      <c r="R104" s="34" t="str">
        <f aca="false">IF(OR(A104="",Q104&lt;=0),"",MAX(0,Settings!$B$15-M104))</f>
        <v/>
      </c>
      <c r="S104" s="30" t="str">
        <f aca="false">IF(A104="","",IF(Q104&lt;=0,"Paid",IF(N(N104)&gt;0,"Part paid",IF(N(R104)&gt;0,"Overdue","Due"))))</f>
        <v/>
      </c>
      <c r="T104" s="34" t="str">
        <f aca="false">IF(A104="","",IF(MONTH(B104)&gt;=4,MONTH(B104)-3,MONTH(B104)+9))</f>
        <v/>
      </c>
    </row>
    <row r="105" customFormat="false" ht="15" hidden="false" customHeight="true" outlineLevel="0" collapsed="false">
      <c r="A105" s="27"/>
      <c r="B105" s="35"/>
      <c r="C105" s="27"/>
      <c r="D105" s="27"/>
      <c r="E105" s="36"/>
      <c r="F105" s="30" t="str">
        <f aca="false">IF(A105="","",IF(Settings!$B$8="","No GST",IF(IFERROR(INDEX(Clients!$G$5:$G$154,MATCH(C105,Clients!$A$5:$A$154,0)),"")="96","Export",IF(IFERROR(INDEX(Clients!$G$5:$G$154,MATCH(C105,Clients!$A$5:$A$154,0)),"")=Settings!$B$17,"CGST+SGST","IGST"))))</f>
        <v/>
      </c>
      <c r="G105" s="31" t="n">
        <f aca="false">IF(F105="IGST",ROUND(N(E105)*Settings!$B$10,0),0)</f>
        <v>0</v>
      </c>
      <c r="H105" s="31" t="n">
        <f aca="false">IF(F105="CGST+SGST",ROUND(N(E105)*Settings!$B$10/2,0),0)</f>
        <v>0</v>
      </c>
      <c r="I105" s="31" t="n">
        <f aca="false">H105</f>
        <v>0</v>
      </c>
      <c r="J105" s="32" t="n">
        <f aca="false">N(E105)+G105+H105+I105</f>
        <v>0</v>
      </c>
      <c r="K105" s="31" t="n">
        <f aca="false">IF(A105="",0,ROUND(N(E105)*IFERROR(INDEX(Clients!$E$5:$E$154,MATCH(C105,Clients!$A$5:$A$154,0)),0),0))</f>
        <v>0</v>
      </c>
      <c r="L105" s="31" t="n">
        <f aca="false">J105-K105</f>
        <v>0</v>
      </c>
      <c r="M105" s="33" t="str">
        <f aca="false">IF(A105="","",B105+IFERROR(INDEX(Clients!$F$5:$F$154,MATCH(C105,Clients!$A$5:$A$154,0)),0))</f>
        <v/>
      </c>
      <c r="N105" s="36"/>
      <c r="O105" s="36"/>
      <c r="P105" s="35"/>
      <c r="Q105" s="32" t="n">
        <f aca="false">IF(A105="",0,J105-N(N105)-N(O105))</f>
        <v>0</v>
      </c>
      <c r="R105" s="34" t="str">
        <f aca="false">IF(OR(A105="",Q105&lt;=0),"",MAX(0,Settings!$B$15-M105))</f>
        <v/>
      </c>
      <c r="S105" s="30" t="str">
        <f aca="false">IF(A105="","",IF(Q105&lt;=0,"Paid",IF(N(N105)&gt;0,"Part paid",IF(N(R105)&gt;0,"Overdue","Due"))))</f>
        <v/>
      </c>
      <c r="T105" s="34" t="str">
        <f aca="false">IF(A105="","",IF(MONTH(B105)&gt;=4,MONTH(B105)-3,MONTH(B105)+9))</f>
        <v/>
      </c>
    </row>
    <row r="106" customFormat="false" ht="15" hidden="false" customHeight="true" outlineLevel="0" collapsed="false">
      <c r="A106" s="27"/>
      <c r="B106" s="35"/>
      <c r="C106" s="27"/>
      <c r="D106" s="27"/>
      <c r="E106" s="36"/>
      <c r="F106" s="30" t="str">
        <f aca="false">IF(A106="","",IF(Settings!$B$8="","No GST",IF(IFERROR(INDEX(Clients!$G$5:$G$154,MATCH(C106,Clients!$A$5:$A$154,0)),"")="96","Export",IF(IFERROR(INDEX(Clients!$G$5:$G$154,MATCH(C106,Clients!$A$5:$A$154,0)),"")=Settings!$B$17,"CGST+SGST","IGST"))))</f>
        <v/>
      </c>
      <c r="G106" s="31" t="n">
        <f aca="false">IF(F106="IGST",ROUND(N(E106)*Settings!$B$10,0),0)</f>
        <v>0</v>
      </c>
      <c r="H106" s="31" t="n">
        <f aca="false">IF(F106="CGST+SGST",ROUND(N(E106)*Settings!$B$10/2,0),0)</f>
        <v>0</v>
      </c>
      <c r="I106" s="31" t="n">
        <f aca="false">H106</f>
        <v>0</v>
      </c>
      <c r="J106" s="32" t="n">
        <f aca="false">N(E106)+G106+H106+I106</f>
        <v>0</v>
      </c>
      <c r="K106" s="31" t="n">
        <f aca="false">IF(A106="",0,ROUND(N(E106)*IFERROR(INDEX(Clients!$E$5:$E$154,MATCH(C106,Clients!$A$5:$A$154,0)),0),0))</f>
        <v>0</v>
      </c>
      <c r="L106" s="31" t="n">
        <f aca="false">J106-K106</f>
        <v>0</v>
      </c>
      <c r="M106" s="33" t="str">
        <f aca="false">IF(A106="","",B106+IFERROR(INDEX(Clients!$F$5:$F$154,MATCH(C106,Clients!$A$5:$A$154,0)),0))</f>
        <v/>
      </c>
      <c r="N106" s="36"/>
      <c r="O106" s="36"/>
      <c r="P106" s="35"/>
      <c r="Q106" s="32" t="n">
        <f aca="false">IF(A106="",0,J106-N(N106)-N(O106))</f>
        <v>0</v>
      </c>
      <c r="R106" s="34" t="str">
        <f aca="false">IF(OR(A106="",Q106&lt;=0),"",MAX(0,Settings!$B$15-M106))</f>
        <v/>
      </c>
      <c r="S106" s="30" t="str">
        <f aca="false">IF(A106="","",IF(Q106&lt;=0,"Paid",IF(N(N106)&gt;0,"Part paid",IF(N(R106)&gt;0,"Overdue","Due"))))</f>
        <v/>
      </c>
      <c r="T106" s="34" t="str">
        <f aca="false">IF(A106="","",IF(MONTH(B106)&gt;=4,MONTH(B106)-3,MONTH(B106)+9))</f>
        <v/>
      </c>
    </row>
    <row r="107" customFormat="false" ht="15" hidden="false" customHeight="true" outlineLevel="0" collapsed="false">
      <c r="A107" s="27"/>
      <c r="B107" s="35"/>
      <c r="C107" s="27"/>
      <c r="D107" s="27"/>
      <c r="E107" s="36"/>
      <c r="F107" s="30" t="str">
        <f aca="false">IF(A107="","",IF(Settings!$B$8="","No GST",IF(IFERROR(INDEX(Clients!$G$5:$G$154,MATCH(C107,Clients!$A$5:$A$154,0)),"")="96","Export",IF(IFERROR(INDEX(Clients!$G$5:$G$154,MATCH(C107,Clients!$A$5:$A$154,0)),"")=Settings!$B$17,"CGST+SGST","IGST"))))</f>
        <v/>
      </c>
      <c r="G107" s="31" t="n">
        <f aca="false">IF(F107="IGST",ROUND(N(E107)*Settings!$B$10,0),0)</f>
        <v>0</v>
      </c>
      <c r="H107" s="31" t="n">
        <f aca="false">IF(F107="CGST+SGST",ROUND(N(E107)*Settings!$B$10/2,0),0)</f>
        <v>0</v>
      </c>
      <c r="I107" s="31" t="n">
        <f aca="false">H107</f>
        <v>0</v>
      </c>
      <c r="J107" s="32" t="n">
        <f aca="false">N(E107)+G107+H107+I107</f>
        <v>0</v>
      </c>
      <c r="K107" s="31" t="n">
        <f aca="false">IF(A107="",0,ROUND(N(E107)*IFERROR(INDEX(Clients!$E$5:$E$154,MATCH(C107,Clients!$A$5:$A$154,0)),0),0))</f>
        <v>0</v>
      </c>
      <c r="L107" s="31" t="n">
        <f aca="false">J107-K107</f>
        <v>0</v>
      </c>
      <c r="M107" s="33" t="str">
        <f aca="false">IF(A107="","",B107+IFERROR(INDEX(Clients!$F$5:$F$154,MATCH(C107,Clients!$A$5:$A$154,0)),0))</f>
        <v/>
      </c>
      <c r="N107" s="36"/>
      <c r="O107" s="36"/>
      <c r="P107" s="35"/>
      <c r="Q107" s="32" t="n">
        <f aca="false">IF(A107="",0,J107-N(N107)-N(O107))</f>
        <v>0</v>
      </c>
      <c r="R107" s="34" t="str">
        <f aca="false">IF(OR(A107="",Q107&lt;=0),"",MAX(0,Settings!$B$15-M107))</f>
        <v/>
      </c>
      <c r="S107" s="30" t="str">
        <f aca="false">IF(A107="","",IF(Q107&lt;=0,"Paid",IF(N(N107)&gt;0,"Part paid",IF(N(R107)&gt;0,"Overdue","Due"))))</f>
        <v/>
      </c>
      <c r="T107" s="34" t="str">
        <f aca="false">IF(A107="","",IF(MONTH(B107)&gt;=4,MONTH(B107)-3,MONTH(B107)+9))</f>
        <v/>
      </c>
    </row>
    <row r="108" customFormat="false" ht="15" hidden="false" customHeight="true" outlineLevel="0" collapsed="false">
      <c r="A108" s="27"/>
      <c r="B108" s="35"/>
      <c r="C108" s="27"/>
      <c r="D108" s="27"/>
      <c r="E108" s="36"/>
      <c r="F108" s="30" t="str">
        <f aca="false">IF(A108="","",IF(Settings!$B$8="","No GST",IF(IFERROR(INDEX(Clients!$G$5:$G$154,MATCH(C108,Clients!$A$5:$A$154,0)),"")="96","Export",IF(IFERROR(INDEX(Clients!$G$5:$G$154,MATCH(C108,Clients!$A$5:$A$154,0)),"")=Settings!$B$17,"CGST+SGST","IGST"))))</f>
        <v/>
      </c>
      <c r="G108" s="31" t="n">
        <f aca="false">IF(F108="IGST",ROUND(N(E108)*Settings!$B$10,0),0)</f>
        <v>0</v>
      </c>
      <c r="H108" s="31" t="n">
        <f aca="false">IF(F108="CGST+SGST",ROUND(N(E108)*Settings!$B$10/2,0),0)</f>
        <v>0</v>
      </c>
      <c r="I108" s="31" t="n">
        <f aca="false">H108</f>
        <v>0</v>
      </c>
      <c r="J108" s="32" t="n">
        <f aca="false">N(E108)+G108+H108+I108</f>
        <v>0</v>
      </c>
      <c r="K108" s="31" t="n">
        <f aca="false">IF(A108="",0,ROUND(N(E108)*IFERROR(INDEX(Clients!$E$5:$E$154,MATCH(C108,Clients!$A$5:$A$154,0)),0),0))</f>
        <v>0</v>
      </c>
      <c r="L108" s="31" t="n">
        <f aca="false">J108-K108</f>
        <v>0</v>
      </c>
      <c r="M108" s="33" t="str">
        <f aca="false">IF(A108="","",B108+IFERROR(INDEX(Clients!$F$5:$F$154,MATCH(C108,Clients!$A$5:$A$154,0)),0))</f>
        <v/>
      </c>
      <c r="N108" s="36"/>
      <c r="O108" s="36"/>
      <c r="P108" s="35"/>
      <c r="Q108" s="32" t="n">
        <f aca="false">IF(A108="",0,J108-N(N108)-N(O108))</f>
        <v>0</v>
      </c>
      <c r="R108" s="34" t="str">
        <f aca="false">IF(OR(A108="",Q108&lt;=0),"",MAX(0,Settings!$B$15-M108))</f>
        <v/>
      </c>
      <c r="S108" s="30" t="str">
        <f aca="false">IF(A108="","",IF(Q108&lt;=0,"Paid",IF(N(N108)&gt;0,"Part paid",IF(N(R108)&gt;0,"Overdue","Due"))))</f>
        <v/>
      </c>
      <c r="T108" s="34" t="str">
        <f aca="false">IF(A108="","",IF(MONTH(B108)&gt;=4,MONTH(B108)-3,MONTH(B108)+9))</f>
        <v/>
      </c>
    </row>
    <row r="109" customFormat="false" ht="15" hidden="false" customHeight="true" outlineLevel="0" collapsed="false">
      <c r="A109" s="27"/>
      <c r="B109" s="35"/>
      <c r="C109" s="27"/>
      <c r="D109" s="27"/>
      <c r="E109" s="36"/>
      <c r="F109" s="30" t="str">
        <f aca="false">IF(A109="","",IF(Settings!$B$8="","No GST",IF(IFERROR(INDEX(Clients!$G$5:$G$154,MATCH(C109,Clients!$A$5:$A$154,0)),"")="96","Export",IF(IFERROR(INDEX(Clients!$G$5:$G$154,MATCH(C109,Clients!$A$5:$A$154,0)),"")=Settings!$B$17,"CGST+SGST","IGST"))))</f>
        <v/>
      </c>
      <c r="G109" s="31" t="n">
        <f aca="false">IF(F109="IGST",ROUND(N(E109)*Settings!$B$10,0),0)</f>
        <v>0</v>
      </c>
      <c r="H109" s="31" t="n">
        <f aca="false">IF(F109="CGST+SGST",ROUND(N(E109)*Settings!$B$10/2,0),0)</f>
        <v>0</v>
      </c>
      <c r="I109" s="31" t="n">
        <f aca="false">H109</f>
        <v>0</v>
      </c>
      <c r="J109" s="32" t="n">
        <f aca="false">N(E109)+G109+H109+I109</f>
        <v>0</v>
      </c>
      <c r="K109" s="31" t="n">
        <f aca="false">IF(A109="",0,ROUND(N(E109)*IFERROR(INDEX(Clients!$E$5:$E$154,MATCH(C109,Clients!$A$5:$A$154,0)),0),0))</f>
        <v>0</v>
      </c>
      <c r="L109" s="31" t="n">
        <f aca="false">J109-K109</f>
        <v>0</v>
      </c>
      <c r="M109" s="33" t="str">
        <f aca="false">IF(A109="","",B109+IFERROR(INDEX(Clients!$F$5:$F$154,MATCH(C109,Clients!$A$5:$A$154,0)),0))</f>
        <v/>
      </c>
      <c r="N109" s="36"/>
      <c r="O109" s="36"/>
      <c r="P109" s="35"/>
      <c r="Q109" s="32" t="n">
        <f aca="false">IF(A109="",0,J109-N(N109)-N(O109))</f>
        <v>0</v>
      </c>
      <c r="R109" s="34" t="str">
        <f aca="false">IF(OR(A109="",Q109&lt;=0),"",MAX(0,Settings!$B$15-M109))</f>
        <v/>
      </c>
      <c r="S109" s="30" t="str">
        <f aca="false">IF(A109="","",IF(Q109&lt;=0,"Paid",IF(N(N109)&gt;0,"Part paid",IF(N(R109)&gt;0,"Overdue","Due"))))</f>
        <v/>
      </c>
      <c r="T109" s="34" t="str">
        <f aca="false">IF(A109="","",IF(MONTH(B109)&gt;=4,MONTH(B109)-3,MONTH(B109)+9))</f>
        <v/>
      </c>
    </row>
    <row r="110" customFormat="false" ht="15" hidden="false" customHeight="true" outlineLevel="0" collapsed="false">
      <c r="A110" s="27"/>
      <c r="B110" s="35"/>
      <c r="C110" s="27"/>
      <c r="D110" s="27"/>
      <c r="E110" s="36"/>
      <c r="F110" s="30" t="str">
        <f aca="false">IF(A110="","",IF(Settings!$B$8="","No GST",IF(IFERROR(INDEX(Clients!$G$5:$G$154,MATCH(C110,Clients!$A$5:$A$154,0)),"")="96","Export",IF(IFERROR(INDEX(Clients!$G$5:$G$154,MATCH(C110,Clients!$A$5:$A$154,0)),"")=Settings!$B$17,"CGST+SGST","IGST"))))</f>
        <v/>
      </c>
      <c r="G110" s="31" t="n">
        <f aca="false">IF(F110="IGST",ROUND(N(E110)*Settings!$B$10,0),0)</f>
        <v>0</v>
      </c>
      <c r="H110" s="31" t="n">
        <f aca="false">IF(F110="CGST+SGST",ROUND(N(E110)*Settings!$B$10/2,0),0)</f>
        <v>0</v>
      </c>
      <c r="I110" s="31" t="n">
        <f aca="false">H110</f>
        <v>0</v>
      </c>
      <c r="J110" s="32" t="n">
        <f aca="false">N(E110)+G110+H110+I110</f>
        <v>0</v>
      </c>
      <c r="K110" s="31" t="n">
        <f aca="false">IF(A110="",0,ROUND(N(E110)*IFERROR(INDEX(Clients!$E$5:$E$154,MATCH(C110,Clients!$A$5:$A$154,0)),0),0))</f>
        <v>0</v>
      </c>
      <c r="L110" s="31" t="n">
        <f aca="false">J110-K110</f>
        <v>0</v>
      </c>
      <c r="M110" s="33" t="str">
        <f aca="false">IF(A110="","",B110+IFERROR(INDEX(Clients!$F$5:$F$154,MATCH(C110,Clients!$A$5:$A$154,0)),0))</f>
        <v/>
      </c>
      <c r="N110" s="36"/>
      <c r="O110" s="36"/>
      <c r="P110" s="35"/>
      <c r="Q110" s="32" t="n">
        <f aca="false">IF(A110="",0,J110-N(N110)-N(O110))</f>
        <v>0</v>
      </c>
      <c r="R110" s="34" t="str">
        <f aca="false">IF(OR(A110="",Q110&lt;=0),"",MAX(0,Settings!$B$15-M110))</f>
        <v/>
      </c>
      <c r="S110" s="30" t="str">
        <f aca="false">IF(A110="","",IF(Q110&lt;=0,"Paid",IF(N(N110)&gt;0,"Part paid",IF(N(R110)&gt;0,"Overdue","Due"))))</f>
        <v/>
      </c>
      <c r="T110" s="34" t="str">
        <f aca="false">IF(A110="","",IF(MONTH(B110)&gt;=4,MONTH(B110)-3,MONTH(B110)+9))</f>
        <v/>
      </c>
    </row>
    <row r="111" customFormat="false" ht="15" hidden="false" customHeight="true" outlineLevel="0" collapsed="false">
      <c r="A111" s="27"/>
      <c r="B111" s="35"/>
      <c r="C111" s="27"/>
      <c r="D111" s="27"/>
      <c r="E111" s="36"/>
      <c r="F111" s="30" t="str">
        <f aca="false">IF(A111="","",IF(Settings!$B$8="","No GST",IF(IFERROR(INDEX(Clients!$G$5:$G$154,MATCH(C111,Clients!$A$5:$A$154,0)),"")="96","Export",IF(IFERROR(INDEX(Clients!$G$5:$G$154,MATCH(C111,Clients!$A$5:$A$154,0)),"")=Settings!$B$17,"CGST+SGST","IGST"))))</f>
        <v/>
      </c>
      <c r="G111" s="31" t="n">
        <f aca="false">IF(F111="IGST",ROUND(N(E111)*Settings!$B$10,0),0)</f>
        <v>0</v>
      </c>
      <c r="H111" s="31" t="n">
        <f aca="false">IF(F111="CGST+SGST",ROUND(N(E111)*Settings!$B$10/2,0),0)</f>
        <v>0</v>
      </c>
      <c r="I111" s="31" t="n">
        <f aca="false">H111</f>
        <v>0</v>
      </c>
      <c r="J111" s="32" t="n">
        <f aca="false">N(E111)+G111+H111+I111</f>
        <v>0</v>
      </c>
      <c r="K111" s="31" t="n">
        <f aca="false">IF(A111="",0,ROUND(N(E111)*IFERROR(INDEX(Clients!$E$5:$E$154,MATCH(C111,Clients!$A$5:$A$154,0)),0),0))</f>
        <v>0</v>
      </c>
      <c r="L111" s="31" t="n">
        <f aca="false">J111-K111</f>
        <v>0</v>
      </c>
      <c r="M111" s="33" t="str">
        <f aca="false">IF(A111="","",B111+IFERROR(INDEX(Clients!$F$5:$F$154,MATCH(C111,Clients!$A$5:$A$154,0)),0))</f>
        <v/>
      </c>
      <c r="N111" s="36"/>
      <c r="O111" s="36"/>
      <c r="P111" s="35"/>
      <c r="Q111" s="32" t="n">
        <f aca="false">IF(A111="",0,J111-N(N111)-N(O111))</f>
        <v>0</v>
      </c>
      <c r="R111" s="34" t="str">
        <f aca="false">IF(OR(A111="",Q111&lt;=0),"",MAX(0,Settings!$B$15-M111))</f>
        <v/>
      </c>
      <c r="S111" s="30" t="str">
        <f aca="false">IF(A111="","",IF(Q111&lt;=0,"Paid",IF(N(N111)&gt;0,"Part paid",IF(N(R111)&gt;0,"Overdue","Due"))))</f>
        <v/>
      </c>
      <c r="T111" s="34" t="str">
        <f aca="false">IF(A111="","",IF(MONTH(B111)&gt;=4,MONTH(B111)-3,MONTH(B111)+9))</f>
        <v/>
      </c>
    </row>
    <row r="112" customFormat="false" ht="15" hidden="false" customHeight="true" outlineLevel="0" collapsed="false">
      <c r="A112" s="27"/>
      <c r="B112" s="35"/>
      <c r="C112" s="27"/>
      <c r="D112" s="27"/>
      <c r="E112" s="36"/>
      <c r="F112" s="30" t="str">
        <f aca="false">IF(A112="","",IF(Settings!$B$8="","No GST",IF(IFERROR(INDEX(Clients!$G$5:$G$154,MATCH(C112,Clients!$A$5:$A$154,0)),"")="96","Export",IF(IFERROR(INDEX(Clients!$G$5:$G$154,MATCH(C112,Clients!$A$5:$A$154,0)),"")=Settings!$B$17,"CGST+SGST","IGST"))))</f>
        <v/>
      </c>
      <c r="G112" s="31" t="n">
        <f aca="false">IF(F112="IGST",ROUND(N(E112)*Settings!$B$10,0),0)</f>
        <v>0</v>
      </c>
      <c r="H112" s="31" t="n">
        <f aca="false">IF(F112="CGST+SGST",ROUND(N(E112)*Settings!$B$10/2,0),0)</f>
        <v>0</v>
      </c>
      <c r="I112" s="31" t="n">
        <f aca="false">H112</f>
        <v>0</v>
      </c>
      <c r="J112" s="32" t="n">
        <f aca="false">N(E112)+G112+H112+I112</f>
        <v>0</v>
      </c>
      <c r="K112" s="31" t="n">
        <f aca="false">IF(A112="",0,ROUND(N(E112)*IFERROR(INDEX(Clients!$E$5:$E$154,MATCH(C112,Clients!$A$5:$A$154,0)),0),0))</f>
        <v>0</v>
      </c>
      <c r="L112" s="31" t="n">
        <f aca="false">J112-K112</f>
        <v>0</v>
      </c>
      <c r="M112" s="33" t="str">
        <f aca="false">IF(A112="","",B112+IFERROR(INDEX(Clients!$F$5:$F$154,MATCH(C112,Clients!$A$5:$A$154,0)),0))</f>
        <v/>
      </c>
      <c r="N112" s="36"/>
      <c r="O112" s="36"/>
      <c r="P112" s="35"/>
      <c r="Q112" s="32" t="n">
        <f aca="false">IF(A112="",0,J112-N(N112)-N(O112))</f>
        <v>0</v>
      </c>
      <c r="R112" s="34" t="str">
        <f aca="false">IF(OR(A112="",Q112&lt;=0),"",MAX(0,Settings!$B$15-M112))</f>
        <v/>
      </c>
      <c r="S112" s="30" t="str">
        <f aca="false">IF(A112="","",IF(Q112&lt;=0,"Paid",IF(N(N112)&gt;0,"Part paid",IF(N(R112)&gt;0,"Overdue","Due"))))</f>
        <v/>
      </c>
      <c r="T112" s="34" t="str">
        <f aca="false">IF(A112="","",IF(MONTH(B112)&gt;=4,MONTH(B112)-3,MONTH(B112)+9))</f>
        <v/>
      </c>
    </row>
    <row r="113" customFormat="false" ht="15" hidden="false" customHeight="true" outlineLevel="0" collapsed="false">
      <c r="A113" s="27"/>
      <c r="B113" s="35"/>
      <c r="C113" s="27"/>
      <c r="D113" s="27"/>
      <c r="E113" s="36"/>
      <c r="F113" s="30" t="str">
        <f aca="false">IF(A113="","",IF(Settings!$B$8="","No GST",IF(IFERROR(INDEX(Clients!$G$5:$G$154,MATCH(C113,Clients!$A$5:$A$154,0)),"")="96","Export",IF(IFERROR(INDEX(Clients!$G$5:$G$154,MATCH(C113,Clients!$A$5:$A$154,0)),"")=Settings!$B$17,"CGST+SGST","IGST"))))</f>
        <v/>
      </c>
      <c r="G113" s="31" t="n">
        <f aca="false">IF(F113="IGST",ROUND(N(E113)*Settings!$B$10,0),0)</f>
        <v>0</v>
      </c>
      <c r="H113" s="31" t="n">
        <f aca="false">IF(F113="CGST+SGST",ROUND(N(E113)*Settings!$B$10/2,0),0)</f>
        <v>0</v>
      </c>
      <c r="I113" s="31" t="n">
        <f aca="false">H113</f>
        <v>0</v>
      </c>
      <c r="J113" s="32" t="n">
        <f aca="false">N(E113)+G113+H113+I113</f>
        <v>0</v>
      </c>
      <c r="K113" s="31" t="n">
        <f aca="false">IF(A113="",0,ROUND(N(E113)*IFERROR(INDEX(Clients!$E$5:$E$154,MATCH(C113,Clients!$A$5:$A$154,0)),0),0))</f>
        <v>0</v>
      </c>
      <c r="L113" s="31" t="n">
        <f aca="false">J113-K113</f>
        <v>0</v>
      </c>
      <c r="M113" s="33" t="str">
        <f aca="false">IF(A113="","",B113+IFERROR(INDEX(Clients!$F$5:$F$154,MATCH(C113,Clients!$A$5:$A$154,0)),0))</f>
        <v/>
      </c>
      <c r="N113" s="36"/>
      <c r="O113" s="36"/>
      <c r="P113" s="35"/>
      <c r="Q113" s="32" t="n">
        <f aca="false">IF(A113="",0,J113-N(N113)-N(O113))</f>
        <v>0</v>
      </c>
      <c r="R113" s="34" t="str">
        <f aca="false">IF(OR(A113="",Q113&lt;=0),"",MAX(0,Settings!$B$15-M113))</f>
        <v/>
      </c>
      <c r="S113" s="30" t="str">
        <f aca="false">IF(A113="","",IF(Q113&lt;=0,"Paid",IF(N(N113)&gt;0,"Part paid",IF(N(R113)&gt;0,"Overdue","Due"))))</f>
        <v/>
      </c>
      <c r="T113" s="34" t="str">
        <f aca="false">IF(A113="","",IF(MONTH(B113)&gt;=4,MONTH(B113)-3,MONTH(B113)+9))</f>
        <v/>
      </c>
    </row>
    <row r="114" customFormat="false" ht="15" hidden="false" customHeight="true" outlineLevel="0" collapsed="false">
      <c r="A114" s="27"/>
      <c r="B114" s="35"/>
      <c r="C114" s="27"/>
      <c r="D114" s="27"/>
      <c r="E114" s="36"/>
      <c r="F114" s="30" t="str">
        <f aca="false">IF(A114="","",IF(Settings!$B$8="","No GST",IF(IFERROR(INDEX(Clients!$G$5:$G$154,MATCH(C114,Clients!$A$5:$A$154,0)),"")="96","Export",IF(IFERROR(INDEX(Clients!$G$5:$G$154,MATCH(C114,Clients!$A$5:$A$154,0)),"")=Settings!$B$17,"CGST+SGST","IGST"))))</f>
        <v/>
      </c>
      <c r="G114" s="31" t="n">
        <f aca="false">IF(F114="IGST",ROUND(N(E114)*Settings!$B$10,0),0)</f>
        <v>0</v>
      </c>
      <c r="H114" s="31" t="n">
        <f aca="false">IF(F114="CGST+SGST",ROUND(N(E114)*Settings!$B$10/2,0),0)</f>
        <v>0</v>
      </c>
      <c r="I114" s="31" t="n">
        <f aca="false">H114</f>
        <v>0</v>
      </c>
      <c r="J114" s="32" t="n">
        <f aca="false">N(E114)+G114+H114+I114</f>
        <v>0</v>
      </c>
      <c r="K114" s="31" t="n">
        <f aca="false">IF(A114="",0,ROUND(N(E114)*IFERROR(INDEX(Clients!$E$5:$E$154,MATCH(C114,Clients!$A$5:$A$154,0)),0),0))</f>
        <v>0</v>
      </c>
      <c r="L114" s="31" t="n">
        <f aca="false">J114-K114</f>
        <v>0</v>
      </c>
      <c r="M114" s="33" t="str">
        <f aca="false">IF(A114="","",B114+IFERROR(INDEX(Clients!$F$5:$F$154,MATCH(C114,Clients!$A$5:$A$154,0)),0))</f>
        <v/>
      </c>
      <c r="N114" s="36"/>
      <c r="O114" s="36"/>
      <c r="P114" s="35"/>
      <c r="Q114" s="32" t="n">
        <f aca="false">IF(A114="",0,J114-N(N114)-N(O114))</f>
        <v>0</v>
      </c>
      <c r="R114" s="34" t="str">
        <f aca="false">IF(OR(A114="",Q114&lt;=0),"",MAX(0,Settings!$B$15-M114))</f>
        <v/>
      </c>
      <c r="S114" s="30" t="str">
        <f aca="false">IF(A114="","",IF(Q114&lt;=0,"Paid",IF(N(N114)&gt;0,"Part paid",IF(N(R114)&gt;0,"Overdue","Due"))))</f>
        <v/>
      </c>
      <c r="T114" s="34" t="str">
        <f aca="false">IF(A114="","",IF(MONTH(B114)&gt;=4,MONTH(B114)-3,MONTH(B114)+9))</f>
        <v/>
      </c>
    </row>
    <row r="115" customFormat="false" ht="15" hidden="false" customHeight="true" outlineLevel="0" collapsed="false">
      <c r="A115" s="27"/>
      <c r="B115" s="35"/>
      <c r="C115" s="27"/>
      <c r="D115" s="27"/>
      <c r="E115" s="36"/>
      <c r="F115" s="30" t="str">
        <f aca="false">IF(A115="","",IF(Settings!$B$8="","No GST",IF(IFERROR(INDEX(Clients!$G$5:$G$154,MATCH(C115,Clients!$A$5:$A$154,0)),"")="96","Export",IF(IFERROR(INDEX(Clients!$G$5:$G$154,MATCH(C115,Clients!$A$5:$A$154,0)),"")=Settings!$B$17,"CGST+SGST","IGST"))))</f>
        <v/>
      </c>
      <c r="G115" s="31" t="n">
        <f aca="false">IF(F115="IGST",ROUND(N(E115)*Settings!$B$10,0),0)</f>
        <v>0</v>
      </c>
      <c r="H115" s="31" t="n">
        <f aca="false">IF(F115="CGST+SGST",ROUND(N(E115)*Settings!$B$10/2,0),0)</f>
        <v>0</v>
      </c>
      <c r="I115" s="31" t="n">
        <f aca="false">H115</f>
        <v>0</v>
      </c>
      <c r="J115" s="32" t="n">
        <f aca="false">N(E115)+G115+H115+I115</f>
        <v>0</v>
      </c>
      <c r="K115" s="31" t="n">
        <f aca="false">IF(A115="",0,ROUND(N(E115)*IFERROR(INDEX(Clients!$E$5:$E$154,MATCH(C115,Clients!$A$5:$A$154,0)),0),0))</f>
        <v>0</v>
      </c>
      <c r="L115" s="31" t="n">
        <f aca="false">J115-K115</f>
        <v>0</v>
      </c>
      <c r="M115" s="33" t="str">
        <f aca="false">IF(A115="","",B115+IFERROR(INDEX(Clients!$F$5:$F$154,MATCH(C115,Clients!$A$5:$A$154,0)),0))</f>
        <v/>
      </c>
      <c r="N115" s="36"/>
      <c r="O115" s="36"/>
      <c r="P115" s="35"/>
      <c r="Q115" s="32" t="n">
        <f aca="false">IF(A115="",0,J115-N(N115)-N(O115))</f>
        <v>0</v>
      </c>
      <c r="R115" s="34" t="str">
        <f aca="false">IF(OR(A115="",Q115&lt;=0),"",MAX(0,Settings!$B$15-M115))</f>
        <v/>
      </c>
      <c r="S115" s="30" t="str">
        <f aca="false">IF(A115="","",IF(Q115&lt;=0,"Paid",IF(N(N115)&gt;0,"Part paid",IF(N(R115)&gt;0,"Overdue","Due"))))</f>
        <v/>
      </c>
      <c r="T115" s="34" t="str">
        <f aca="false">IF(A115="","",IF(MONTH(B115)&gt;=4,MONTH(B115)-3,MONTH(B115)+9))</f>
        <v/>
      </c>
    </row>
    <row r="116" customFormat="false" ht="15" hidden="false" customHeight="true" outlineLevel="0" collapsed="false">
      <c r="A116" s="27"/>
      <c r="B116" s="35"/>
      <c r="C116" s="27"/>
      <c r="D116" s="27"/>
      <c r="E116" s="36"/>
      <c r="F116" s="30" t="str">
        <f aca="false">IF(A116="","",IF(Settings!$B$8="","No GST",IF(IFERROR(INDEX(Clients!$G$5:$G$154,MATCH(C116,Clients!$A$5:$A$154,0)),"")="96","Export",IF(IFERROR(INDEX(Clients!$G$5:$G$154,MATCH(C116,Clients!$A$5:$A$154,0)),"")=Settings!$B$17,"CGST+SGST","IGST"))))</f>
        <v/>
      </c>
      <c r="G116" s="31" t="n">
        <f aca="false">IF(F116="IGST",ROUND(N(E116)*Settings!$B$10,0),0)</f>
        <v>0</v>
      </c>
      <c r="H116" s="31" t="n">
        <f aca="false">IF(F116="CGST+SGST",ROUND(N(E116)*Settings!$B$10/2,0),0)</f>
        <v>0</v>
      </c>
      <c r="I116" s="31" t="n">
        <f aca="false">H116</f>
        <v>0</v>
      </c>
      <c r="J116" s="32" t="n">
        <f aca="false">N(E116)+G116+H116+I116</f>
        <v>0</v>
      </c>
      <c r="K116" s="31" t="n">
        <f aca="false">IF(A116="",0,ROUND(N(E116)*IFERROR(INDEX(Clients!$E$5:$E$154,MATCH(C116,Clients!$A$5:$A$154,0)),0),0))</f>
        <v>0</v>
      </c>
      <c r="L116" s="31" t="n">
        <f aca="false">J116-K116</f>
        <v>0</v>
      </c>
      <c r="M116" s="33" t="str">
        <f aca="false">IF(A116="","",B116+IFERROR(INDEX(Clients!$F$5:$F$154,MATCH(C116,Clients!$A$5:$A$154,0)),0))</f>
        <v/>
      </c>
      <c r="N116" s="36"/>
      <c r="O116" s="36"/>
      <c r="P116" s="35"/>
      <c r="Q116" s="32" t="n">
        <f aca="false">IF(A116="",0,J116-N(N116)-N(O116))</f>
        <v>0</v>
      </c>
      <c r="R116" s="34" t="str">
        <f aca="false">IF(OR(A116="",Q116&lt;=0),"",MAX(0,Settings!$B$15-M116))</f>
        <v/>
      </c>
      <c r="S116" s="30" t="str">
        <f aca="false">IF(A116="","",IF(Q116&lt;=0,"Paid",IF(N(N116)&gt;0,"Part paid",IF(N(R116)&gt;0,"Overdue","Due"))))</f>
        <v/>
      </c>
      <c r="T116" s="34" t="str">
        <f aca="false">IF(A116="","",IF(MONTH(B116)&gt;=4,MONTH(B116)-3,MONTH(B116)+9))</f>
        <v/>
      </c>
    </row>
    <row r="117" customFormat="false" ht="15" hidden="false" customHeight="true" outlineLevel="0" collapsed="false">
      <c r="A117" s="27"/>
      <c r="B117" s="35"/>
      <c r="C117" s="27"/>
      <c r="D117" s="27"/>
      <c r="E117" s="36"/>
      <c r="F117" s="30" t="str">
        <f aca="false">IF(A117="","",IF(Settings!$B$8="","No GST",IF(IFERROR(INDEX(Clients!$G$5:$G$154,MATCH(C117,Clients!$A$5:$A$154,0)),"")="96","Export",IF(IFERROR(INDEX(Clients!$G$5:$G$154,MATCH(C117,Clients!$A$5:$A$154,0)),"")=Settings!$B$17,"CGST+SGST","IGST"))))</f>
        <v/>
      </c>
      <c r="G117" s="31" t="n">
        <f aca="false">IF(F117="IGST",ROUND(N(E117)*Settings!$B$10,0),0)</f>
        <v>0</v>
      </c>
      <c r="H117" s="31" t="n">
        <f aca="false">IF(F117="CGST+SGST",ROUND(N(E117)*Settings!$B$10/2,0),0)</f>
        <v>0</v>
      </c>
      <c r="I117" s="31" t="n">
        <f aca="false">H117</f>
        <v>0</v>
      </c>
      <c r="J117" s="32" t="n">
        <f aca="false">N(E117)+G117+H117+I117</f>
        <v>0</v>
      </c>
      <c r="K117" s="31" t="n">
        <f aca="false">IF(A117="",0,ROUND(N(E117)*IFERROR(INDEX(Clients!$E$5:$E$154,MATCH(C117,Clients!$A$5:$A$154,0)),0),0))</f>
        <v>0</v>
      </c>
      <c r="L117" s="31" t="n">
        <f aca="false">J117-K117</f>
        <v>0</v>
      </c>
      <c r="M117" s="33" t="str">
        <f aca="false">IF(A117="","",B117+IFERROR(INDEX(Clients!$F$5:$F$154,MATCH(C117,Clients!$A$5:$A$154,0)),0))</f>
        <v/>
      </c>
      <c r="N117" s="36"/>
      <c r="O117" s="36"/>
      <c r="P117" s="35"/>
      <c r="Q117" s="32" t="n">
        <f aca="false">IF(A117="",0,J117-N(N117)-N(O117))</f>
        <v>0</v>
      </c>
      <c r="R117" s="34" t="str">
        <f aca="false">IF(OR(A117="",Q117&lt;=0),"",MAX(0,Settings!$B$15-M117))</f>
        <v/>
      </c>
      <c r="S117" s="30" t="str">
        <f aca="false">IF(A117="","",IF(Q117&lt;=0,"Paid",IF(N(N117)&gt;0,"Part paid",IF(N(R117)&gt;0,"Overdue","Due"))))</f>
        <v/>
      </c>
      <c r="T117" s="34" t="str">
        <f aca="false">IF(A117="","",IF(MONTH(B117)&gt;=4,MONTH(B117)-3,MONTH(B117)+9))</f>
        <v/>
      </c>
    </row>
    <row r="118" customFormat="false" ht="15" hidden="false" customHeight="true" outlineLevel="0" collapsed="false">
      <c r="A118" s="27"/>
      <c r="B118" s="35"/>
      <c r="C118" s="27"/>
      <c r="D118" s="27"/>
      <c r="E118" s="36"/>
      <c r="F118" s="30" t="str">
        <f aca="false">IF(A118="","",IF(Settings!$B$8="","No GST",IF(IFERROR(INDEX(Clients!$G$5:$G$154,MATCH(C118,Clients!$A$5:$A$154,0)),"")="96","Export",IF(IFERROR(INDEX(Clients!$G$5:$G$154,MATCH(C118,Clients!$A$5:$A$154,0)),"")=Settings!$B$17,"CGST+SGST","IGST"))))</f>
        <v/>
      </c>
      <c r="G118" s="31" t="n">
        <f aca="false">IF(F118="IGST",ROUND(N(E118)*Settings!$B$10,0),0)</f>
        <v>0</v>
      </c>
      <c r="H118" s="31" t="n">
        <f aca="false">IF(F118="CGST+SGST",ROUND(N(E118)*Settings!$B$10/2,0),0)</f>
        <v>0</v>
      </c>
      <c r="I118" s="31" t="n">
        <f aca="false">H118</f>
        <v>0</v>
      </c>
      <c r="J118" s="32" t="n">
        <f aca="false">N(E118)+G118+H118+I118</f>
        <v>0</v>
      </c>
      <c r="K118" s="31" t="n">
        <f aca="false">IF(A118="",0,ROUND(N(E118)*IFERROR(INDEX(Clients!$E$5:$E$154,MATCH(C118,Clients!$A$5:$A$154,0)),0),0))</f>
        <v>0</v>
      </c>
      <c r="L118" s="31" t="n">
        <f aca="false">J118-K118</f>
        <v>0</v>
      </c>
      <c r="M118" s="33" t="str">
        <f aca="false">IF(A118="","",B118+IFERROR(INDEX(Clients!$F$5:$F$154,MATCH(C118,Clients!$A$5:$A$154,0)),0))</f>
        <v/>
      </c>
      <c r="N118" s="36"/>
      <c r="O118" s="36"/>
      <c r="P118" s="35"/>
      <c r="Q118" s="32" t="n">
        <f aca="false">IF(A118="",0,J118-N(N118)-N(O118))</f>
        <v>0</v>
      </c>
      <c r="R118" s="34" t="str">
        <f aca="false">IF(OR(A118="",Q118&lt;=0),"",MAX(0,Settings!$B$15-M118))</f>
        <v/>
      </c>
      <c r="S118" s="30" t="str">
        <f aca="false">IF(A118="","",IF(Q118&lt;=0,"Paid",IF(N(N118)&gt;0,"Part paid",IF(N(R118)&gt;0,"Overdue","Due"))))</f>
        <v/>
      </c>
      <c r="T118" s="34" t="str">
        <f aca="false">IF(A118="","",IF(MONTH(B118)&gt;=4,MONTH(B118)-3,MONTH(B118)+9))</f>
        <v/>
      </c>
    </row>
    <row r="119" customFormat="false" ht="15" hidden="false" customHeight="true" outlineLevel="0" collapsed="false">
      <c r="A119" s="27"/>
      <c r="B119" s="35"/>
      <c r="C119" s="27"/>
      <c r="D119" s="27"/>
      <c r="E119" s="36"/>
      <c r="F119" s="30" t="str">
        <f aca="false">IF(A119="","",IF(Settings!$B$8="","No GST",IF(IFERROR(INDEX(Clients!$G$5:$G$154,MATCH(C119,Clients!$A$5:$A$154,0)),"")="96","Export",IF(IFERROR(INDEX(Clients!$G$5:$G$154,MATCH(C119,Clients!$A$5:$A$154,0)),"")=Settings!$B$17,"CGST+SGST","IGST"))))</f>
        <v/>
      </c>
      <c r="G119" s="31" t="n">
        <f aca="false">IF(F119="IGST",ROUND(N(E119)*Settings!$B$10,0),0)</f>
        <v>0</v>
      </c>
      <c r="H119" s="31" t="n">
        <f aca="false">IF(F119="CGST+SGST",ROUND(N(E119)*Settings!$B$10/2,0),0)</f>
        <v>0</v>
      </c>
      <c r="I119" s="31" t="n">
        <f aca="false">H119</f>
        <v>0</v>
      </c>
      <c r="J119" s="32" t="n">
        <f aca="false">N(E119)+G119+H119+I119</f>
        <v>0</v>
      </c>
      <c r="K119" s="31" t="n">
        <f aca="false">IF(A119="",0,ROUND(N(E119)*IFERROR(INDEX(Clients!$E$5:$E$154,MATCH(C119,Clients!$A$5:$A$154,0)),0),0))</f>
        <v>0</v>
      </c>
      <c r="L119" s="31" t="n">
        <f aca="false">J119-K119</f>
        <v>0</v>
      </c>
      <c r="M119" s="33" t="str">
        <f aca="false">IF(A119="","",B119+IFERROR(INDEX(Clients!$F$5:$F$154,MATCH(C119,Clients!$A$5:$A$154,0)),0))</f>
        <v/>
      </c>
      <c r="N119" s="36"/>
      <c r="O119" s="36"/>
      <c r="P119" s="35"/>
      <c r="Q119" s="32" t="n">
        <f aca="false">IF(A119="",0,J119-N(N119)-N(O119))</f>
        <v>0</v>
      </c>
      <c r="R119" s="34" t="str">
        <f aca="false">IF(OR(A119="",Q119&lt;=0),"",MAX(0,Settings!$B$15-M119))</f>
        <v/>
      </c>
      <c r="S119" s="30" t="str">
        <f aca="false">IF(A119="","",IF(Q119&lt;=0,"Paid",IF(N(N119)&gt;0,"Part paid",IF(N(R119)&gt;0,"Overdue","Due"))))</f>
        <v/>
      </c>
      <c r="T119" s="34" t="str">
        <f aca="false">IF(A119="","",IF(MONTH(B119)&gt;=4,MONTH(B119)-3,MONTH(B119)+9))</f>
        <v/>
      </c>
    </row>
    <row r="120" customFormat="false" ht="15" hidden="false" customHeight="true" outlineLevel="0" collapsed="false">
      <c r="A120" s="27"/>
      <c r="B120" s="35"/>
      <c r="C120" s="27"/>
      <c r="D120" s="27"/>
      <c r="E120" s="36"/>
      <c r="F120" s="30" t="str">
        <f aca="false">IF(A120="","",IF(Settings!$B$8="","No GST",IF(IFERROR(INDEX(Clients!$G$5:$G$154,MATCH(C120,Clients!$A$5:$A$154,0)),"")="96","Export",IF(IFERROR(INDEX(Clients!$G$5:$G$154,MATCH(C120,Clients!$A$5:$A$154,0)),"")=Settings!$B$17,"CGST+SGST","IGST"))))</f>
        <v/>
      </c>
      <c r="G120" s="31" t="n">
        <f aca="false">IF(F120="IGST",ROUND(N(E120)*Settings!$B$10,0),0)</f>
        <v>0</v>
      </c>
      <c r="H120" s="31" t="n">
        <f aca="false">IF(F120="CGST+SGST",ROUND(N(E120)*Settings!$B$10/2,0),0)</f>
        <v>0</v>
      </c>
      <c r="I120" s="31" t="n">
        <f aca="false">H120</f>
        <v>0</v>
      </c>
      <c r="J120" s="32" t="n">
        <f aca="false">N(E120)+G120+H120+I120</f>
        <v>0</v>
      </c>
      <c r="K120" s="31" t="n">
        <f aca="false">IF(A120="",0,ROUND(N(E120)*IFERROR(INDEX(Clients!$E$5:$E$154,MATCH(C120,Clients!$A$5:$A$154,0)),0),0))</f>
        <v>0</v>
      </c>
      <c r="L120" s="31" t="n">
        <f aca="false">J120-K120</f>
        <v>0</v>
      </c>
      <c r="M120" s="33" t="str">
        <f aca="false">IF(A120="","",B120+IFERROR(INDEX(Clients!$F$5:$F$154,MATCH(C120,Clients!$A$5:$A$154,0)),0))</f>
        <v/>
      </c>
      <c r="N120" s="36"/>
      <c r="O120" s="36"/>
      <c r="P120" s="35"/>
      <c r="Q120" s="32" t="n">
        <f aca="false">IF(A120="",0,J120-N(N120)-N(O120))</f>
        <v>0</v>
      </c>
      <c r="R120" s="34" t="str">
        <f aca="false">IF(OR(A120="",Q120&lt;=0),"",MAX(0,Settings!$B$15-M120))</f>
        <v/>
      </c>
      <c r="S120" s="30" t="str">
        <f aca="false">IF(A120="","",IF(Q120&lt;=0,"Paid",IF(N(N120)&gt;0,"Part paid",IF(N(R120)&gt;0,"Overdue","Due"))))</f>
        <v/>
      </c>
      <c r="T120" s="34" t="str">
        <f aca="false">IF(A120="","",IF(MONTH(B120)&gt;=4,MONTH(B120)-3,MONTH(B120)+9))</f>
        <v/>
      </c>
    </row>
    <row r="121" customFormat="false" ht="15" hidden="false" customHeight="true" outlineLevel="0" collapsed="false">
      <c r="A121" s="27"/>
      <c r="B121" s="35"/>
      <c r="C121" s="27"/>
      <c r="D121" s="27"/>
      <c r="E121" s="36"/>
      <c r="F121" s="30" t="str">
        <f aca="false">IF(A121="","",IF(Settings!$B$8="","No GST",IF(IFERROR(INDEX(Clients!$G$5:$G$154,MATCH(C121,Clients!$A$5:$A$154,0)),"")="96","Export",IF(IFERROR(INDEX(Clients!$G$5:$G$154,MATCH(C121,Clients!$A$5:$A$154,0)),"")=Settings!$B$17,"CGST+SGST","IGST"))))</f>
        <v/>
      </c>
      <c r="G121" s="31" t="n">
        <f aca="false">IF(F121="IGST",ROUND(N(E121)*Settings!$B$10,0),0)</f>
        <v>0</v>
      </c>
      <c r="H121" s="31" t="n">
        <f aca="false">IF(F121="CGST+SGST",ROUND(N(E121)*Settings!$B$10/2,0),0)</f>
        <v>0</v>
      </c>
      <c r="I121" s="31" t="n">
        <f aca="false">H121</f>
        <v>0</v>
      </c>
      <c r="J121" s="32" t="n">
        <f aca="false">N(E121)+G121+H121+I121</f>
        <v>0</v>
      </c>
      <c r="K121" s="31" t="n">
        <f aca="false">IF(A121="",0,ROUND(N(E121)*IFERROR(INDEX(Clients!$E$5:$E$154,MATCH(C121,Clients!$A$5:$A$154,0)),0),0))</f>
        <v>0</v>
      </c>
      <c r="L121" s="31" t="n">
        <f aca="false">J121-K121</f>
        <v>0</v>
      </c>
      <c r="M121" s="33" t="str">
        <f aca="false">IF(A121="","",B121+IFERROR(INDEX(Clients!$F$5:$F$154,MATCH(C121,Clients!$A$5:$A$154,0)),0))</f>
        <v/>
      </c>
      <c r="N121" s="36"/>
      <c r="O121" s="36"/>
      <c r="P121" s="35"/>
      <c r="Q121" s="32" t="n">
        <f aca="false">IF(A121="",0,J121-N(N121)-N(O121))</f>
        <v>0</v>
      </c>
      <c r="R121" s="34" t="str">
        <f aca="false">IF(OR(A121="",Q121&lt;=0),"",MAX(0,Settings!$B$15-M121))</f>
        <v/>
      </c>
      <c r="S121" s="30" t="str">
        <f aca="false">IF(A121="","",IF(Q121&lt;=0,"Paid",IF(N(N121)&gt;0,"Part paid",IF(N(R121)&gt;0,"Overdue","Due"))))</f>
        <v/>
      </c>
      <c r="T121" s="34" t="str">
        <f aca="false">IF(A121="","",IF(MONTH(B121)&gt;=4,MONTH(B121)-3,MONTH(B121)+9))</f>
        <v/>
      </c>
    </row>
    <row r="122" customFormat="false" ht="15" hidden="false" customHeight="true" outlineLevel="0" collapsed="false">
      <c r="A122" s="27"/>
      <c r="B122" s="35"/>
      <c r="C122" s="27"/>
      <c r="D122" s="27"/>
      <c r="E122" s="36"/>
      <c r="F122" s="30" t="str">
        <f aca="false">IF(A122="","",IF(Settings!$B$8="","No GST",IF(IFERROR(INDEX(Clients!$G$5:$G$154,MATCH(C122,Clients!$A$5:$A$154,0)),"")="96","Export",IF(IFERROR(INDEX(Clients!$G$5:$G$154,MATCH(C122,Clients!$A$5:$A$154,0)),"")=Settings!$B$17,"CGST+SGST","IGST"))))</f>
        <v/>
      </c>
      <c r="G122" s="31" t="n">
        <f aca="false">IF(F122="IGST",ROUND(N(E122)*Settings!$B$10,0),0)</f>
        <v>0</v>
      </c>
      <c r="H122" s="31" t="n">
        <f aca="false">IF(F122="CGST+SGST",ROUND(N(E122)*Settings!$B$10/2,0),0)</f>
        <v>0</v>
      </c>
      <c r="I122" s="31" t="n">
        <f aca="false">H122</f>
        <v>0</v>
      </c>
      <c r="J122" s="32" t="n">
        <f aca="false">N(E122)+G122+H122+I122</f>
        <v>0</v>
      </c>
      <c r="K122" s="31" t="n">
        <f aca="false">IF(A122="",0,ROUND(N(E122)*IFERROR(INDEX(Clients!$E$5:$E$154,MATCH(C122,Clients!$A$5:$A$154,0)),0),0))</f>
        <v>0</v>
      </c>
      <c r="L122" s="31" t="n">
        <f aca="false">J122-K122</f>
        <v>0</v>
      </c>
      <c r="M122" s="33" t="str">
        <f aca="false">IF(A122="","",B122+IFERROR(INDEX(Clients!$F$5:$F$154,MATCH(C122,Clients!$A$5:$A$154,0)),0))</f>
        <v/>
      </c>
      <c r="N122" s="36"/>
      <c r="O122" s="36"/>
      <c r="P122" s="35"/>
      <c r="Q122" s="32" t="n">
        <f aca="false">IF(A122="",0,J122-N(N122)-N(O122))</f>
        <v>0</v>
      </c>
      <c r="R122" s="34" t="str">
        <f aca="false">IF(OR(A122="",Q122&lt;=0),"",MAX(0,Settings!$B$15-M122))</f>
        <v/>
      </c>
      <c r="S122" s="30" t="str">
        <f aca="false">IF(A122="","",IF(Q122&lt;=0,"Paid",IF(N(N122)&gt;0,"Part paid",IF(N(R122)&gt;0,"Overdue","Due"))))</f>
        <v/>
      </c>
      <c r="T122" s="34" t="str">
        <f aca="false">IF(A122="","",IF(MONTH(B122)&gt;=4,MONTH(B122)-3,MONTH(B122)+9))</f>
        <v/>
      </c>
    </row>
    <row r="123" customFormat="false" ht="15" hidden="false" customHeight="true" outlineLevel="0" collapsed="false">
      <c r="A123" s="27"/>
      <c r="B123" s="35"/>
      <c r="C123" s="27"/>
      <c r="D123" s="27"/>
      <c r="E123" s="36"/>
      <c r="F123" s="30" t="str">
        <f aca="false">IF(A123="","",IF(Settings!$B$8="","No GST",IF(IFERROR(INDEX(Clients!$G$5:$G$154,MATCH(C123,Clients!$A$5:$A$154,0)),"")="96","Export",IF(IFERROR(INDEX(Clients!$G$5:$G$154,MATCH(C123,Clients!$A$5:$A$154,0)),"")=Settings!$B$17,"CGST+SGST","IGST"))))</f>
        <v/>
      </c>
      <c r="G123" s="31" t="n">
        <f aca="false">IF(F123="IGST",ROUND(N(E123)*Settings!$B$10,0),0)</f>
        <v>0</v>
      </c>
      <c r="H123" s="31" t="n">
        <f aca="false">IF(F123="CGST+SGST",ROUND(N(E123)*Settings!$B$10/2,0),0)</f>
        <v>0</v>
      </c>
      <c r="I123" s="31" t="n">
        <f aca="false">H123</f>
        <v>0</v>
      </c>
      <c r="J123" s="32" t="n">
        <f aca="false">N(E123)+G123+H123+I123</f>
        <v>0</v>
      </c>
      <c r="K123" s="31" t="n">
        <f aca="false">IF(A123="",0,ROUND(N(E123)*IFERROR(INDEX(Clients!$E$5:$E$154,MATCH(C123,Clients!$A$5:$A$154,0)),0),0))</f>
        <v>0</v>
      </c>
      <c r="L123" s="31" t="n">
        <f aca="false">J123-K123</f>
        <v>0</v>
      </c>
      <c r="M123" s="33" t="str">
        <f aca="false">IF(A123="","",B123+IFERROR(INDEX(Clients!$F$5:$F$154,MATCH(C123,Clients!$A$5:$A$154,0)),0))</f>
        <v/>
      </c>
      <c r="N123" s="36"/>
      <c r="O123" s="36"/>
      <c r="P123" s="35"/>
      <c r="Q123" s="32" t="n">
        <f aca="false">IF(A123="",0,J123-N(N123)-N(O123))</f>
        <v>0</v>
      </c>
      <c r="R123" s="34" t="str">
        <f aca="false">IF(OR(A123="",Q123&lt;=0),"",MAX(0,Settings!$B$15-M123))</f>
        <v/>
      </c>
      <c r="S123" s="30" t="str">
        <f aca="false">IF(A123="","",IF(Q123&lt;=0,"Paid",IF(N(N123)&gt;0,"Part paid",IF(N(R123)&gt;0,"Overdue","Due"))))</f>
        <v/>
      </c>
      <c r="T123" s="34" t="str">
        <f aca="false">IF(A123="","",IF(MONTH(B123)&gt;=4,MONTH(B123)-3,MONTH(B123)+9))</f>
        <v/>
      </c>
    </row>
    <row r="124" customFormat="false" ht="15" hidden="false" customHeight="true" outlineLevel="0" collapsed="false">
      <c r="A124" s="27"/>
      <c r="B124" s="35"/>
      <c r="C124" s="27"/>
      <c r="D124" s="27"/>
      <c r="E124" s="36"/>
      <c r="F124" s="30" t="str">
        <f aca="false">IF(A124="","",IF(Settings!$B$8="","No GST",IF(IFERROR(INDEX(Clients!$G$5:$G$154,MATCH(C124,Clients!$A$5:$A$154,0)),"")="96","Export",IF(IFERROR(INDEX(Clients!$G$5:$G$154,MATCH(C124,Clients!$A$5:$A$154,0)),"")=Settings!$B$17,"CGST+SGST","IGST"))))</f>
        <v/>
      </c>
      <c r="G124" s="31" t="n">
        <f aca="false">IF(F124="IGST",ROUND(N(E124)*Settings!$B$10,0),0)</f>
        <v>0</v>
      </c>
      <c r="H124" s="31" t="n">
        <f aca="false">IF(F124="CGST+SGST",ROUND(N(E124)*Settings!$B$10/2,0),0)</f>
        <v>0</v>
      </c>
      <c r="I124" s="31" t="n">
        <f aca="false">H124</f>
        <v>0</v>
      </c>
      <c r="J124" s="32" t="n">
        <f aca="false">N(E124)+G124+H124+I124</f>
        <v>0</v>
      </c>
      <c r="K124" s="31" t="n">
        <f aca="false">IF(A124="",0,ROUND(N(E124)*IFERROR(INDEX(Clients!$E$5:$E$154,MATCH(C124,Clients!$A$5:$A$154,0)),0),0))</f>
        <v>0</v>
      </c>
      <c r="L124" s="31" t="n">
        <f aca="false">J124-K124</f>
        <v>0</v>
      </c>
      <c r="M124" s="33" t="str">
        <f aca="false">IF(A124="","",B124+IFERROR(INDEX(Clients!$F$5:$F$154,MATCH(C124,Clients!$A$5:$A$154,0)),0))</f>
        <v/>
      </c>
      <c r="N124" s="36"/>
      <c r="O124" s="36"/>
      <c r="P124" s="35"/>
      <c r="Q124" s="32" t="n">
        <f aca="false">IF(A124="",0,J124-N(N124)-N(O124))</f>
        <v>0</v>
      </c>
      <c r="R124" s="34" t="str">
        <f aca="false">IF(OR(A124="",Q124&lt;=0),"",MAX(0,Settings!$B$15-M124))</f>
        <v/>
      </c>
      <c r="S124" s="30" t="str">
        <f aca="false">IF(A124="","",IF(Q124&lt;=0,"Paid",IF(N(N124)&gt;0,"Part paid",IF(N(R124)&gt;0,"Overdue","Due"))))</f>
        <v/>
      </c>
      <c r="T124" s="34" t="str">
        <f aca="false">IF(A124="","",IF(MONTH(B124)&gt;=4,MONTH(B124)-3,MONTH(B124)+9))</f>
        <v/>
      </c>
    </row>
    <row r="125" customFormat="false" ht="15" hidden="false" customHeight="true" outlineLevel="0" collapsed="false">
      <c r="A125" s="27"/>
      <c r="B125" s="35"/>
      <c r="C125" s="27"/>
      <c r="D125" s="27"/>
      <c r="E125" s="36"/>
      <c r="F125" s="30" t="str">
        <f aca="false">IF(A125="","",IF(Settings!$B$8="","No GST",IF(IFERROR(INDEX(Clients!$G$5:$G$154,MATCH(C125,Clients!$A$5:$A$154,0)),"")="96","Export",IF(IFERROR(INDEX(Clients!$G$5:$G$154,MATCH(C125,Clients!$A$5:$A$154,0)),"")=Settings!$B$17,"CGST+SGST","IGST"))))</f>
        <v/>
      </c>
      <c r="G125" s="31" t="n">
        <f aca="false">IF(F125="IGST",ROUND(N(E125)*Settings!$B$10,0),0)</f>
        <v>0</v>
      </c>
      <c r="H125" s="31" t="n">
        <f aca="false">IF(F125="CGST+SGST",ROUND(N(E125)*Settings!$B$10/2,0),0)</f>
        <v>0</v>
      </c>
      <c r="I125" s="31" t="n">
        <f aca="false">H125</f>
        <v>0</v>
      </c>
      <c r="J125" s="32" t="n">
        <f aca="false">N(E125)+G125+H125+I125</f>
        <v>0</v>
      </c>
      <c r="K125" s="31" t="n">
        <f aca="false">IF(A125="",0,ROUND(N(E125)*IFERROR(INDEX(Clients!$E$5:$E$154,MATCH(C125,Clients!$A$5:$A$154,0)),0),0))</f>
        <v>0</v>
      </c>
      <c r="L125" s="31" t="n">
        <f aca="false">J125-K125</f>
        <v>0</v>
      </c>
      <c r="M125" s="33" t="str">
        <f aca="false">IF(A125="","",B125+IFERROR(INDEX(Clients!$F$5:$F$154,MATCH(C125,Clients!$A$5:$A$154,0)),0))</f>
        <v/>
      </c>
      <c r="N125" s="36"/>
      <c r="O125" s="36"/>
      <c r="P125" s="35"/>
      <c r="Q125" s="32" t="n">
        <f aca="false">IF(A125="",0,J125-N(N125)-N(O125))</f>
        <v>0</v>
      </c>
      <c r="R125" s="34" t="str">
        <f aca="false">IF(OR(A125="",Q125&lt;=0),"",MAX(0,Settings!$B$15-M125))</f>
        <v/>
      </c>
      <c r="S125" s="30" t="str">
        <f aca="false">IF(A125="","",IF(Q125&lt;=0,"Paid",IF(N(N125)&gt;0,"Part paid",IF(N(R125)&gt;0,"Overdue","Due"))))</f>
        <v/>
      </c>
      <c r="T125" s="34" t="str">
        <f aca="false">IF(A125="","",IF(MONTH(B125)&gt;=4,MONTH(B125)-3,MONTH(B125)+9))</f>
        <v/>
      </c>
    </row>
    <row r="126" customFormat="false" ht="15" hidden="false" customHeight="true" outlineLevel="0" collapsed="false">
      <c r="A126" s="27"/>
      <c r="B126" s="35"/>
      <c r="C126" s="27"/>
      <c r="D126" s="27"/>
      <c r="E126" s="36"/>
      <c r="F126" s="30" t="str">
        <f aca="false">IF(A126="","",IF(Settings!$B$8="","No GST",IF(IFERROR(INDEX(Clients!$G$5:$G$154,MATCH(C126,Clients!$A$5:$A$154,0)),"")="96","Export",IF(IFERROR(INDEX(Clients!$G$5:$G$154,MATCH(C126,Clients!$A$5:$A$154,0)),"")=Settings!$B$17,"CGST+SGST","IGST"))))</f>
        <v/>
      </c>
      <c r="G126" s="31" t="n">
        <f aca="false">IF(F126="IGST",ROUND(N(E126)*Settings!$B$10,0),0)</f>
        <v>0</v>
      </c>
      <c r="H126" s="31" t="n">
        <f aca="false">IF(F126="CGST+SGST",ROUND(N(E126)*Settings!$B$10/2,0),0)</f>
        <v>0</v>
      </c>
      <c r="I126" s="31" t="n">
        <f aca="false">H126</f>
        <v>0</v>
      </c>
      <c r="J126" s="32" t="n">
        <f aca="false">N(E126)+G126+H126+I126</f>
        <v>0</v>
      </c>
      <c r="K126" s="31" t="n">
        <f aca="false">IF(A126="",0,ROUND(N(E126)*IFERROR(INDEX(Clients!$E$5:$E$154,MATCH(C126,Clients!$A$5:$A$154,0)),0),0))</f>
        <v>0</v>
      </c>
      <c r="L126" s="31" t="n">
        <f aca="false">J126-K126</f>
        <v>0</v>
      </c>
      <c r="M126" s="33" t="str">
        <f aca="false">IF(A126="","",B126+IFERROR(INDEX(Clients!$F$5:$F$154,MATCH(C126,Clients!$A$5:$A$154,0)),0))</f>
        <v/>
      </c>
      <c r="N126" s="36"/>
      <c r="O126" s="36"/>
      <c r="P126" s="35"/>
      <c r="Q126" s="32" t="n">
        <f aca="false">IF(A126="",0,J126-N(N126)-N(O126))</f>
        <v>0</v>
      </c>
      <c r="R126" s="34" t="str">
        <f aca="false">IF(OR(A126="",Q126&lt;=0),"",MAX(0,Settings!$B$15-M126))</f>
        <v/>
      </c>
      <c r="S126" s="30" t="str">
        <f aca="false">IF(A126="","",IF(Q126&lt;=0,"Paid",IF(N(N126)&gt;0,"Part paid",IF(N(R126)&gt;0,"Overdue","Due"))))</f>
        <v/>
      </c>
      <c r="T126" s="34" t="str">
        <f aca="false">IF(A126="","",IF(MONTH(B126)&gt;=4,MONTH(B126)-3,MONTH(B126)+9))</f>
        <v/>
      </c>
    </row>
    <row r="127" customFormat="false" ht="15" hidden="false" customHeight="true" outlineLevel="0" collapsed="false">
      <c r="A127" s="27"/>
      <c r="B127" s="35"/>
      <c r="C127" s="27"/>
      <c r="D127" s="27"/>
      <c r="E127" s="36"/>
      <c r="F127" s="30" t="str">
        <f aca="false">IF(A127="","",IF(Settings!$B$8="","No GST",IF(IFERROR(INDEX(Clients!$G$5:$G$154,MATCH(C127,Clients!$A$5:$A$154,0)),"")="96","Export",IF(IFERROR(INDEX(Clients!$G$5:$G$154,MATCH(C127,Clients!$A$5:$A$154,0)),"")=Settings!$B$17,"CGST+SGST","IGST"))))</f>
        <v/>
      </c>
      <c r="G127" s="31" t="n">
        <f aca="false">IF(F127="IGST",ROUND(N(E127)*Settings!$B$10,0),0)</f>
        <v>0</v>
      </c>
      <c r="H127" s="31" t="n">
        <f aca="false">IF(F127="CGST+SGST",ROUND(N(E127)*Settings!$B$10/2,0),0)</f>
        <v>0</v>
      </c>
      <c r="I127" s="31" t="n">
        <f aca="false">H127</f>
        <v>0</v>
      </c>
      <c r="J127" s="32" t="n">
        <f aca="false">N(E127)+G127+H127+I127</f>
        <v>0</v>
      </c>
      <c r="K127" s="31" t="n">
        <f aca="false">IF(A127="",0,ROUND(N(E127)*IFERROR(INDEX(Clients!$E$5:$E$154,MATCH(C127,Clients!$A$5:$A$154,0)),0),0))</f>
        <v>0</v>
      </c>
      <c r="L127" s="31" t="n">
        <f aca="false">J127-K127</f>
        <v>0</v>
      </c>
      <c r="M127" s="33" t="str">
        <f aca="false">IF(A127="","",B127+IFERROR(INDEX(Clients!$F$5:$F$154,MATCH(C127,Clients!$A$5:$A$154,0)),0))</f>
        <v/>
      </c>
      <c r="N127" s="36"/>
      <c r="O127" s="36"/>
      <c r="P127" s="35"/>
      <c r="Q127" s="32" t="n">
        <f aca="false">IF(A127="",0,J127-N(N127)-N(O127))</f>
        <v>0</v>
      </c>
      <c r="R127" s="34" t="str">
        <f aca="false">IF(OR(A127="",Q127&lt;=0),"",MAX(0,Settings!$B$15-M127))</f>
        <v/>
      </c>
      <c r="S127" s="30" t="str">
        <f aca="false">IF(A127="","",IF(Q127&lt;=0,"Paid",IF(N(N127)&gt;0,"Part paid",IF(N(R127)&gt;0,"Overdue","Due"))))</f>
        <v/>
      </c>
      <c r="T127" s="34" t="str">
        <f aca="false">IF(A127="","",IF(MONTH(B127)&gt;=4,MONTH(B127)-3,MONTH(B127)+9))</f>
        <v/>
      </c>
    </row>
    <row r="128" customFormat="false" ht="15" hidden="false" customHeight="true" outlineLevel="0" collapsed="false">
      <c r="A128" s="27"/>
      <c r="B128" s="35"/>
      <c r="C128" s="27"/>
      <c r="D128" s="27"/>
      <c r="E128" s="36"/>
      <c r="F128" s="30" t="str">
        <f aca="false">IF(A128="","",IF(Settings!$B$8="","No GST",IF(IFERROR(INDEX(Clients!$G$5:$G$154,MATCH(C128,Clients!$A$5:$A$154,0)),"")="96","Export",IF(IFERROR(INDEX(Clients!$G$5:$G$154,MATCH(C128,Clients!$A$5:$A$154,0)),"")=Settings!$B$17,"CGST+SGST","IGST"))))</f>
        <v/>
      </c>
      <c r="G128" s="31" t="n">
        <f aca="false">IF(F128="IGST",ROUND(N(E128)*Settings!$B$10,0),0)</f>
        <v>0</v>
      </c>
      <c r="H128" s="31" t="n">
        <f aca="false">IF(F128="CGST+SGST",ROUND(N(E128)*Settings!$B$10/2,0),0)</f>
        <v>0</v>
      </c>
      <c r="I128" s="31" t="n">
        <f aca="false">H128</f>
        <v>0</v>
      </c>
      <c r="J128" s="32" t="n">
        <f aca="false">N(E128)+G128+H128+I128</f>
        <v>0</v>
      </c>
      <c r="K128" s="31" t="n">
        <f aca="false">IF(A128="",0,ROUND(N(E128)*IFERROR(INDEX(Clients!$E$5:$E$154,MATCH(C128,Clients!$A$5:$A$154,0)),0),0))</f>
        <v>0</v>
      </c>
      <c r="L128" s="31" t="n">
        <f aca="false">J128-K128</f>
        <v>0</v>
      </c>
      <c r="M128" s="33" t="str">
        <f aca="false">IF(A128="","",B128+IFERROR(INDEX(Clients!$F$5:$F$154,MATCH(C128,Clients!$A$5:$A$154,0)),0))</f>
        <v/>
      </c>
      <c r="N128" s="36"/>
      <c r="O128" s="36"/>
      <c r="P128" s="35"/>
      <c r="Q128" s="32" t="n">
        <f aca="false">IF(A128="",0,J128-N(N128)-N(O128))</f>
        <v>0</v>
      </c>
      <c r="R128" s="34" t="str">
        <f aca="false">IF(OR(A128="",Q128&lt;=0),"",MAX(0,Settings!$B$15-M128))</f>
        <v/>
      </c>
      <c r="S128" s="30" t="str">
        <f aca="false">IF(A128="","",IF(Q128&lt;=0,"Paid",IF(N(N128)&gt;0,"Part paid",IF(N(R128)&gt;0,"Overdue","Due"))))</f>
        <v/>
      </c>
      <c r="T128" s="34" t="str">
        <f aca="false">IF(A128="","",IF(MONTH(B128)&gt;=4,MONTH(B128)-3,MONTH(B128)+9))</f>
        <v/>
      </c>
    </row>
    <row r="129" customFormat="false" ht="15" hidden="false" customHeight="true" outlineLevel="0" collapsed="false">
      <c r="A129" s="27"/>
      <c r="B129" s="35"/>
      <c r="C129" s="27"/>
      <c r="D129" s="27"/>
      <c r="E129" s="36"/>
      <c r="F129" s="30" t="str">
        <f aca="false">IF(A129="","",IF(Settings!$B$8="","No GST",IF(IFERROR(INDEX(Clients!$G$5:$G$154,MATCH(C129,Clients!$A$5:$A$154,0)),"")="96","Export",IF(IFERROR(INDEX(Clients!$G$5:$G$154,MATCH(C129,Clients!$A$5:$A$154,0)),"")=Settings!$B$17,"CGST+SGST","IGST"))))</f>
        <v/>
      </c>
      <c r="G129" s="31" t="n">
        <f aca="false">IF(F129="IGST",ROUND(N(E129)*Settings!$B$10,0),0)</f>
        <v>0</v>
      </c>
      <c r="H129" s="31" t="n">
        <f aca="false">IF(F129="CGST+SGST",ROUND(N(E129)*Settings!$B$10/2,0),0)</f>
        <v>0</v>
      </c>
      <c r="I129" s="31" t="n">
        <f aca="false">H129</f>
        <v>0</v>
      </c>
      <c r="J129" s="32" t="n">
        <f aca="false">N(E129)+G129+H129+I129</f>
        <v>0</v>
      </c>
      <c r="K129" s="31" t="n">
        <f aca="false">IF(A129="",0,ROUND(N(E129)*IFERROR(INDEX(Clients!$E$5:$E$154,MATCH(C129,Clients!$A$5:$A$154,0)),0),0))</f>
        <v>0</v>
      </c>
      <c r="L129" s="31" t="n">
        <f aca="false">J129-K129</f>
        <v>0</v>
      </c>
      <c r="M129" s="33" t="str">
        <f aca="false">IF(A129="","",B129+IFERROR(INDEX(Clients!$F$5:$F$154,MATCH(C129,Clients!$A$5:$A$154,0)),0))</f>
        <v/>
      </c>
      <c r="N129" s="36"/>
      <c r="O129" s="36"/>
      <c r="P129" s="35"/>
      <c r="Q129" s="32" t="n">
        <f aca="false">IF(A129="",0,J129-N(N129)-N(O129))</f>
        <v>0</v>
      </c>
      <c r="R129" s="34" t="str">
        <f aca="false">IF(OR(A129="",Q129&lt;=0),"",MAX(0,Settings!$B$15-M129))</f>
        <v/>
      </c>
      <c r="S129" s="30" t="str">
        <f aca="false">IF(A129="","",IF(Q129&lt;=0,"Paid",IF(N(N129)&gt;0,"Part paid",IF(N(R129)&gt;0,"Overdue","Due"))))</f>
        <v/>
      </c>
      <c r="T129" s="34" t="str">
        <f aca="false">IF(A129="","",IF(MONTH(B129)&gt;=4,MONTH(B129)-3,MONTH(B129)+9))</f>
        <v/>
      </c>
    </row>
    <row r="130" customFormat="false" ht="15" hidden="false" customHeight="true" outlineLevel="0" collapsed="false">
      <c r="A130" s="27"/>
      <c r="B130" s="35"/>
      <c r="C130" s="27"/>
      <c r="D130" s="27"/>
      <c r="E130" s="36"/>
      <c r="F130" s="30" t="str">
        <f aca="false">IF(A130="","",IF(Settings!$B$8="","No GST",IF(IFERROR(INDEX(Clients!$G$5:$G$154,MATCH(C130,Clients!$A$5:$A$154,0)),"")="96","Export",IF(IFERROR(INDEX(Clients!$G$5:$G$154,MATCH(C130,Clients!$A$5:$A$154,0)),"")=Settings!$B$17,"CGST+SGST","IGST"))))</f>
        <v/>
      </c>
      <c r="G130" s="31" t="n">
        <f aca="false">IF(F130="IGST",ROUND(N(E130)*Settings!$B$10,0),0)</f>
        <v>0</v>
      </c>
      <c r="H130" s="31" t="n">
        <f aca="false">IF(F130="CGST+SGST",ROUND(N(E130)*Settings!$B$10/2,0),0)</f>
        <v>0</v>
      </c>
      <c r="I130" s="31" t="n">
        <f aca="false">H130</f>
        <v>0</v>
      </c>
      <c r="J130" s="32" t="n">
        <f aca="false">N(E130)+G130+H130+I130</f>
        <v>0</v>
      </c>
      <c r="K130" s="31" t="n">
        <f aca="false">IF(A130="",0,ROUND(N(E130)*IFERROR(INDEX(Clients!$E$5:$E$154,MATCH(C130,Clients!$A$5:$A$154,0)),0),0))</f>
        <v>0</v>
      </c>
      <c r="L130" s="31" t="n">
        <f aca="false">J130-K130</f>
        <v>0</v>
      </c>
      <c r="M130" s="33" t="str">
        <f aca="false">IF(A130="","",B130+IFERROR(INDEX(Clients!$F$5:$F$154,MATCH(C130,Clients!$A$5:$A$154,0)),0))</f>
        <v/>
      </c>
      <c r="N130" s="36"/>
      <c r="O130" s="36"/>
      <c r="P130" s="35"/>
      <c r="Q130" s="32" t="n">
        <f aca="false">IF(A130="",0,J130-N(N130)-N(O130))</f>
        <v>0</v>
      </c>
      <c r="R130" s="34" t="str">
        <f aca="false">IF(OR(A130="",Q130&lt;=0),"",MAX(0,Settings!$B$15-M130))</f>
        <v/>
      </c>
      <c r="S130" s="30" t="str">
        <f aca="false">IF(A130="","",IF(Q130&lt;=0,"Paid",IF(N(N130)&gt;0,"Part paid",IF(N(R130)&gt;0,"Overdue","Due"))))</f>
        <v/>
      </c>
      <c r="T130" s="34" t="str">
        <f aca="false">IF(A130="","",IF(MONTH(B130)&gt;=4,MONTH(B130)-3,MONTH(B130)+9))</f>
        <v/>
      </c>
    </row>
    <row r="131" customFormat="false" ht="15" hidden="false" customHeight="true" outlineLevel="0" collapsed="false">
      <c r="A131" s="27"/>
      <c r="B131" s="35"/>
      <c r="C131" s="27"/>
      <c r="D131" s="27"/>
      <c r="E131" s="36"/>
      <c r="F131" s="30" t="str">
        <f aca="false">IF(A131="","",IF(Settings!$B$8="","No GST",IF(IFERROR(INDEX(Clients!$G$5:$G$154,MATCH(C131,Clients!$A$5:$A$154,0)),"")="96","Export",IF(IFERROR(INDEX(Clients!$G$5:$G$154,MATCH(C131,Clients!$A$5:$A$154,0)),"")=Settings!$B$17,"CGST+SGST","IGST"))))</f>
        <v/>
      </c>
      <c r="G131" s="31" t="n">
        <f aca="false">IF(F131="IGST",ROUND(N(E131)*Settings!$B$10,0),0)</f>
        <v>0</v>
      </c>
      <c r="H131" s="31" t="n">
        <f aca="false">IF(F131="CGST+SGST",ROUND(N(E131)*Settings!$B$10/2,0),0)</f>
        <v>0</v>
      </c>
      <c r="I131" s="31" t="n">
        <f aca="false">H131</f>
        <v>0</v>
      </c>
      <c r="J131" s="32" t="n">
        <f aca="false">N(E131)+G131+H131+I131</f>
        <v>0</v>
      </c>
      <c r="K131" s="31" t="n">
        <f aca="false">IF(A131="",0,ROUND(N(E131)*IFERROR(INDEX(Clients!$E$5:$E$154,MATCH(C131,Clients!$A$5:$A$154,0)),0),0))</f>
        <v>0</v>
      </c>
      <c r="L131" s="31" t="n">
        <f aca="false">J131-K131</f>
        <v>0</v>
      </c>
      <c r="M131" s="33" t="str">
        <f aca="false">IF(A131="","",B131+IFERROR(INDEX(Clients!$F$5:$F$154,MATCH(C131,Clients!$A$5:$A$154,0)),0))</f>
        <v/>
      </c>
      <c r="N131" s="36"/>
      <c r="O131" s="36"/>
      <c r="P131" s="35"/>
      <c r="Q131" s="32" t="n">
        <f aca="false">IF(A131="",0,J131-N(N131)-N(O131))</f>
        <v>0</v>
      </c>
      <c r="R131" s="34" t="str">
        <f aca="false">IF(OR(A131="",Q131&lt;=0),"",MAX(0,Settings!$B$15-M131))</f>
        <v/>
      </c>
      <c r="S131" s="30" t="str">
        <f aca="false">IF(A131="","",IF(Q131&lt;=0,"Paid",IF(N(N131)&gt;0,"Part paid",IF(N(R131)&gt;0,"Overdue","Due"))))</f>
        <v/>
      </c>
      <c r="T131" s="34" t="str">
        <f aca="false">IF(A131="","",IF(MONTH(B131)&gt;=4,MONTH(B131)-3,MONTH(B131)+9))</f>
        <v/>
      </c>
    </row>
    <row r="132" customFormat="false" ht="15" hidden="false" customHeight="true" outlineLevel="0" collapsed="false">
      <c r="A132" s="27"/>
      <c r="B132" s="35"/>
      <c r="C132" s="27"/>
      <c r="D132" s="27"/>
      <c r="E132" s="36"/>
      <c r="F132" s="30" t="str">
        <f aca="false">IF(A132="","",IF(Settings!$B$8="","No GST",IF(IFERROR(INDEX(Clients!$G$5:$G$154,MATCH(C132,Clients!$A$5:$A$154,0)),"")="96","Export",IF(IFERROR(INDEX(Clients!$G$5:$G$154,MATCH(C132,Clients!$A$5:$A$154,0)),"")=Settings!$B$17,"CGST+SGST","IGST"))))</f>
        <v/>
      </c>
      <c r="G132" s="31" t="n">
        <f aca="false">IF(F132="IGST",ROUND(N(E132)*Settings!$B$10,0),0)</f>
        <v>0</v>
      </c>
      <c r="H132" s="31" t="n">
        <f aca="false">IF(F132="CGST+SGST",ROUND(N(E132)*Settings!$B$10/2,0),0)</f>
        <v>0</v>
      </c>
      <c r="I132" s="31" t="n">
        <f aca="false">H132</f>
        <v>0</v>
      </c>
      <c r="J132" s="32" t="n">
        <f aca="false">N(E132)+G132+H132+I132</f>
        <v>0</v>
      </c>
      <c r="K132" s="31" t="n">
        <f aca="false">IF(A132="",0,ROUND(N(E132)*IFERROR(INDEX(Clients!$E$5:$E$154,MATCH(C132,Clients!$A$5:$A$154,0)),0),0))</f>
        <v>0</v>
      </c>
      <c r="L132" s="31" t="n">
        <f aca="false">J132-K132</f>
        <v>0</v>
      </c>
      <c r="M132" s="33" t="str">
        <f aca="false">IF(A132="","",B132+IFERROR(INDEX(Clients!$F$5:$F$154,MATCH(C132,Clients!$A$5:$A$154,0)),0))</f>
        <v/>
      </c>
      <c r="N132" s="36"/>
      <c r="O132" s="36"/>
      <c r="P132" s="35"/>
      <c r="Q132" s="32" t="n">
        <f aca="false">IF(A132="",0,J132-N(N132)-N(O132))</f>
        <v>0</v>
      </c>
      <c r="R132" s="34" t="str">
        <f aca="false">IF(OR(A132="",Q132&lt;=0),"",MAX(0,Settings!$B$15-M132))</f>
        <v/>
      </c>
      <c r="S132" s="30" t="str">
        <f aca="false">IF(A132="","",IF(Q132&lt;=0,"Paid",IF(N(N132)&gt;0,"Part paid",IF(N(R132)&gt;0,"Overdue","Due"))))</f>
        <v/>
      </c>
      <c r="T132" s="34" t="str">
        <f aca="false">IF(A132="","",IF(MONTH(B132)&gt;=4,MONTH(B132)-3,MONTH(B132)+9))</f>
        <v/>
      </c>
    </row>
    <row r="133" customFormat="false" ht="15" hidden="false" customHeight="true" outlineLevel="0" collapsed="false">
      <c r="A133" s="27"/>
      <c r="B133" s="35"/>
      <c r="C133" s="27"/>
      <c r="D133" s="27"/>
      <c r="E133" s="36"/>
      <c r="F133" s="30" t="str">
        <f aca="false">IF(A133="","",IF(Settings!$B$8="","No GST",IF(IFERROR(INDEX(Clients!$G$5:$G$154,MATCH(C133,Clients!$A$5:$A$154,0)),"")="96","Export",IF(IFERROR(INDEX(Clients!$G$5:$G$154,MATCH(C133,Clients!$A$5:$A$154,0)),"")=Settings!$B$17,"CGST+SGST","IGST"))))</f>
        <v/>
      </c>
      <c r="G133" s="31" t="n">
        <f aca="false">IF(F133="IGST",ROUND(N(E133)*Settings!$B$10,0),0)</f>
        <v>0</v>
      </c>
      <c r="H133" s="31" t="n">
        <f aca="false">IF(F133="CGST+SGST",ROUND(N(E133)*Settings!$B$10/2,0),0)</f>
        <v>0</v>
      </c>
      <c r="I133" s="31" t="n">
        <f aca="false">H133</f>
        <v>0</v>
      </c>
      <c r="J133" s="32" t="n">
        <f aca="false">N(E133)+G133+H133+I133</f>
        <v>0</v>
      </c>
      <c r="K133" s="31" t="n">
        <f aca="false">IF(A133="",0,ROUND(N(E133)*IFERROR(INDEX(Clients!$E$5:$E$154,MATCH(C133,Clients!$A$5:$A$154,0)),0),0))</f>
        <v>0</v>
      </c>
      <c r="L133" s="31" t="n">
        <f aca="false">J133-K133</f>
        <v>0</v>
      </c>
      <c r="M133" s="33" t="str">
        <f aca="false">IF(A133="","",B133+IFERROR(INDEX(Clients!$F$5:$F$154,MATCH(C133,Clients!$A$5:$A$154,0)),0))</f>
        <v/>
      </c>
      <c r="N133" s="36"/>
      <c r="O133" s="36"/>
      <c r="P133" s="35"/>
      <c r="Q133" s="32" t="n">
        <f aca="false">IF(A133="",0,J133-N(N133)-N(O133))</f>
        <v>0</v>
      </c>
      <c r="R133" s="34" t="str">
        <f aca="false">IF(OR(A133="",Q133&lt;=0),"",MAX(0,Settings!$B$15-M133))</f>
        <v/>
      </c>
      <c r="S133" s="30" t="str">
        <f aca="false">IF(A133="","",IF(Q133&lt;=0,"Paid",IF(N(N133)&gt;0,"Part paid",IF(N(R133)&gt;0,"Overdue","Due"))))</f>
        <v/>
      </c>
      <c r="T133" s="34" t="str">
        <f aca="false">IF(A133="","",IF(MONTH(B133)&gt;=4,MONTH(B133)-3,MONTH(B133)+9))</f>
        <v/>
      </c>
    </row>
    <row r="134" customFormat="false" ht="15" hidden="false" customHeight="true" outlineLevel="0" collapsed="false">
      <c r="A134" s="27"/>
      <c r="B134" s="35"/>
      <c r="C134" s="27"/>
      <c r="D134" s="27"/>
      <c r="E134" s="36"/>
      <c r="F134" s="30" t="str">
        <f aca="false">IF(A134="","",IF(Settings!$B$8="","No GST",IF(IFERROR(INDEX(Clients!$G$5:$G$154,MATCH(C134,Clients!$A$5:$A$154,0)),"")="96","Export",IF(IFERROR(INDEX(Clients!$G$5:$G$154,MATCH(C134,Clients!$A$5:$A$154,0)),"")=Settings!$B$17,"CGST+SGST","IGST"))))</f>
        <v/>
      </c>
      <c r="G134" s="31" t="n">
        <f aca="false">IF(F134="IGST",ROUND(N(E134)*Settings!$B$10,0),0)</f>
        <v>0</v>
      </c>
      <c r="H134" s="31" t="n">
        <f aca="false">IF(F134="CGST+SGST",ROUND(N(E134)*Settings!$B$10/2,0),0)</f>
        <v>0</v>
      </c>
      <c r="I134" s="31" t="n">
        <f aca="false">H134</f>
        <v>0</v>
      </c>
      <c r="J134" s="32" t="n">
        <f aca="false">N(E134)+G134+H134+I134</f>
        <v>0</v>
      </c>
      <c r="K134" s="31" t="n">
        <f aca="false">IF(A134="",0,ROUND(N(E134)*IFERROR(INDEX(Clients!$E$5:$E$154,MATCH(C134,Clients!$A$5:$A$154,0)),0),0))</f>
        <v>0</v>
      </c>
      <c r="L134" s="31" t="n">
        <f aca="false">J134-K134</f>
        <v>0</v>
      </c>
      <c r="M134" s="33" t="str">
        <f aca="false">IF(A134="","",B134+IFERROR(INDEX(Clients!$F$5:$F$154,MATCH(C134,Clients!$A$5:$A$154,0)),0))</f>
        <v/>
      </c>
      <c r="N134" s="36"/>
      <c r="O134" s="36"/>
      <c r="P134" s="35"/>
      <c r="Q134" s="32" t="n">
        <f aca="false">IF(A134="",0,J134-N(N134)-N(O134))</f>
        <v>0</v>
      </c>
      <c r="R134" s="34" t="str">
        <f aca="false">IF(OR(A134="",Q134&lt;=0),"",MAX(0,Settings!$B$15-M134))</f>
        <v/>
      </c>
      <c r="S134" s="30" t="str">
        <f aca="false">IF(A134="","",IF(Q134&lt;=0,"Paid",IF(N(N134)&gt;0,"Part paid",IF(N(R134)&gt;0,"Overdue","Due"))))</f>
        <v/>
      </c>
      <c r="T134" s="34" t="str">
        <f aca="false">IF(A134="","",IF(MONTH(B134)&gt;=4,MONTH(B134)-3,MONTH(B134)+9))</f>
        <v/>
      </c>
    </row>
    <row r="135" customFormat="false" ht="15" hidden="false" customHeight="true" outlineLevel="0" collapsed="false">
      <c r="A135" s="27"/>
      <c r="B135" s="35"/>
      <c r="C135" s="27"/>
      <c r="D135" s="27"/>
      <c r="E135" s="36"/>
      <c r="F135" s="30" t="str">
        <f aca="false">IF(A135="","",IF(Settings!$B$8="","No GST",IF(IFERROR(INDEX(Clients!$G$5:$G$154,MATCH(C135,Clients!$A$5:$A$154,0)),"")="96","Export",IF(IFERROR(INDEX(Clients!$G$5:$G$154,MATCH(C135,Clients!$A$5:$A$154,0)),"")=Settings!$B$17,"CGST+SGST","IGST"))))</f>
        <v/>
      </c>
      <c r="G135" s="31" t="n">
        <f aca="false">IF(F135="IGST",ROUND(N(E135)*Settings!$B$10,0),0)</f>
        <v>0</v>
      </c>
      <c r="H135" s="31" t="n">
        <f aca="false">IF(F135="CGST+SGST",ROUND(N(E135)*Settings!$B$10/2,0),0)</f>
        <v>0</v>
      </c>
      <c r="I135" s="31" t="n">
        <f aca="false">H135</f>
        <v>0</v>
      </c>
      <c r="J135" s="32" t="n">
        <f aca="false">N(E135)+G135+H135+I135</f>
        <v>0</v>
      </c>
      <c r="K135" s="31" t="n">
        <f aca="false">IF(A135="",0,ROUND(N(E135)*IFERROR(INDEX(Clients!$E$5:$E$154,MATCH(C135,Clients!$A$5:$A$154,0)),0),0))</f>
        <v>0</v>
      </c>
      <c r="L135" s="31" t="n">
        <f aca="false">J135-K135</f>
        <v>0</v>
      </c>
      <c r="M135" s="33" t="str">
        <f aca="false">IF(A135="","",B135+IFERROR(INDEX(Clients!$F$5:$F$154,MATCH(C135,Clients!$A$5:$A$154,0)),0))</f>
        <v/>
      </c>
      <c r="N135" s="36"/>
      <c r="O135" s="36"/>
      <c r="P135" s="35"/>
      <c r="Q135" s="32" t="n">
        <f aca="false">IF(A135="",0,J135-N(N135)-N(O135))</f>
        <v>0</v>
      </c>
      <c r="R135" s="34" t="str">
        <f aca="false">IF(OR(A135="",Q135&lt;=0),"",MAX(0,Settings!$B$15-M135))</f>
        <v/>
      </c>
      <c r="S135" s="30" t="str">
        <f aca="false">IF(A135="","",IF(Q135&lt;=0,"Paid",IF(N(N135)&gt;0,"Part paid",IF(N(R135)&gt;0,"Overdue","Due"))))</f>
        <v/>
      </c>
      <c r="T135" s="34" t="str">
        <f aca="false">IF(A135="","",IF(MONTH(B135)&gt;=4,MONTH(B135)-3,MONTH(B135)+9))</f>
        <v/>
      </c>
    </row>
    <row r="136" customFormat="false" ht="15" hidden="false" customHeight="true" outlineLevel="0" collapsed="false">
      <c r="A136" s="27"/>
      <c r="B136" s="35"/>
      <c r="C136" s="27"/>
      <c r="D136" s="27"/>
      <c r="E136" s="36"/>
      <c r="F136" s="30" t="str">
        <f aca="false">IF(A136="","",IF(Settings!$B$8="","No GST",IF(IFERROR(INDEX(Clients!$G$5:$G$154,MATCH(C136,Clients!$A$5:$A$154,0)),"")="96","Export",IF(IFERROR(INDEX(Clients!$G$5:$G$154,MATCH(C136,Clients!$A$5:$A$154,0)),"")=Settings!$B$17,"CGST+SGST","IGST"))))</f>
        <v/>
      </c>
      <c r="G136" s="31" t="n">
        <f aca="false">IF(F136="IGST",ROUND(N(E136)*Settings!$B$10,0),0)</f>
        <v>0</v>
      </c>
      <c r="H136" s="31" t="n">
        <f aca="false">IF(F136="CGST+SGST",ROUND(N(E136)*Settings!$B$10/2,0),0)</f>
        <v>0</v>
      </c>
      <c r="I136" s="31" t="n">
        <f aca="false">H136</f>
        <v>0</v>
      </c>
      <c r="J136" s="32" t="n">
        <f aca="false">N(E136)+G136+H136+I136</f>
        <v>0</v>
      </c>
      <c r="K136" s="31" t="n">
        <f aca="false">IF(A136="",0,ROUND(N(E136)*IFERROR(INDEX(Clients!$E$5:$E$154,MATCH(C136,Clients!$A$5:$A$154,0)),0),0))</f>
        <v>0</v>
      </c>
      <c r="L136" s="31" t="n">
        <f aca="false">J136-K136</f>
        <v>0</v>
      </c>
      <c r="M136" s="33" t="str">
        <f aca="false">IF(A136="","",B136+IFERROR(INDEX(Clients!$F$5:$F$154,MATCH(C136,Clients!$A$5:$A$154,0)),0))</f>
        <v/>
      </c>
      <c r="N136" s="36"/>
      <c r="O136" s="36"/>
      <c r="P136" s="35"/>
      <c r="Q136" s="32" t="n">
        <f aca="false">IF(A136="",0,J136-N(N136)-N(O136))</f>
        <v>0</v>
      </c>
      <c r="R136" s="34" t="str">
        <f aca="false">IF(OR(A136="",Q136&lt;=0),"",MAX(0,Settings!$B$15-M136))</f>
        <v/>
      </c>
      <c r="S136" s="30" t="str">
        <f aca="false">IF(A136="","",IF(Q136&lt;=0,"Paid",IF(N(N136)&gt;0,"Part paid",IF(N(R136)&gt;0,"Overdue","Due"))))</f>
        <v/>
      </c>
      <c r="T136" s="34" t="str">
        <f aca="false">IF(A136="","",IF(MONTH(B136)&gt;=4,MONTH(B136)-3,MONTH(B136)+9))</f>
        <v/>
      </c>
    </row>
    <row r="137" customFormat="false" ht="15" hidden="false" customHeight="true" outlineLevel="0" collapsed="false">
      <c r="A137" s="27"/>
      <c r="B137" s="35"/>
      <c r="C137" s="27"/>
      <c r="D137" s="27"/>
      <c r="E137" s="36"/>
      <c r="F137" s="30" t="str">
        <f aca="false">IF(A137="","",IF(Settings!$B$8="","No GST",IF(IFERROR(INDEX(Clients!$G$5:$G$154,MATCH(C137,Clients!$A$5:$A$154,0)),"")="96","Export",IF(IFERROR(INDEX(Clients!$G$5:$G$154,MATCH(C137,Clients!$A$5:$A$154,0)),"")=Settings!$B$17,"CGST+SGST","IGST"))))</f>
        <v/>
      </c>
      <c r="G137" s="31" t="n">
        <f aca="false">IF(F137="IGST",ROUND(N(E137)*Settings!$B$10,0),0)</f>
        <v>0</v>
      </c>
      <c r="H137" s="31" t="n">
        <f aca="false">IF(F137="CGST+SGST",ROUND(N(E137)*Settings!$B$10/2,0),0)</f>
        <v>0</v>
      </c>
      <c r="I137" s="31" t="n">
        <f aca="false">H137</f>
        <v>0</v>
      </c>
      <c r="J137" s="32" t="n">
        <f aca="false">N(E137)+G137+H137+I137</f>
        <v>0</v>
      </c>
      <c r="K137" s="31" t="n">
        <f aca="false">IF(A137="",0,ROUND(N(E137)*IFERROR(INDEX(Clients!$E$5:$E$154,MATCH(C137,Clients!$A$5:$A$154,0)),0),0))</f>
        <v>0</v>
      </c>
      <c r="L137" s="31" t="n">
        <f aca="false">J137-K137</f>
        <v>0</v>
      </c>
      <c r="M137" s="33" t="str">
        <f aca="false">IF(A137="","",B137+IFERROR(INDEX(Clients!$F$5:$F$154,MATCH(C137,Clients!$A$5:$A$154,0)),0))</f>
        <v/>
      </c>
      <c r="N137" s="36"/>
      <c r="O137" s="36"/>
      <c r="P137" s="35"/>
      <c r="Q137" s="32" t="n">
        <f aca="false">IF(A137="",0,J137-N(N137)-N(O137))</f>
        <v>0</v>
      </c>
      <c r="R137" s="34" t="str">
        <f aca="false">IF(OR(A137="",Q137&lt;=0),"",MAX(0,Settings!$B$15-M137))</f>
        <v/>
      </c>
      <c r="S137" s="30" t="str">
        <f aca="false">IF(A137="","",IF(Q137&lt;=0,"Paid",IF(N(N137)&gt;0,"Part paid",IF(N(R137)&gt;0,"Overdue","Due"))))</f>
        <v/>
      </c>
      <c r="T137" s="34" t="str">
        <f aca="false">IF(A137="","",IF(MONTH(B137)&gt;=4,MONTH(B137)-3,MONTH(B137)+9))</f>
        <v/>
      </c>
    </row>
    <row r="138" customFormat="false" ht="15" hidden="false" customHeight="true" outlineLevel="0" collapsed="false">
      <c r="A138" s="27"/>
      <c r="B138" s="35"/>
      <c r="C138" s="27"/>
      <c r="D138" s="27"/>
      <c r="E138" s="36"/>
      <c r="F138" s="30" t="str">
        <f aca="false">IF(A138="","",IF(Settings!$B$8="","No GST",IF(IFERROR(INDEX(Clients!$G$5:$G$154,MATCH(C138,Clients!$A$5:$A$154,0)),"")="96","Export",IF(IFERROR(INDEX(Clients!$G$5:$G$154,MATCH(C138,Clients!$A$5:$A$154,0)),"")=Settings!$B$17,"CGST+SGST","IGST"))))</f>
        <v/>
      </c>
      <c r="G138" s="31" t="n">
        <f aca="false">IF(F138="IGST",ROUND(N(E138)*Settings!$B$10,0),0)</f>
        <v>0</v>
      </c>
      <c r="H138" s="31" t="n">
        <f aca="false">IF(F138="CGST+SGST",ROUND(N(E138)*Settings!$B$10/2,0),0)</f>
        <v>0</v>
      </c>
      <c r="I138" s="31" t="n">
        <f aca="false">H138</f>
        <v>0</v>
      </c>
      <c r="J138" s="32" t="n">
        <f aca="false">N(E138)+G138+H138+I138</f>
        <v>0</v>
      </c>
      <c r="K138" s="31" t="n">
        <f aca="false">IF(A138="",0,ROUND(N(E138)*IFERROR(INDEX(Clients!$E$5:$E$154,MATCH(C138,Clients!$A$5:$A$154,0)),0),0))</f>
        <v>0</v>
      </c>
      <c r="L138" s="31" t="n">
        <f aca="false">J138-K138</f>
        <v>0</v>
      </c>
      <c r="M138" s="33" t="str">
        <f aca="false">IF(A138="","",B138+IFERROR(INDEX(Clients!$F$5:$F$154,MATCH(C138,Clients!$A$5:$A$154,0)),0))</f>
        <v/>
      </c>
      <c r="N138" s="36"/>
      <c r="O138" s="36"/>
      <c r="P138" s="35"/>
      <c r="Q138" s="32" t="n">
        <f aca="false">IF(A138="",0,J138-N(N138)-N(O138))</f>
        <v>0</v>
      </c>
      <c r="R138" s="34" t="str">
        <f aca="false">IF(OR(A138="",Q138&lt;=0),"",MAX(0,Settings!$B$15-M138))</f>
        <v/>
      </c>
      <c r="S138" s="30" t="str">
        <f aca="false">IF(A138="","",IF(Q138&lt;=0,"Paid",IF(N(N138)&gt;0,"Part paid",IF(N(R138)&gt;0,"Overdue","Due"))))</f>
        <v/>
      </c>
      <c r="T138" s="34" t="str">
        <f aca="false">IF(A138="","",IF(MONTH(B138)&gt;=4,MONTH(B138)-3,MONTH(B138)+9))</f>
        <v/>
      </c>
    </row>
    <row r="139" customFormat="false" ht="15" hidden="false" customHeight="true" outlineLevel="0" collapsed="false">
      <c r="A139" s="27"/>
      <c r="B139" s="35"/>
      <c r="C139" s="27"/>
      <c r="D139" s="27"/>
      <c r="E139" s="36"/>
      <c r="F139" s="30" t="str">
        <f aca="false">IF(A139="","",IF(Settings!$B$8="","No GST",IF(IFERROR(INDEX(Clients!$G$5:$G$154,MATCH(C139,Clients!$A$5:$A$154,0)),"")="96","Export",IF(IFERROR(INDEX(Clients!$G$5:$G$154,MATCH(C139,Clients!$A$5:$A$154,0)),"")=Settings!$B$17,"CGST+SGST","IGST"))))</f>
        <v/>
      </c>
      <c r="G139" s="31" t="n">
        <f aca="false">IF(F139="IGST",ROUND(N(E139)*Settings!$B$10,0),0)</f>
        <v>0</v>
      </c>
      <c r="H139" s="31" t="n">
        <f aca="false">IF(F139="CGST+SGST",ROUND(N(E139)*Settings!$B$10/2,0),0)</f>
        <v>0</v>
      </c>
      <c r="I139" s="31" t="n">
        <f aca="false">H139</f>
        <v>0</v>
      </c>
      <c r="J139" s="32" t="n">
        <f aca="false">N(E139)+G139+H139+I139</f>
        <v>0</v>
      </c>
      <c r="K139" s="31" t="n">
        <f aca="false">IF(A139="",0,ROUND(N(E139)*IFERROR(INDEX(Clients!$E$5:$E$154,MATCH(C139,Clients!$A$5:$A$154,0)),0),0))</f>
        <v>0</v>
      </c>
      <c r="L139" s="31" t="n">
        <f aca="false">J139-K139</f>
        <v>0</v>
      </c>
      <c r="M139" s="33" t="str">
        <f aca="false">IF(A139="","",B139+IFERROR(INDEX(Clients!$F$5:$F$154,MATCH(C139,Clients!$A$5:$A$154,0)),0))</f>
        <v/>
      </c>
      <c r="N139" s="36"/>
      <c r="O139" s="36"/>
      <c r="P139" s="35"/>
      <c r="Q139" s="32" t="n">
        <f aca="false">IF(A139="",0,J139-N(N139)-N(O139))</f>
        <v>0</v>
      </c>
      <c r="R139" s="34" t="str">
        <f aca="false">IF(OR(A139="",Q139&lt;=0),"",MAX(0,Settings!$B$15-M139))</f>
        <v/>
      </c>
      <c r="S139" s="30" t="str">
        <f aca="false">IF(A139="","",IF(Q139&lt;=0,"Paid",IF(N(N139)&gt;0,"Part paid",IF(N(R139)&gt;0,"Overdue","Due"))))</f>
        <v/>
      </c>
      <c r="T139" s="34" t="str">
        <f aca="false">IF(A139="","",IF(MONTH(B139)&gt;=4,MONTH(B139)-3,MONTH(B139)+9))</f>
        <v/>
      </c>
    </row>
    <row r="140" customFormat="false" ht="15" hidden="false" customHeight="true" outlineLevel="0" collapsed="false">
      <c r="A140" s="27"/>
      <c r="B140" s="35"/>
      <c r="C140" s="27"/>
      <c r="D140" s="27"/>
      <c r="E140" s="36"/>
      <c r="F140" s="30" t="str">
        <f aca="false">IF(A140="","",IF(Settings!$B$8="","No GST",IF(IFERROR(INDEX(Clients!$G$5:$G$154,MATCH(C140,Clients!$A$5:$A$154,0)),"")="96","Export",IF(IFERROR(INDEX(Clients!$G$5:$G$154,MATCH(C140,Clients!$A$5:$A$154,0)),"")=Settings!$B$17,"CGST+SGST","IGST"))))</f>
        <v/>
      </c>
      <c r="G140" s="31" t="n">
        <f aca="false">IF(F140="IGST",ROUND(N(E140)*Settings!$B$10,0),0)</f>
        <v>0</v>
      </c>
      <c r="H140" s="31" t="n">
        <f aca="false">IF(F140="CGST+SGST",ROUND(N(E140)*Settings!$B$10/2,0),0)</f>
        <v>0</v>
      </c>
      <c r="I140" s="31" t="n">
        <f aca="false">H140</f>
        <v>0</v>
      </c>
      <c r="J140" s="32" t="n">
        <f aca="false">N(E140)+G140+H140+I140</f>
        <v>0</v>
      </c>
      <c r="K140" s="31" t="n">
        <f aca="false">IF(A140="",0,ROUND(N(E140)*IFERROR(INDEX(Clients!$E$5:$E$154,MATCH(C140,Clients!$A$5:$A$154,0)),0),0))</f>
        <v>0</v>
      </c>
      <c r="L140" s="31" t="n">
        <f aca="false">J140-K140</f>
        <v>0</v>
      </c>
      <c r="M140" s="33" t="str">
        <f aca="false">IF(A140="","",B140+IFERROR(INDEX(Clients!$F$5:$F$154,MATCH(C140,Clients!$A$5:$A$154,0)),0))</f>
        <v/>
      </c>
      <c r="N140" s="36"/>
      <c r="O140" s="36"/>
      <c r="P140" s="35"/>
      <c r="Q140" s="32" t="n">
        <f aca="false">IF(A140="",0,J140-N(N140)-N(O140))</f>
        <v>0</v>
      </c>
      <c r="R140" s="34" t="str">
        <f aca="false">IF(OR(A140="",Q140&lt;=0),"",MAX(0,Settings!$B$15-M140))</f>
        <v/>
      </c>
      <c r="S140" s="30" t="str">
        <f aca="false">IF(A140="","",IF(Q140&lt;=0,"Paid",IF(N(N140)&gt;0,"Part paid",IF(N(R140)&gt;0,"Overdue","Due"))))</f>
        <v/>
      </c>
      <c r="T140" s="34" t="str">
        <f aca="false">IF(A140="","",IF(MONTH(B140)&gt;=4,MONTH(B140)-3,MONTH(B140)+9))</f>
        <v/>
      </c>
    </row>
    <row r="141" customFormat="false" ht="15" hidden="false" customHeight="true" outlineLevel="0" collapsed="false">
      <c r="A141" s="27"/>
      <c r="B141" s="35"/>
      <c r="C141" s="27"/>
      <c r="D141" s="27"/>
      <c r="E141" s="36"/>
      <c r="F141" s="30" t="str">
        <f aca="false">IF(A141="","",IF(Settings!$B$8="","No GST",IF(IFERROR(INDEX(Clients!$G$5:$G$154,MATCH(C141,Clients!$A$5:$A$154,0)),"")="96","Export",IF(IFERROR(INDEX(Clients!$G$5:$G$154,MATCH(C141,Clients!$A$5:$A$154,0)),"")=Settings!$B$17,"CGST+SGST","IGST"))))</f>
        <v/>
      </c>
      <c r="G141" s="31" t="n">
        <f aca="false">IF(F141="IGST",ROUND(N(E141)*Settings!$B$10,0),0)</f>
        <v>0</v>
      </c>
      <c r="H141" s="31" t="n">
        <f aca="false">IF(F141="CGST+SGST",ROUND(N(E141)*Settings!$B$10/2,0),0)</f>
        <v>0</v>
      </c>
      <c r="I141" s="31" t="n">
        <f aca="false">H141</f>
        <v>0</v>
      </c>
      <c r="J141" s="32" t="n">
        <f aca="false">N(E141)+G141+H141+I141</f>
        <v>0</v>
      </c>
      <c r="K141" s="31" t="n">
        <f aca="false">IF(A141="",0,ROUND(N(E141)*IFERROR(INDEX(Clients!$E$5:$E$154,MATCH(C141,Clients!$A$5:$A$154,0)),0),0))</f>
        <v>0</v>
      </c>
      <c r="L141" s="31" t="n">
        <f aca="false">J141-K141</f>
        <v>0</v>
      </c>
      <c r="M141" s="33" t="str">
        <f aca="false">IF(A141="","",B141+IFERROR(INDEX(Clients!$F$5:$F$154,MATCH(C141,Clients!$A$5:$A$154,0)),0))</f>
        <v/>
      </c>
      <c r="N141" s="36"/>
      <c r="O141" s="36"/>
      <c r="P141" s="35"/>
      <c r="Q141" s="32" t="n">
        <f aca="false">IF(A141="",0,J141-N(N141)-N(O141))</f>
        <v>0</v>
      </c>
      <c r="R141" s="34" t="str">
        <f aca="false">IF(OR(A141="",Q141&lt;=0),"",MAX(0,Settings!$B$15-M141))</f>
        <v/>
      </c>
      <c r="S141" s="30" t="str">
        <f aca="false">IF(A141="","",IF(Q141&lt;=0,"Paid",IF(N(N141)&gt;0,"Part paid",IF(N(R141)&gt;0,"Overdue","Due"))))</f>
        <v/>
      </c>
      <c r="T141" s="34" t="str">
        <f aca="false">IF(A141="","",IF(MONTH(B141)&gt;=4,MONTH(B141)-3,MONTH(B141)+9))</f>
        <v/>
      </c>
    </row>
    <row r="142" customFormat="false" ht="15" hidden="false" customHeight="true" outlineLevel="0" collapsed="false">
      <c r="A142" s="27"/>
      <c r="B142" s="35"/>
      <c r="C142" s="27"/>
      <c r="D142" s="27"/>
      <c r="E142" s="36"/>
      <c r="F142" s="30" t="str">
        <f aca="false">IF(A142="","",IF(Settings!$B$8="","No GST",IF(IFERROR(INDEX(Clients!$G$5:$G$154,MATCH(C142,Clients!$A$5:$A$154,0)),"")="96","Export",IF(IFERROR(INDEX(Clients!$G$5:$G$154,MATCH(C142,Clients!$A$5:$A$154,0)),"")=Settings!$B$17,"CGST+SGST","IGST"))))</f>
        <v/>
      </c>
      <c r="G142" s="31" t="n">
        <f aca="false">IF(F142="IGST",ROUND(N(E142)*Settings!$B$10,0),0)</f>
        <v>0</v>
      </c>
      <c r="H142" s="31" t="n">
        <f aca="false">IF(F142="CGST+SGST",ROUND(N(E142)*Settings!$B$10/2,0),0)</f>
        <v>0</v>
      </c>
      <c r="I142" s="31" t="n">
        <f aca="false">H142</f>
        <v>0</v>
      </c>
      <c r="J142" s="32" t="n">
        <f aca="false">N(E142)+G142+H142+I142</f>
        <v>0</v>
      </c>
      <c r="K142" s="31" t="n">
        <f aca="false">IF(A142="",0,ROUND(N(E142)*IFERROR(INDEX(Clients!$E$5:$E$154,MATCH(C142,Clients!$A$5:$A$154,0)),0),0))</f>
        <v>0</v>
      </c>
      <c r="L142" s="31" t="n">
        <f aca="false">J142-K142</f>
        <v>0</v>
      </c>
      <c r="M142" s="33" t="str">
        <f aca="false">IF(A142="","",B142+IFERROR(INDEX(Clients!$F$5:$F$154,MATCH(C142,Clients!$A$5:$A$154,0)),0))</f>
        <v/>
      </c>
      <c r="N142" s="36"/>
      <c r="O142" s="36"/>
      <c r="P142" s="35"/>
      <c r="Q142" s="32" t="n">
        <f aca="false">IF(A142="",0,J142-N(N142)-N(O142))</f>
        <v>0</v>
      </c>
      <c r="R142" s="34" t="str">
        <f aca="false">IF(OR(A142="",Q142&lt;=0),"",MAX(0,Settings!$B$15-M142))</f>
        <v/>
      </c>
      <c r="S142" s="30" t="str">
        <f aca="false">IF(A142="","",IF(Q142&lt;=0,"Paid",IF(N(N142)&gt;0,"Part paid",IF(N(R142)&gt;0,"Overdue","Due"))))</f>
        <v/>
      </c>
      <c r="T142" s="34" t="str">
        <f aca="false">IF(A142="","",IF(MONTH(B142)&gt;=4,MONTH(B142)-3,MONTH(B142)+9))</f>
        <v/>
      </c>
    </row>
    <row r="143" customFormat="false" ht="15" hidden="false" customHeight="true" outlineLevel="0" collapsed="false">
      <c r="A143" s="27"/>
      <c r="B143" s="35"/>
      <c r="C143" s="27"/>
      <c r="D143" s="27"/>
      <c r="E143" s="36"/>
      <c r="F143" s="30" t="str">
        <f aca="false">IF(A143="","",IF(Settings!$B$8="","No GST",IF(IFERROR(INDEX(Clients!$G$5:$G$154,MATCH(C143,Clients!$A$5:$A$154,0)),"")="96","Export",IF(IFERROR(INDEX(Clients!$G$5:$G$154,MATCH(C143,Clients!$A$5:$A$154,0)),"")=Settings!$B$17,"CGST+SGST","IGST"))))</f>
        <v/>
      </c>
      <c r="G143" s="31" t="n">
        <f aca="false">IF(F143="IGST",ROUND(N(E143)*Settings!$B$10,0),0)</f>
        <v>0</v>
      </c>
      <c r="H143" s="31" t="n">
        <f aca="false">IF(F143="CGST+SGST",ROUND(N(E143)*Settings!$B$10/2,0),0)</f>
        <v>0</v>
      </c>
      <c r="I143" s="31" t="n">
        <f aca="false">H143</f>
        <v>0</v>
      </c>
      <c r="J143" s="32" t="n">
        <f aca="false">N(E143)+G143+H143+I143</f>
        <v>0</v>
      </c>
      <c r="K143" s="31" t="n">
        <f aca="false">IF(A143="",0,ROUND(N(E143)*IFERROR(INDEX(Clients!$E$5:$E$154,MATCH(C143,Clients!$A$5:$A$154,0)),0),0))</f>
        <v>0</v>
      </c>
      <c r="L143" s="31" t="n">
        <f aca="false">J143-K143</f>
        <v>0</v>
      </c>
      <c r="M143" s="33" t="str">
        <f aca="false">IF(A143="","",B143+IFERROR(INDEX(Clients!$F$5:$F$154,MATCH(C143,Clients!$A$5:$A$154,0)),0))</f>
        <v/>
      </c>
      <c r="N143" s="36"/>
      <c r="O143" s="36"/>
      <c r="P143" s="35"/>
      <c r="Q143" s="32" t="n">
        <f aca="false">IF(A143="",0,J143-N(N143)-N(O143))</f>
        <v>0</v>
      </c>
      <c r="R143" s="34" t="str">
        <f aca="false">IF(OR(A143="",Q143&lt;=0),"",MAX(0,Settings!$B$15-M143))</f>
        <v/>
      </c>
      <c r="S143" s="30" t="str">
        <f aca="false">IF(A143="","",IF(Q143&lt;=0,"Paid",IF(N(N143)&gt;0,"Part paid",IF(N(R143)&gt;0,"Overdue","Due"))))</f>
        <v/>
      </c>
      <c r="T143" s="34" t="str">
        <f aca="false">IF(A143="","",IF(MONTH(B143)&gt;=4,MONTH(B143)-3,MONTH(B143)+9))</f>
        <v/>
      </c>
    </row>
    <row r="144" customFormat="false" ht="15" hidden="false" customHeight="true" outlineLevel="0" collapsed="false">
      <c r="A144" s="27"/>
      <c r="B144" s="35"/>
      <c r="C144" s="27"/>
      <c r="D144" s="27"/>
      <c r="E144" s="36"/>
      <c r="F144" s="30" t="str">
        <f aca="false">IF(A144="","",IF(Settings!$B$8="","No GST",IF(IFERROR(INDEX(Clients!$G$5:$G$154,MATCH(C144,Clients!$A$5:$A$154,0)),"")="96","Export",IF(IFERROR(INDEX(Clients!$G$5:$G$154,MATCH(C144,Clients!$A$5:$A$154,0)),"")=Settings!$B$17,"CGST+SGST","IGST"))))</f>
        <v/>
      </c>
      <c r="G144" s="31" t="n">
        <f aca="false">IF(F144="IGST",ROUND(N(E144)*Settings!$B$10,0),0)</f>
        <v>0</v>
      </c>
      <c r="H144" s="31" t="n">
        <f aca="false">IF(F144="CGST+SGST",ROUND(N(E144)*Settings!$B$10/2,0),0)</f>
        <v>0</v>
      </c>
      <c r="I144" s="31" t="n">
        <f aca="false">H144</f>
        <v>0</v>
      </c>
      <c r="J144" s="32" t="n">
        <f aca="false">N(E144)+G144+H144+I144</f>
        <v>0</v>
      </c>
      <c r="K144" s="31" t="n">
        <f aca="false">IF(A144="",0,ROUND(N(E144)*IFERROR(INDEX(Clients!$E$5:$E$154,MATCH(C144,Clients!$A$5:$A$154,0)),0),0))</f>
        <v>0</v>
      </c>
      <c r="L144" s="31" t="n">
        <f aca="false">J144-K144</f>
        <v>0</v>
      </c>
      <c r="M144" s="33" t="str">
        <f aca="false">IF(A144="","",B144+IFERROR(INDEX(Clients!$F$5:$F$154,MATCH(C144,Clients!$A$5:$A$154,0)),0))</f>
        <v/>
      </c>
      <c r="N144" s="36"/>
      <c r="O144" s="36"/>
      <c r="P144" s="35"/>
      <c r="Q144" s="32" t="n">
        <f aca="false">IF(A144="",0,J144-N(N144)-N(O144))</f>
        <v>0</v>
      </c>
      <c r="R144" s="34" t="str">
        <f aca="false">IF(OR(A144="",Q144&lt;=0),"",MAX(0,Settings!$B$15-M144))</f>
        <v/>
      </c>
      <c r="S144" s="30" t="str">
        <f aca="false">IF(A144="","",IF(Q144&lt;=0,"Paid",IF(N(N144)&gt;0,"Part paid",IF(N(R144)&gt;0,"Overdue","Due"))))</f>
        <v/>
      </c>
      <c r="T144" s="34" t="str">
        <f aca="false">IF(A144="","",IF(MONTH(B144)&gt;=4,MONTH(B144)-3,MONTH(B144)+9))</f>
        <v/>
      </c>
    </row>
    <row r="145" customFormat="false" ht="15" hidden="false" customHeight="true" outlineLevel="0" collapsed="false">
      <c r="A145" s="27"/>
      <c r="B145" s="35"/>
      <c r="C145" s="27"/>
      <c r="D145" s="27"/>
      <c r="E145" s="36"/>
      <c r="F145" s="30" t="str">
        <f aca="false">IF(A145="","",IF(Settings!$B$8="","No GST",IF(IFERROR(INDEX(Clients!$G$5:$G$154,MATCH(C145,Clients!$A$5:$A$154,0)),"")="96","Export",IF(IFERROR(INDEX(Clients!$G$5:$G$154,MATCH(C145,Clients!$A$5:$A$154,0)),"")=Settings!$B$17,"CGST+SGST","IGST"))))</f>
        <v/>
      </c>
      <c r="G145" s="31" t="n">
        <f aca="false">IF(F145="IGST",ROUND(N(E145)*Settings!$B$10,0),0)</f>
        <v>0</v>
      </c>
      <c r="H145" s="31" t="n">
        <f aca="false">IF(F145="CGST+SGST",ROUND(N(E145)*Settings!$B$10/2,0),0)</f>
        <v>0</v>
      </c>
      <c r="I145" s="31" t="n">
        <f aca="false">H145</f>
        <v>0</v>
      </c>
      <c r="J145" s="32" t="n">
        <f aca="false">N(E145)+G145+H145+I145</f>
        <v>0</v>
      </c>
      <c r="K145" s="31" t="n">
        <f aca="false">IF(A145="",0,ROUND(N(E145)*IFERROR(INDEX(Clients!$E$5:$E$154,MATCH(C145,Clients!$A$5:$A$154,0)),0),0))</f>
        <v>0</v>
      </c>
      <c r="L145" s="31" t="n">
        <f aca="false">J145-K145</f>
        <v>0</v>
      </c>
      <c r="M145" s="33" t="str">
        <f aca="false">IF(A145="","",B145+IFERROR(INDEX(Clients!$F$5:$F$154,MATCH(C145,Clients!$A$5:$A$154,0)),0))</f>
        <v/>
      </c>
      <c r="N145" s="36"/>
      <c r="O145" s="36"/>
      <c r="P145" s="35"/>
      <c r="Q145" s="32" t="n">
        <f aca="false">IF(A145="",0,J145-N(N145)-N(O145))</f>
        <v>0</v>
      </c>
      <c r="R145" s="34" t="str">
        <f aca="false">IF(OR(A145="",Q145&lt;=0),"",MAX(0,Settings!$B$15-M145))</f>
        <v/>
      </c>
      <c r="S145" s="30" t="str">
        <f aca="false">IF(A145="","",IF(Q145&lt;=0,"Paid",IF(N(N145)&gt;0,"Part paid",IF(N(R145)&gt;0,"Overdue","Due"))))</f>
        <v/>
      </c>
      <c r="T145" s="34" t="str">
        <f aca="false">IF(A145="","",IF(MONTH(B145)&gt;=4,MONTH(B145)-3,MONTH(B145)+9))</f>
        <v/>
      </c>
    </row>
    <row r="146" customFormat="false" ht="15" hidden="false" customHeight="true" outlineLevel="0" collapsed="false">
      <c r="A146" s="27"/>
      <c r="B146" s="35"/>
      <c r="C146" s="27"/>
      <c r="D146" s="27"/>
      <c r="E146" s="36"/>
      <c r="F146" s="30" t="str">
        <f aca="false">IF(A146="","",IF(Settings!$B$8="","No GST",IF(IFERROR(INDEX(Clients!$G$5:$G$154,MATCH(C146,Clients!$A$5:$A$154,0)),"")="96","Export",IF(IFERROR(INDEX(Clients!$G$5:$G$154,MATCH(C146,Clients!$A$5:$A$154,0)),"")=Settings!$B$17,"CGST+SGST","IGST"))))</f>
        <v/>
      </c>
      <c r="G146" s="31" t="n">
        <f aca="false">IF(F146="IGST",ROUND(N(E146)*Settings!$B$10,0),0)</f>
        <v>0</v>
      </c>
      <c r="H146" s="31" t="n">
        <f aca="false">IF(F146="CGST+SGST",ROUND(N(E146)*Settings!$B$10/2,0),0)</f>
        <v>0</v>
      </c>
      <c r="I146" s="31" t="n">
        <f aca="false">H146</f>
        <v>0</v>
      </c>
      <c r="J146" s="32" t="n">
        <f aca="false">N(E146)+G146+H146+I146</f>
        <v>0</v>
      </c>
      <c r="K146" s="31" t="n">
        <f aca="false">IF(A146="",0,ROUND(N(E146)*IFERROR(INDEX(Clients!$E$5:$E$154,MATCH(C146,Clients!$A$5:$A$154,0)),0),0))</f>
        <v>0</v>
      </c>
      <c r="L146" s="31" t="n">
        <f aca="false">J146-K146</f>
        <v>0</v>
      </c>
      <c r="M146" s="33" t="str">
        <f aca="false">IF(A146="","",B146+IFERROR(INDEX(Clients!$F$5:$F$154,MATCH(C146,Clients!$A$5:$A$154,0)),0))</f>
        <v/>
      </c>
      <c r="N146" s="36"/>
      <c r="O146" s="36"/>
      <c r="P146" s="35"/>
      <c r="Q146" s="32" t="n">
        <f aca="false">IF(A146="",0,J146-N(N146)-N(O146))</f>
        <v>0</v>
      </c>
      <c r="R146" s="34" t="str">
        <f aca="false">IF(OR(A146="",Q146&lt;=0),"",MAX(0,Settings!$B$15-M146))</f>
        <v/>
      </c>
      <c r="S146" s="30" t="str">
        <f aca="false">IF(A146="","",IF(Q146&lt;=0,"Paid",IF(N(N146)&gt;0,"Part paid",IF(N(R146)&gt;0,"Overdue","Due"))))</f>
        <v/>
      </c>
      <c r="T146" s="34" t="str">
        <f aca="false">IF(A146="","",IF(MONTH(B146)&gt;=4,MONTH(B146)-3,MONTH(B146)+9))</f>
        <v/>
      </c>
    </row>
    <row r="147" customFormat="false" ht="15" hidden="false" customHeight="true" outlineLevel="0" collapsed="false">
      <c r="A147" s="27"/>
      <c r="B147" s="35"/>
      <c r="C147" s="27"/>
      <c r="D147" s="27"/>
      <c r="E147" s="36"/>
      <c r="F147" s="30" t="str">
        <f aca="false">IF(A147="","",IF(Settings!$B$8="","No GST",IF(IFERROR(INDEX(Clients!$G$5:$G$154,MATCH(C147,Clients!$A$5:$A$154,0)),"")="96","Export",IF(IFERROR(INDEX(Clients!$G$5:$G$154,MATCH(C147,Clients!$A$5:$A$154,0)),"")=Settings!$B$17,"CGST+SGST","IGST"))))</f>
        <v/>
      </c>
      <c r="G147" s="31" t="n">
        <f aca="false">IF(F147="IGST",ROUND(N(E147)*Settings!$B$10,0),0)</f>
        <v>0</v>
      </c>
      <c r="H147" s="31" t="n">
        <f aca="false">IF(F147="CGST+SGST",ROUND(N(E147)*Settings!$B$10/2,0),0)</f>
        <v>0</v>
      </c>
      <c r="I147" s="31" t="n">
        <f aca="false">H147</f>
        <v>0</v>
      </c>
      <c r="J147" s="32" t="n">
        <f aca="false">N(E147)+G147+H147+I147</f>
        <v>0</v>
      </c>
      <c r="K147" s="31" t="n">
        <f aca="false">IF(A147="",0,ROUND(N(E147)*IFERROR(INDEX(Clients!$E$5:$E$154,MATCH(C147,Clients!$A$5:$A$154,0)),0),0))</f>
        <v>0</v>
      </c>
      <c r="L147" s="31" t="n">
        <f aca="false">J147-K147</f>
        <v>0</v>
      </c>
      <c r="M147" s="33" t="str">
        <f aca="false">IF(A147="","",B147+IFERROR(INDEX(Clients!$F$5:$F$154,MATCH(C147,Clients!$A$5:$A$154,0)),0))</f>
        <v/>
      </c>
      <c r="N147" s="36"/>
      <c r="O147" s="36"/>
      <c r="P147" s="35"/>
      <c r="Q147" s="32" t="n">
        <f aca="false">IF(A147="",0,J147-N(N147)-N(O147))</f>
        <v>0</v>
      </c>
      <c r="R147" s="34" t="str">
        <f aca="false">IF(OR(A147="",Q147&lt;=0),"",MAX(0,Settings!$B$15-M147))</f>
        <v/>
      </c>
      <c r="S147" s="30" t="str">
        <f aca="false">IF(A147="","",IF(Q147&lt;=0,"Paid",IF(N(N147)&gt;0,"Part paid",IF(N(R147)&gt;0,"Overdue","Due"))))</f>
        <v/>
      </c>
      <c r="T147" s="34" t="str">
        <f aca="false">IF(A147="","",IF(MONTH(B147)&gt;=4,MONTH(B147)-3,MONTH(B147)+9))</f>
        <v/>
      </c>
    </row>
    <row r="148" customFormat="false" ht="15" hidden="false" customHeight="true" outlineLevel="0" collapsed="false">
      <c r="A148" s="27"/>
      <c r="B148" s="35"/>
      <c r="C148" s="27"/>
      <c r="D148" s="27"/>
      <c r="E148" s="36"/>
      <c r="F148" s="30" t="str">
        <f aca="false">IF(A148="","",IF(Settings!$B$8="","No GST",IF(IFERROR(INDEX(Clients!$G$5:$G$154,MATCH(C148,Clients!$A$5:$A$154,0)),"")="96","Export",IF(IFERROR(INDEX(Clients!$G$5:$G$154,MATCH(C148,Clients!$A$5:$A$154,0)),"")=Settings!$B$17,"CGST+SGST","IGST"))))</f>
        <v/>
      </c>
      <c r="G148" s="31" t="n">
        <f aca="false">IF(F148="IGST",ROUND(N(E148)*Settings!$B$10,0),0)</f>
        <v>0</v>
      </c>
      <c r="H148" s="31" t="n">
        <f aca="false">IF(F148="CGST+SGST",ROUND(N(E148)*Settings!$B$10/2,0),0)</f>
        <v>0</v>
      </c>
      <c r="I148" s="31" t="n">
        <f aca="false">H148</f>
        <v>0</v>
      </c>
      <c r="J148" s="32" t="n">
        <f aca="false">N(E148)+G148+H148+I148</f>
        <v>0</v>
      </c>
      <c r="K148" s="31" t="n">
        <f aca="false">IF(A148="",0,ROUND(N(E148)*IFERROR(INDEX(Clients!$E$5:$E$154,MATCH(C148,Clients!$A$5:$A$154,0)),0),0))</f>
        <v>0</v>
      </c>
      <c r="L148" s="31" t="n">
        <f aca="false">J148-K148</f>
        <v>0</v>
      </c>
      <c r="M148" s="33" t="str">
        <f aca="false">IF(A148="","",B148+IFERROR(INDEX(Clients!$F$5:$F$154,MATCH(C148,Clients!$A$5:$A$154,0)),0))</f>
        <v/>
      </c>
      <c r="N148" s="36"/>
      <c r="O148" s="36"/>
      <c r="P148" s="35"/>
      <c r="Q148" s="32" t="n">
        <f aca="false">IF(A148="",0,J148-N(N148)-N(O148))</f>
        <v>0</v>
      </c>
      <c r="R148" s="34" t="str">
        <f aca="false">IF(OR(A148="",Q148&lt;=0),"",MAX(0,Settings!$B$15-M148))</f>
        <v/>
      </c>
      <c r="S148" s="30" t="str">
        <f aca="false">IF(A148="","",IF(Q148&lt;=0,"Paid",IF(N(N148)&gt;0,"Part paid",IF(N(R148)&gt;0,"Overdue","Due"))))</f>
        <v/>
      </c>
      <c r="T148" s="34" t="str">
        <f aca="false">IF(A148="","",IF(MONTH(B148)&gt;=4,MONTH(B148)-3,MONTH(B148)+9))</f>
        <v/>
      </c>
    </row>
    <row r="149" customFormat="false" ht="15" hidden="false" customHeight="true" outlineLevel="0" collapsed="false">
      <c r="A149" s="27"/>
      <c r="B149" s="35"/>
      <c r="C149" s="27"/>
      <c r="D149" s="27"/>
      <c r="E149" s="36"/>
      <c r="F149" s="30" t="str">
        <f aca="false">IF(A149="","",IF(Settings!$B$8="","No GST",IF(IFERROR(INDEX(Clients!$G$5:$G$154,MATCH(C149,Clients!$A$5:$A$154,0)),"")="96","Export",IF(IFERROR(INDEX(Clients!$G$5:$G$154,MATCH(C149,Clients!$A$5:$A$154,0)),"")=Settings!$B$17,"CGST+SGST","IGST"))))</f>
        <v/>
      </c>
      <c r="G149" s="31" t="n">
        <f aca="false">IF(F149="IGST",ROUND(N(E149)*Settings!$B$10,0),0)</f>
        <v>0</v>
      </c>
      <c r="H149" s="31" t="n">
        <f aca="false">IF(F149="CGST+SGST",ROUND(N(E149)*Settings!$B$10/2,0),0)</f>
        <v>0</v>
      </c>
      <c r="I149" s="31" t="n">
        <f aca="false">H149</f>
        <v>0</v>
      </c>
      <c r="J149" s="32" t="n">
        <f aca="false">N(E149)+G149+H149+I149</f>
        <v>0</v>
      </c>
      <c r="K149" s="31" t="n">
        <f aca="false">IF(A149="",0,ROUND(N(E149)*IFERROR(INDEX(Clients!$E$5:$E$154,MATCH(C149,Clients!$A$5:$A$154,0)),0),0))</f>
        <v>0</v>
      </c>
      <c r="L149" s="31" t="n">
        <f aca="false">J149-K149</f>
        <v>0</v>
      </c>
      <c r="M149" s="33" t="str">
        <f aca="false">IF(A149="","",B149+IFERROR(INDEX(Clients!$F$5:$F$154,MATCH(C149,Clients!$A$5:$A$154,0)),0))</f>
        <v/>
      </c>
      <c r="N149" s="36"/>
      <c r="O149" s="36"/>
      <c r="P149" s="35"/>
      <c r="Q149" s="32" t="n">
        <f aca="false">IF(A149="",0,J149-N(N149)-N(O149))</f>
        <v>0</v>
      </c>
      <c r="R149" s="34" t="str">
        <f aca="false">IF(OR(A149="",Q149&lt;=0),"",MAX(0,Settings!$B$15-M149))</f>
        <v/>
      </c>
      <c r="S149" s="30" t="str">
        <f aca="false">IF(A149="","",IF(Q149&lt;=0,"Paid",IF(N(N149)&gt;0,"Part paid",IF(N(R149)&gt;0,"Overdue","Due"))))</f>
        <v/>
      </c>
      <c r="T149" s="34" t="str">
        <f aca="false">IF(A149="","",IF(MONTH(B149)&gt;=4,MONTH(B149)-3,MONTH(B149)+9))</f>
        <v/>
      </c>
    </row>
    <row r="150" customFormat="false" ht="15" hidden="false" customHeight="true" outlineLevel="0" collapsed="false">
      <c r="A150" s="27"/>
      <c r="B150" s="35"/>
      <c r="C150" s="27"/>
      <c r="D150" s="27"/>
      <c r="E150" s="36"/>
      <c r="F150" s="30" t="str">
        <f aca="false">IF(A150="","",IF(Settings!$B$8="","No GST",IF(IFERROR(INDEX(Clients!$G$5:$G$154,MATCH(C150,Clients!$A$5:$A$154,0)),"")="96","Export",IF(IFERROR(INDEX(Clients!$G$5:$G$154,MATCH(C150,Clients!$A$5:$A$154,0)),"")=Settings!$B$17,"CGST+SGST","IGST"))))</f>
        <v/>
      </c>
      <c r="G150" s="31" t="n">
        <f aca="false">IF(F150="IGST",ROUND(N(E150)*Settings!$B$10,0),0)</f>
        <v>0</v>
      </c>
      <c r="H150" s="31" t="n">
        <f aca="false">IF(F150="CGST+SGST",ROUND(N(E150)*Settings!$B$10/2,0),0)</f>
        <v>0</v>
      </c>
      <c r="I150" s="31" t="n">
        <f aca="false">H150</f>
        <v>0</v>
      </c>
      <c r="J150" s="32" t="n">
        <f aca="false">N(E150)+G150+H150+I150</f>
        <v>0</v>
      </c>
      <c r="K150" s="31" t="n">
        <f aca="false">IF(A150="",0,ROUND(N(E150)*IFERROR(INDEX(Clients!$E$5:$E$154,MATCH(C150,Clients!$A$5:$A$154,0)),0),0))</f>
        <v>0</v>
      </c>
      <c r="L150" s="31" t="n">
        <f aca="false">J150-K150</f>
        <v>0</v>
      </c>
      <c r="M150" s="33" t="str">
        <f aca="false">IF(A150="","",B150+IFERROR(INDEX(Clients!$F$5:$F$154,MATCH(C150,Clients!$A$5:$A$154,0)),0))</f>
        <v/>
      </c>
      <c r="N150" s="36"/>
      <c r="O150" s="36"/>
      <c r="P150" s="35"/>
      <c r="Q150" s="32" t="n">
        <f aca="false">IF(A150="",0,J150-N(N150)-N(O150))</f>
        <v>0</v>
      </c>
      <c r="R150" s="34" t="str">
        <f aca="false">IF(OR(A150="",Q150&lt;=0),"",MAX(0,Settings!$B$15-M150))</f>
        <v/>
      </c>
      <c r="S150" s="30" t="str">
        <f aca="false">IF(A150="","",IF(Q150&lt;=0,"Paid",IF(N(N150)&gt;0,"Part paid",IF(N(R150)&gt;0,"Overdue","Due"))))</f>
        <v/>
      </c>
      <c r="T150" s="34" t="str">
        <f aca="false">IF(A150="","",IF(MONTH(B150)&gt;=4,MONTH(B150)-3,MONTH(B150)+9))</f>
        <v/>
      </c>
    </row>
    <row r="151" customFormat="false" ht="15" hidden="false" customHeight="true" outlineLevel="0" collapsed="false">
      <c r="A151" s="27"/>
      <c r="B151" s="35"/>
      <c r="C151" s="27"/>
      <c r="D151" s="27"/>
      <c r="E151" s="36"/>
      <c r="F151" s="30" t="str">
        <f aca="false">IF(A151="","",IF(Settings!$B$8="","No GST",IF(IFERROR(INDEX(Clients!$G$5:$G$154,MATCH(C151,Clients!$A$5:$A$154,0)),"")="96","Export",IF(IFERROR(INDEX(Clients!$G$5:$G$154,MATCH(C151,Clients!$A$5:$A$154,0)),"")=Settings!$B$17,"CGST+SGST","IGST"))))</f>
        <v/>
      </c>
      <c r="G151" s="31" t="n">
        <f aca="false">IF(F151="IGST",ROUND(N(E151)*Settings!$B$10,0),0)</f>
        <v>0</v>
      </c>
      <c r="H151" s="31" t="n">
        <f aca="false">IF(F151="CGST+SGST",ROUND(N(E151)*Settings!$B$10/2,0),0)</f>
        <v>0</v>
      </c>
      <c r="I151" s="31" t="n">
        <f aca="false">H151</f>
        <v>0</v>
      </c>
      <c r="J151" s="32" t="n">
        <f aca="false">N(E151)+G151+H151+I151</f>
        <v>0</v>
      </c>
      <c r="K151" s="31" t="n">
        <f aca="false">IF(A151="",0,ROUND(N(E151)*IFERROR(INDEX(Clients!$E$5:$E$154,MATCH(C151,Clients!$A$5:$A$154,0)),0),0))</f>
        <v>0</v>
      </c>
      <c r="L151" s="31" t="n">
        <f aca="false">J151-K151</f>
        <v>0</v>
      </c>
      <c r="M151" s="33" t="str">
        <f aca="false">IF(A151="","",B151+IFERROR(INDEX(Clients!$F$5:$F$154,MATCH(C151,Clients!$A$5:$A$154,0)),0))</f>
        <v/>
      </c>
      <c r="N151" s="36"/>
      <c r="O151" s="36"/>
      <c r="P151" s="35"/>
      <c r="Q151" s="32" t="n">
        <f aca="false">IF(A151="",0,J151-N(N151)-N(O151))</f>
        <v>0</v>
      </c>
      <c r="R151" s="34" t="str">
        <f aca="false">IF(OR(A151="",Q151&lt;=0),"",MAX(0,Settings!$B$15-M151))</f>
        <v/>
      </c>
      <c r="S151" s="30" t="str">
        <f aca="false">IF(A151="","",IF(Q151&lt;=0,"Paid",IF(N(N151)&gt;0,"Part paid",IF(N(R151)&gt;0,"Overdue","Due"))))</f>
        <v/>
      </c>
      <c r="T151" s="34" t="str">
        <f aca="false">IF(A151="","",IF(MONTH(B151)&gt;=4,MONTH(B151)-3,MONTH(B151)+9))</f>
        <v/>
      </c>
    </row>
    <row r="152" customFormat="false" ht="15" hidden="false" customHeight="true" outlineLevel="0" collapsed="false">
      <c r="A152" s="27"/>
      <c r="B152" s="35"/>
      <c r="C152" s="27"/>
      <c r="D152" s="27"/>
      <c r="E152" s="36"/>
      <c r="F152" s="30" t="str">
        <f aca="false">IF(A152="","",IF(Settings!$B$8="","No GST",IF(IFERROR(INDEX(Clients!$G$5:$G$154,MATCH(C152,Clients!$A$5:$A$154,0)),"")="96","Export",IF(IFERROR(INDEX(Clients!$G$5:$G$154,MATCH(C152,Clients!$A$5:$A$154,0)),"")=Settings!$B$17,"CGST+SGST","IGST"))))</f>
        <v/>
      </c>
      <c r="G152" s="31" t="n">
        <f aca="false">IF(F152="IGST",ROUND(N(E152)*Settings!$B$10,0),0)</f>
        <v>0</v>
      </c>
      <c r="H152" s="31" t="n">
        <f aca="false">IF(F152="CGST+SGST",ROUND(N(E152)*Settings!$B$10/2,0),0)</f>
        <v>0</v>
      </c>
      <c r="I152" s="31" t="n">
        <f aca="false">H152</f>
        <v>0</v>
      </c>
      <c r="J152" s="32" t="n">
        <f aca="false">N(E152)+G152+H152+I152</f>
        <v>0</v>
      </c>
      <c r="K152" s="31" t="n">
        <f aca="false">IF(A152="",0,ROUND(N(E152)*IFERROR(INDEX(Clients!$E$5:$E$154,MATCH(C152,Clients!$A$5:$A$154,0)),0),0))</f>
        <v>0</v>
      </c>
      <c r="L152" s="31" t="n">
        <f aca="false">J152-K152</f>
        <v>0</v>
      </c>
      <c r="M152" s="33" t="str">
        <f aca="false">IF(A152="","",B152+IFERROR(INDEX(Clients!$F$5:$F$154,MATCH(C152,Clients!$A$5:$A$154,0)),0))</f>
        <v/>
      </c>
      <c r="N152" s="36"/>
      <c r="O152" s="36"/>
      <c r="P152" s="35"/>
      <c r="Q152" s="32" t="n">
        <f aca="false">IF(A152="",0,J152-N(N152)-N(O152))</f>
        <v>0</v>
      </c>
      <c r="R152" s="34" t="str">
        <f aca="false">IF(OR(A152="",Q152&lt;=0),"",MAX(0,Settings!$B$15-M152))</f>
        <v/>
      </c>
      <c r="S152" s="30" t="str">
        <f aca="false">IF(A152="","",IF(Q152&lt;=0,"Paid",IF(N(N152)&gt;0,"Part paid",IF(N(R152)&gt;0,"Overdue","Due"))))</f>
        <v/>
      </c>
      <c r="T152" s="34" t="str">
        <f aca="false">IF(A152="","",IF(MONTH(B152)&gt;=4,MONTH(B152)-3,MONTH(B152)+9))</f>
        <v/>
      </c>
    </row>
    <row r="153" customFormat="false" ht="15" hidden="false" customHeight="true" outlineLevel="0" collapsed="false">
      <c r="A153" s="27"/>
      <c r="B153" s="35"/>
      <c r="C153" s="27"/>
      <c r="D153" s="27"/>
      <c r="E153" s="36"/>
      <c r="F153" s="30" t="str">
        <f aca="false">IF(A153="","",IF(Settings!$B$8="","No GST",IF(IFERROR(INDEX(Clients!$G$5:$G$154,MATCH(C153,Clients!$A$5:$A$154,0)),"")="96","Export",IF(IFERROR(INDEX(Clients!$G$5:$G$154,MATCH(C153,Clients!$A$5:$A$154,0)),"")=Settings!$B$17,"CGST+SGST","IGST"))))</f>
        <v/>
      </c>
      <c r="G153" s="31" t="n">
        <f aca="false">IF(F153="IGST",ROUND(N(E153)*Settings!$B$10,0),0)</f>
        <v>0</v>
      </c>
      <c r="H153" s="31" t="n">
        <f aca="false">IF(F153="CGST+SGST",ROUND(N(E153)*Settings!$B$10/2,0),0)</f>
        <v>0</v>
      </c>
      <c r="I153" s="31" t="n">
        <f aca="false">H153</f>
        <v>0</v>
      </c>
      <c r="J153" s="32" t="n">
        <f aca="false">N(E153)+G153+H153+I153</f>
        <v>0</v>
      </c>
      <c r="K153" s="31" t="n">
        <f aca="false">IF(A153="",0,ROUND(N(E153)*IFERROR(INDEX(Clients!$E$5:$E$154,MATCH(C153,Clients!$A$5:$A$154,0)),0),0))</f>
        <v>0</v>
      </c>
      <c r="L153" s="31" t="n">
        <f aca="false">J153-K153</f>
        <v>0</v>
      </c>
      <c r="M153" s="33" t="str">
        <f aca="false">IF(A153="","",B153+IFERROR(INDEX(Clients!$F$5:$F$154,MATCH(C153,Clients!$A$5:$A$154,0)),0))</f>
        <v/>
      </c>
      <c r="N153" s="36"/>
      <c r="O153" s="36"/>
      <c r="P153" s="35"/>
      <c r="Q153" s="32" t="n">
        <f aca="false">IF(A153="",0,J153-N(N153)-N(O153))</f>
        <v>0</v>
      </c>
      <c r="R153" s="34" t="str">
        <f aca="false">IF(OR(A153="",Q153&lt;=0),"",MAX(0,Settings!$B$15-M153))</f>
        <v/>
      </c>
      <c r="S153" s="30" t="str">
        <f aca="false">IF(A153="","",IF(Q153&lt;=0,"Paid",IF(N(N153)&gt;0,"Part paid",IF(N(R153)&gt;0,"Overdue","Due"))))</f>
        <v/>
      </c>
      <c r="T153" s="34" t="str">
        <f aca="false">IF(A153="","",IF(MONTH(B153)&gt;=4,MONTH(B153)-3,MONTH(B153)+9))</f>
        <v/>
      </c>
    </row>
    <row r="154" customFormat="false" ht="15" hidden="false" customHeight="true" outlineLevel="0" collapsed="false">
      <c r="A154" s="27"/>
      <c r="B154" s="35"/>
      <c r="C154" s="27"/>
      <c r="D154" s="27"/>
      <c r="E154" s="36"/>
      <c r="F154" s="30" t="str">
        <f aca="false">IF(A154="","",IF(Settings!$B$8="","No GST",IF(IFERROR(INDEX(Clients!$G$5:$G$154,MATCH(C154,Clients!$A$5:$A$154,0)),"")="96","Export",IF(IFERROR(INDEX(Clients!$G$5:$G$154,MATCH(C154,Clients!$A$5:$A$154,0)),"")=Settings!$B$17,"CGST+SGST","IGST"))))</f>
        <v/>
      </c>
      <c r="G154" s="31" t="n">
        <f aca="false">IF(F154="IGST",ROUND(N(E154)*Settings!$B$10,0),0)</f>
        <v>0</v>
      </c>
      <c r="H154" s="31" t="n">
        <f aca="false">IF(F154="CGST+SGST",ROUND(N(E154)*Settings!$B$10/2,0),0)</f>
        <v>0</v>
      </c>
      <c r="I154" s="31" t="n">
        <f aca="false">H154</f>
        <v>0</v>
      </c>
      <c r="J154" s="32" t="n">
        <f aca="false">N(E154)+G154+H154+I154</f>
        <v>0</v>
      </c>
      <c r="K154" s="31" t="n">
        <f aca="false">IF(A154="",0,ROUND(N(E154)*IFERROR(INDEX(Clients!$E$5:$E$154,MATCH(C154,Clients!$A$5:$A$154,0)),0),0))</f>
        <v>0</v>
      </c>
      <c r="L154" s="31" t="n">
        <f aca="false">J154-K154</f>
        <v>0</v>
      </c>
      <c r="M154" s="33" t="str">
        <f aca="false">IF(A154="","",B154+IFERROR(INDEX(Clients!$F$5:$F$154,MATCH(C154,Clients!$A$5:$A$154,0)),0))</f>
        <v/>
      </c>
      <c r="N154" s="36"/>
      <c r="O154" s="36"/>
      <c r="P154" s="35"/>
      <c r="Q154" s="32" t="n">
        <f aca="false">IF(A154="",0,J154-N(N154)-N(O154))</f>
        <v>0</v>
      </c>
      <c r="R154" s="34" t="str">
        <f aca="false">IF(OR(A154="",Q154&lt;=0),"",MAX(0,Settings!$B$15-M154))</f>
        <v/>
      </c>
      <c r="S154" s="30" t="str">
        <f aca="false">IF(A154="","",IF(Q154&lt;=0,"Paid",IF(N(N154)&gt;0,"Part paid",IF(N(R154)&gt;0,"Overdue","Due"))))</f>
        <v/>
      </c>
      <c r="T154" s="34" t="str">
        <f aca="false">IF(A154="","",IF(MONTH(B154)&gt;=4,MONTH(B154)-3,MONTH(B154)+9))</f>
        <v/>
      </c>
    </row>
    <row r="155" customFormat="false" ht="15" hidden="false" customHeight="true" outlineLevel="0" collapsed="false">
      <c r="A155" s="27"/>
      <c r="B155" s="35"/>
      <c r="C155" s="27"/>
      <c r="D155" s="27"/>
      <c r="E155" s="36"/>
      <c r="F155" s="30" t="str">
        <f aca="false">IF(A155="","",IF(Settings!$B$8="","No GST",IF(IFERROR(INDEX(Clients!$G$5:$G$154,MATCH(C155,Clients!$A$5:$A$154,0)),"")="96","Export",IF(IFERROR(INDEX(Clients!$G$5:$G$154,MATCH(C155,Clients!$A$5:$A$154,0)),"")=Settings!$B$17,"CGST+SGST","IGST"))))</f>
        <v/>
      </c>
      <c r="G155" s="31" t="n">
        <f aca="false">IF(F155="IGST",ROUND(N(E155)*Settings!$B$10,0),0)</f>
        <v>0</v>
      </c>
      <c r="H155" s="31" t="n">
        <f aca="false">IF(F155="CGST+SGST",ROUND(N(E155)*Settings!$B$10/2,0),0)</f>
        <v>0</v>
      </c>
      <c r="I155" s="31" t="n">
        <f aca="false">H155</f>
        <v>0</v>
      </c>
      <c r="J155" s="32" t="n">
        <f aca="false">N(E155)+G155+H155+I155</f>
        <v>0</v>
      </c>
      <c r="K155" s="31" t="n">
        <f aca="false">IF(A155="",0,ROUND(N(E155)*IFERROR(INDEX(Clients!$E$5:$E$154,MATCH(C155,Clients!$A$5:$A$154,0)),0),0))</f>
        <v>0</v>
      </c>
      <c r="L155" s="31" t="n">
        <f aca="false">J155-K155</f>
        <v>0</v>
      </c>
      <c r="M155" s="33" t="str">
        <f aca="false">IF(A155="","",B155+IFERROR(INDEX(Clients!$F$5:$F$154,MATCH(C155,Clients!$A$5:$A$154,0)),0))</f>
        <v/>
      </c>
      <c r="N155" s="36"/>
      <c r="O155" s="36"/>
      <c r="P155" s="35"/>
      <c r="Q155" s="32" t="n">
        <f aca="false">IF(A155="",0,J155-N(N155)-N(O155))</f>
        <v>0</v>
      </c>
      <c r="R155" s="34" t="str">
        <f aca="false">IF(OR(A155="",Q155&lt;=0),"",MAX(0,Settings!$B$15-M155))</f>
        <v/>
      </c>
      <c r="S155" s="30" t="str">
        <f aca="false">IF(A155="","",IF(Q155&lt;=0,"Paid",IF(N(N155)&gt;0,"Part paid",IF(N(R155)&gt;0,"Overdue","Due"))))</f>
        <v/>
      </c>
      <c r="T155" s="34" t="str">
        <f aca="false">IF(A155="","",IF(MONTH(B155)&gt;=4,MONTH(B155)-3,MONTH(B155)+9))</f>
        <v/>
      </c>
    </row>
    <row r="156" customFormat="false" ht="15" hidden="false" customHeight="true" outlineLevel="0" collapsed="false">
      <c r="A156" s="27"/>
      <c r="B156" s="35"/>
      <c r="C156" s="27"/>
      <c r="D156" s="27"/>
      <c r="E156" s="36"/>
      <c r="F156" s="30" t="str">
        <f aca="false">IF(A156="","",IF(Settings!$B$8="","No GST",IF(IFERROR(INDEX(Clients!$G$5:$G$154,MATCH(C156,Clients!$A$5:$A$154,0)),"")="96","Export",IF(IFERROR(INDEX(Clients!$G$5:$G$154,MATCH(C156,Clients!$A$5:$A$154,0)),"")=Settings!$B$17,"CGST+SGST","IGST"))))</f>
        <v/>
      </c>
      <c r="G156" s="31" t="n">
        <f aca="false">IF(F156="IGST",ROUND(N(E156)*Settings!$B$10,0),0)</f>
        <v>0</v>
      </c>
      <c r="H156" s="31" t="n">
        <f aca="false">IF(F156="CGST+SGST",ROUND(N(E156)*Settings!$B$10/2,0),0)</f>
        <v>0</v>
      </c>
      <c r="I156" s="31" t="n">
        <f aca="false">H156</f>
        <v>0</v>
      </c>
      <c r="J156" s="32" t="n">
        <f aca="false">N(E156)+G156+H156+I156</f>
        <v>0</v>
      </c>
      <c r="K156" s="31" t="n">
        <f aca="false">IF(A156="",0,ROUND(N(E156)*IFERROR(INDEX(Clients!$E$5:$E$154,MATCH(C156,Clients!$A$5:$A$154,0)),0),0))</f>
        <v>0</v>
      </c>
      <c r="L156" s="31" t="n">
        <f aca="false">J156-K156</f>
        <v>0</v>
      </c>
      <c r="M156" s="33" t="str">
        <f aca="false">IF(A156="","",B156+IFERROR(INDEX(Clients!$F$5:$F$154,MATCH(C156,Clients!$A$5:$A$154,0)),0))</f>
        <v/>
      </c>
      <c r="N156" s="36"/>
      <c r="O156" s="36"/>
      <c r="P156" s="35"/>
      <c r="Q156" s="32" t="n">
        <f aca="false">IF(A156="",0,J156-N(N156)-N(O156))</f>
        <v>0</v>
      </c>
      <c r="R156" s="34" t="str">
        <f aca="false">IF(OR(A156="",Q156&lt;=0),"",MAX(0,Settings!$B$15-M156))</f>
        <v/>
      </c>
      <c r="S156" s="30" t="str">
        <f aca="false">IF(A156="","",IF(Q156&lt;=0,"Paid",IF(N(N156)&gt;0,"Part paid",IF(N(R156)&gt;0,"Overdue","Due"))))</f>
        <v/>
      </c>
      <c r="T156" s="34" t="str">
        <f aca="false">IF(A156="","",IF(MONTH(B156)&gt;=4,MONTH(B156)-3,MONTH(B156)+9))</f>
        <v/>
      </c>
    </row>
    <row r="157" customFormat="false" ht="15" hidden="false" customHeight="true" outlineLevel="0" collapsed="false">
      <c r="A157" s="27"/>
      <c r="B157" s="35"/>
      <c r="C157" s="27"/>
      <c r="D157" s="27"/>
      <c r="E157" s="36"/>
      <c r="F157" s="30" t="str">
        <f aca="false">IF(A157="","",IF(Settings!$B$8="","No GST",IF(IFERROR(INDEX(Clients!$G$5:$G$154,MATCH(C157,Clients!$A$5:$A$154,0)),"")="96","Export",IF(IFERROR(INDEX(Clients!$G$5:$G$154,MATCH(C157,Clients!$A$5:$A$154,0)),"")=Settings!$B$17,"CGST+SGST","IGST"))))</f>
        <v/>
      </c>
      <c r="G157" s="31" t="n">
        <f aca="false">IF(F157="IGST",ROUND(N(E157)*Settings!$B$10,0),0)</f>
        <v>0</v>
      </c>
      <c r="H157" s="31" t="n">
        <f aca="false">IF(F157="CGST+SGST",ROUND(N(E157)*Settings!$B$10/2,0),0)</f>
        <v>0</v>
      </c>
      <c r="I157" s="31" t="n">
        <f aca="false">H157</f>
        <v>0</v>
      </c>
      <c r="J157" s="32" t="n">
        <f aca="false">N(E157)+G157+H157+I157</f>
        <v>0</v>
      </c>
      <c r="K157" s="31" t="n">
        <f aca="false">IF(A157="",0,ROUND(N(E157)*IFERROR(INDEX(Clients!$E$5:$E$154,MATCH(C157,Clients!$A$5:$A$154,0)),0),0))</f>
        <v>0</v>
      </c>
      <c r="L157" s="31" t="n">
        <f aca="false">J157-K157</f>
        <v>0</v>
      </c>
      <c r="M157" s="33" t="str">
        <f aca="false">IF(A157="","",B157+IFERROR(INDEX(Clients!$F$5:$F$154,MATCH(C157,Clients!$A$5:$A$154,0)),0))</f>
        <v/>
      </c>
      <c r="N157" s="36"/>
      <c r="O157" s="36"/>
      <c r="P157" s="35"/>
      <c r="Q157" s="32" t="n">
        <f aca="false">IF(A157="",0,J157-N(N157)-N(O157))</f>
        <v>0</v>
      </c>
      <c r="R157" s="34" t="str">
        <f aca="false">IF(OR(A157="",Q157&lt;=0),"",MAX(0,Settings!$B$15-M157))</f>
        <v/>
      </c>
      <c r="S157" s="30" t="str">
        <f aca="false">IF(A157="","",IF(Q157&lt;=0,"Paid",IF(N(N157)&gt;0,"Part paid",IF(N(R157)&gt;0,"Overdue","Due"))))</f>
        <v/>
      </c>
      <c r="T157" s="34" t="str">
        <f aca="false">IF(A157="","",IF(MONTH(B157)&gt;=4,MONTH(B157)-3,MONTH(B157)+9))</f>
        <v/>
      </c>
    </row>
    <row r="158" customFormat="false" ht="15" hidden="false" customHeight="true" outlineLevel="0" collapsed="false">
      <c r="A158" s="27"/>
      <c r="B158" s="35"/>
      <c r="C158" s="27"/>
      <c r="D158" s="27"/>
      <c r="E158" s="36"/>
      <c r="F158" s="30" t="str">
        <f aca="false">IF(A158="","",IF(Settings!$B$8="","No GST",IF(IFERROR(INDEX(Clients!$G$5:$G$154,MATCH(C158,Clients!$A$5:$A$154,0)),"")="96","Export",IF(IFERROR(INDEX(Clients!$G$5:$G$154,MATCH(C158,Clients!$A$5:$A$154,0)),"")=Settings!$B$17,"CGST+SGST","IGST"))))</f>
        <v/>
      </c>
      <c r="G158" s="31" t="n">
        <f aca="false">IF(F158="IGST",ROUND(N(E158)*Settings!$B$10,0),0)</f>
        <v>0</v>
      </c>
      <c r="H158" s="31" t="n">
        <f aca="false">IF(F158="CGST+SGST",ROUND(N(E158)*Settings!$B$10/2,0),0)</f>
        <v>0</v>
      </c>
      <c r="I158" s="31" t="n">
        <f aca="false">H158</f>
        <v>0</v>
      </c>
      <c r="J158" s="32" t="n">
        <f aca="false">N(E158)+G158+H158+I158</f>
        <v>0</v>
      </c>
      <c r="K158" s="31" t="n">
        <f aca="false">IF(A158="",0,ROUND(N(E158)*IFERROR(INDEX(Clients!$E$5:$E$154,MATCH(C158,Clients!$A$5:$A$154,0)),0),0))</f>
        <v>0</v>
      </c>
      <c r="L158" s="31" t="n">
        <f aca="false">J158-K158</f>
        <v>0</v>
      </c>
      <c r="M158" s="33" t="str">
        <f aca="false">IF(A158="","",B158+IFERROR(INDEX(Clients!$F$5:$F$154,MATCH(C158,Clients!$A$5:$A$154,0)),0))</f>
        <v/>
      </c>
      <c r="N158" s="36"/>
      <c r="O158" s="36"/>
      <c r="P158" s="35"/>
      <c r="Q158" s="32" t="n">
        <f aca="false">IF(A158="",0,J158-N(N158)-N(O158))</f>
        <v>0</v>
      </c>
      <c r="R158" s="34" t="str">
        <f aca="false">IF(OR(A158="",Q158&lt;=0),"",MAX(0,Settings!$B$15-M158))</f>
        <v/>
      </c>
      <c r="S158" s="30" t="str">
        <f aca="false">IF(A158="","",IF(Q158&lt;=0,"Paid",IF(N(N158)&gt;0,"Part paid",IF(N(R158)&gt;0,"Overdue","Due"))))</f>
        <v/>
      </c>
      <c r="T158" s="34" t="str">
        <f aca="false">IF(A158="","",IF(MONTH(B158)&gt;=4,MONTH(B158)-3,MONTH(B158)+9))</f>
        <v/>
      </c>
    </row>
    <row r="159" customFormat="false" ht="15" hidden="false" customHeight="true" outlineLevel="0" collapsed="false">
      <c r="A159" s="27"/>
      <c r="B159" s="35"/>
      <c r="C159" s="27"/>
      <c r="D159" s="27"/>
      <c r="E159" s="36"/>
      <c r="F159" s="30" t="str">
        <f aca="false">IF(A159="","",IF(Settings!$B$8="","No GST",IF(IFERROR(INDEX(Clients!$G$5:$G$154,MATCH(C159,Clients!$A$5:$A$154,0)),"")="96","Export",IF(IFERROR(INDEX(Clients!$G$5:$G$154,MATCH(C159,Clients!$A$5:$A$154,0)),"")=Settings!$B$17,"CGST+SGST","IGST"))))</f>
        <v/>
      </c>
      <c r="G159" s="31" t="n">
        <f aca="false">IF(F159="IGST",ROUND(N(E159)*Settings!$B$10,0),0)</f>
        <v>0</v>
      </c>
      <c r="H159" s="31" t="n">
        <f aca="false">IF(F159="CGST+SGST",ROUND(N(E159)*Settings!$B$10/2,0),0)</f>
        <v>0</v>
      </c>
      <c r="I159" s="31" t="n">
        <f aca="false">H159</f>
        <v>0</v>
      </c>
      <c r="J159" s="32" t="n">
        <f aca="false">N(E159)+G159+H159+I159</f>
        <v>0</v>
      </c>
      <c r="K159" s="31" t="n">
        <f aca="false">IF(A159="",0,ROUND(N(E159)*IFERROR(INDEX(Clients!$E$5:$E$154,MATCH(C159,Clients!$A$5:$A$154,0)),0),0))</f>
        <v>0</v>
      </c>
      <c r="L159" s="31" t="n">
        <f aca="false">J159-K159</f>
        <v>0</v>
      </c>
      <c r="M159" s="33" t="str">
        <f aca="false">IF(A159="","",B159+IFERROR(INDEX(Clients!$F$5:$F$154,MATCH(C159,Clients!$A$5:$A$154,0)),0))</f>
        <v/>
      </c>
      <c r="N159" s="36"/>
      <c r="O159" s="36"/>
      <c r="P159" s="35"/>
      <c r="Q159" s="32" t="n">
        <f aca="false">IF(A159="",0,J159-N(N159)-N(O159))</f>
        <v>0</v>
      </c>
      <c r="R159" s="34" t="str">
        <f aca="false">IF(OR(A159="",Q159&lt;=0),"",MAX(0,Settings!$B$15-M159))</f>
        <v/>
      </c>
      <c r="S159" s="30" t="str">
        <f aca="false">IF(A159="","",IF(Q159&lt;=0,"Paid",IF(N(N159)&gt;0,"Part paid",IF(N(R159)&gt;0,"Overdue","Due"))))</f>
        <v/>
      </c>
      <c r="T159" s="34" t="str">
        <f aca="false">IF(A159="","",IF(MONTH(B159)&gt;=4,MONTH(B159)-3,MONTH(B159)+9))</f>
        <v/>
      </c>
    </row>
    <row r="160" customFormat="false" ht="15" hidden="false" customHeight="true" outlineLevel="0" collapsed="false">
      <c r="A160" s="27"/>
      <c r="B160" s="35"/>
      <c r="C160" s="27"/>
      <c r="D160" s="27"/>
      <c r="E160" s="36"/>
      <c r="F160" s="30" t="str">
        <f aca="false">IF(A160="","",IF(Settings!$B$8="","No GST",IF(IFERROR(INDEX(Clients!$G$5:$G$154,MATCH(C160,Clients!$A$5:$A$154,0)),"")="96","Export",IF(IFERROR(INDEX(Clients!$G$5:$G$154,MATCH(C160,Clients!$A$5:$A$154,0)),"")=Settings!$B$17,"CGST+SGST","IGST"))))</f>
        <v/>
      </c>
      <c r="G160" s="31" t="n">
        <f aca="false">IF(F160="IGST",ROUND(N(E160)*Settings!$B$10,0),0)</f>
        <v>0</v>
      </c>
      <c r="H160" s="31" t="n">
        <f aca="false">IF(F160="CGST+SGST",ROUND(N(E160)*Settings!$B$10/2,0),0)</f>
        <v>0</v>
      </c>
      <c r="I160" s="31" t="n">
        <f aca="false">H160</f>
        <v>0</v>
      </c>
      <c r="J160" s="32" t="n">
        <f aca="false">N(E160)+G160+H160+I160</f>
        <v>0</v>
      </c>
      <c r="K160" s="31" t="n">
        <f aca="false">IF(A160="",0,ROUND(N(E160)*IFERROR(INDEX(Clients!$E$5:$E$154,MATCH(C160,Clients!$A$5:$A$154,0)),0),0))</f>
        <v>0</v>
      </c>
      <c r="L160" s="31" t="n">
        <f aca="false">J160-K160</f>
        <v>0</v>
      </c>
      <c r="M160" s="33" t="str">
        <f aca="false">IF(A160="","",B160+IFERROR(INDEX(Clients!$F$5:$F$154,MATCH(C160,Clients!$A$5:$A$154,0)),0))</f>
        <v/>
      </c>
      <c r="N160" s="36"/>
      <c r="O160" s="36"/>
      <c r="P160" s="35"/>
      <c r="Q160" s="32" t="n">
        <f aca="false">IF(A160="",0,J160-N(N160)-N(O160))</f>
        <v>0</v>
      </c>
      <c r="R160" s="34" t="str">
        <f aca="false">IF(OR(A160="",Q160&lt;=0),"",MAX(0,Settings!$B$15-M160))</f>
        <v/>
      </c>
      <c r="S160" s="30" t="str">
        <f aca="false">IF(A160="","",IF(Q160&lt;=0,"Paid",IF(N(N160)&gt;0,"Part paid",IF(N(R160)&gt;0,"Overdue","Due"))))</f>
        <v/>
      </c>
      <c r="T160" s="34" t="str">
        <f aca="false">IF(A160="","",IF(MONTH(B160)&gt;=4,MONTH(B160)-3,MONTH(B160)+9))</f>
        <v/>
      </c>
    </row>
    <row r="161" customFormat="false" ht="15" hidden="false" customHeight="true" outlineLevel="0" collapsed="false">
      <c r="A161" s="27"/>
      <c r="B161" s="35"/>
      <c r="C161" s="27"/>
      <c r="D161" s="27"/>
      <c r="E161" s="36"/>
      <c r="F161" s="30" t="str">
        <f aca="false">IF(A161="","",IF(Settings!$B$8="","No GST",IF(IFERROR(INDEX(Clients!$G$5:$G$154,MATCH(C161,Clients!$A$5:$A$154,0)),"")="96","Export",IF(IFERROR(INDEX(Clients!$G$5:$G$154,MATCH(C161,Clients!$A$5:$A$154,0)),"")=Settings!$B$17,"CGST+SGST","IGST"))))</f>
        <v/>
      </c>
      <c r="G161" s="31" t="n">
        <f aca="false">IF(F161="IGST",ROUND(N(E161)*Settings!$B$10,0),0)</f>
        <v>0</v>
      </c>
      <c r="H161" s="31" t="n">
        <f aca="false">IF(F161="CGST+SGST",ROUND(N(E161)*Settings!$B$10/2,0),0)</f>
        <v>0</v>
      </c>
      <c r="I161" s="31" t="n">
        <f aca="false">H161</f>
        <v>0</v>
      </c>
      <c r="J161" s="32" t="n">
        <f aca="false">N(E161)+G161+H161+I161</f>
        <v>0</v>
      </c>
      <c r="K161" s="31" t="n">
        <f aca="false">IF(A161="",0,ROUND(N(E161)*IFERROR(INDEX(Clients!$E$5:$E$154,MATCH(C161,Clients!$A$5:$A$154,0)),0),0))</f>
        <v>0</v>
      </c>
      <c r="L161" s="31" t="n">
        <f aca="false">J161-K161</f>
        <v>0</v>
      </c>
      <c r="M161" s="33" t="str">
        <f aca="false">IF(A161="","",B161+IFERROR(INDEX(Clients!$F$5:$F$154,MATCH(C161,Clients!$A$5:$A$154,0)),0))</f>
        <v/>
      </c>
      <c r="N161" s="36"/>
      <c r="O161" s="36"/>
      <c r="P161" s="35"/>
      <c r="Q161" s="32" t="n">
        <f aca="false">IF(A161="",0,J161-N(N161)-N(O161))</f>
        <v>0</v>
      </c>
      <c r="R161" s="34" t="str">
        <f aca="false">IF(OR(A161="",Q161&lt;=0),"",MAX(0,Settings!$B$15-M161))</f>
        <v/>
      </c>
      <c r="S161" s="30" t="str">
        <f aca="false">IF(A161="","",IF(Q161&lt;=0,"Paid",IF(N(N161)&gt;0,"Part paid",IF(N(R161)&gt;0,"Overdue","Due"))))</f>
        <v/>
      </c>
      <c r="T161" s="34" t="str">
        <f aca="false">IF(A161="","",IF(MONTH(B161)&gt;=4,MONTH(B161)-3,MONTH(B161)+9))</f>
        <v/>
      </c>
    </row>
    <row r="162" customFormat="false" ht="15" hidden="false" customHeight="true" outlineLevel="0" collapsed="false">
      <c r="A162" s="27"/>
      <c r="B162" s="35"/>
      <c r="C162" s="27"/>
      <c r="D162" s="27"/>
      <c r="E162" s="36"/>
      <c r="F162" s="30" t="str">
        <f aca="false">IF(A162="","",IF(Settings!$B$8="","No GST",IF(IFERROR(INDEX(Clients!$G$5:$G$154,MATCH(C162,Clients!$A$5:$A$154,0)),"")="96","Export",IF(IFERROR(INDEX(Clients!$G$5:$G$154,MATCH(C162,Clients!$A$5:$A$154,0)),"")=Settings!$B$17,"CGST+SGST","IGST"))))</f>
        <v/>
      </c>
      <c r="G162" s="31" t="n">
        <f aca="false">IF(F162="IGST",ROUND(N(E162)*Settings!$B$10,0),0)</f>
        <v>0</v>
      </c>
      <c r="H162" s="31" t="n">
        <f aca="false">IF(F162="CGST+SGST",ROUND(N(E162)*Settings!$B$10/2,0),0)</f>
        <v>0</v>
      </c>
      <c r="I162" s="31" t="n">
        <f aca="false">H162</f>
        <v>0</v>
      </c>
      <c r="J162" s="32" t="n">
        <f aca="false">N(E162)+G162+H162+I162</f>
        <v>0</v>
      </c>
      <c r="K162" s="31" t="n">
        <f aca="false">IF(A162="",0,ROUND(N(E162)*IFERROR(INDEX(Clients!$E$5:$E$154,MATCH(C162,Clients!$A$5:$A$154,0)),0),0))</f>
        <v>0</v>
      </c>
      <c r="L162" s="31" t="n">
        <f aca="false">J162-K162</f>
        <v>0</v>
      </c>
      <c r="M162" s="33" t="str">
        <f aca="false">IF(A162="","",B162+IFERROR(INDEX(Clients!$F$5:$F$154,MATCH(C162,Clients!$A$5:$A$154,0)),0))</f>
        <v/>
      </c>
      <c r="N162" s="36"/>
      <c r="O162" s="36"/>
      <c r="P162" s="35"/>
      <c r="Q162" s="32" t="n">
        <f aca="false">IF(A162="",0,J162-N(N162)-N(O162))</f>
        <v>0</v>
      </c>
      <c r="R162" s="34" t="str">
        <f aca="false">IF(OR(A162="",Q162&lt;=0),"",MAX(0,Settings!$B$15-M162))</f>
        <v/>
      </c>
      <c r="S162" s="30" t="str">
        <f aca="false">IF(A162="","",IF(Q162&lt;=0,"Paid",IF(N(N162)&gt;0,"Part paid",IF(N(R162)&gt;0,"Overdue","Due"))))</f>
        <v/>
      </c>
      <c r="T162" s="34" t="str">
        <f aca="false">IF(A162="","",IF(MONTH(B162)&gt;=4,MONTH(B162)-3,MONTH(B162)+9))</f>
        <v/>
      </c>
    </row>
    <row r="163" customFormat="false" ht="15" hidden="false" customHeight="true" outlineLevel="0" collapsed="false">
      <c r="A163" s="27"/>
      <c r="B163" s="35"/>
      <c r="C163" s="27"/>
      <c r="D163" s="27"/>
      <c r="E163" s="36"/>
      <c r="F163" s="30" t="str">
        <f aca="false">IF(A163="","",IF(Settings!$B$8="","No GST",IF(IFERROR(INDEX(Clients!$G$5:$G$154,MATCH(C163,Clients!$A$5:$A$154,0)),"")="96","Export",IF(IFERROR(INDEX(Clients!$G$5:$G$154,MATCH(C163,Clients!$A$5:$A$154,0)),"")=Settings!$B$17,"CGST+SGST","IGST"))))</f>
        <v/>
      </c>
      <c r="G163" s="31" t="n">
        <f aca="false">IF(F163="IGST",ROUND(N(E163)*Settings!$B$10,0),0)</f>
        <v>0</v>
      </c>
      <c r="H163" s="31" t="n">
        <f aca="false">IF(F163="CGST+SGST",ROUND(N(E163)*Settings!$B$10/2,0),0)</f>
        <v>0</v>
      </c>
      <c r="I163" s="31" t="n">
        <f aca="false">H163</f>
        <v>0</v>
      </c>
      <c r="J163" s="32" t="n">
        <f aca="false">N(E163)+G163+H163+I163</f>
        <v>0</v>
      </c>
      <c r="K163" s="31" t="n">
        <f aca="false">IF(A163="",0,ROUND(N(E163)*IFERROR(INDEX(Clients!$E$5:$E$154,MATCH(C163,Clients!$A$5:$A$154,0)),0),0))</f>
        <v>0</v>
      </c>
      <c r="L163" s="31" t="n">
        <f aca="false">J163-K163</f>
        <v>0</v>
      </c>
      <c r="M163" s="33" t="str">
        <f aca="false">IF(A163="","",B163+IFERROR(INDEX(Clients!$F$5:$F$154,MATCH(C163,Clients!$A$5:$A$154,0)),0))</f>
        <v/>
      </c>
      <c r="N163" s="36"/>
      <c r="O163" s="36"/>
      <c r="P163" s="35"/>
      <c r="Q163" s="32" t="n">
        <f aca="false">IF(A163="",0,J163-N(N163)-N(O163))</f>
        <v>0</v>
      </c>
      <c r="R163" s="34" t="str">
        <f aca="false">IF(OR(A163="",Q163&lt;=0),"",MAX(0,Settings!$B$15-M163))</f>
        <v/>
      </c>
      <c r="S163" s="30" t="str">
        <f aca="false">IF(A163="","",IF(Q163&lt;=0,"Paid",IF(N(N163)&gt;0,"Part paid",IF(N(R163)&gt;0,"Overdue","Due"))))</f>
        <v/>
      </c>
      <c r="T163" s="34" t="str">
        <f aca="false">IF(A163="","",IF(MONTH(B163)&gt;=4,MONTH(B163)-3,MONTH(B163)+9))</f>
        <v/>
      </c>
    </row>
    <row r="164" customFormat="false" ht="15" hidden="false" customHeight="true" outlineLevel="0" collapsed="false">
      <c r="A164" s="27"/>
      <c r="B164" s="35"/>
      <c r="C164" s="27"/>
      <c r="D164" s="27"/>
      <c r="E164" s="36"/>
      <c r="F164" s="30" t="str">
        <f aca="false">IF(A164="","",IF(Settings!$B$8="","No GST",IF(IFERROR(INDEX(Clients!$G$5:$G$154,MATCH(C164,Clients!$A$5:$A$154,0)),"")="96","Export",IF(IFERROR(INDEX(Clients!$G$5:$G$154,MATCH(C164,Clients!$A$5:$A$154,0)),"")=Settings!$B$17,"CGST+SGST","IGST"))))</f>
        <v/>
      </c>
      <c r="G164" s="31" t="n">
        <f aca="false">IF(F164="IGST",ROUND(N(E164)*Settings!$B$10,0),0)</f>
        <v>0</v>
      </c>
      <c r="H164" s="31" t="n">
        <f aca="false">IF(F164="CGST+SGST",ROUND(N(E164)*Settings!$B$10/2,0),0)</f>
        <v>0</v>
      </c>
      <c r="I164" s="31" t="n">
        <f aca="false">H164</f>
        <v>0</v>
      </c>
      <c r="J164" s="32" t="n">
        <f aca="false">N(E164)+G164+H164+I164</f>
        <v>0</v>
      </c>
      <c r="K164" s="31" t="n">
        <f aca="false">IF(A164="",0,ROUND(N(E164)*IFERROR(INDEX(Clients!$E$5:$E$154,MATCH(C164,Clients!$A$5:$A$154,0)),0),0))</f>
        <v>0</v>
      </c>
      <c r="L164" s="31" t="n">
        <f aca="false">J164-K164</f>
        <v>0</v>
      </c>
      <c r="M164" s="33" t="str">
        <f aca="false">IF(A164="","",B164+IFERROR(INDEX(Clients!$F$5:$F$154,MATCH(C164,Clients!$A$5:$A$154,0)),0))</f>
        <v/>
      </c>
      <c r="N164" s="36"/>
      <c r="O164" s="36"/>
      <c r="P164" s="35"/>
      <c r="Q164" s="32" t="n">
        <f aca="false">IF(A164="",0,J164-N(N164)-N(O164))</f>
        <v>0</v>
      </c>
      <c r="R164" s="34" t="str">
        <f aca="false">IF(OR(A164="",Q164&lt;=0),"",MAX(0,Settings!$B$15-M164))</f>
        <v/>
      </c>
      <c r="S164" s="30" t="str">
        <f aca="false">IF(A164="","",IF(Q164&lt;=0,"Paid",IF(N(N164)&gt;0,"Part paid",IF(N(R164)&gt;0,"Overdue","Due"))))</f>
        <v/>
      </c>
      <c r="T164" s="34" t="str">
        <f aca="false">IF(A164="","",IF(MONTH(B164)&gt;=4,MONTH(B164)-3,MONTH(B164)+9))</f>
        <v/>
      </c>
    </row>
    <row r="165" customFormat="false" ht="15" hidden="false" customHeight="true" outlineLevel="0" collapsed="false">
      <c r="A165" s="27"/>
      <c r="B165" s="35"/>
      <c r="C165" s="27"/>
      <c r="D165" s="27"/>
      <c r="E165" s="36"/>
      <c r="F165" s="30" t="str">
        <f aca="false">IF(A165="","",IF(Settings!$B$8="","No GST",IF(IFERROR(INDEX(Clients!$G$5:$G$154,MATCH(C165,Clients!$A$5:$A$154,0)),"")="96","Export",IF(IFERROR(INDEX(Clients!$G$5:$G$154,MATCH(C165,Clients!$A$5:$A$154,0)),"")=Settings!$B$17,"CGST+SGST","IGST"))))</f>
        <v/>
      </c>
      <c r="G165" s="31" t="n">
        <f aca="false">IF(F165="IGST",ROUND(N(E165)*Settings!$B$10,0),0)</f>
        <v>0</v>
      </c>
      <c r="H165" s="31" t="n">
        <f aca="false">IF(F165="CGST+SGST",ROUND(N(E165)*Settings!$B$10/2,0),0)</f>
        <v>0</v>
      </c>
      <c r="I165" s="31" t="n">
        <f aca="false">H165</f>
        <v>0</v>
      </c>
      <c r="J165" s="32" t="n">
        <f aca="false">N(E165)+G165+H165+I165</f>
        <v>0</v>
      </c>
      <c r="K165" s="31" t="n">
        <f aca="false">IF(A165="",0,ROUND(N(E165)*IFERROR(INDEX(Clients!$E$5:$E$154,MATCH(C165,Clients!$A$5:$A$154,0)),0),0))</f>
        <v>0</v>
      </c>
      <c r="L165" s="31" t="n">
        <f aca="false">J165-K165</f>
        <v>0</v>
      </c>
      <c r="M165" s="33" t="str">
        <f aca="false">IF(A165="","",B165+IFERROR(INDEX(Clients!$F$5:$F$154,MATCH(C165,Clients!$A$5:$A$154,0)),0))</f>
        <v/>
      </c>
      <c r="N165" s="36"/>
      <c r="O165" s="36"/>
      <c r="P165" s="35"/>
      <c r="Q165" s="32" t="n">
        <f aca="false">IF(A165="",0,J165-N(N165)-N(O165))</f>
        <v>0</v>
      </c>
      <c r="R165" s="34" t="str">
        <f aca="false">IF(OR(A165="",Q165&lt;=0),"",MAX(0,Settings!$B$15-M165))</f>
        <v/>
      </c>
      <c r="S165" s="30" t="str">
        <f aca="false">IF(A165="","",IF(Q165&lt;=0,"Paid",IF(N(N165)&gt;0,"Part paid",IF(N(R165)&gt;0,"Overdue","Due"))))</f>
        <v/>
      </c>
      <c r="T165" s="34" t="str">
        <f aca="false">IF(A165="","",IF(MONTH(B165)&gt;=4,MONTH(B165)-3,MONTH(B165)+9))</f>
        <v/>
      </c>
    </row>
    <row r="166" customFormat="false" ht="15" hidden="false" customHeight="true" outlineLevel="0" collapsed="false">
      <c r="A166" s="27"/>
      <c r="B166" s="35"/>
      <c r="C166" s="27"/>
      <c r="D166" s="27"/>
      <c r="E166" s="36"/>
      <c r="F166" s="30" t="str">
        <f aca="false">IF(A166="","",IF(Settings!$B$8="","No GST",IF(IFERROR(INDEX(Clients!$G$5:$G$154,MATCH(C166,Clients!$A$5:$A$154,0)),"")="96","Export",IF(IFERROR(INDEX(Clients!$G$5:$G$154,MATCH(C166,Clients!$A$5:$A$154,0)),"")=Settings!$B$17,"CGST+SGST","IGST"))))</f>
        <v/>
      </c>
      <c r="G166" s="31" t="n">
        <f aca="false">IF(F166="IGST",ROUND(N(E166)*Settings!$B$10,0),0)</f>
        <v>0</v>
      </c>
      <c r="H166" s="31" t="n">
        <f aca="false">IF(F166="CGST+SGST",ROUND(N(E166)*Settings!$B$10/2,0),0)</f>
        <v>0</v>
      </c>
      <c r="I166" s="31" t="n">
        <f aca="false">H166</f>
        <v>0</v>
      </c>
      <c r="J166" s="32" t="n">
        <f aca="false">N(E166)+G166+H166+I166</f>
        <v>0</v>
      </c>
      <c r="K166" s="31" t="n">
        <f aca="false">IF(A166="",0,ROUND(N(E166)*IFERROR(INDEX(Clients!$E$5:$E$154,MATCH(C166,Clients!$A$5:$A$154,0)),0),0))</f>
        <v>0</v>
      </c>
      <c r="L166" s="31" t="n">
        <f aca="false">J166-K166</f>
        <v>0</v>
      </c>
      <c r="M166" s="33" t="str">
        <f aca="false">IF(A166="","",B166+IFERROR(INDEX(Clients!$F$5:$F$154,MATCH(C166,Clients!$A$5:$A$154,0)),0))</f>
        <v/>
      </c>
      <c r="N166" s="36"/>
      <c r="O166" s="36"/>
      <c r="P166" s="35"/>
      <c r="Q166" s="32" t="n">
        <f aca="false">IF(A166="",0,J166-N(N166)-N(O166))</f>
        <v>0</v>
      </c>
      <c r="R166" s="34" t="str">
        <f aca="false">IF(OR(A166="",Q166&lt;=0),"",MAX(0,Settings!$B$15-M166))</f>
        <v/>
      </c>
      <c r="S166" s="30" t="str">
        <f aca="false">IF(A166="","",IF(Q166&lt;=0,"Paid",IF(N(N166)&gt;0,"Part paid",IF(N(R166)&gt;0,"Overdue","Due"))))</f>
        <v/>
      </c>
      <c r="T166" s="34" t="str">
        <f aca="false">IF(A166="","",IF(MONTH(B166)&gt;=4,MONTH(B166)-3,MONTH(B166)+9))</f>
        <v/>
      </c>
    </row>
    <row r="167" customFormat="false" ht="15" hidden="false" customHeight="true" outlineLevel="0" collapsed="false">
      <c r="A167" s="27"/>
      <c r="B167" s="35"/>
      <c r="C167" s="27"/>
      <c r="D167" s="27"/>
      <c r="E167" s="36"/>
      <c r="F167" s="30" t="str">
        <f aca="false">IF(A167="","",IF(Settings!$B$8="","No GST",IF(IFERROR(INDEX(Clients!$G$5:$G$154,MATCH(C167,Clients!$A$5:$A$154,0)),"")="96","Export",IF(IFERROR(INDEX(Clients!$G$5:$G$154,MATCH(C167,Clients!$A$5:$A$154,0)),"")=Settings!$B$17,"CGST+SGST","IGST"))))</f>
        <v/>
      </c>
      <c r="G167" s="31" t="n">
        <f aca="false">IF(F167="IGST",ROUND(N(E167)*Settings!$B$10,0),0)</f>
        <v>0</v>
      </c>
      <c r="H167" s="31" t="n">
        <f aca="false">IF(F167="CGST+SGST",ROUND(N(E167)*Settings!$B$10/2,0),0)</f>
        <v>0</v>
      </c>
      <c r="I167" s="31" t="n">
        <f aca="false">H167</f>
        <v>0</v>
      </c>
      <c r="J167" s="32" t="n">
        <f aca="false">N(E167)+G167+H167+I167</f>
        <v>0</v>
      </c>
      <c r="K167" s="31" t="n">
        <f aca="false">IF(A167="",0,ROUND(N(E167)*IFERROR(INDEX(Clients!$E$5:$E$154,MATCH(C167,Clients!$A$5:$A$154,0)),0),0))</f>
        <v>0</v>
      </c>
      <c r="L167" s="31" t="n">
        <f aca="false">J167-K167</f>
        <v>0</v>
      </c>
      <c r="M167" s="33" t="str">
        <f aca="false">IF(A167="","",B167+IFERROR(INDEX(Clients!$F$5:$F$154,MATCH(C167,Clients!$A$5:$A$154,0)),0))</f>
        <v/>
      </c>
      <c r="N167" s="36"/>
      <c r="O167" s="36"/>
      <c r="P167" s="35"/>
      <c r="Q167" s="32" t="n">
        <f aca="false">IF(A167="",0,J167-N(N167)-N(O167))</f>
        <v>0</v>
      </c>
      <c r="R167" s="34" t="str">
        <f aca="false">IF(OR(A167="",Q167&lt;=0),"",MAX(0,Settings!$B$15-M167))</f>
        <v/>
      </c>
      <c r="S167" s="30" t="str">
        <f aca="false">IF(A167="","",IF(Q167&lt;=0,"Paid",IF(N(N167)&gt;0,"Part paid",IF(N(R167)&gt;0,"Overdue","Due"))))</f>
        <v/>
      </c>
      <c r="T167" s="34" t="str">
        <f aca="false">IF(A167="","",IF(MONTH(B167)&gt;=4,MONTH(B167)-3,MONTH(B167)+9))</f>
        <v/>
      </c>
    </row>
    <row r="168" customFormat="false" ht="15" hidden="false" customHeight="true" outlineLevel="0" collapsed="false">
      <c r="A168" s="27"/>
      <c r="B168" s="35"/>
      <c r="C168" s="27"/>
      <c r="D168" s="27"/>
      <c r="E168" s="36"/>
      <c r="F168" s="30" t="str">
        <f aca="false">IF(A168="","",IF(Settings!$B$8="","No GST",IF(IFERROR(INDEX(Clients!$G$5:$G$154,MATCH(C168,Clients!$A$5:$A$154,0)),"")="96","Export",IF(IFERROR(INDEX(Clients!$G$5:$G$154,MATCH(C168,Clients!$A$5:$A$154,0)),"")=Settings!$B$17,"CGST+SGST","IGST"))))</f>
        <v/>
      </c>
      <c r="G168" s="31" t="n">
        <f aca="false">IF(F168="IGST",ROUND(N(E168)*Settings!$B$10,0),0)</f>
        <v>0</v>
      </c>
      <c r="H168" s="31" t="n">
        <f aca="false">IF(F168="CGST+SGST",ROUND(N(E168)*Settings!$B$10/2,0),0)</f>
        <v>0</v>
      </c>
      <c r="I168" s="31" t="n">
        <f aca="false">H168</f>
        <v>0</v>
      </c>
      <c r="J168" s="32" t="n">
        <f aca="false">N(E168)+G168+H168+I168</f>
        <v>0</v>
      </c>
      <c r="K168" s="31" t="n">
        <f aca="false">IF(A168="",0,ROUND(N(E168)*IFERROR(INDEX(Clients!$E$5:$E$154,MATCH(C168,Clients!$A$5:$A$154,0)),0),0))</f>
        <v>0</v>
      </c>
      <c r="L168" s="31" t="n">
        <f aca="false">J168-K168</f>
        <v>0</v>
      </c>
      <c r="M168" s="33" t="str">
        <f aca="false">IF(A168="","",B168+IFERROR(INDEX(Clients!$F$5:$F$154,MATCH(C168,Clients!$A$5:$A$154,0)),0))</f>
        <v/>
      </c>
      <c r="N168" s="36"/>
      <c r="O168" s="36"/>
      <c r="P168" s="35"/>
      <c r="Q168" s="32" t="n">
        <f aca="false">IF(A168="",0,J168-N(N168)-N(O168))</f>
        <v>0</v>
      </c>
      <c r="R168" s="34" t="str">
        <f aca="false">IF(OR(A168="",Q168&lt;=0),"",MAX(0,Settings!$B$15-M168))</f>
        <v/>
      </c>
      <c r="S168" s="30" t="str">
        <f aca="false">IF(A168="","",IF(Q168&lt;=0,"Paid",IF(N(N168)&gt;0,"Part paid",IF(N(R168)&gt;0,"Overdue","Due"))))</f>
        <v/>
      </c>
      <c r="T168" s="34" t="str">
        <f aca="false">IF(A168="","",IF(MONTH(B168)&gt;=4,MONTH(B168)-3,MONTH(B168)+9))</f>
        <v/>
      </c>
    </row>
    <row r="169" customFormat="false" ht="15" hidden="false" customHeight="true" outlineLevel="0" collapsed="false">
      <c r="A169" s="27"/>
      <c r="B169" s="35"/>
      <c r="C169" s="27"/>
      <c r="D169" s="27"/>
      <c r="E169" s="36"/>
      <c r="F169" s="30" t="str">
        <f aca="false">IF(A169="","",IF(Settings!$B$8="","No GST",IF(IFERROR(INDEX(Clients!$G$5:$G$154,MATCH(C169,Clients!$A$5:$A$154,0)),"")="96","Export",IF(IFERROR(INDEX(Clients!$G$5:$G$154,MATCH(C169,Clients!$A$5:$A$154,0)),"")=Settings!$B$17,"CGST+SGST","IGST"))))</f>
        <v/>
      </c>
      <c r="G169" s="31" t="n">
        <f aca="false">IF(F169="IGST",ROUND(N(E169)*Settings!$B$10,0),0)</f>
        <v>0</v>
      </c>
      <c r="H169" s="31" t="n">
        <f aca="false">IF(F169="CGST+SGST",ROUND(N(E169)*Settings!$B$10/2,0),0)</f>
        <v>0</v>
      </c>
      <c r="I169" s="31" t="n">
        <f aca="false">H169</f>
        <v>0</v>
      </c>
      <c r="J169" s="32" t="n">
        <f aca="false">N(E169)+G169+H169+I169</f>
        <v>0</v>
      </c>
      <c r="K169" s="31" t="n">
        <f aca="false">IF(A169="",0,ROUND(N(E169)*IFERROR(INDEX(Clients!$E$5:$E$154,MATCH(C169,Clients!$A$5:$A$154,0)),0),0))</f>
        <v>0</v>
      </c>
      <c r="L169" s="31" t="n">
        <f aca="false">J169-K169</f>
        <v>0</v>
      </c>
      <c r="M169" s="33" t="str">
        <f aca="false">IF(A169="","",B169+IFERROR(INDEX(Clients!$F$5:$F$154,MATCH(C169,Clients!$A$5:$A$154,0)),0))</f>
        <v/>
      </c>
      <c r="N169" s="36"/>
      <c r="O169" s="36"/>
      <c r="P169" s="35"/>
      <c r="Q169" s="32" t="n">
        <f aca="false">IF(A169="",0,J169-N(N169)-N(O169))</f>
        <v>0</v>
      </c>
      <c r="R169" s="34" t="str">
        <f aca="false">IF(OR(A169="",Q169&lt;=0),"",MAX(0,Settings!$B$15-M169))</f>
        <v/>
      </c>
      <c r="S169" s="30" t="str">
        <f aca="false">IF(A169="","",IF(Q169&lt;=0,"Paid",IF(N(N169)&gt;0,"Part paid",IF(N(R169)&gt;0,"Overdue","Due"))))</f>
        <v/>
      </c>
      <c r="T169" s="34" t="str">
        <f aca="false">IF(A169="","",IF(MONTH(B169)&gt;=4,MONTH(B169)-3,MONTH(B169)+9))</f>
        <v/>
      </c>
    </row>
    <row r="170" customFormat="false" ht="15" hidden="false" customHeight="true" outlineLevel="0" collapsed="false">
      <c r="A170" s="27"/>
      <c r="B170" s="35"/>
      <c r="C170" s="27"/>
      <c r="D170" s="27"/>
      <c r="E170" s="36"/>
      <c r="F170" s="30" t="str">
        <f aca="false">IF(A170="","",IF(Settings!$B$8="","No GST",IF(IFERROR(INDEX(Clients!$G$5:$G$154,MATCH(C170,Clients!$A$5:$A$154,0)),"")="96","Export",IF(IFERROR(INDEX(Clients!$G$5:$G$154,MATCH(C170,Clients!$A$5:$A$154,0)),"")=Settings!$B$17,"CGST+SGST","IGST"))))</f>
        <v/>
      </c>
      <c r="G170" s="31" t="n">
        <f aca="false">IF(F170="IGST",ROUND(N(E170)*Settings!$B$10,0),0)</f>
        <v>0</v>
      </c>
      <c r="H170" s="31" t="n">
        <f aca="false">IF(F170="CGST+SGST",ROUND(N(E170)*Settings!$B$10/2,0),0)</f>
        <v>0</v>
      </c>
      <c r="I170" s="31" t="n">
        <f aca="false">H170</f>
        <v>0</v>
      </c>
      <c r="J170" s="32" t="n">
        <f aca="false">N(E170)+G170+H170+I170</f>
        <v>0</v>
      </c>
      <c r="K170" s="31" t="n">
        <f aca="false">IF(A170="",0,ROUND(N(E170)*IFERROR(INDEX(Clients!$E$5:$E$154,MATCH(C170,Clients!$A$5:$A$154,0)),0),0))</f>
        <v>0</v>
      </c>
      <c r="L170" s="31" t="n">
        <f aca="false">J170-K170</f>
        <v>0</v>
      </c>
      <c r="M170" s="33" t="str">
        <f aca="false">IF(A170="","",B170+IFERROR(INDEX(Clients!$F$5:$F$154,MATCH(C170,Clients!$A$5:$A$154,0)),0))</f>
        <v/>
      </c>
      <c r="N170" s="36"/>
      <c r="O170" s="36"/>
      <c r="P170" s="35"/>
      <c r="Q170" s="32" t="n">
        <f aca="false">IF(A170="",0,J170-N(N170)-N(O170))</f>
        <v>0</v>
      </c>
      <c r="R170" s="34" t="str">
        <f aca="false">IF(OR(A170="",Q170&lt;=0),"",MAX(0,Settings!$B$15-M170))</f>
        <v/>
      </c>
      <c r="S170" s="30" t="str">
        <f aca="false">IF(A170="","",IF(Q170&lt;=0,"Paid",IF(N(N170)&gt;0,"Part paid",IF(N(R170)&gt;0,"Overdue","Due"))))</f>
        <v/>
      </c>
      <c r="T170" s="34" t="str">
        <f aca="false">IF(A170="","",IF(MONTH(B170)&gt;=4,MONTH(B170)-3,MONTH(B170)+9))</f>
        <v/>
      </c>
    </row>
    <row r="171" customFormat="false" ht="15" hidden="false" customHeight="true" outlineLevel="0" collapsed="false">
      <c r="A171" s="27"/>
      <c r="B171" s="35"/>
      <c r="C171" s="27"/>
      <c r="D171" s="27"/>
      <c r="E171" s="36"/>
      <c r="F171" s="30" t="str">
        <f aca="false">IF(A171="","",IF(Settings!$B$8="","No GST",IF(IFERROR(INDEX(Clients!$G$5:$G$154,MATCH(C171,Clients!$A$5:$A$154,0)),"")="96","Export",IF(IFERROR(INDEX(Clients!$G$5:$G$154,MATCH(C171,Clients!$A$5:$A$154,0)),"")=Settings!$B$17,"CGST+SGST","IGST"))))</f>
        <v/>
      </c>
      <c r="G171" s="31" t="n">
        <f aca="false">IF(F171="IGST",ROUND(N(E171)*Settings!$B$10,0),0)</f>
        <v>0</v>
      </c>
      <c r="H171" s="31" t="n">
        <f aca="false">IF(F171="CGST+SGST",ROUND(N(E171)*Settings!$B$10/2,0),0)</f>
        <v>0</v>
      </c>
      <c r="I171" s="31" t="n">
        <f aca="false">H171</f>
        <v>0</v>
      </c>
      <c r="J171" s="32" t="n">
        <f aca="false">N(E171)+G171+H171+I171</f>
        <v>0</v>
      </c>
      <c r="K171" s="31" t="n">
        <f aca="false">IF(A171="",0,ROUND(N(E171)*IFERROR(INDEX(Clients!$E$5:$E$154,MATCH(C171,Clients!$A$5:$A$154,0)),0),0))</f>
        <v>0</v>
      </c>
      <c r="L171" s="31" t="n">
        <f aca="false">J171-K171</f>
        <v>0</v>
      </c>
      <c r="M171" s="33" t="str">
        <f aca="false">IF(A171="","",B171+IFERROR(INDEX(Clients!$F$5:$F$154,MATCH(C171,Clients!$A$5:$A$154,0)),0))</f>
        <v/>
      </c>
      <c r="N171" s="36"/>
      <c r="O171" s="36"/>
      <c r="P171" s="35"/>
      <c r="Q171" s="32" t="n">
        <f aca="false">IF(A171="",0,J171-N(N171)-N(O171))</f>
        <v>0</v>
      </c>
      <c r="R171" s="34" t="str">
        <f aca="false">IF(OR(A171="",Q171&lt;=0),"",MAX(0,Settings!$B$15-M171))</f>
        <v/>
      </c>
      <c r="S171" s="30" t="str">
        <f aca="false">IF(A171="","",IF(Q171&lt;=0,"Paid",IF(N(N171)&gt;0,"Part paid",IF(N(R171)&gt;0,"Overdue","Due"))))</f>
        <v/>
      </c>
      <c r="T171" s="34" t="str">
        <f aca="false">IF(A171="","",IF(MONTH(B171)&gt;=4,MONTH(B171)-3,MONTH(B171)+9))</f>
        <v/>
      </c>
    </row>
    <row r="172" customFormat="false" ht="15" hidden="false" customHeight="true" outlineLevel="0" collapsed="false">
      <c r="A172" s="27"/>
      <c r="B172" s="35"/>
      <c r="C172" s="27"/>
      <c r="D172" s="27"/>
      <c r="E172" s="36"/>
      <c r="F172" s="30" t="str">
        <f aca="false">IF(A172="","",IF(Settings!$B$8="","No GST",IF(IFERROR(INDEX(Clients!$G$5:$G$154,MATCH(C172,Clients!$A$5:$A$154,0)),"")="96","Export",IF(IFERROR(INDEX(Clients!$G$5:$G$154,MATCH(C172,Clients!$A$5:$A$154,0)),"")=Settings!$B$17,"CGST+SGST","IGST"))))</f>
        <v/>
      </c>
      <c r="G172" s="31" t="n">
        <f aca="false">IF(F172="IGST",ROUND(N(E172)*Settings!$B$10,0),0)</f>
        <v>0</v>
      </c>
      <c r="H172" s="31" t="n">
        <f aca="false">IF(F172="CGST+SGST",ROUND(N(E172)*Settings!$B$10/2,0),0)</f>
        <v>0</v>
      </c>
      <c r="I172" s="31" t="n">
        <f aca="false">H172</f>
        <v>0</v>
      </c>
      <c r="J172" s="32" t="n">
        <f aca="false">N(E172)+G172+H172+I172</f>
        <v>0</v>
      </c>
      <c r="K172" s="31" t="n">
        <f aca="false">IF(A172="",0,ROUND(N(E172)*IFERROR(INDEX(Clients!$E$5:$E$154,MATCH(C172,Clients!$A$5:$A$154,0)),0),0))</f>
        <v>0</v>
      </c>
      <c r="L172" s="31" t="n">
        <f aca="false">J172-K172</f>
        <v>0</v>
      </c>
      <c r="M172" s="33" t="str">
        <f aca="false">IF(A172="","",B172+IFERROR(INDEX(Clients!$F$5:$F$154,MATCH(C172,Clients!$A$5:$A$154,0)),0))</f>
        <v/>
      </c>
      <c r="N172" s="36"/>
      <c r="O172" s="36"/>
      <c r="P172" s="35"/>
      <c r="Q172" s="32" t="n">
        <f aca="false">IF(A172="",0,J172-N(N172)-N(O172))</f>
        <v>0</v>
      </c>
      <c r="R172" s="34" t="str">
        <f aca="false">IF(OR(A172="",Q172&lt;=0),"",MAX(0,Settings!$B$15-M172))</f>
        <v/>
      </c>
      <c r="S172" s="30" t="str">
        <f aca="false">IF(A172="","",IF(Q172&lt;=0,"Paid",IF(N(N172)&gt;0,"Part paid",IF(N(R172)&gt;0,"Overdue","Due"))))</f>
        <v/>
      </c>
      <c r="T172" s="34" t="str">
        <f aca="false">IF(A172="","",IF(MONTH(B172)&gt;=4,MONTH(B172)-3,MONTH(B172)+9))</f>
        <v/>
      </c>
    </row>
    <row r="173" customFormat="false" ht="15" hidden="false" customHeight="true" outlineLevel="0" collapsed="false">
      <c r="A173" s="27"/>
      <c r="B173" s="35"/>
      <c r="C173" s="27"/>
      <c r="D173" s="27"/>
      <c r="E173" s="36"/>
      <c r="F173" s="30" t="str">
        <f aca="false">IF(A173="","",IF(Settings!$B$8="","No GST",IF(IFERROR(INDEX(Clients!$G$5:$G$154,MATCH(C173,Clients!$A$5:$A$154,0)),"")="96","Export",IF(IFERROR(INDEX(Clients!$G$5:$G$154,MATCH(C173,Clients!$A$5:$A$154,0)),"")=Settings!$B$17,"CGST+SGST","IGST"))))</f>
        <v/>
      </c>
      <c r="G173" s="31" t="n">
        <f aca="false">IF(F173="IGST",ROUND(N(E173)*Settings!$B$10,0),0)</f>
        <v>0</v>
      </c>
      <c r="H173" s="31" t="n">
        <f aca="false">IF(F173="CGST+SGST",ROUND(N(E173)*Settings!$B$10/2,0),0)</f>
        <v>0</v>
      </c>
      <c r="I173" s="31" t="n">
        <f aca="false">H173</f>
        <v>0</v>
      </c>
      <c r="J173" s="32" t="n">
        <f aca="false">N(E173)+G173+H173+I173</f>
        <v>0</v>
      </c>
      <c r="K173" s="31" t="n">
        <f aca="false">IF(A173="",0,ROUND(N(E173)*IFERROR(INDEX(Clients!$E$5:$E$154,MATCH(C173,Clients!$A$5:$A$154,0)),0),0))</f>
        <v>0</v>
      </c>
      <c r="L173" s="31" t="n">
        <f aca="false">J173-K173</f>
        <v>0</v>
      </c>
      <c r="M173" s="33" t="str">
        <f aca="false">IF(A173="","",B173+IFERROR(INDEX(Clients!$F$5:$F$154,MATCH(C173,Clients!$A$5:$A$154,0)),0))</f>
        <v/>
      </c>
      <c r="N173" s="36"/>
      <c r="O173" s="36"/>
      <c r="P173" s="35"/>
      <c r="Q173" s="32" t="n">
        <f aca="false">IF(A173="",0,J173-N(N173)-N(O173))</f>
        <v>0</v>
      </c>
      <c r="R173" s="34" t="str">
        <f aca="false">IF(OR(A173="",Q173&lt;=0),"",MAX(0,Settings!$B$15-M173))</f>
        <v/>
      </c>
      <c r="S173" s="30" t="str">
        <f aca="false">IF(A173="","",IF(Q173&lt;=0,"Paid",IF(N(N173)&gt;0,"Part paid",IF(N(R173)&gt;0,"Overdue","Due"))))</f>
        <v/>
      </c>
      <c r="T173" s="34" t="str">
        <f aca="false">IF(A173="","",IF(MONTH(B173)&gt;=4,MONTH(B173)-3,MONTH(B173)+9))</f>
        <v/>
      </c>
    </row>
    <row r="174" customFormat="false" ht="15" hidden="false" customHeight="true" outlineLevel="0" collapsed="false">
      <c r="A174" s="27"/>
      <c r="B174" s="35"/>
      <c r="C174" s="27"/>
      <c r="D174" s="27"/>
      <c r="E174" s="36"/>
      <c r="F174" s="30" t="str">
        <f aca="false">IF(A174="","",IF(Settings!$B$8="","No GST",IF(IFERROR(INDEX(Clients!$G$5:$G$154,MATCH(C174,Clients!$A$5:$A$154,0)),"")="96","Export",IF(IFERROR(INDEX(Clients!$G$5:$G$154,MATCH(C174,Clients!$A$5:$A$154,0)),"")=Settings!$B$17,"CGST+SGST","IGST"))))</f>
        <v/>
      </c>
      <c r="G174" s="31" t="n">
        <f aca="false">IF(F174="IGST",ROUND(N(E174)*Settings!$B$10,0),0)</f>
        <v>0</v>
      </c>
      <c r="H174" s="31" t="n">
        <f aca="false">IF(F174="CGST+SGST",ROUND(N(E174)*Settings!$B$10/2,0),0)</f>
        <v>0</v>
      </c>
      <c r="I174" s="31" t="n">
        <f aca="false">H174</f>
        <v>0</v>
      </c>
      <c r="J174" s="32" t="n">
        <f aca="false">N(E174)+G174+H174+I174</f>
        <v>0</v>
      </c>
      <c r="K174" s="31" t="n">
        <f aca="false">IF(A174="",0,ROUND(N(E174)*IFERROR(INDEX(Clients!$E$5:$E$154,MATCH(C174,Clients!$A$5:$A$154,0)),0),0))</f>
        <v>0</v>
      </c>
      <c r="L174" s="31" t="n">
        <f aca="false">J174-K174</f>
        <v>0</v>
      </c>
      <c r="M174" s="33" t="str">
        <f aca="false">IF(A174="","",B174+IFERROR(INDEX(Clients!$F$5:$F$154,MATCH(C174,Clients!$A$5:$A$154,0)),0))</f>
        <v/>
      </c>
      <c r="N174" s="36"/>
      <c r="O174" s="36"/>
      <c r="P174" s="35"/>
      <c r="Q174" s="32" t="n">
        <f aca="false">IF(A174="",0,J174-N(N174)-N(O174))</f>
        <v>0</v>
      </c>
      <c r="R174" s="34" t="str">
        <f aca="false">IF(OR(A174="",Q174&lt;=0),"",MAX(0,Settings!$B$15-M174))</f>
        <v/>
      </c>
      <c r="S174" s="30" t="str">
        <f aca="false">IF(A174="","",IF(Q174&lt;=0,"Paid",IF(N(N174)&gt;0,"Part paid",IF(N(R174)&gt;0,"Overdue","Due"))))</f>
        <v/>
      </c>
      <c r="T174" s="34" t="str">
        <f aca="false">IF(A174="","",IF(MONTH(B174)&gt;=4,MONTH(B174)-3,MONTH(B174)+9))</f>
        <v/>
      </c>
    </row>
    <row r="175" customFormat="false" ht="15" hidden="false" customHeight="true" outlineLevel="0" collapsed="false">
      <c r="A175" s="27"/>
      <c r="B175" s="35"/>
      <c r="C175" s="27"/>
      <c r="D175" s="27"/>
      <c r="E175" s="36"/>
      <c r="F175" s="30" t="str">
        <f aca="false">IF(A175="","",IF(Settings!$B$8="","No GST",IF(IFERROR(INDEX(Clients!$G$5:$G$154,MATCH(C175,Clients!$A$5:$A$154,0)),"")="96","Export",IF(IFERROR(INDEX(Clients!$G$5:$G$154,MATCH(C175,Clients!$A$5:$A$154,0)),"")=Settings!$B$17,"CGST+SGST","IGST"))))</f>
        <v/>
      </c>
      <c r="G175" s="31" t="n">
        <f aca="false">IF(F175="IGST",ROUND(N(E175)*Settings!$B$10,0),0)</f>
        <v>0</v>
      </c>
      <c r="H175" s="31" t="n">
        <f aca="false">IF(F175="CGST+SGST",ROUND(N(E175)*Settings!$B$10/2,0),0)</f>
        <v>0</v>
      </c>
      <c r="I175" s="31" t="n">
        <f aca="false">H175</f>
        <v>0</v>
      </c>
      <c r="J175" s="32" t="n">
        <f aca="false">N(E175)+G175+H175+I175</f>
        <v>0</v>
      </c>
      <c r="K175" s="31" t="n">
        <f aca="false">IF(A175="",0,ROUND(N(E175)*IFERROR(INDEX(Clients!$E$5:$E$154,MATCH(C175,Clients!$A$5:$A$154,0)),0),0))</f>
        <v>0</v>
      </c>
      <c r="L175" s="31" t="n">
        <f aca="false">J175-K175</f>
        <v>0</v>
      </c>
      <c r="M175" s="33" t="str">
        <f aca="false">IF(A175="","",B175+IFERROR(INDEX(Clients!$F$5:$F$154,MATCH(C175,Clients!$A$5:$A$154,0)),0))</f>
        <v/>
      </c>
      <c r="N175" s="36"/>
      <c r="O175" s="36"/>
      <c r="P175" s="35"/>
      <c r="Q175" s="32" t="n">
        <f aca="false">IF(A175="",0,J175-N(N175)-N(O175))</f>
        <v>0</v>
      </c>
      <c r="R175" s="34" t="str">
        <f aca="false">IF(OR(A175="",Q175&lt;=0),"",MAX(0,Settings!$B$15-M175))</f>
        <v/>
      </c>
      <c r="S175" s="30" t="str">
        <f aca="false">IF(A175="","",IF(Q175&lt;=0,"Paid",IF(N(N175)&gt;0,"Part paid",IF(N(R175)&gt;0,"Overdue","Due"))))</f>
        <v/>
      </c>
      <c r="T175" s="34" t="str">
        <f aca="false">IF(A175="","",IF(MONTH(B175)&gt;=4,MONTH(B175)-3,MONTH(B175)+9))</f>
        <v/>
      </c>
    </row>
    <row r="176" customFormat="false" ht="15" hidden="false" customHeight="true" outlineLevel="0" collapsed="false">
      <c r="A176" s="27"/>
      <c r="B176" s="35"/>
      <c r="C176" s="27"/>
      <c r="D176" s="27"/>
      <c r="E176" s="36"/>
      <c r="F176" s="30" t="str">
        <f aca="false">IF(A176="","",IF(Settings!$B$8="","No GST",IF(IFERROR(INDEX(Clients!$G$5:$G$154,MATCH(C176,Clients!$A$5:$A$154,0)),"")="96","Export",IF(IFERROR(INDEX(Clients!$G$5:$G$154,MATCH(C176,Clients!$A$5:$A$154,0)),"")=Settings!$B$17,"CGST+SGST","IGST"))))</f>
        <v/>
      </c>
      <c r="G176" s="31" t="n">
        <f aca="false">IF(F176="IGST",ROUND(N(E176)*Settings!$B$10,0),0)</f>
        <v>0</v>
      </c>
      <c r="H176" s="31" t="n">
        <f aca="false">IF(F176="CGST+SGST",ROUND(N(E176)*Settings!$B$10/2,0),0)</f>
        <v>0</v>
      </c>
      <c r="I176" s="31" t="n">
        <f aca="false">H176</f>
        <v>0</v>
      </c>
      <c r="J176" s="32" t="n">
        <f aca="false">N(E176)+G176+H176+I176</f>
        <v>0</v>
      </c>
      <c r="K176" s="31" t="n">
        <f aca="false">IF(A176="",0,ROUND(N(E176)*IFERROR(INDEX(Clients!$E$5:$E$154,MATCH(C176,Clients!$A$5:$A$154,0)),0),0))</f>
        <v>0</v>
      </c>
      <c r="L176" s="31" t="n">
        <f aca="false">J176-K176</f>
        <v>0</v>
      </c>
      <c r="M176" s="33" t="str">
        <f aca="false">IF(A176="","",B176+IFERROR(INDEX(Clients!$F$5:$F$154,MATCH(C176,Clients!$A$5:$A$154,0)),0))</f>
        <v/>
      </c>
      <c r="N176" s="36"/>
      <c r="O176" s="36"/>
      <c r="P176" s="35"/>
      <c r="Q176" s="32" t="n">
        <f aca="false">IF(A176="",0,J176-N(N176)-N(O176))</f>
        <v>0</v>
      </c>
      <c r="R176" s="34" t="str">
        <f aca="false">IF(OR(A176="",Q176&lt;=0),"",MAX(0,Settings!$B$15-M176))</f>
        <v/>
      </c>
      <c r="S176" s="30" t="str">
        <f aca="false">IF(A176="","",IF(Q176&lt;=0,"Paid",IF(N(N176)&gt;0,"Part paid",IF(N(R176)&gt;0,"Overdue","Due"))))</f>
        <v/>
      </c>
      <c r="T176" s="34" t="str">
        <f aca="false">IF(A176="","",IF(MONTH(B176)&gt;=4,MONTH(B176)-3,MONTH(B176)+9))</f>
        <v/>
      </c>
    </row>
    <row r="177" customFormat="false" ht="15" hidden="false" customHeight="true" outlineLevel="0" collapsed="false">
      <c r="A177" s="27"/>
      <c r="B177" s="35"/>
      <c r="C177" s="27"/>
      <c r="D177" s="27"/>
      <c r="E177" s="36"/>
      <c r="F177" s="30" t="str">
        <f aca="false">IF(A177="","",IF(Settings!$B$8="","No GST",IF(IFERROR(INDEX(Clients!$G$5:$G$154,MATCH(C177,Clients!$A$5:$A$154,0)),"")="96","Export",IF(IFERROR(INDEX(Clients!$G$5:$G$154,MATCH(C177,Clients!$A$5:$A$154,0)),"")=Settings!$B$17,"CGST+SGST","IGST"))))</f>
        <v/>
      </c>
      <c r="G177" s="31" t="n">
        <f aca="false">IF(F177="IGST",ROUND(N(E177)*Settings!$B$10,0),0)</f>
        <v>0</v>
      </c>
      <c r="H177" s="31" t="n">
        <f aca="false">IF(F177="CGST+SGST",ROUND(N(E177)*Settings!$B$10/2,0),0)</f>
        <v>0</v>
      </c>
      <c r="I177" s="31" t="n">
        <f aca="false">H177</f>
        <v>0</v>
      </c>
      <c r="J177" s="32" t="n">
        <f aca="false">N(E177)+G177+H177+I177</f>
        <v>0</v>
      </c>
      <c r="K177" s="31" t="n">
        <f aca="false">IF(A177="",0,ROUND(N(E177)*IFERROR(INDEX(Clients!$E$5:$E$154,MATCH(C177,Clients!$A$5:$A$154,0)),0),0))</f>
        <v>0</v>
      </c>
      <c r="L177" s="31" t="n">
        <f aca="false">J177-K177</f>
        <v>0</v>
      </c>
      <c r="M177" s="33" t="str">
        <f aca="false">IF(A177="","",B177+IFERROR(INDEX(Clients!$F$5:$F$154,MATCH(C177,Clients!$A$5:$A$154,0)),0))</f>
        <v/>
      </c>
      <c r="N177" s="36"/>
      <c r="O177" s="36"/>
      <c r="P177" s="35"/>
      <c r="Q177" s="32" t="n">
        <f aca="false">IF(A177="",0,J177-N(N177)-N(O177))</f>
        <v>0</v>
      </c>
      <c r="R177" s="34" t="str">
        <f aca="false">IF(OR(A177="",Q177&lt;=0),"",MAX(0,Settings!$B$15-M177))</f>
        <v/>
      </c>
      <c r="S177" s="30" t="str">
        <f aca="false">IF(A177="","",IF(Q177&lt;=0,"Paid",IF(N(N177)&gt;0,"Part paid",IF(N(R177)&gt;0,"Overdue","Due"))))</f>
        <v/>
      </c>
      <c r="T177" s="34" t="str">
        <f aca="false">IF(A177="","",IF(MONTH(B177)&gt;=4,MONTH(B177)-3,MONTH(B177)+9))</f>
        <v/>
      </c>
    </row>
    <row r="178" customFormat="false" ht="15" hidden="false" customHeight="true" outlineLevel="0" collapsed="false">
      <c r="A178" s="27"/>
      <c r="B178" s="35"/>
      <c r="C178" s="27"/>
      <c r="D178" s="27"/>
      <c r="E178" s="36"/>
      <c r="F178" s="30" t="str">
        <f aca="false">IF(A178="","",IF(Settings!$B$8="","No GST",IF(IFERROR(INDEX(Clients!$G$5:$G$154,MATCH(C178,Clients!$A$5:$A$154,0)),"")="96","Export",IF(IFERROR(INDEX(Clients!$G$5:$G$154,MATCH(C178,Clients!$A$5:$A$154,0)),"")=Settings!$B$17,"CGST+SGST","IGST"))))</f>
        <v/>
      </c>
      <c r="G178" s="31" t="n">
        <f aca="false">IF(F178="IGST",ROUND(N(E178)*Settings!$B$10,0),0)</f>
        <v>0</v>
      </c>
      <c r="H178" s="31" t="n">
        <f aca="false">IF(F178="CGST+SGST",ROUND(N(E178)*Settings!$B$10/2,0),0)</f>
        <v>0</v>
      </c>
      <c r="I178" s="31" t="n">
        <f aca="false">H178</f>
        <v>0</v>
      </c>
      <c r="J178" s="32" t="n">
        <f aca="false">N(E178)+G178+H178+I178</f>
        <v>0</v>
      </c>
      <c r="K178" s="31" t="n">
        <f aca="false">IF(A178="",0,ROUND(N(E178)*IFERROR(INDEX(Clients!$E$5:$E$154,MATCH(C178,Clients!$A$5:$A$154,0)),0),0))</f>
        <v>0</v>
      </c>
      <c r="L178" s="31" t="n">
        <f aca="false">J178-K178</f>
        <v>0</v>
      </c>
      <c r="M178" s="33" t="str">
        <f aca="false">IF(A178="","",B178+IFERROR(INDEX(Clients!$F$5:$F$154,MATCH(C178,Clients!$A$5:$A$154,0)),0))</f>
        <v/>
      </c>
      <c r="N178" s="36"/>
      <c r="O178" s="36"/>
      <c r="P178" s="35"/>
      <c r="Q178" s="32" t="n">
        <f aca="false">IF(A178="",0,J178-N(N178)-N(O178))</f>
        <v>0</v>
      </c>
      <c r="R178" s="34" t="str">
        <f aca="false">IF(OR(A178="",Q178&lt;=0),"",MAX(0,Settings!$B$15-M178))</f>
        <v/>
      </c>
      <c r="S178" s="30" t="str">
        <f aca="false">IF(A178="","",IF(Q178&lt;=0,"Paid",IF(N(N178)&gt;0,"Part paid",IF(N(R178)&gt;0,"Overdue","Due"))))</f>
        <v/>
      </c>
      <c r="T178" s="34" t="str">
        <f aca="false">IF(A178="","",IF(MONTH(B178)&gt;=4,MONTH(B178)-3,MONTH(B178)+9))</f>
        <v/>
      </c>
    </row>
    <row r="179" customFormat="false" ht="15" hidden="false" customHeight="true" outlineLevel="0" collapsed="false">
      <c r="A179" s="27"/>
      <c r="B179" s="35"/>
      <c r="C179" s="27"/>
      <c r="D179" s="27"/>
      <c r="E179" s="36"/>
      <c r="F179" s="30" t="str">
        <f aca="false">IF(A179="","",IF(Settings!$B$8="","No GST",IF(IFERROR(INDEX(Clients!$G$5:$G$154,MATCH(C179,Clients!$A$5:$A$154,0)),"")="96","Export",IF(IFERROR(INDEX(Clients!$G$5:$G$154,MATCH(C179,Clients!$A$5:$A$154,0)),"")=Settings!$B$17,"CGST+SGST","IGST"))))</f>
        <v/>
      </c>
      <c r="G179" s="31" t="n">
        <f aca="false">IF(F179="IGST",ROUND(N(E179)*Settings!$B$10,0),0)</f>
        <v>0</v>
      </c>
      <c r="H179" s="31" t="n">
        <f aca="false">IF(F179="CGST+SGST",ROUND(N(E179)*Settings!$B$10/2,0),0)</f>
        <v>0</v>
      </c>
      <c r="I179" s="31" t="n">
        <f aca="false">H179</f>
        <v>0</v>
      </c>
      <c r="J179" s="32" t="n">
        <f aca="false">N(E179)+G179+H179+I179</f>
        <v>0</v>
      </c>
      <c r="K179" s="31" t="n">
        <f aca="false">IF(A179="",0,ROUND(N(E179)*IFERROR(INDEX(Clients!$E$5:$E$154,MATCH(C179,Clients!$A$5:$A$154,0)),0),0))</f>
        <v>0</v>
      </c>
      <c r="L179" s="31" t="n">
        <f aca="false">J179-K179</f>
        <v>0</v>
      </c>
      <c r="M179" s="33" t="str">
        <f aca="false">IF(A179="","",B179+IFERROR(INDEX(Clients!$F$5:$F$154,MATCH(C179,Clients!$A$5:$A$154,0)),0))</f>
        <v/>
      </c>
      <c r="N179" s="36"/>
      <c r="O179" s="36"/>
      <c r="P179" s="35"/>
      <c r="Q179" s="32" t="n">
        <f aca="false">IF(A179="",0,J179-N(N179)-N(O179))</f>
        <v>0</v>
      </c>
      <c r="R179" s="34" t="str">
        <f aca="false">IF(OR(A179="",Q179&lt;=0),"",MAX(0,Settings!$B$15-M179))</f>
        <v/>
      </c>
      <c r="S179" s="30" t="str">
        <f aca="false">IF(A179="","",IF(Q179&lt;=0,"Paid",IF(N(N179)&gt;0,"Part paid",IF(N(R179)&gt;0,"Overdue","Due"))))</f>
        <v/>
      </c>
      <c r="T179" s="34" t="str">
        <f aca="false">IF(A179="","",IF(MONTH(B179)&gt;=4,MONTH(B179)-3,MONTH(B179)+9))</f>
        <v/>
      </c>
    </row>
    <row r="180" customFormat="false" ht="15" hidden="false" customHeight="true" outlineLevel="0" collapsed="false">
      <c r="A180" s="27"/>
      <c r="B180" s="35"/>
      <c r="C180" s="27"/>
      <c r="D180" s="27"/>
      <c r="E180" s="36"/>
      <c r="F180" s="30" t="str">
        <f aca="false">IF(A180="","",IF(Settings!$B$8="","No GST",IF(IFERROR(INDEX(Clients!$G$5:$G$154,MATCH(C180,Clients!$A$5:$A$154,0)),"")="96","Export",IF(IFERROR(INDEX(Clients!$G$5:$G$154,MATCH(C180,Clients!$A$5:$A$154,0)),"")=Settings!$B$17,"CGST+SGST","IGST"))))</f>
        <v/>
      </c>
      <c r="G180" s="31" t="n">
        <f aca="false">IF(F180="IGST",ROUND(N(E180)*Settings!$B$10,0),0)</f>
        <v>0</v>
      </c>
      <c r="H180" s="31" t="n">
        <f aca="false">IF(F180="CGST+SGST",ROUND(N(E180)*Settings!$B$10/2,0),0)</f>
        <v>0</v>
      </c>
      <c r="I180" s="31" t="n">
        <f aca="false">H180</f>
        <v>0</v>
      </c>
      <c r="J180" s="32" t="n">
        <f aca="false">N(E180)+G180+H180+I180</f>
        <v>0</v>
      </c>
      <c r="K180" s="31" t="n">
        <f aca="false">IF(A180="",0,ROUND(N(E180)*IFERROR(INDEX(Clients!$E$5:$E$154,MATCH(C180,Clients!$A$5:$A$154,0)),0),0))</f>
        <v>0</v>
      </c>
      <c r="L180" s="31" t="n">
        <f aca="false">J180-K180</f>
        <v>0</v>
      </c>
      <c r="M180" s="33" t="str">
        <f aca="false">IF(A180="","",B180+IFERROR(INDEX(Clients!$F$5:$F$154,MATCH(C180,Clients!$A$5:$A$154,0)),0))</f>
        <v/>
      </c>
      <c r="N180" s="36"/>
      <c r="O180" s="36"/>
      <c r="P180" s="35"/>
      <c r="Q180" s="32" t="n">
        <f aca="false">IF(A180="",0,J180-N(N180)-N(O180))</f>
        <v>0</v>
      </c>
      <c r="R180" s="34" t="str">
        <f aca="false">IF(OR(A180="",Q180&lt;=0),"",MAX(0,Settings!$B$15-M180))</f>
        <v/>
      </c>
      <c r="S180" s="30" t="str">
        <f aca="false">IF(A180="","",IF(Q180&lt;=0,"Paid",IF(N(N180)&gt;0,"Part paid",IF(N(R180)&gt;0,"Overdue","Due"))))</f>
        <v/>
      </c>
      <c r="T180" s="34" t="str">
        <f aca="false">IF(A180="","",IF(MONTH(B180)&gt;=4,MONTH(B180)-3,MONTH(B180)+9))</f>
        <v/>
      </c>
    </row>
    <row r="181" customFormat="false" ht="15" hidden="false" customHeight="true" outlineLevel="0" collapsed="false">
      <c r="A181" s="27"/>
      <c r="B181" s="35"/>
      <c r="C181" s="27"/>
      <c r="D181" s="27"/>
      <c r="E181" s="36"/>
      <c r="F181" s="30" t="str">
        <f aca="false">IF(A181="","",IF(Settings!$B$8="","No GST",IF(IFERROR(INDEX(Clients!$G$5:$G$154,MATCH(C181,Clients!$A$5:$A$154,0)),"")="96","Export",IF(IFERROR(INDEX(Clients!$G$5:$G$154,MATCH(C181,Clients!$A$5:$A$154,0)),"")=Settings!$B$17,"CGST+SGST","IGST"))))</f>
        <v/>
      </c>
      <c r="G181" s="31" t="n">
        <f aca="false">IF(F181="IGST",ROUND(N(E181)*Settings!$B$10,0),0)</f>
        <v>0</v>
      </c>
      <c r="H181" s="31" t="n">
        <f aca="false">IF(F181="CGST+SGST",ROUND(N(E181)*Settings!$B$10/2,0),0)</f>
        <v>0</v>
      </c>
      <c r="I181" s="31" t="n">
        <f aca="false">H181</f>
        <v>0</v>
      </c>
      <c r="J181" s="32" t="n">
        <f aca="false">N(E181)+G181+H181+I181</f>
        <v>0</v>
      </c>
      <c r="K181" s="31" t="n">
        <f aca="false">IF(A181="",0,ROUND(N(E181)*IFERROR(INDEX(Clients!$E$5:$E$154,MATCH(C181,Clients!$A$5:$A$154,0)),0),0))</f>
        <v>0</v>
      </c>
      <c r="L181" s="31" t="n">
        <f aca="false">J181-K181</f>
        <v>0</v>
      </c>
      <c r="M181" s="33" t="str">
        <f aca="false">IF(A181="","",B181+IFERROR(INDEX(Clients!$F$5:$F$154,MATCH(C181,Clients!$A$5:$A$154,0)),0))</f>
        <v/>
      </c>
      <c r="N181" s="36"/>
      <c r="O181" s="36"/>
      <c r="P181" s="35"/>
      <c r="Q181" s="32" t="n">
        <f aca="false">IF(A181="",0,J181-N(N181)-N(O181))</f>
        <v>0</v>
      </c>
      <c r="R181" s="34" t="str">
        <f aca="false">IF(OR(A181="",Q181&lt;=0),"",MAX(0,Settings!$B$15-M181))</f>
        <v/>
      </c>
      <c r="S181" s="30" t="str">
        <f aca="false">IF(A181="","",IF(Q181&lt;=0,"Paid",IF(N(N181)&gt;0,"Part paid",IF(N(R181)&gt;0,"Overdue","Due"))))</f>
        <v/>
      </c>
      <c r="T181" s="34" t="str">
        <f aca="false">IF(A181="","",IF(MONTH(B181)&gt;=4,MONTH(B181)-3,MONTH(B181)+9))</f>
        <v/>
      </c>
    </row>
    <row r="182" customFormat="false" ht="15" hidden="false" customHeight="true" outlineLevel="0" collapsed="false">
      <c r="A182" s="27"/>
      <c r="B182" s="35"/>
      <c r="C182" s="27"/>
      <c r="D182" s="27"/>
      <c r="E182" s="36"/>
      <c r="F182" s="30" t="str">
        <f aca="false">IF(A182="","",IF(Settings!$B$8="","No GST",IF(IFERROR(INDEX(Clients!$G$5:$G$154,MATCH(C182,Clients!$A$5:$A$154,0)),"")="96","Export",IF(IFERROR(INDEX(Clients!$G$5:$G$154,MATCH(C182,Clients!$A$5:$A$154,0)),"")=Settings!$B$17,"CGST+SGST","IGST"))))</f>
        <v/>
      </c>
      <c r="G182" s="31" t="n">
        <f aca="false">IF(F182="IGST",ROUND(N(E182)*Settings!$B$10,0),0)</f>
        <v>0</v>
      </c>
      <c r="H182" s="31" t="n">
        <f aca="false">IF(F182="CGST+SGST",ROUND(N(E182)*Settings!$B$10/2,0),0)</f>
        <v>0</v>
      </c>
      <c r="I182" s="31" t="n">
        <f aca="false">H182</f>
        <v>0</v>
      </c>
      <c r="J182" s="32" t="n">
        <f aca="false">N(E182)+G182+H182+I182</f>
        <v>0</v>
      </c>
      <c r="K182" s="31" t="n">
        <f aca="false">IF(A182="",0,ROUND(N(E182)*IFERROR(INDEX(Clients!$E$5:$E$154,MATCH(C182,Clients!$A$5:$A$154,0)),0),0))</f>
        <v>0</v>
      </c>
      <c r="L182" s="31" t="n">
        <f aca="false">J182-K182</f>
        <v>0</v>
      </c>
      <c r="M182" s="33" t="str">
        <f aca="false">IF(A182="","",B182+IFERROR(INDEX(Clients!$F$5:$F$154,MATCH(C182,Clients!$A$5:$A$154,0)),0))</f>
        <v/>
      </c>
      <c r="N182" s="36"/>
      <c r="O182" s="36"/>
      <c r="P182" s="35"/>
      <c r="Q182" s="32" t="n">
        <f aca="false">IF(A182="",0,J182-N(N182)-N(O182))</f>
        <v>0</v>
      </c>
      <c r="R182" s="34" t="str">
        <f aca="false">IF(OR(A182="",Q182&lt;=0),"",MAX(0,Settings!$B$15-M182))</f>
        <v/>
      </c>
      <c r="S182" s="30" t="str">
        <f aca="false">IF(A182="","",IF(Q182&lt;=0,"Paid",IF(N(N182)&gt;0,"Part paid",IF(N(R182)&gt;0,"Overdue","Due"))))</f>
        <v/>
      </c>
      <c r="T182" s="34" t="str">
        <f aca="false">IF(A182="","",IF(MONTH(B182)&gt;=4,MONTH(B182)-3,MONTH(B182)+9))</f>
        <v/>
      </c>
    </row>
    <row r="183" customFormat="false" ht="15" hidden="false" customHeight="true" outlineLevel="0" collapsed="false">
      <c r="A183" s="27"/>
      <c r="B183" s="35"/>
      <c r="C183" s="27"/>
      <c r="D183" s="27"/>
      <c r="E183" s="36"/>
      <c r="F183" s="30" t="str">
        <f aca="false">IF(A183="","",IF(Settings!$B$8="","No GST",IF(IFERROR(INDEX(Clients!$G$5:$G$154,MATCH(C183,Clients!$A$5:$A$154,0)),"")="96","Export",IF(IFERROR(INDEX(Clients!$G$5:$G$154,MATCH(C183,Clients!$A$5:$A$154,0)),"")=Settings!$B$17,"CGST+SGST","IGST"))))</f>
        <v/>
      </c>
      <c r="G183" s="31" t="n">
        <f aca="false">IF(F183="IGST",ROUND(N(E183)*Settings!$B$10,0),0)</f>
        <v>0</v>
      </c>
      <c r="H183" s="31" t="n">
        <f aca="false">IF(F183="CGST+SGST",ROUND(N(E183)*Settings!$B$10/2,0),0)</f>
        <v>0</v>
      </c>
      <c r="I183" s="31" t="n">
        <f aca="false">H183</f>
        <v>0</v>
      </c>
      <c r="J183" s="32" t="n">
        <f aca="false">N(E183)+G183+H183+I183</f>
        <v>0</v>
      </c>
      <c r="K183" s="31" t="n">
        <f aca="false">IF(A183="",0,ROUND(N(E183)*IFERROR(INDEX(Clients!$E$5:$E$154,MATCH(C183,Clients!$A$5:$A$154,0)),0),0))</f>
        <v>0</v>
      </c>
      <c r="L183" s="31" t="n">
        <f aca="false">J183-K183</f>
        <v>0</v>
      </c>
      <c r="M183" s="33" t="str">
        <f aca="false">IF(A183="","",B183+IFERROR(INDEX(Clients!$F$5:$F$154,MATCH(C183,Clients!$A$5:$A$154,0)),0))</f>
        <v/>
      </c>
      <c r="N183" s="36"/>
      <c r="O183" s="36"/>
      <c r="P183" s="35"/>
      <c r="Q183" s="32" t="n">
        <f aca="false">IF(A183="",0,J183-N(N183)-N(O183))</f>
        <v>0</v>
      </c>
      <c r="R183" s="34" t="str">
        <f aca="false">IF(OR(A183="",Q183&lt;=0),"",MAX(0,Settings!$B$15-M183))</f>
        <v/>
      </c>
      <c r="S183" s="30" t="str">
        <f aca="false">IF(A183="","",IF(Q183&lt;=0,"Paid",IF(N(N183)&gt;0,"Part paid",IF(N(R183)&gt;0,"Overdue","Due"))))</f>
        <v/>
      </c>
      <c r="T183" s="34" t="str">
        <f aca="false">IF(A183="","",IF(MONTH(B183)&gt;=4,MONTH(B183)-3,MONTH(B183)+9))</f>
        <v/>
      </c>
    </row>
    <row r="184" customFormat="false" ht="15" hidden="false" customHeight="true" outlineLevel="0" collapsed="false">
      <c r="A184" s="27"/>
      <c r="B184" s="35"/>
      <c r="C184" s="27"/>
      <c r="D184" s="27"/>
      <c r="E184" s="36"/>
      <c r="F184" s="30" t="str">
        <f aca="false">IF(A184="","",IF(Settings!$B$8="","No GST",IF(IFERROR(INDEX(Clients!$G$5:$G$154,MATCH(C184,Clients!$A$5:$A$154,0)),"")="96","Export",IF(IFERROR(INDEX(Clients!$G$5:$G$154,MATCH(C184,Clients!$A$5:$A$154,0)),"")=Settings!$B$17,"CGST+SGST","IGST"))))</f>
        <v/>
      </c>
      <c r="G184" s="31" t="n">
        <f aca="false">IF(F184="IGST",ROUND(N(E184)*Settings!$B$10,0),0)</f>
        <v>0</v>
      </c>
      <c r="H184" s="31" t="n">
        <f aca="false">IF(F184="CGST+SGST",ROUND(N(E184)*Settings!$B$10/2,0),0)</f>
        <v>0</v>
      </c>
      <c r="I184" s="31" t="n">
        <f aca="false">H184</f>
        <v>0</v>
      </c>
      <c r="J184" s="32" t="n">
        <f aca="false">N(E184)+G184+H184+I184</f>
        <v>0</v>
      </c>
      <c r="K184" s="31" t="n">
        <f aca="false">IF(A184="",0,ROUND(N(E184)*IFERROR(INDEX(Clients!$E$5:$E$154,MATCH(C184,Clients!$A$5:$A$154,0)),0),0))</f>
        <v>0</v>
      </c>
      <c r="L184" s="31" t="n">
        <f aca="false">J184-K184</f>
        <v>0</v>
      </c>
      <c r="M184" s="33" t="str">
        <f aca="false">IF(A184="","",B184+IFERROR(INDEX(Clients!$F$5:$F$154,MATCH(C184,Clients!$A$5:$A$154,0)),0))</f>
        <v/>
      </c>
      <c r="N184" s="36"/>
      <c r="O184" s="36"/>
      <c r="P184" s="35"/>
      <c r="Q184" s="32" t="n">
        <f aca="false">IF(A184="",0,J184-N(N184)-N(O184))</f>
        <v>0</v>
      </c>
      <c r="R184" s="34" t="str">
        <f aca="false">IF(OR(A184="",Q184&lt;=0),"",MAX(0,Settings!$B$15-M184))</f>
        <v/>
      </c>
      <c r="S184" s="30" t="str">
        <f aca="false">IF(A184="","",IF(Q184&lt;=0,"Paid",IF(N(N184)&gt;0,"Part paid",IF(N(R184)&gt;0,"Overdue","Due"))))</f>
        <v/>
      </c>
      <c r="T184" s="34" t="str">
        <f aca="false">IF(A184="","",IF(MONTH(B184)&gt;=4,MONTH(B184)-3,MONTH(B184)+9))</f>
        <v/>
      </c>
    </row>
    <row r="185" customFormat="false" ht="15" hidden="false" customHeight="true" outlineLevel="0" collapsed="false">
      <c r="A185" s="27"/>
      <c r="B185" s="35"/>
      <c r="C185" s="27"/>
      <c r="D185" s="27"/>
      <c r="E185" s="36"/>
      <c r="F185" s="30" t="str">
        <f aca="false">IF(A185="","",IF(Settings!$B$8="","No GST",IF(IFERROR(INDEX(Clients!$G$5:$G$154,MATCH(C185,Clients!$A$5:$A$154,0)),"")="96","Export",IF(IFERROR(INDEX(Clients!$G$5:$G$154,MATCH(C185,Clients!$A$5:$A$154,0)),"")=Settings!$B$17,"CGST+SGST","IGST"))))</f>
        <v/>
      </c>
      <c r="G185" s="31" t="n">
        <f aca="false">IF(F185="IGST",ROUND(N(E185)*Settings!$B$10,0),0)</f>
        <v>0</v>
      </c>
      <c r="H185" s="31" t="n">
        <f aca="false">IF(F185="CGST+SGST",ROUND(N(E185)*Settings!$B$10/2,0),0)</f>
        <v>0</v>
      </c>
      <c r="I185" s="31" t="n">
        <f aca="false">H185</f>
        <v>0</v>
      </c>
      <c r="J185" s="32" t="n">
        <f aca="false">N(E185)+G185+H185+I185</f>
        <v>0</v>
      </c>
      <c r="K185" s="31" t="n">
        <f aca="false">IF(A185="",0,ROUND(N(E185)*IFERROR(INDEX(Clients!$E$5:$E$154,MATCH(C185,Clients!$A$5:$A$154,0)),0),0))</f>
        <v>0</v>
      </c>
      <c r="L185" s="31" t="n">
        <f aca="false">J185-K185</f>
        <v>0</v>
      </c>
      <c r="M185" s="33" t="str">
        <f aca="false">IF(A185="","",B185+IFERROR(INDEX(Clients!$F$5:$F$154,MATCH(C185,Clients!$A$5:$A$154,0)),0))</f>
        <v/>
      </c>
      <c r="N185" s="36"/>
      <c r="O185" s="36"/>
      <c r="P185" s="35"/>
      <c r="Q185" s="32" t="n">
        <f aca="false">IF(A185="",0,J185-N(N185)-N(O185))</f>
        <v>0</v>
      </c>
      <c r="R185" s="34" t="str">
        <f aca="false">IF(OR(A185="",Q185&lt;=0),"",MAX(0,Settings!$B$15-M185))</f>
        <v/>
      </c>
      <c r="S185" s="30" t="str">
        <f aca="false">IF(A185="","",IF(Q185&lt;=0,"Paid",IF(N(N185)&gt;0,"Part paid",IF(N(R185)&gt;0,"Overdue","Due"))))</f>
        <v/>
      </c>
      <c r="T185" s="34" t="str">
        <f aca="false">IF(A185="","",IF(MONTH(B185)&gt;=4,MONTH(B185)-3,MONTH(B185)+9))</f>
        <v/>
      </c>
    </row>
    <row r="186" customFormat="false" ht="15" hidden="false" customHeight="true" outlineLevel="0" collapsed="false">
      <c r="A186" s="27"/>
      <c r="B186" s="35"/>
      <c r="C186" s="27"/>
      <c r="D186" s="27"/>
      <c r="E186" s="36"/>
      <c r="F186" s="30" t="str">
        <f aca="false">IF(A186="","",IF(Settings!$B$8="","No GST",IF(IFERROR(INDEX(Clients!$G$5:$G$154,MATCH(C186,Clients!$A$5:$A$154,0)),"")="96","Export",IF(IFERROR(INDEX(Clients!$G$5:$G$154,MATCH(C186,Clients!$A$5:$A$154,0)),"")=Settings!$B$17,"CGST+SGST","IGST"))))</f>
        <v/>
      </c>
      <c r="G186" s="31" t="n">
        <f aca="false">IF(F186="IGST",ROUND(N(E186)*Settings!$B$10,0),0)</f>
        <v>0</v>
      </c>
      <c r="H186" s="31" t="n">
        <f aca="false">IF(F186="CGST+SGST",ROUND(N(E186)*Settings!$B$10/2,0),0)</f>
        <v>0</v>
      </c>
      <c r="I186" s="31" t="n">
        <f aca="false">H186</f>
        <v>0</v>
      </c>
      <c r="J186" s="32" t="n">
        <f aca="false">N(E186)+G186+H186+I186</f>
        <v>0</v>
      </c>
      <c r="K186" s="31" t="n">
        <f aca="false">IF(A186="",0,ROUND(N(E186)*IFERROR(INDEX(Clients!$E$5:$E$154,MATCH(C186,Clients!$A$5:$A$154,0)),0),0))</f>
        <v>0</v>
      </c>
      <c r="L186" s="31" t="n">
        <f aca="false">J186-K186</f>
        <v>0</v>
      </c>
      <c r="M186" s="33" t="str">
        <f aca="false">IF(A186="","",B186+IFERROR(INDEX(Clients!$F$5:$F$154,MATCH(C186,Clients!$A$5:$A$154,0)),0))</f>
        <v/>
      </c>
      <c r="N186" s="36"/>
      <c r="O186" s="36"/>
      <c r="P186" s="35"/>
      <c r="Q186" s="32" t="n">
        <f aca="false">IF(A186="",0,J186-N(N186)-N(O186))</f>
        <v>0</v>
      </c>
      <c r="R186" s="34" t="str">
        <f aca="false">IF(OR(A186="",Q186&lt;=0),"",MAX(0,Settings!$B$15-M186))</f>
        <v/>
      </c>
      <c r="S186" s="30" t="str">
        <f aca="false">IF(A186="","",IF(Q186&lt;=0,"Paid",IF(N(N186)&gt;0,"Part paid",IF(N(R186)&gt;0,"Overdue","Due"))))</f>
        <v/>
      </c>
      <c r="T186" s="34" t="str">
        <f aca="false">IF(A186="","",IF(MONTH(B186)&gt;=4,MONTH(B186)-3,MONTH(B186)+9))</f>
        <v/>
      </c>
    </row>
    <row r="187" customFormat="false" ht="15" hidden="false" customHeight="true" outlineLevel="0" collapsed="false">
      <c r="A187" s="27"/>
      <c r="B187" s="35"/>
      <c r="C187" s="27"/>
      <c r="D187" s="27"/>
      <c r="E187" s="36"/>
      <c r="F187" s="30" t="str">
        <f aca="false">IF(A187="","",IF(Settings!$B$8="","No GST",IF(IFERROR(INDEX(Clients!$G$5:$G$154,MATCH(C187,Clients!$A$5:$A$154,0)),"")="96","Export",IF(IFERROR(INDEX(Clients!$G$5:$G$154,MATCH(C187,Clients!$A$5:$A$154,0)),"")=Settings!$B$17,"CGST+SGST","IGST"))))</f>
        <v/>
      </c>
      <c r="G187" s="31" t="n">
        <f aca="false">IF(F187="IGST",ROUND(N(E187)*Settings!$B$10,0),0)</f>
        <v>0</v>
      </c>
      <c r="H187" s="31" t="n">
        <f aca="false">IF(F187="CGST+SGST",ROUND(N(E187)*Settings!$B$10/2,0),0)</f>
        <v>0</v>
      </c>
      <c r="I187" s="31" t="n">
        <f aca="false">H187</f>
        <v>0</v>
      </c>
      <c r="J187" s="32" t="n">
        <f aca="false">N(E187)+G187+H187+I187</f>
        <v>0</v>
      </c>
      <c r="K187" s="31" t="n">
        <f aca="false">IF(A187="",0,ROUND(N(E187)*IFERROR(INDEX(Clients!$E$5:$E$154,MATCH(C187,Clients!$A$5:$A$154,0)),0),0))</f>
        <v>0</v>
      </c>
      <c r="L187" s="31" t="n">
        <f aca="false">J187-K187</f>
        <v>0</v>
      </c>
      <c r="M187" s="33" t="str">
        <f aca="false">IF(A187="","",B187+IFERROR(INDEX(Clients!$F$5:$F$154,MATCH(C187,Clients!$A$5:$A$154,0)),0))</f>
        <v/>
      </c>
      <c r="N187" s="36"/>
      <c r="O187" s="36"/>
      <c r="P187" s="35"/>
      <c r="Q187" s="32" t="n">
        <f aca="false">IF(A187="",0,J187-N(N187)-N(O187))</f>
        <v>0</v>
      </c>
      <c r="R187" s="34" t="str">
        <f aca="false">IF(OR(A187="",Q187&lt;=0),"",MAX(0,Settings!$B$15-M187))</f>
        <v/>
      </c>
      <c r="S187" s="30" t="str">
        <f aca="false">IF(A187="","",IF(Q187&lt;=0,"Paid",IF(N(N187)&gt;0,"Part paid",IF(N(R187)&gt;0,"Overdue","Due"))))</f>
        <v/>
      </c>
      <c r="T187" s="34" t="str">
        <f aca="false">IF(A187="","",IF(MONTH(B187)&gt;=4,MONTH(B187)-3,MONTH(B187)+9))</f>
        <v/>
      </c>
    </row>
    <row r="188" customFormat="false" ht="15" hidden="false" customHeight="true" outlineLevel="0" collapsed="false">
      <c r="A188" s="27"/>
      <c r="B188" s="35"/>
      <c r="C188" s="27"/>
      <c r="D188" s="27"/>
      <c r="E188" s="36"/>
      <c r="F188" s="30" t="str">
        <f aca="false">IF(A188="","",IF(Settings!$B$8="","No GST",IF(IFERROR(INDEX(Clients!$G$5:$G$154,MATCH(C188,Clients!$A$5:$A$154,0)),"")="96","Export",IF(IFERROR(INDEX(Clients!$G$5:$G$154,MATCH(C188,Clients!$A$5:$A$154,0)),"")=Settings!$B$17,"CGST+SGST","IGST"))))</f>
        <v/>
      </c>
      <c r="G188" s="31" t="n">
        <f aca="false">IF(F188="IGST",ROUND(N(E188)*Settings!$B$10,0),0)</f>
        <v>0</v>
      </c>
      <c r="H188" s="31" t="n">
        <f aca="false">IF(F188="CGST+SGST",ROUND(N(E188)*Settings!$B$10/2,0),0)</f>
        <v>0</v>
      </c>
      <c r="I188" s="31" t="n">
        <f aca="false">H188</f>
        <v>0</v>
      </c>
      <c r="J188" s="32" t="n">
        <f aca="false">N(E188)+G188+H188+I188</f>
        <v>0</v>
      </c>
      <c r="K188" s="31" t="n">
        <f aca="false">IF(A188="",0,ROUND(N(E188)*IFERROR(INDEX(Clients!$E$5:$E$154,MATCH(C188,Clients!$A$5:$A$154,0)),0),0))</f>
        <v>0</v>
      </c>
      <c r="L188" s="31" t="n">
        <f aca="false">J188-K188</f>
        <v>0</v>
      </c>
      <c r="M188" s="33" t="str">
        <f aca="false">IF(A188="","",B188+IFERROR(INDEX(Clients!$F$5:$F$154,MATCH(C188,Clients!$A$5:$A$154,0)),0))</f>
        <v/>
      </c>
      <c r="N188" s="36"/>
      <c r="O188" s="36"/>
      <c r="P188" s="35"/>
      <c r="Q188" s="32" t="n">
        <f aca="false">IF(A188="",0,J188-N(N188)-N(O188))</f>
        <v>0</v>
      </c>
      <c r="R188" s="34" t="str">
        <f aca="false">IF(OR(A188="",Q188&lt;=0),"",MAX(0,Settings!$B$15-M188))</f>
        <v/>
      </c>
      <c r="S188" s="30" t="str">
        <f aca="false">IF(A188="","",IF(Q188&lt;=0,"Paid",IF(N(N188)&gt;0,"Part paid",IF(N(R188)&gt;0,"Overdue","Due"))))</f>
        <v/>
      </c>
      <c r="T188" s="34" t="str">
        <f aca="false">IF(A188="","",IF(MONTH(B188)&gt;=4,MONTH(B188)-3,MONTH(B188)+9))</f>
        <v/>
      </c>
    </row>
    <row r="189" customFormat="false" ht="15" hidden="false" customHeight="true" outlineLevel="0" collapsed="false">
      <c r="A189" s="27"/>
      <c r="B189" s="35"/>
      <c r="C189" s="27"/>
      <c r="D189" s="27"/>
      <c r="E189" s="36"/>
      <c r="F189" s="30" t="str">
        <f aca="false">IF(A189="","",IF(Settings!$B$8="","No GST",IF(IFERROR(INDEX(Clients!$G$5:$G$154,MATCH(C189,Clients!$A$5:$A$154,0)),"")="96","Export",IF(IFERROR(INDEX(Clients!$G$5:$G$154,MATCH(C189,Clients!$A$5:$A$154,0)),"")=Settings!$B$17,"CGST+SGST","IGST"))))</f>
        <v/>
      </c>
      <c r="G189" s="31" t="n">
        <f aca="false">IF(F189="IGST",ROUND(N(E189)*Settings!$B$10,0),0)</f>
        <v>0</v>
      </c>
      <c r="H189" s="31" t="n">
        <f aca="false">IF(F189="CGST+SGST",ROUND(N(E189)*Settings!$B$10/2,0),0)</f>
        <v>0</v>
      </c>
      <c r="I189" s="31" t="n">
        <f aca="false">H189</f>
        <v>0</v>
      </c>
      <c r="J189" s="32" t="n">
        <f aca="false">N(E189)+G189+H189+I189</f>
        <v>0</v>
      </c>
      <c r="K189" s="31" t="n">
        <f aca="false">IF(A189="",0,ROUND(N(E189)*IFERROR(INDEX(Clients!$E$5:$E$154,MATCH(C189,Clients!$A$5:$A$154,0)),0),0))</f>
        <v>0</v>
      </c>
      <c r="L189" s="31" t="n">
        <f aca="false">J189-K189</f>
        <v>0</v>
      </c>
      <c r="M189" s="33" t="str">
        <f aca="false">IF(A189="","",B189+IFERROR(INDEX(Clients!$F$5:$F$154,MATCH(C189,Clients!$A$5:$A$154,0)),0))</f>
        <v/>
      </c>
      <c r="N189" s="36"/>
      <c r="O189" s="36"/>
      <c r="P189" s="35"/>
      <c r="Q189" s="32" t="n">
        <f aca="false">IF(A189="",0,J189-N(N189)-N(O189))</f>
        <v>0</v>
      </c>
      <c r="R189" s="34" t="str">
        <f aca="false">IF(OR(A189="",Q189&lt;=0),"",MAX(0,Settings!$B$15-M189))</f>
        <v/>
      </c>
      <c r="S189" s="30" t="str">
        <f aca="false">IF(A189="","",IF(Q189&lt;=0,"Paid",IF(N(N189)&gt;0,"Part paid",IF(N(R189)&gt;0,"Overdue","Due"))))</f>
        <v/>
      </c>
      <c r="T189" s="34" t="str">
        <f aca="false">IF(A189="","",IF(MONTH(B189)&gt;=4,MONTH(B189)-3,MONTH(B189)+9))</f>
        <v/>
      </c>
    </row>
    <row r="190" customFormat="false" ht="15" hidden="false" customHeight="true" outlineLevel="0" collapsed="false">
      <c r="A190" s="27"/>
      <c r="B190" s="35"/>
      <c r="C190" s="27"/>
      <c r="D190" s="27"/>
      <c r="E190" s="36"/>
      <c r="F190" s="30" t="str">
        <f aca="false">IF(A190="","",IF(Settings!$B$8="","No GST",IF(IFERROR(INDEX(Clients!$G$5:$G$154,MATCH(C190,Clients!$A$5:$A$154,0)),"")="96","Export",IF(IFERROR(INDEX(Clients!$G$5:$G$154,MATCH(C190,Clients!$A$5:$A$154,0)),"")=Settings!$B$17,"CGST+SGST","IGST"))))</f>
        <v/>
      </c>
      <c r="G190" s="31" t="n">
        <f aca="false">IF(F190="IGST",ROUND(N(E190)*Settings!$B$10,0),0)</f>
        <v>0</v>
      </c>
      <c r="H190" s="31" t="n">
        <f aca="false">IF(F190="CGST+SGST",ROUND(N(E190)*Settings!$B$10/2,0),0)</f>
        <v>0</v>
      </c>
      <c r="I190" s="31" t="n">
        <f aca="false">H190</f>
        <v>0</v>
      </c>
      <c r="J190" s="32" t="n">
        <f aca="false">N(E190)+G190+H190+I190</f>
        <v>0</v>
      </c>
      <c r="K190" s="31" t="n">
        <f aca="false">IF(A190="",0,ROUND(N(E190)*IFERROR(INDEX(Clients!$E$5:$E$154,MATCH(C190,Clients!$A$5:$A$154,0)),0),0))</f>
        <v>0</v>
      </c>
      <c r="L190" s="31" t="n">
        <f aca="false">J190-K190</f>
        <v>0</v>
      </c>
      <c r="M190" s="33" t="str">
        <f aca="false">IF(A190="","",B190+IFERROR(INDEX(Clients!$F$5:$F$154,MATCH(C190,Clients!$A$5:$A$154,0)),0))</f>
        <v/>
      </c>
      <c r="N190" s="36"/>
      <c r="O190" s="36"/>
      <c r="P190" s="35"/>
      <c r="Q190" s="32" t="n">
        <f aca="false">IF(A190="",0,J190-N(N190)-N(O190))</f>
        <v>0</v>
      </c>
      <c r="R190" s="34" t="str">
        <f aca="false">IF(OR(A190="",Q190&lt;=0),"",MAX(0,Settings!$B$15-M190))</f>
        <v/>
      </c>
      <c r="S190" s="30" t="str">
        <f aca="false">IF(A190="","",IF(Q190&lt;=0,"Paid",IF(N(N190)&gt;0,"Part paid",IF(N(R190)&gt;0,"Overdue","Due"))))</f>
        <v/>
      </c>
      <c r="T190" s="34" t="str">
        <f aca="false">IF(A190="","",IF(MONTH(B190)&gt;=4,MONTH(B190)-3,MONTH(B190)+9))</f>
        <v/>
      </c>
    </row>
    <row r="191" customFormat="false" ht="15" hidden="false" customHeight="true" outlineLevel="0" collapsed="false">
      <c r="A191" s="27"/>
      <c r="B191" s="35"/>
      <c r="C191" s="27"/>
      <c r="D191" s="27"/>
      <c r="E191" s="36"/>
      <c r="F191" s="30" t="str">
        <f aca="false">IF(A191="","",IF(Settings!$B$8="","No GST",IF(IFERROR(INDEX(Clients!$G$5:$G$154,MATCH(C191,Clients!$A$5:$A$154,0)),"")="96","Export",IF(IFERROR(INDEX(Clients!$G$5:$G$154,MATCH(C191,Clients!$A$5:$A$154,0)),"")=Settings!$B$17,"CGST+SGST","IGST"))))</f>
        <v/>
      </c>
      <c r="G191" s="31" t="n">
        <f aca="false">IF(F191="IGST",ROUND(N(E191)*Settings!$B$10,0),0)</f>
        <v>0</v>
      </c>
      <c r="H191" s="31" t="n">
        <f aca="false">IF(F191="CGST+SGST",ROUND(N(E191)*Settings!$B$10/2,0),0)</f>
        <v>0</v>
      </c>
      <c r="I191" s="31" t="n">
        <f aca="false">H191</f>
        <v>0</v>
      </c>
      <c r="J191" s="32" t="n">
        <f aca="false">N(E191)+G191+H191+I191</f>
        <v>0</v>
      </c>
      <c r="K191" s="31" t="n">
        <f aca="false">IF(A191="",0,ROUND(N(E191)*IFERROR(INDEX(Clients!$E$5:$E$154,MATCH(C191,Clients!$A$5:$A$154,0)),0),0))</f>
        <v>0</v>
      </c>
      <c r="L191" s="31" t="n">
        <f aca="false">J191-K191</f>
        <v>0</v>
      </c>
      <c r="M191" s="33" t="str">
        <f aca="false">IF(A191="","",B191+IFERROR(INDEX(Clients!$F$5:$F$154,MATCH(C191,Clients!$A$5:$A$154,0)),0))</f>
        <v/>
      </c>
      <c r="N191" s="36"/>
      <c r="O191" s="36"/>
      <c r="P191" s="35"/>
      <c r="Q191" s="32" t="n">
        <f aca="false">IF(A191="",0,J191-N(N191)-N(O191))</f>
        <v>0</v>
      </c>
      <c r="R191" s="34" t="str">
        <f aca="false">IF(OR(A191="",Q191&lt;=0),"",MAX(0,Settings!$B$15-M191))</f>
        <v/>
      </c>
      <c r="S191" s="30" t="str">
        <f aca="false">IF(A191="","",IF(Q191&lt;=0,"Paid",IF(N(N191)&gt;0,"Part paid",IF(N(R191)&gt;0,"Overdue","Due"))))</f>
        <v/>
      </c>
      <c r="T191" s="34" t="str">
        <f aca="false">IF(A191="","",IF(MONTH(B191)&gt;=4,MONTH(B191)-3,MONTH(B191)+9))</f>
        <v/>
      </c>
    </row>
    <row r="192" customFormat="false" ht="15" hidden="false" customHeight="true" outlineLevel="0" collapsed="false">
      <c r="A192" s="27"/>
      <c r="B192" s="35"/>
      <c r="C192" s="27"/>
      <c r="D192" s="27"/>
      <c r="E192" s="36"/>
      <c r="F192" s="30" t="str">
        <f aca="false">IF(A192="","",IF(Settings!$B$8="","No GST",IF(IFERROR(INDEX(Clients!$G$5:$G$154,MATCH(C192,Clients!$A$5:$A$154,0)),"")="96","Export",IF(IFERROR(INDEX(Clients!$G$5:$G$154,MATCH(C192,Clients!$A$5:$A$154,0)),"")=Settings!$B$17,"CGST+SGST","IGST"))))</f>
        <v/>
      </c>
      <c r="G192" s="31" t="n">
        <f aca="false">IF(F192="IGST",ROUND(N(E192)*Settings!$B$10,0),0)</f>
        <v>0</v>
      </c>
      <c r="H192" s="31" t="n">
        <f aca="false">IF(F192="CGST+SGST",ROUND(N(E192)*Settings!$B$10/2,0),0)</f>
        <v>0</v>
      </c>
      <c r="I192" s="31" t="n">
        <f aca="false">H192</f>
        <v>0</v>
      </c>
      <c r="J192" s="32" t="n">
        <f aca="false">N(E192)+G192+H192+I192</f>
        <v>0</v>
      </c>
      <c r="K192" s="31" t="n">
        <f aca="false">IF(A192="",0,ROUND(N(E192)*IFERROR(INDEX(Clients!$E$5:$E$154,MATCH(C192,Clients!$A$5:$A$154,0)),0),0))</f>
        <v>0</v>
      </c>
      <c r="L192" s="31" t="n">
        <f aca="false">J192-K192</f>
        <v>0</v>
      </c>
      <c r="M192" s="33" t="str">
        <f aca="false">IF(A192="","",B192+IFERROR(INDEX(Clients!$F$5:$F$154,MATCH(C192,Clients!$A$5:$A$154,0)),0))</f>
        <v/>
      </c>
      <c r="N192" s="36"/>
      <c r="O192" s="36"/>
      <c r="P192" s="35"/>
      <c r="Q192" s="32" t="n">
        <f aca="false">IF(A192="",0,J192-N(N192)-N(O192))</f>
        <v>0</v>
      </c>
      <c r="R192" s="34" t="str">
        <f aca="false">IF(OR(A192="",Q192&lt;=0),"",MAX(0,Settings!$B$15-M192))</f>
        <v/>
      </c>
      <c r="S192" s="30" t="str">
        <f aca="false">IF(A192="","",IF(Q192&lt;=0,"Paid",IF(N(N192)&gt;0,"Part paid",IF(N(R192)&gt;0,"Overdue","Due"))))</f>
        <v/>
      </c>
      <c r="T192" s="34" t="str">
        <f aca="false">IF(A192="","",IF(MONTH(B192)&gt;=4,MONTH(B192)-3,MONTH(B192)+9))</f>
        <v/>
      </c>
    </row>
    <row r="193" customFormat="false" ht="15" hidden="false" customHeight="true" outlineLevel="0" collapsed="false">
      <c r="A193" s="27"/>
      <c r="B193" s="35"/>
      <c r="C193" s="27"/>
      <c r="D193" s="27"/>
      <c r="E193" s="36"/>
      <c r="F193" s="30" t="str">
        <f aca="false">IF(A193="","",IF(Settings!$B$8="","No GST",IF(IFERROR(INDEX(Clients!$G$5:$G$154,MATCH(C193,Clients!$A$5:$A$154,0)),"")="96","Export",IF(IFERROR(INDEX(Clients!$G$5:$G$154,MATCH(C193,Clients!$A$5:$A$154,0)),"")=Settings!$B$17,"CGST+SGST","IGST"))))</f>
        <v/>
      </c>
      <c r="G193" s="31" t="n">
        <f aca="false">IF(F193="IGST",ROUND(N(E193)*Settings!$B$10,0),0)</f>
        <v>0</v>
      </c>
      <c r="H193" s="31" t="n">
        <f aca="false">IF(F193="CGST+SGST",ROUND(N(E193)*Settings!$B$10/2,0),0)</f>
        <v>0</v>
      </c>
      <c r="I193" s="31" t="n">
        <f aca="false">H193</f>
        <v>0</v>
      </c>
      <c r="J193" s="32" t="n">
        <f aca="false">N(E193)+G193+H193+I193</f>
        <v>0</v>
      </c>
      <c r="K193" s="31" t="n">
        <f aca="false">IF(A193="",0,ROUND(N(E193)*IFERROR(INDEX(Clients!$E$5:$E$154,MATCH(C193,Clients!$A$5:$A$154,0)),0),0))</f>
        <v>0</v>
      </c>
      <c r="L193" s="31" t="n">
        <f aca="false">J193-K193</f>
        <v>0</v>
      </c>
      <c r="M193" s="33" t="str">
        <f aca="false">IF(A193="","",B193+IFERROR(INDEX(Clients!$F$5:$F$154,MATCH(C193,Clients!$A$5:$A$154,0)),0))</f>
        <v/>
      </c>
      <c r="N193" s="36"/>
      <c r="O193" s="36"/>
      <c r="P193" s="35"/>
      <c r="Q193" s="32" t="n">
        <f aca="false">IF(A193="",0,J193-N(N193)-N(O193))</f>
        <v>0</v>
      </c>
      <c r="R193" s="34" t="str">
        <f aca="false">IF(OR(A193="",Q193&lt;=0),"",MAX(0,Settings!$B$15-M193))</f>
        <v/>
      </c>
      <c r="S193" s="30" t="str">
        <f aca="false">IF(A193="","",IF(Q193&lt;=0,"Paid",IF(N(N193)&gt;0,"Part paid",IF(N(R193)&gt;0,"Overdue","Due"))))</f>
        <v/>
      </c>
      <c r="T193" s="34" t="str">
        <f aca="false">IF(A193="","",IF(MONTH(B193)&gt;=4,MONTH(B193)-3,MONTH(B193)+9))</f>
        <v/>
      </c>
    </row>
    <row r="194" customFormat="false" ht="15" hidden="false" customHeight="true" outlineLevel="0" collapsed="false">
      <c r="A194" s="27"/>
      <c r="B194" s="35"/>
      <c r="C194" s="27"/>
      <c r="D194" s="27"/>
      <c r="E194" s="36"/>
      <c r="F194" s="30" t="str">
        <f aca="false">IF(A194="","",IF(Settings!$B$8="","No GST",IF(IFERROR(INDEX(Clients!$G$5:$G$154,MATCH(C194,Clients!$A$5:$A$154,0)),"")="96","Export",IF(IFERROR(INDEX(Clients!$G$5:$G$154,MATCH(C194,Clients!$A$5:$A$154,0)),"")=Settings!$B$17,"CGST+SGST","IGST"))))</f>
        <v/>
      </c>
      <c r="G194" s="31" t="n">
        <f aca="false">IF(F194="IGST",ROUND(N(E194)*Settings!$B$10,0),0)</f>
        <v>0</v>
      </c>
      <c r="H194" s="31" t="n">
        <f aca="false">IF(F194="CGST+SGST",ROUND(N(E194)*Settings!$B$10/2,0),0)</f>
        <v>0</v>
      </c>
      <c r="I194" s="31" t="n">
        <f aca="false">H194</f>
        <v>0</v>
      </c>
      <c r="J194" s="32" t="n">
        <f aca="false">N(E194)+G194+H194+I194</f>
        <v>0</v>
      </c>
      <c r="K194" s="31" t="n">
        <f aca="false">IF(A194="",0,ROUND(N(E194)*IFERROR(INDEX(Clients!$E$5:$E$154,MATCH(C194,Clients!$A$5:$A$154,0)),0),0))</f>
        <v>0</v>
      </c>
      <c r="L194" s="31" t="n">
        <f aca="false">J194-K194</f>
        <v>0</v>
      </c>
      <c r="M194" s="33" t="str">
        <f aca="false">IF(A194="","",B194+IFERROR(INDEX(Clients!$F$5:$F$154,MATCH(C194,Clients!$A$5:$A$154,0)),0))</f>
        <v/>
      </c>
      <c r="N194" s="36"/>
      <c r="O194" s="36"/>
      <c r="P194" s="35"/>
      <c r="Q194" s="32" t="n">
        <f aca="false">IF(A194="",0,J194-N(N194)-N(O194))</f>
        <v>0</v>
      </c>
      <c r="R194" s="34" t="str">
        <f aca="false">IF(OR(A194="",Q194&lt;=0),"",MAX(0,Settings!$B$15-M194))</f>
        <v/>
      </c>
      <c r="S194" s="30" t="str">
        <f aca="false">IF(A194="","",IF(Q194&lt;=0,"Paid",IF(N(N194)&gt;0,"Part paid",IF(N(R194)&gt;0,"Overdue","Due"))))</f>
        <v/>
      </c>
      <c r="T194" s="34" t="str">
        <f aca="false">IF(A194="","",IF(MONTH(B194)&gt;=4,MONTH(B194)-3,MONTH(B194)+9))</f>
        <v/>
      </c>
    </row>
    <row r="195" customFormat="false" ht="15" hidden="false" customHeight="true" outlineLevel="0" collapsed="false">
      <c r="A195" s="27"/>
      <c r="B195" s="35"/>
      <c r="C195" s="27"/>
      <c r="D195" s="27"/>
      <c r="E195" s="36"/>
      <c r="F195" s="30" t="str">
        <f aca="false">IF(A195="","",IF(Settings!$B$8="","No GST",IF(IFERROR(INDEX(Clients!$G$5:$G$154,MATCH(C195,Clients!$A$5:$A$154,0)),"")="96","Export",IF(IFERROR(INDEX(Clients!$G$5:$G$154,MATCH(C195,Clients!$A$5:$A$154,0)),"")=Settings!$B$17,"CGST+SGST","IGST"))))</f>
        <v/>
      </c>
      <c r="G195" s="31" t="n">
        <f aca="false">IF(F195="IGST",ROUND(N(E195)*Settings!$B$10,0),0)</f>
        <v>0</v>
      </c>
      <c r="H195" s="31" t="n">
        <f aca="false">IF(F195="CGST+SGST",ROUND(N(E195)*Settings!$B$10/2,0),0)</f>
        <v>0</v>
      </c>
      <c r="I195" s="31" t="n">
        <f aca="false">H195</f>
        <v>0</v>
      </c>
      <c r="J195" s="32" t="n">
        <f aca="false">N(E195)+G195+H195+I195</f>
        <v>0</v>
      </c>
      <c r="K195" s="31" t="n">
        <f aca="false">IF(A195="",0,ROUND(N(E195)*IFERROR(INDEX(Clients!$E$5:$E$154,MATCH(C195,Clients!$A$5:$A$154,0)),0),0))</f>
        <v>0</v>
      </c>
      <c r="L195" s="31" t="n">
        <f aca="false">J195-K195</f>
        <v>0</v>
      </c>
      <c r="M195" s="33" t="str">
        <f aca="false">IF(A195="","",B195+IFERROR(INDEX(Clients!$F$5:$F$154,MATCH(C195,Clients!$A$5:$A$154,0)),0))</f>
        <v/>
      </c>
      <c r="N195" s="36"/>
      <c r="O195" s="36"/>
      <c r="P195" s="35"/>
      <c r="Q195" s="32" t="n">
        <f aca="false">IF(A195="",0,J195-N(N195)-N(O195))</f>
        <v>0</v>
      </c>
      <c r="R195" s="34" t="str">
        <f aca="false">IF(OR(A195="",Q195&lt;=0),"",MAX(0,Settings!$B$15-M195))</f>
        <v/>
      </c>
      <c r="S195" s="30" t="str">
        <f aca="false">IF(A195="","",IF(Q195&lt;=0,"Paid",IF(N(N195)&gt;0,"Part paid",IF(N(R195)&gt;0,"Overdue","Due"))))</f>
        <v/>
      </c>
      <c r="T195" s="34" t="str">
        <f aca="false">IF(A195="","",IF(MONTH(B195)&gt;=4,MONTH(B195)-3,MONTH(B195)+9))</f>
        <v/>
      </c>
    </row>
    <row r="196" customFormat="false" ht="15" hidden="false" customHeight="true" outlineLevel="0" collapsed="false">
      <c r="A196" s="27"/>
      <c r="B196" s="35"/>
      <c r="C196" s="27"/>
      <c r="D196" s="27"/>
      <c r="E196" s="36"/>
      <c r="F196" s="30" t="str">
        <f aca="false">IF(A196="","",IF(Settings!$B$8="","No GST",IF(IFERROR(INDEX(Clients!$G$5:$G$154,MATCH(C196,Clients!$A$5:$A$154,0)),"")="96","Export",IF(IFERROR(INDEX(Clients!$G$5:$G$154,MATCH(C196,Clients!$A$5:$A$154,0)),"")=Settings!$B$17,"CGST+SGST","IGST"))))</f>
        <v/>
      </c>
      <c r="G196" s="31" t="n">
        <f aca="false">IF(F196="IGST",ROUND(N(E196)*Settings!$B$10,0),0)</f>
        <v>0</v>
      </c>
      <c r="H196" s="31" t="n">
        <f aca="false">IF(F196="CGST+SGST",ROUND(N(E196)*Settings!$B$10/2,0),0)</f>
        <v>0</v>
      </c>
      <c r="I196" s="31" t="n">
        <f aca="false">H196</f>
        <v>0</v>
      </c>
      <c r="J196" s="32" t="n">
        <f aca="false">N(E196)+G196+H196+I196</f>
        <v>0</v>
      </c>
      <c r="K196" s="31" t="n">
        <f aca="false">IF(A196="",0,ROUND(N(E196)*IFERROR(INDEX(Clients!$E$5:$E$154,MATCH(C196,Clients!$A$5:$A$154,0)),0),0))</f>
        <v>0</v>
      </c>
      <c r="L196" s="31" t="n">
        <f aca="false">J196-K196</f>
        <v>0</v>
      </c>
      <c r="M196" s="33" t="str">
        <f aca="false">IF(A196="","",B196+IFERROR(INDEX(Clients!$F$5:$F$154,MATCH(C196,Clients!$A$5:$A$154,0)),0))</f>
        <v/>
      </c>
      <c r="N196" s="36"/>
      <c r="O196" s="36"/>
      <c r="P196" s="35"/>
      <c r="Q196" s="32" t="n">
        <f aca="false">IF(A196="",0,J196-N(N196)-N(O196))</f>
        <v>0</v>
      </c>
      <c r="R196" s="34" t="str">
        <f aca="false">IF(OR(A196="",Q196&lt;=0),"",MAX(0,Settings!$B$15-M196))</f>
        <v/>
      </c>
      <c r="S196" s="30" t="str">
        <f aca="false">IF(A196="","",IF(Q196&lt;=0,"Paid",IF(N(N196)&gt;0,"Part paid",IF(N(R196)&gt;0,"Overdue","Due"))))</f>
        <v/>
      </c>
      <c r="T196" s="34" t="str">
        <f aca="false">IF(A196="","",IF(MONTH(B196)&gt;=4,MONTH(B196)-3,MONTH(B196)+9))</f>
        <v/>
      </c>
    </row>
    <row r="197" customFormat="false" ht="15" hidden="false" customHeight="true" outlineLevel="0" collapsed="false">
      <c r="A197" s="27"/>
      <c r="B197" s="35"/>
      <c r="C197" s="27"/>
      <c r="D197" s="27"/>
      <c r="E197" s="36"/>
      <c r="F197" s="30" t="str">
        <f aca="false">IF(A197="","",IF(Settings!$B$8="","No GST",IF(IFERROR(INDEX(Clients!$G$5:$G$154,MATCH(C197,Clients!$A$5:$A$154,0)),"")="96","Export",IF(IFERROR(INDEX(Clients!$G$5:$G$154,MATCH(C197,Clients!$A$5:$A$154,0)),"")=Settings!$B$17,"CGST+SGST","IGST"))))</f>
        <v/>
      </c>
      <c r="G197" s="31" t="n">
        <f aca="false">IF(F197="IGST",ROUND(N(E197)*Settings!$B$10,0),0)</f>
        <v>0</v>
      </c>
      <c r="H197" s="31" t="n">
        <f aca="false">IF(F197="CGST+SGST",ROUND(N(E197)*Settings!$B$10/2,0),0)</f>
        <v>0</v>
      </c>
      <c r="I197" s="31" t="n">
        <f aca="false">H197</f>
        <v>0</v>
      </c>
      <c r="J197" s="32" t="n">
        <f aca="false">N(E197)+G197+H197+I197</f>
        <v>0</v>
      </c>
      <c r="K197" s="31" t="n">
        <f aca="false">IF(A197="",0,ROUND(N(E197)*IFERROR(INDEX(Clients!$E$5:$E$154,MATCH(C197,Clients!$A$5:$A$154,0)),0),0))</f>
        <v>0</v>
      </c>
      <c r="L197" s="31" t="n">
        <f aca="false">J197-K197</f>
        <v>0</v>
      </c>
      <c r="M197" s="33" t="str">
        <f aca="false">IF(A197="","",B197+IFERROR(INDEX(Clients!$F$5:$F$154,MATCH(C197,Clients!$A$5:$A$154,0)),0))</f>
        <v/>
      </c>
      <c r="N197" s="36"/>
      <c r="O197" s="36"/>
      <c r="P197" s="35"/>
      <c r="Q197" s="32" t="n">
        <f aca="false">IF(A197="",0,J197-N(N197)-N(O197))</f>
        <v>0</v>
      </c>
      <c r="R197" s="34" t="str">
        <f aca="false">IF(OR(A197="",Q197&lt;=0),"",MAX(0,Settings!$B$15-M197))</f>
        <v/>
      </c>
      <c r="S197" s="30" t="str">
        <f aca="false">IF(A197="","",IF(Q197&lt;=0,"Paid",IF(N(N197)&gt;0,"Part paid",IF(N(R197)&gt;0,"Overdue","Due"))))</f>
        <v/>
      </c>
      <c r="T197" s="34" t="str">
        <f aca="false">IF(A197="","",IF(MONTH(B197)&gt;=4,MONTH(B197)-3,MONTH(B197)+9))</f>
        <v/>
      </c>
    </row>
    <row r="198" customFormat="false" ht="15" hidden="false" customHeight="true" outlineLevel="0" collapsed="false">
      <c r="A198" s="27"/>
      <c r="B198" s="35"/>
      <c r="C198" s="27"/>
      <c r="D198" s="27"/>
      <c r="E198" s="36"/>
      <c r="F198" s="30" t="str">
        <f aca="false">IF(A198="","",IF(Settings!$B$8="","No GST",IF(IFERROR(INDEX(Clients!$G$5:$G$154,MATCH(C198,Clients!$A$5:$A$154,0)),"")="96","Export",IF(IFERROR(INDEX(Clients!$G$5:$G$154,MATCH(C198,Clients!$A$5:$A$154,0)),"")=Settings!$B$17,"CGST+SGST","IGST"))))</f>
        <v/>
      </c>
      <c r="G198" s="31" t="n">
        <f aca="false">IF(F198="IGST",ROUND(N(E198)*Settings!$B$10,0),0)</f>
        <v>0</v>
      </c>
      <c r="H198" s="31" t="n">
        <f aca="false">IF(F198="CGST+SGST",ROUND(N(E198)*Settings!$B$10/2,0),0)</f>
        <v>0</v>
      </c>
      <c r="I198" s="31" t="n">
        <f aca="false">H198</f>
        <v>0</v>
      </c>
      <c r="J198" s="32" t="n">
        <f aca="false">N(E198)+G198+H198+I198</f>
        <v>0</v>
      </c>
      <c r="K198" s="31" t="n">
        <f aca="false">IF(A198="",0,ROUND(N(E198)*IFERROR(INDEX(Clients!$E$5:$E$154,MATCH(C198,Clients!$A$5:$A$154,0)),0),0))</f>
        <v>0</v>
      </c>
      <c r="L198" s="31" t="n">
        <f aca="false">J198-K198</f>
        <v>0</v>
      </c>
      <c r="M198" s="33" t="str">
        <f aca="false">IF(A198="","",B198+IFERROR(INDEX(Clients!$F$5:$F$154,MATCH(C198,Clients!$A$5:$A$154,0)),0))</f>
        <v/>
      </c>
      <c r="N198" s="36"/>
      <c r="O198" s="36"/>
      <c r="P198" s="35"/>
      <c r="Q198" s="32" t="n">
        <f aca="false">IF(A198="",0,J198-N(N198)-N(O198))</f>
        <v>0</v>
      </c>
      <c r="R198" s="34" t="str">
        <f aca="false">IF(OR(A198="",Q198&lt;=0),"",MAX(0,Settings!$B$15-M198))</f>
        <v/>
      </c>
      <c r="S198" s="30" t="str">
        <f aca="false">IF(A198="","",IF(Q198&lt;=0,"Paid",IF(N(N198)&gt;0,"Part paid",IF(N(R198)&gt;0,"Overdue","Due"))))</f>
        <v/>
      </c>
      <c r="T198" s="34" t="str">
        <f aca="false">IF(A198="","",IF(MONTH(B198)&gt;=4,MONTH(B198)-3,MONTH(B198)+9))</f>
        <v/>
      </c>
    </row>
    <row r="199" customFormat="false" ht="15" hidden="false" customHeight="true" outlineLevel="0" collapsed="false">
      <c r="A199" s="27"/>
      <c r="B199" s="35"/>
      <c r="C199" s="27"/>
      <c r="D199" s="27"/>
      <c r="E199" s="36"/>
      <c r="F199" s="30" t="str">
        <f aca="false">IF(A199="","",IF(Settings!$B$8="","No GST",IF(IFERROR(INDEX(Clients!$G$5:$G$154,MATCH(C199,Clients!$A$5:$A$154,0)),"")="96","Export",IF(IFERROR(INDEX(Clients!$G$5:$G$154,MATCH(C199,Clients!$A$5:$A$154,0)),"")=Settings!$B$17,"CGST+SGST","IGST"))))</f>
        <v/>
      </c>
      <c r="G199" s="31" t="n">
        <f aca="false">IF(F199="IGST",ROUND(N(E199)*Settings!$B$10,0),0)</f>
        <v>0</v>
      </c>
      <c r="H199" s="31" t="n">
        <f aca="false">IF(F199="CGST+SGST",ROUND(N(E199)*Settings!$B$10/2,0),0)</f>
        <v>0</v>
      </c>
      <c r="I199" s="31" t="n">
        <f aca="false">H199</f>
        <v>0</v>
      </c>
      <c r="J199" s="32" t="n">
        <f aca="false">N(E199)+G199+H199+I199</f>
        <v>0</v>
      </c>
      <c r="K199" s="31" t="n">
        <f aca="false">IF(A199="",0,ROUND(N(E199)*IFERROR(INDEX(Clients!$E$5:$E$154,MATCH(C199,Clients!$A$5:$A$154,0)),0),0))</f>
        <v>0</v>
      </c>
      <c r="L199" s="31" t="n">
        <f aca="false">J199-K199</f>
        <v>0</v>
      </c>
      <c r="M199" s="33" t="str">
        <f aca="false">IF(A199="","",B199+IFERROR(INDEX(Clients!$F$5:$F$154,MATCH(C199,Clients!$A$5:$A$154,0)),0))</f>
        <v/>
      </c>
      <c r="N199" s="36"/>
      <c r="O199" s="36"/>
      <c r="P199" s="35"/>
      <c r="Q199" s="32" t="n">
        <f aca="false">IF(A199="",0,J199-N(N199)-N(O199))</f>
        <v>0</v>
      </c>
      <c r="R199" s="34" t="str">
        <f aca="false">IF(OR(A199="",Q199&lt;=0),"",MAX(0,Settings!$B$15-M199))</f>
        <v/>
      </c>
      <c r="S199" s="30" t="str">
        <f aca="false">IF(A199="","",IF(Q199&lt;=0,"Paid",IF(N(N199)&gt;0,"Part paid",IF(N(R199)&gt;0,"Overdue","Due"))))</f>
        <v/>
      </c>
      <c r="T199" s="34" t="str">
        <f aca="false">IF(A199="","",IF(MONTH(B199)&gt;=4,MONTH(B199)-3,MONTH(B199)+9))</f>
        <v/>
      </c>
    </row>
    <row r="200" customFormat="false" ht="15" hidden="false" customHeight="true" outlineLevel="0" collapsed="false">
      <c r="A200" s="27"/>
      <c r="B200" s="35"/>
      <c r="C200" s="27"/>
      <c r="D200" s="27"/>
      <c r="E200" s="36"/>
      <c r="F200" s="30" t="str">
        <f aca="false">IF(A200="","",IF(Settings!$B$8="","No GST",IF(IFERROR(INDEX(Clients!$G$5:$G$154,MATCH(C200,Clients!$A$5:$A$154,0)),"")="96","Export",IF(IFERROR(INDEX(Clients!$G$5:$G$154,MATCH(C200,Clients!$A$5:$A$154,0)),"")=Settings!$B$17,"CGST+SGST","IGST"))))</f>
        <v/>
      </c>
      <c r="G200" s="31" t="n">
        <f aca="false">IF(F200="IGST",ROUND(N(E200)*Settings!$B$10,0),0)</f>
        <v>0</v>
      </c>
      <c r="H200" s="31" t="n">
        <f aca="false">IF(F200="CGST+SGST",ROUND(N(E200)*Settings!$B$10/2,0),0)</f>
        <v>0</v>
      </c>
      <c r="I200" s="31" t="n">
        <f aca="false">H200</f>
        <v>0</v>
      </c>
      <c r="J200" s="32" t="n">
        <f aca="false">N(E200)+G200+H200+I200</f>
        <v>0</v>
      </c>
      <c r="K200" s="31" t="n">
        <f aca="false">IF(A200="",0,ROUND(N(E200)*IFERROR(INDEX(Clients!$E$5:$E$154,MATCH(C200,Clients!$A$5:$A$154,0)),0),0))</f>
        <v>0</v>
      </c>
      <c r="L200" s="31" t="n">
        <f aca="false">J200-K200</f>
        <v>0</v>
      </c>
      <c r="M200" s="33" t="str">
        <f aca="false">IF(A200="","",B200+IFERROR(INDEX(Clients!$F$5:$F$154,MATCH(C200,Clients!$A$5:$A$154,0)),0))</f>
        <v/>
      </c>
      <c r="N200" s="36"/>
      <c r="O200" s="36"/>
      <c r="P200" s="35"/>
      <c r="Q200" s="32" t="n">
        <f aca="false">IF(A200="",0,J200-N(N200)-N(O200))</f>
        <v>0</v>
      </c>
      <c r="R200" s="34" t="str">
        <f aca="false">IF(OR(A200="",Q200&lt;=0),"",MAX(0,Settings!$B$15-M200))</f>
        <v/>
      </c>
      <c r="S200" s="30" t="str">
        <f aca="false">IF(A200="","",IF(Q200&lt;=0,"Paid",IF(N(N200)&gt;0,"Part paid",IF(N(R200)&gt;0,"Overdue","Due"))))</f>
        <v/>
      </c>
      <c r="T200" s="34" t="str">
        <f aca="false">IF(A200="","",IF(MONTH(B200)&gt;=4,MONTH(B200)-3,MONTH(B200)+9))</f>
        <v/>
      </c>
    </row>
    <row r="201" customFormat="false" ht="15" hidden="false" customHeight="true" outlineLevel="0" collapsed="false">
      <c r="A201" s="27"/>
      <c r="B201" s="35"/>
      <c r="C201" s="27"/>
      <c r="D201" s="27"/>
      <c r="E201" s="36"/>
      <c r="F201" s="30" t="str">
        <f aca="false">IF(A201="","",IF(Settings!$B$8="","No GST",IF(IFERROR(INDEX(Clients!$G$5:$G$154,MATCH(C201,Clients!$A$5:$A$154,0)),"")="96","Export",IF(IFERROR(INDEX(Clients!$G$5:$G$154,MATCH(C201,Clients!$A$5:$A$154,0)),"")=Settings!$B$17,"CGST+SGST","IGST"))))</f>
        <v/>
      </c>
      <c r="G201" s="31" t="n">
        <f aca="false">IF(F201="IGST",ROUND(N(E201)*Settings!$B$10,0),0)</f>
        <v>0</v>
      </c>
      <c r="H201" s="31" t="n">
        <f aca="false">IF(F201="CGST+SGST",ROUND(N(E201)*Settings!$B$10/2,0),0)</f>
        <v>0</v>
      </c>
      <c r="I201" s="31" t="n">
        <f aca="false">H201</f>
        <v>0</v>
      </c>
      <c r="J201" s="32" t="n">
        <f aca="false">N(E201)+G201+H201+I201</f>
        <v>0</v>
      </c>
      <c r="K201" s="31" t="n">
        <f aca="false">IF(A201="",0,ROUND(N(E201)*IFERROR(INDEX(Clients!$E$5:$E$154,MATCH(C201,Clients!$A$5:$A$154,0)),0),0))</f>
        <v>0</v>
      </c>
      <c r="L201" s="31" t="n">
        <f aca="false">J201-K201</f>
        <v>0</v>
      </c>
      <c r="M201" s="33" t="str">
        <f aca="false">IF(A201="","",B201+IFERROR(INDEX(Clients!$F$5:$F$154,MATCH(C201,Clients!$A$5:$A$154,0)),0))</f>
        <v/>
      </c>
      <c r="N201" s="36"/>
      <c r="O201" s="36"/>
      <c r="P201" s="35"/>
      <c r="Q201" s="32" t="n">
        <f aca="false">IF(A201="",0,J201-N(N201)-N(O201))</f>
        <v>0</v>
      </c>
      <c r="R201" s="34" t="str">
        <f aca="false">IF(OR(A201="",Q201&lt;=0),"",MAX(0,Settings!$B$15-M201))</f>
        <v/>
      </c>
      <c r="S201" s="30" t="str">
        <f aca="false">IF(A201="","",IF(Q201&lt;=0,"Paid",IF(N(N201)&gt;0,"Part paid",IF(N(R201)&gt;0,"Overdue","Due"))))</f>
        <v/>
      </c>
      <c r="T201" s="34" t="str">
        <f aca="false">IF(A201="","",IF(MONTH(B201)&gt;=4,MONTH(B201)-3,MONTH(B201)+9))</f>
        <v/>
      </c>
    </row>
    <row r="202" customFormat="false" ht="15" hidden="false" customHeight="true" outlineLevel="0" collapsed="false">
      <c r="A202" s="27"/>
      <c r="B202" s="35"/>
      <c r="C202" s="27"/>
      <c r="D202" s="27"/>
      <c r="E202" s="36"/>
      <c r="F202" s="30" t="str">
        <f aca="false">IF(A202="","",IF(Settings!$B$8="","No GST",IF(IFERROR(INDEX(Clients!$G$5:$G$154,MATCH(C202,Clients!$A$5:$A$154,0)),"")="96","Export",IF(IFERROR(INDEX(Clients!$G$5:$G$154,MATCH(C202,Clients!$A$5:$A$154,0)),"")=Settings!$B$17,"CGST+SGST","IGST"))))</f>
        <v/>
      </c>
      <c r="G202" s="31" t="n">
        <f aca="false">IF(F202="IGST",ROUND(N(E202)*Settings!$B$10,0),0)</f>
        <v>0</v>
      </c>
      <c r="H202" s="31" t="n">
        <f aca="false">IF(F202="CGST+SGST",ROUND(N(E202)*Settings!$B$10/2,0),0)</f>
        <v>0</v>
      </c>
      <c r="I202" s="31" t="n">
        <f aca="false">H202</f>
        <v>0</v>
      </c>
      <c r="J202" s="32" t="n">
        <f aca="false">N(E202)+G202+H202+I202</f>
        <v>0</v>
      </c>
      <c r="K202" s="31" t="n">
        <f aca="false">IF(A202="",0,ROUND(N(E202)*IFERROR(INDEX(Clients!$E$5:$E$154,MATCH(C202,Clients!$A$5:$A$154,0)),0),0))</f>
        <v>0</v>
      </c>
      <c r="L202" s="31" t="n">
        <f aca="false">J202-K202</f>
        <v>0</v>
      </c>
      <c r="M202" s="33" t="str">
        <f aca="false">IF(A202="","",B202+IFERROR(INDEX(Clients!$F$5:$F$154,MATCH(C202,Clients!$A$5:$A$154,0)),0))</f>
        <v/>
      </c>
      <c r="N202" s="36"/>
      <c r="O202" s="36"/>
      <c r="P202" s="35"/>
      <c r="Q202" s="32" t="n">
        <f aca="false">IF(A202="",0,J202-N(N202)-N(O202))</f>
        <v>0</v>
      </c>
      <c r="R202" s="34" t="str">
        <f aca="false">IF(OR(A202="",Q202&lt;=0),"",MAX(0,Settings!$B$15-M202))</f>
        <v/>
      </c>
      <c r="S202" s="30" t="str">
        <f aca="false">IF(A202="","",IF(Q202&lt;=0,"Paid",IF(N(N202)&gt;0,"Part paid",IF(N(R202)&gt;0,"Overdue","Due"))))</f>
        <v/>
      </c>
      <c r="T202" s="34" t="str">
        <f aca="false">IF(A202="","",IF(MONTH(B202)&gt;=4,MONTH(B202)-3,MONTH(B202)+9))</f>
        <v/>
      </c>
    </row>
    <row r="203" customFormat="false" ht="15" hidden="false" customHeight="true" outlineLevel="0" collapsed="false">
      <c r="A203" s="27"/>
      <c r="B203" s="35"/>
      <c r="C203" s="27"/>
      <c r="D203" s="27"/>
      <c r="E203" s="36"/>
      <c r="F203" s="30" t="str">
        <f aca="false">IF(A203="","",IF(Settings!$B$8="","No GST",IF(IFERROR(INDEX(Clients!$G$5:$G$154,MATCH(C203,Clients!$A$5:$A$154,0)),"")="96","Export",IF(IFERROR(INDEX(Clients!$G$5:$G$154,MATCH(C203,Clients!$A$5:$A$154,0)),"")=Settings!$B$17,"CGST+SGST","IGST"))))</f>
        <v/>
      </c>
      <c r="G203" s="31" t="n">
        <f aca="false">IF(F203="IGST",ROUND(N(E203)*Settings!$B$10,0),0)</f>
        <v>0</v>
      </c>
      <c r="H203" s="31" t="n">
        <f aca="false">IF(F203="CGST+SGST",ROUND(N(E203)*Settings!$B$10/2,0),0)</f>
        <v>0</v>
      </c>
      <c r="I203" s="31" t="n">
        <f aca="false">H203</f>
        <v>0</v>
      </c>
      <c r="J203" s="32" t="n">
        <f aca="false">N(E203)+G203+H203+I203</f>
        <v>0</v>
      </c>
      <c r="K203" s="31" t="n">
        <f aca="false">IF(A203="",0,ROUND(N(E203)*IFERROR(INDEX(Clients!$E$5:$E$154,MATCH(C203,Clients!$A$5:$A$154,0)),0),0))</f>
        <v>0</v>
      </c>
      <c r="L203" s="31" t="n">
        <f aca="false">J203-K203</f>
        <v>0</v>
      </c>
      <c r="M203" s="33" t="str">
        <f aca="false">IF(A203="","",B203+IFERROR(INDEX(Clients!$F$5:$F$154,MATCH(C203,Clients!$A$5:$A$154,0)),0))</f>
        <v/>
      </c>
      <c r="N203" s="36"/>
      <c r="O203" s="36"/>
      <c r="P203" s="35"/>
      <c r="Q203" s="32" t="n">
        <f aca="false">IF(A203="",0,J203-N(N203)-N(O203))</f>
        <v>0</v>
      </c>
      <c r="R203" s="34" t="str">
        <f aca="false">IF(OR(A203="",Q203&lt;=0),"",MAX(0,Settings!$B$15-M203))</f>
        <v/>
      </c>
      <c r="S203" s="30" t="str">
        <f aca="false">IF(A203="","",IF(Q203&lt;=0,"Paid",IF(N(N203)&gt;0,"Part paid",IF(N(R203)&gt;0,"Overdue","Due"))))</f>
        <v/>
      </c>
      <c r="T203" s="34" t="str">
        <f aca="false">IF(A203="","",IF(MONTH(B203)&gt;=4,MONTH(B203)-3,MONTH(B203)+9))</f>
        <v/>
      </c>
    </row>
    <row r="204" customFormat="false" ht="15" hidden="false" customHeight="true" outlineLevel="0" collapsed="false">
      <c r="A204" s="27"/>
      <c r="B204" s="35"/>
      <c r="C204" s="27"/>
      <c r="D204" s="27"/>
      <c r="E204" s="36"/>
      <c r="F204" s="30" t="str">
        <f aca="false">IF(A204="","",IF(Settings!$B$8="","No GST",IF(IFERROR(INDEX(Clients!$G$5:$G$154,MATCH(C204,Clients!$A$5:$A$154,0)),"")="96","Export",IF(IFERROR(INDEX(Clients!$G$5:$G$154,MATCH(C204,Clients!$A$5:$A$154,0)),"")=Settings!$B$17,"CGST+SGST","IGST"))))</f>
        <v/>
      </c>
      <c r="G204" s="31" t="n">
        <f aca="false">IF(F204="IGST",ROUND(N(E204)*Settings!$B$10,0),0)</f>
        <v>0</v>
      </c>
      <c r="H204" s="31" t="n">
        <f aca="false">IF(F204="CGST+SGST",ROUND(N(E204)*Settings!$B$10/2,0),0)</f>
        <v>0</v>
      </c>
      <c r="I204" s="31" t="n">
        <f aca="false">H204</f>
        <v>0</v>
      </c>
      <c r="J204" s="32" t="n">
        <f aca="false">N(E204)+G204+H204+I204</f>
        <v>0</v>
      </c>
      <c r="K204" s="31" t="n">
        <f aca="false">IF(A204="",0,ROUND(N(E204)*IFERROR(INDEX(Clients!$E$5:$E$154,MATCH(C204,Clients!$A$5:$A$154,0)),0),0))</f>
        <v>0</v>
      </c>
      <c r="L204" s="31" t="n">
        <f aca="false">J204-K204</f>
        <v>0</v>
      </c>
      <c r="M204" s="33" t="str">
        <f aca="false">IF(A204="","",B204+IFERROR(INDEX(Clients!$F$5:$F$154,MATCH(C204,Clients!$A$5:$A$154,0)),0))</f>
        <v/>
      </c>
      <c r="N204" s="36"/>
      <c r="O204" s="36"/>
      <c r="P204" s="35"/>
      <c r="Q204" s="32" t="n">
        <f aca="false">IF(A204="",0,J204-N(N204)-N(O204))</f>
        <v>0</v>
      </c>
      <c r="R204" s="34" t="str">
        <f aca="false">IF(OR(A204="",Q204&lt;=0),"",MAX(0,Settings!$B$15-M204))</f>
        <v/>
      </c>
      <c r="S204" s="30" t="str">
        <f aca="false">IF(A204="","",IF(Q204&lt;=0,"Paid",IF(N(N204)&gt;0,"Part paid",IF(N(R204)&gt;0,"Overdue","Due"))))</f>
        <v/>
      </c>
      <c r="T204" s="34" t="str">
        <f aca="false">IF(A204="","",IF(MONTH(B204)&gt;=4,MONTH(B204)-3,MONTH(B204)+9))</f>
        <v/>
      </c>
    </row>
    <row r="205" customFormat="false" ht="15" hidden="false" customHeight="true" outlineLevel="0" collapsed="false">
      <c r="A205" s="27"/>
      <c r="B205" s="35"/>
      <c r="C205" s="27"/>
      <c r="D205" s="27"/>
      <c r="E205" s="36"/>
      <c r="F205" s="30" t="str">
        <f aca="false">IF(A205="","",IF(Settings!$B$8="","No GST",IF(IFERROR(INDEX(Clients!$G$5:$G$154,MATCH(C205,Clients!$A$5:$A$154,0)),"")="96","Export",IF(IFERROR(INDEX(Clients!$G$5:$G$154,MATCH(C205,Clients!$A$5:$A$154,0)),"")=Settings!$B$17,"CGST+SGST","IGST"))))</f>
        <v/>
      </c>
      <c r="G205" s="31" t="n">
        <f aca="false">IF(F205="IGST",ROUND(N(E205)*Settings!$B$10,0),0)</f>
        <v>0</v>
      </c>
      <c r="H205" s="31" t="n">
        <f aca="false">IF(F205="CGST+SGST",ROUND(N(E205)*Settings!$B$10/2,0),0)</f>
        <v>0</v>
      </c>
      <c r="I205" s="31" t="n">
        <f aca="false">H205</f>
        <v>0</v>
      </c>
      <c r="J205" s="32" t="n">
        <f aca="false">N(E205)+G205+H205+I205</f>
        <v>0</v>
      </c>
      <c r="K205" s="31" t="n">
        <f aca="false">IF(A205="",0,ROUND(N(E205)*IFERROR(INDEX(Clients!$E$5:$E$154,MATCH(C205,Clients!$A$5:$A$154,0)),0),0))</f>
        <v>0</v>
      </c>
      <c r="L205" s="31" t="n">
        <f aca="false">J205-K205</f>
        <v>0</v>
      </c>
      <c r="M205" s="33" t="str">
        <f aca="false">IF(A205="","",B205+IFERROR(INDEX(Clients!$F$5:$F$154,MATCH(C205,Clients!$A$5:$A$154,0)),0))</f>
        <v/>
      </c>
      <c r="N205" s="36"/>
      <c r="O205" s="36"/>
      <c r="P205" s="35"/>
      <c r="Q205" s="32" t="n">
        <f aca="false">IF(A205="",0,J205-N(N205)-N(O205))</f>
        <v>0</v>
      </c>
      <c r="R205" s="34" t="str">
        <f aca="false">IF(OR(A205="",Q205&lt;=0),"",MAX(0,Settings!$B$15-M205))</f>
        <v/>
      </c>
      <c r="S205" s="30" t="str">
        <f aca="false">IF(A205="","",IF(Q205&lt;=0,"Paid",IF(N(N205)&gt;0,"Part paid",IF(N(R205)&gt;0,"Overdue","Due"))))</f>
        <v/>
      </c>
      <c r="T205" s="34" t="str">
        <f aca="false">IF(A205="","",IF(MONTH(B205)&gt;=4,MONTH(B205)-3,MONTH(B205)+9))</f>
        <v/>
      </c>
    </row>
    <row r="206" customFormat="false" ht="15" hidden="false" customHeight="true" outlineLevel="0" collapsed="false">
      <c r="A206" s="27"/>
      <c r="B206" s="35"/>
      <c r="C206" s="27"/>
      <c r="D206" s="27"/>
      <c r="E206" s="36"/>
      <c r="F206" s="30" t="str">
        <f aca="false">IF(A206="","",IF(Settings!$B$8="","No GST",IF(IFERROR(INDEX(Clients!$G$5:$G$154,MATCH(C206,Clients!$A$5:$A$154,0)),"")="96","Export",IF(IFERROR(INDEX(Clients!$G$5:$G$154,MATCH(C206,Clients!$A$5:$A$154,0)),"")=Settings!$B$17,"CGST+SGST","IGST"))))</f>
        <v/>
      </c>
      <c r="G206" s="31" t="n">
        <f aca="false">IF(F206="IGST",ROUND(N(E206)*Settings!$B$10,0),0)</f>
        <v>0</v>
      </c>
      <c r="H206" s="31" t="n">
        <f aca="false">IF(F206="CGST+SGST",ROUND(N(E206)*Settings!$B$10/2,0),0)</f>
        <v>0</v>
      </c>
      <c r="I206" s="31" t="n">
        <f aca="false">H206</f>
        <v>0</v>
      </c>
      <c r="J206" s="32" t="n">
        <f aca="false">N(E206)+G206+H206+I206</f>
        <v>0</v>
      </c>
      <c r="K206" s="31" t="n">
        <f aca="false">IF(A206="",0,ROUND(N(E206)*IFERROR(INDEX(Clients!$E$5:$E$154,MATCH(C206,Clients!$A$5:$A$154,0)),0),0))</f>
        <v>0</v>
      </c>
      <c r="L206" s="31" t="n">
        <f aca="false">J206-K206</f>
        <v>0</v>
      </c>
      <c r="M206" s="33" t="str">
        <f aca="false">IF(A206="","",B206+IFERROR(INDEX(Clients!$F$5:$F$154,MATCH(C206,Clients!$A$5:$A$154,0)),0))</f>
        <v/>
      </c>
      <c r="N206" s="36"/>
      <c r="O206" s="36"/>
      <c r="P206" s="35"/>
      <c r="Q206" s="32" t="n">
        <f aca="false">IF(A206="",0,J206-N(N206)-N(O206))</f>
        <v>0</v>
      </c>
      <c r="R206" s="34" t="str">
        <f aca="false">IF(OR(A206="",Q206&lt;=0),"",MAX(0,Settings!$B$15-M206))</f>
        <v/>
      </c>
      <c r="S206" s="30" t="str">
        <f aca="false">IF(A206="","",IF(Q206&lt;=0,"Paid",IF(N(N206)&gt;0,"Part paid",IF(N(R206)&gt;0,"Overdue","Due"))))</f>
        <v/>
      </c>
      <c r="T206" s="34" t="str">
        <f aca="false">IF(A206="","",IF(MONTH(B206)&gt;=4,MONTH(B206)-3,MONTH(B206)+9))</f>
        <v/>
      </c>
    </row>
    <row r="207" customFormat="false" ht="15" hidden="false" customHeight="true" outlineLevel="0" collapsed="false">
      <c r="A207" s="27"/>
      <c r="B207" s="35"/>
      <c r="C207" s="27"/>
      <c r="D207" s="27"/>
      <c r="E207" s="36"/>
      <c r="F207" s="30" t="str">
        <f aca="false">IF(A207="","",IF(Settings!$B$8="","No GST",IF(IFERROR(INDEX(Clients!$G$5:$G$154,MATCH(C207,Clients!$A$5:$A$154,0)),"")="96","Export",IF(IFERROR(INDEX(Clients!$G$5:$G$154,MATCH(C207,Clients!$A$5:$A$154,0)),"")=Settings!$B$17,"CGST+SGST","IGST"))))</f>
        <v/>
      </c>
      <c r="G207" s="31" t="n">
        <f aca="false">IF(F207="IGST",ROUND(N(E207)*Settings!$B$10,0),0)</f>
        <v>0</v>
      </c>
      <c r="H207" s="31" t="n">
        <f aca="false">IF(F207="CGST+SGST",ROUND(N(E207)*Settings!$B$10/2,0),0)</f>
        <v>0</v>
      </c>
      <c r="I207" s="31" t="n">
        <f aca="false">H207</f>
        <v>0</v>
      </c>
      <c r="J207" s="32" t="n">
        <f aca="false">N(E207)+G207+H207+I207</f>
        <v>0</v>
      </c>
      <c r="K207" s="31" t="n">
        <f aca="false">IF(A207="",0,ROUND(N(E207)*IFERROR(INDEX(Clients!$E$5:$E$154,MATCH(C207,Clients!$A$5:$A$154,0)),0),0))</f>
        <v>0</v>
      </c>
      <c r="L207" s="31" t="n">
        <f aca="false">J207-K207</f>
        <v>0</v>
      </c>
      <c r="M207" s="33" t="str">
        <f aca="false">IF(A207="","",B207+IFERROR(INDEX(Clients!$F$5:$F$154,MATCH(C207,Clients!$A$5:$A$154,0)),0))</f>
        <v/>
      </c>
      <c r="N207" s="36"/>
      <c r="O207" s="36"/>
      <c r="P207" s="35"/>
      <c r="Q207" s="32" t="n">
        <f aca="false">IF(A207="",0,J207-N(N207)-N(O207))</f>
        <v>0</v>
      </c>
      <c r="R207" s="34" t="str">
        <f aca="false">IF(OR(A207="",Q207&lt;=0),"",MAX(0,Settings!$B$15-M207))</f>
        <v/>
      </c>
      <c r="S207" s="30" t="str">
        <f aca="false">IF(A207="","",IF(Q207&lt;=0,"Paid",IF(N(N207)&gt;0,"Part paid",IF(N(R207)&gt;0,"Overdue","Due"))))</f>
        <v/>
      </c>
      <c r="T207" s="34" t="str">
        <f aca="false">IF(A207="","",IF(MONTH(B207)&gt;=4,MONTH(B207)-3,MONTH(B207)+9))</f>
        <v/>
      </c>
    </row>
    <row r="208" customFormat="false" ht="15" hidden="false" customHeight="true" outlineLevel="0" collapsed="false">
      <c r="A208" s="27"/>
      <c r="B208" s="35"/>
      <c r="C208" s="27"/>
      <c r="D208" s="27"/>
      <c r="E208" s="36"/>
      <c r="F208" s="30" t="str">
        <f aca="false">IF(A208="","",IF(Settings!$B$8="","No GST",IF(IFERROR(INDEX(Clients!$G$5:$G$154,MATCH(C208,Clients!$A$5:$A$154,0)),"")="96","Export",IF(IFERROR(INDEX(Clients!$G$5:$G$154,MATCH(C208,Clients!$A$5:$A$154,0)),"")=Settings!$B$17,"CGST+SGST","IGST"))))</f>
        <v/>
      </c>
      <c r="G208" s="31" t="n">
        <f aca="false">IF(F208="IGST",ROUND(N(E208)*Settings!$B$10,0),0)</f>
        <v>0</v>
      </c>
      <c r="H208" s="31" t="n">
        <f aca="false">IF(F208="CGST+SGST",ROUND(N(E208)*Settings!$B$10/2,0),0)</f>
        <v>0</v>
      </c>
      <c r="I208" s="31" t="n">
        <f aca="false">H208</f>
        <v>0</v>
      </c>
      <c r="J208" s="32" t="n">
        <f aca="false">N(E208)+G208+H208+I208</f>
        <v>0</v>
      </c>
      <c r="K208" s="31" t="n">
        <f aca="false">IF(A208="",0,ROUND(N(E208)*IFERROR(INDEX(Clients!$E$5:$E$154,MATCH(C208,Clients!$A$5:$A$154,0)),0),0))</f>
        <v>0</v>
      </c>
      <c r="L208" s="31" t="n">
        <f aca="false">J208-K208</f>
        <v>0</v>
      </c>
      <c r="M208" s="33" t="str">
        <f aca="false">IF(A208="","",B208+IFERROR(INDEX(Clients!$F$5:$F$154,MATCH(C208,Clients!$A$5:$A$154,0)),0))</f>
        <v/>
      </c>
      <c r="N208" s="36"/>
      <c r="O208" s="36"/>
      <c r="P208" s="35"/>
      <c r="Q208" s="32" t="n">
        <f aca="false">IF(A208="",0,J208-N(N208)-N(O208))</f>
        <v>0</v>
      </c>
      <c r="R208" s="34" t="str">
        <f aca="false">IF(OR(A208="",Q208&lt;=0),"",MAX(0,Settings!$B$15-M208))</f>
        <v/>
      </c>
      <c r="S208" s="30" t="str">
        <f aca="false">IF(A208="","",IF(Q208&lt;=0,"Paid",IF(N(N208)&gt;0,"Part paid",IF(N(R208)&gt;0,"Overdue","Due"))))</f>
        <v/>
      </c>
      <c r="T208" s="34" t="str">
        <f aca="false">IF(A208="","",IF(MONTH(B208)&gt;=4,MONTH(B208)-3,MONTH(B208)+9))</f>
        <v/>
      </c>
    </row>
    <row r="209" customFormat="false" ht="15" hidden="false" customHeight="true" outlineLevel="0" collapsed="false">
      <c r="A209" s="27"/>
      <c r="B209" s="35"/>
      <c r="C209" s="27"/>
      <c r="D209" s="27"/>
      <c r="E209" s="36"/>
      <c r="F209" s="30" t="str">
        <f aca="false">IF(A209="","",IF(Settings!$B$8="","No GST",IF(IFERROR(INDEX(Clients!$G$5:$G$154,MATCH(C209,Clients!$A$5:$A$154,0)),"")="96","Export",IF(IFERROR(INDEX(Clients!$G$5:$G$154,MATCH(C209,Clients!$A$5:$A$154,0)),"")=Settings!$B$17,"CGST+SGST","IGST"))))</f>
        <v/>
      </c>
      <c r="G209" s="31" t="n">
        <f aca="false">IF(F209="IGST",ROUND(N(E209)*Settings!$B$10,0),0)</f>
        <v>0</v>
      </c>
      <c r="H209" s="31" t="n">
        <f aca="false">IF(F209="CGST+SGST",ROUND(N(E209)*Settings!$B$10/2,0),0)</f>
        <v>0</v>
      </c>
      <c r="I209" s="31" t="n">
        <f aca="false">H209</f>
        <v>0</v>
      </c>
      <c r="J209" s="32" t="n">
        <f aca="false">N(E209)+G209+H209+I209</f>
        <v>0</v>
      </c>
      <c r="K209" s="31" t="n">
        <f aca="false">IF(A209="",0,ROUND(N(E209)*IFERROR(INDEX(Clients!$E$5:$E$154,MATCH(C209,Clients!$A$5:$A$154,0)),0),0))</f>
        <v>0</v>
      </c>
      <c r="L209" s="31" t="n">
        <f aca="false">J209-K209</f>
        <v>0</v>
      </c>
      <c r="M209" s="33" t="str">
        <f aca="false">IF(A209="","",B209+IFERROR(INDEX(Clients!$F$5:$F$154,MATCH(C209,Clients!$A$5:$A$154,0)),0))</f>
        <v/>
      </c>
      <c r="N209" s="36"/>
      <c r="O209" s="36"/>
      <c r="P209" s="35"/>
      <c r="Q209" s="32" t="n">
        <f aca="false">IF(A209="",0,J209-N(N209)-N(O209))</f>
        <v>0</v>
      </c>
      <c r="R209" s="34" t="str">
        <f aca="false">IF(OR(A209="",Q209&lt;=0),"",MAX(0,Settings!$B$15-M209))</f>
        <v/>
      </c>
      <c r="S209" s="30" t="str">
        <f aca="false">IF(A209="","",IF(Q209&lt;=0,"Paid",IF(N(N209)&gt;0,"Part paid",IF(N(R209)&gt;0,"Overdue","Due"))))</f>
        <v/>
      </c>
      <c r="T209" s="34" t="str">
        <f aca="false">IF(A209="","",IF(MONTH(B209)&gt;=4,MONTH(B209)-3,MONTH(B209)+9))</f>
        <v/>
      </c>
    </row>
    <row r="210" customFormat="false" ht="15" hidden="false" customHeight="true" outlineLevel="0" collapsed="false">
      <c r="A210" s="27"/>
      <c r="B210" s="35"/>
      <c r="C210" s="27"/>
      <c r="D210" s="27"/>
      <c r="E210" s="36"/>
      <c r="F210" s="30" t="str">
        <f aca="false">IF(A210="","",IF(Settings!$B$8="","No GST",IF(IFERROR(INDEX(Clients!$G$5:$G$154,MATCH(C210,Clients!$A$5:$A$154,0)),"")="96","Export",IF(IFERROR(INDEX(Clients!$G$5:$G$154,MATCH(C210,Clients!$A$5:$A$154,0)),"")=Settings!$B$17,"CGST+SGST","IGST"))))</f>
        <v/>
      </c>
      <c r="G210" s="31" t="n">
        <f aca="false">IF(F210="IGST",ROUND(N(E210)*Settings!$B$10,0),0)</f>
        <v>0</v>
      </c>
      <c r="H210" s="31" t="n">
        <f aca="false">IF(F210="CGST+SGST",ROUND(N(E210)*Settings!$B$10/2,0),0)</f>
        <v>0</v>
      </c>
      <c r="I210" s="31" t="n">
        <f aca="false">H210</f>
        <v>0</v>
      </c>
      <c r="J210" s="32" t="n">
        <f aca="false">N(E210)+G210+H210+I210</f>
        <v>0</v>
      </c>
      <c r="K210" s="31" t="n">
        <f aca="false">IF(A210="",0,ROUND(N(E210)*IFERROR(INDEX(Clients!$E$5:$E$154,MATCH(C210,Clients!$A$5:$A$154,0)),0),0))</f>
        <v>0</v>
      </c>
      <c r="L210" s="31" t="n">
        <f aca="false">J210-K210</f>
        <v>0</v>
      </c>
      <c r="M210" s="33" t="str">
        <f aca="false">IF(A210="","",B210+IFERROR(INDEX(Clients!$F$5:$F$154,MATCH(C210,Clients!$A$5:$A$154,0)),0))</f>
        <v/>
      </c>
      <c r="N210" s="36"/>
      <c r="O210" s="36"/>
      <c r="P210" s="35"/>
      <c r="Q210" s="32" t="n">
        <f aca="false">IF(A210="",0,J210-N(N210)-N(O210))</f>
        <v>0</v>
      </c>
      <c r="R210" s="34" t="str">
        <f aca="false">IF(OR(A210="",Q210&lt;=0),"",MAX(0,Settings!$B$15-M210))</f>
        <v/>
      </c>
      <c r="S210" s="30" t="str">
        <f aca="false">IF(A210="","",IF(Q210&lt;=0,"Paid",IF(N(N210)&gt;0,"Part paid",IF(N(R210)&gt;0,"Overdue","Due"))))</f>
        <v/>
      </c>
      <c r="T210" s="34" t="str">
        <f aca="false">IF(A210="","",IF(MONTH(B210)&gt;=4,MONTH(B210)-3,MONTH(B210)+9))</f>
        <v/>
      </c>
    </row>
    <row r="211" customFormat="false" ht="15" hidden="false" customHeight="true" outlineLevel="0" collapsed="false">
      <c r="A211" s="27"/>
      <c r="B211" s="35"/>
      <c r="C211" s="27"/>
      <c r="D211" s="27"/>
      <c r="E211" s="36"/>
      <c r="F211" s="30" t="str">
        <f aca="false">IF(A211="","",IF(Settings!$B$8="","No GST",IF(IFERROR(INDEX(Clients!$G$5:$G$154,MATCH(C211,Clients!$A$5:$A$154,0)),"")="96","Export",IF(IFERROR(INDEX(Clients!$G$5:$G$154,MATCH(C211,Clients!$A$5:$A$154,0)),"")=Settings!$B$17,"CGST+SGST","IGST"))))</f>
        <v/>
      </c>
      <c r="G211" s="31" t="n">
        <f aca="false">IF(F211="IGST",ROUND(N(E211)*Settings!$B$10,0),0)</f>
        <v>0</v>
      </c>
      <c r="H211" s="31" t="n">
        <f aca="false">IF(F211="CGST+SGST",ROUND(N(E211)*Settings!$B$10/2,0),0)</f>
        <v>0</v>
      </c>
      <c r="I211" s="31" t="n">
        <f aca="false">H211</f>
        <v>0</v>
      </c>
      <c r="J211" s="32" t="n">
        <f aca="false">N(E211)+G211+H211+I211</f>
        <v>0</v>
      </c>
      <c r="K211" s="31" t="n">
        <f aca="false">IF(A211="",0,ROUND(N(E211)*IFERROR(INDEX(Clients!$E$5:$E$154,MATCH(C211,Clients!$A$5:$A$154,0)),0),0))</f>
        <v>0</v>
      </c>
      <c r="L211" s="31" t="n">
        <f aca="false">J211-K211</f>
        <v>0</v>
      </c>
      <c r="M211" s="33" t="str">
        <f aca="false">IF(A211="","",B211+IFERROR(INDEX(Clients!$F$5:$F$154,MATCH(C211,Clients!$A$5:$A$154,0)),0))</f>
        <v/>
      </c>
      <c r="N211" s="36"/>
      <c r="O211" s="36"/>
      <c r="P211" s="35"/>
      <c r="Q211" s="32" t="n">
        <f aca="false">IF(A211="",0,J211-N(N211)-N(O211))</f>
        <v>0</v>
      </c>
      <c r="R211" s="34" t="str">
        <f aca="false">IF(OR(A211="",Q211&lt;=0),"",MAX(0,Settings!$B$15-M211))</f>
        <v/>
      </c>
      <c r="S211" s="30" t="str">
        <f aca="false">IF(A211="","",IF(Q211&lt;=0,"Paid",IF(N(N211)&gt;0,"Part paid",IF(N(R211)&gt;0,"Overdue","Due"))))</f>
        <v/>
      </c>
      <c r="T211" s="34" t="str">
        <f aca="false">IF(A211="","",IF(MONTH(B211)&gt;=4,MONTH(B211)-3,MONTH(B211)+9))</f>
        <v/>
      </c>
    </row>
    <row r="212" customFormat="false" ht="15" hidden="false" customHeight="true" outlineLevel="0" collapsed="false">
      <c r="A212" s="27"/>
      <c r="B212" s="35"/>
      <c r="C212" s="27"/>
      <c r="D212" s="27"/>
      <c r="E212" s="36"/>
      <c r="F212" s="30" t="str">
        <f aca="false">IF(A212="","",IF(Settings!$B$8="","No GST",IF(IFERROR(INDEX(Clients!$G$5:$G$154,MATCH(C212,Clients!$A$5:$A$154,0)),"")="96","Export",IF(IFERROR(INDEX(Clients!$G$5:$G$154,MATCH(C212,Clients!$A$5:$A$154,0)),"")=Settings!$B$17,"CGST+SGST","IGST"))))</f>
        <v/>
      </c>
      <c r="G212" s="31" t="n">
        <f aca="false">IF(F212="IGST",ROUND(N(E212)*Settings!$B$10,0),0)</f>
        <v>0</v>
      </c>
      <c r="H212" s="31" t="n">
        <f aca="false">IF(F212="CGST+SGST",ROUND(N(E212)*Settings!$B$10/2,0),0)</f>
        <v>0</v>
      </c>
      <c r="I212" s="31" t="n">
        <f aca="false">H212</f>
        <v>0</v>
      </c>
      <c r="J212" s="32" t="n">
        <f aca="false">N(E212)+G212+H212+I212</f>
        <v>0</v>
      </c>
      <c r="K212" s="31" t="n">
        <f aca="false">IF(A212="",0,ROUND(N(E212)*IFERROR(INDEX(Clients!$E$5:$E$154,MATCH(C212,Clients!$A$5:$A$154,0)),0),0))</f>
        <v>0</v>
      </c>
      <c r="L212" s="31" t="n">
        <f aca="false">J212-K212</f>
        <v>0</v>
      </c>
      <c r="M212" s="33" t="str">
        <f aca="false">IF(A212="","",B212+IFERROR(INDEX(Clients!$F$5:$F$154,MATCH(C212,Clients!$A$5:$A$154,0)),0))</f>
        <v/>
      </c>
      <c r="N212" s="36"/>
      <c r="O212" s="36"/>
      <c r="P212" s="35"/>
      <c r="Q212" s="32" t="n">
        <f aca="false">IF(A212="",0,J212-N(N212)-N(O212))</f>
        <v>0</v>
      </c>
      <c r="R212" s="34" t="str">
        <f aca="false">IF(OR(A212="",Q212&lt;=0),"",MAX(0,Settings!$B$15-M212))</f>
        <v/>
      </c>
      <c r="S212" s="30" t="str">
        <f aca="false">IF(A212="","",IF(Q212&lt;=0,"Paid",IF(N(N212)&gt;0,"Part paid",IF(N(R212)&gt;0,"Overdue","Due"))))</f>
        <v/>
      </c>
      <c r="T212" s="34" t="str">
        <f aca="false">IF(A212="","",IF(MONTH(B212)&gt;=4,MONTH(B212)-3,MONTH(B212)+9))</f>
        <v/>
      </c>
    </row>
    <row r="213" customFormat="false" ht="15" hidden="false" customHeight="true" outlineLevel="0" collapsed="false">
      <c r="A213" s="27"/>
      <c r="B213" s="35"/>
      <c r="C213" s="27"/>
      <c r="D213" s="27"/>
      <c r="E213" s="36"/>
      <c r="F213" s="30" t="str">
        <f aca="false">IF(A213="","",IF(Settings!$B$8="","No GST",IF(IFERROR(INDEX(Clients!$G$5:$G$154,MATCH(C213,Clients!$A$5:$A$154,0)),"")="96","Export",IF(IFERROR(INDEX(Clients!$G$5:$G$154,MATCH(C213,Clients!$A$5:$A$154,0)),"")=Settings!$B$17,"CGST+SGST","IGST"))))</f>
        <v/>
      </c>
      <c r="G213" s="31" t="n">
        <f aca="false">IF(F213="IGST",ROUND(N(E213)*Settings!$B$10,0),0)</f>
        <v>0</v>
      </c>
      <c r="H213" s="31" t="n">
        <f aca="false">IF(F213="CGST+SGST",ROUND(N(E213)*Settings!$B$10/2,0),0)</f>
        <v>0</v>
      </c>
      <c r="I213" s="31" t="n">
        <f aca="false">H213</f>
        <v>0</v>
      </c>
      <c r="J213" s="32" t="n">
        <f aca="false">N(E213)+G213+H213+I213</f>
        <v>0</v>
      </c>
      <c r="K213" s="31" t="n">
        <f aca="false">IF(A213="",0,ROUND(N(E213)*IFERROR(INDEX(Clients!$E$5:$E$154,MATCH(C213,Clients!$A$5:$A$154,0)),0),0))</f>
        <v>0</v>
      </c>
      <c r="L213" s="31" t="n">
        <f aca="false">J213-K213</f>
        <v>0</v>
      </c>
      <c r="M213" s="33" t="str">
        <f aca="false">IF(A213="","",B213+IFERROR(INDEX(Clients!$F$5:$F$154,MATCH(C213,Clients!$A$5:$A$154,0)),0))</f>
        <v/>
      </c>
      <c r="N213" s="36"/>
      <c r="O213" s="36"/>
      <c r="P213" s="35"/>
      <c r="Q213" s="32" t="n">
        <f aca="false">IF(A213="",0,J213-N(N213)-N(O213))</f>
        <v>0</v>
      </c>
      <c r="R213" s="34" t="str">
        <f aca="false">IF(OR(A213="",Q213&lt;=0),"",MAX(0,Settings!$B$15-M213))</f>
        <v/>
      </c>
      <c r="S213" s="30" t="str">
        <f aca="false">IF(A213="","",IF(Q213&lt;=0,"Paid",IF(N(N213)&gt;0,"Part paid",IF(N(R213)&gt;0,"Overdue","Due"))))</f>
        <v/>
      </c>
      <c r="T213" s="34" t="str">
        <f aca="false">IF(A213="","",IF(MONTH(B213)&gt;=4,MONTH(B213)-3,MONTH(B213)+9))</f>
        <v/>
      </c>
    </row>
    <row r="214" customFormat="false" ht="15" hidden="false" customHeight="true" outlineLevel="0" collapsed="false">
      <c r="A214" s="27"/>
      <c r="B214" s="35"/>
      <c r="C214" s="27"/>
      <c r="D214" s="27"/>
      <c r="E214" s="36"/>
      <c r="F214" s="30" t="str">
        <f aca="false">IF(A214="","",IF(Settings!$B$8="","No GST",IF(IFERROR(INDEX(Clients!$G$5:$G$154,MATCH(C214,Clients!$A$5:$A$154,0)),"")="96","Export",IF(IFERROR(INDEX(Clients!$G$5:$G$154,MATCH(C214,Clients!$A$5:$A$154,0)),"")=Settings!$B$17,"CGST+SGST","IGST"))))</f>
        <v/>
      </c>
      <c r="G214" s="31" t="n">
        <f aca="false">IF(F214="IGST",ROUND(N(E214)*Settings!$B$10,0),0)</f>
        <v>0</v>
      </c>
      <c r="H214" s="31" t="n">
        <f aca="false">IF(F214="CGST+SGST",ROUND(N(E214)*Settings!$B$10/2,0),0)</f>
        <v>0</v>
      </c>
      <c r="I214" s="31" t="n">
        <f aca="false">H214</f>
        <v>0</v>
      </c>
      <c r="J214" s="32" t="n">
        <f aca="false">N(E214)+G214+H214+I214</f>
        <v>0</v>
      </c>
      <c r="K214" s="31" t="n">
        <f aca="false">IF(A214="",0,ROUND(N(E214)*IFERROR(INDEX(Clients!$E$5:$E$154,MATCH(C214,Clients!$A$5:$A$154,0)),0),0))</f>
        <v>0</v>
      </c>
      <c r="L214" s="31" t="n">
        <f aca="false">J214-K214</f>
        <v>0</v>
      </c>
      <c r="M214" s="33" t="str">
        <f aca="false">IF(A214="","",B214+IFERROR(INDEX(Clients!$F$5:$F$154,MATCH(C214,Clients!$A$5:$A$154,0)),0))</f>
        <v/>
      </c>
      <c r="N214" s="36"/>
      <c r="O214" s="36"/>
      <c r="P214" s="35"/>
      <c r="Q214" s="32" t="n">
        <f aca="false">IF(A214="",0,J214-N(N214)-N(O214))</f>
        <v>0</v>
      </c>
      <c r="R214" s="34" t="str">
        <f aca="false">IF(OR(A214="",Q214&lt;=0),"",MAX(0,Settings!$B$15-M214))</f>
        <v/>
      </c>
      <c r="S214" s="30" t="str">
        <f aca="false">IF(A214="","",IF(Q214&lt;=0,"Paid",IF(N(N214)&gt;0,"Part paid",IF(N(R214)&gt;0,"Overdue","Due"))))</f>
        <v/>
      </c>
      <c r="T214" s="34" t="str">
        <f aca="false">IF(A214="","",IF(MONTH(B214)&gt;=4,MONTH(B214)-3,MONTH(B214)+9))</f>
        <v/>
      </c>
    </row>
    <row r="215" customFormat="false" ht="15" hidden="false" customHeight="true" outlineLevel="0" collapsed="false">
      <c r="A215" s="27"/>
      <c r="B215" s="35"/>
      <c r="C215" s="27"/>
      <c r="D215" s="27"/>
      <c r="E215" s="36"/>
      <c r="F215" s="30" t="str">
        <f aca="false">IF(A215="","",IF(Settings!$B$8="","No GST",IF(IFERROR(INDEX(Clients!$G$5:$G$154,MATCH(C215,Clients!$A$5:$A$154,0)),"")="96","Export",IF(IFERROR(INDEX(Clients!$G$5:$G$154,MATCH(C215,Clients!$A$5:$A$154,0)),"")=Settings!$B$17,"CGST+SGST","IGST"))))</f>
        <v/>
      </c>
      <c r="G215" s="31" t="n">
        <f aca="false">IF(F215="IGST",ROUND(N(E215)*Settings!$B$10,0),0)</f>
        <v>0</v>
      </c>
      <c r="H215" s="31" t="n">
        <f aca="false">IF(F215="CGST+SGST",ROUND(N(E215)*Settings!$B$10/2,0),0)</f>
        <v>0</v>
      </c>
      <c r="I215" s="31" t="n">
        <f aca="false">H215</f>
        <v>0</v>
      </c>
      <c r="J215" s="32" t="n">
        <f aca="false">N(E215)+G215+H215+I215</f>
        <v>0</v>
      </c>
      <c r="K215" s="31" t="n">
        <f aca="false">IF(A215="",0,ROUND(N(E215)*IFERROR(INDEX(Clients!$E$5:$E$154,MATCH(C215,Clients!$A$5:$A$154,0)),0),0))</f>
        <v>0</v>
      </c>
      <c r="L215" s="31" t="n">
        <f aca="false">J215-K215</f>
        <v>0</v>
      </c>
      <c r="M215" s="33" t="str">
        <f aca="false">IF(A215="","",B215+IFERROR(INDEX(Clients!$F$5:$F$154,MATCH(C215,Clients!$A$5:$A$154,0)),0))</f>
        <v/>
      </c>
      <c r="N215" s="36"/>
      <c r="O215" s="36"/>
      <c r="P215" s="35"/>
      <c r="Q215" s="32" t="n">
        <f aca="false">IF(A215="",0,J215-N(N215)-N(O215))</f>
        <v>0</v>
      </c>
      <c r="R215" s="34" t="str">
        <f aca="false">IF(OR(A215="",Q215&lt;=0),"",MAX(0,Settings!$B$15-M215))</f>
        <v/>
      </c>
      <c r="S215" s="30" t="str">
        <f aca="false">IF(A215="","",IF(Q215&lt;=0,"Paid",IF(N(N215)&gt;0,"Part paid",IF(N(R215)&gt;0,"Overdue","Due"))))</f>
        <v/>
      </c>
      <c r="T215" s="34" t="str">
        <f aca="false">IF(A215="","",IF(MONTH(B215)&gt;=4,MONTH(B215)-3,MONTH(B215)+9))</f>
        <v/>
      </c>
    </row>
    <row r="216" customFormat="false" ht="15" hidden="false" customHeight="true" outlineLevel="0" collapsed="false">
      <c r="A216" s="27"/>
      <c r="B216" s="35"/>
      <c r="C216" s="27"/>
      <c r="D216" s="27"/>
      <c r="E216" s="36"/>
      <c r="F216" s="30" t="str">
        <f aca="false">IF(A216="","",IF(Settings!$B$8="","No GST",IF(IFERROR(INDEX(Clients!$G$5:$G$154,MATCH(C216,Clients!$A$5:$A$154,0)),"")="96","Export",IF(IFERROR(INDEX(Clients!$G$5:$G$154,MATCH(C216,Clients!$A$5:$A$154,0)),"")=Settings!$B$17,"CGST+SGST","IGST"))))</f>
        <v/>
      </c>
      <c r="G216" s="31" t="n">
        <f aca="false">IF(F216="IGST",ROUND(N(E216)*Settings!$B$10,0),0)</f>
        <v>0</v>
      </c>
      <c r="H216" s="31" t="n">
        <f aca="false">IF(F216="CGST+SGST",ROUND(N(E216)*Settings!$B$10/2,0),0)</f>
        <v>0</v>
      </c>
      <c r="I216" s="31" t="n">
        <f aca="false">H216</f>
        <v>0</v>
      </c>
      <c r="J216" s="32" t="n">
        <f aca="false">N(E216)+G216+H216+I216</f>
        <v>0</v>
      </c>
      <c r="K216" s="31" t="n">
        <f aca="false">IF(A216="",0,ROUND(N(E216)*IFERROR(INDEX(Clients!$E$5:$E$154,MATCH(C216,Clients!$A$5:$A$154,0)),0),0))</f>
        <v>0</v>
      </c>
      <c r="L216" s="31" t="n">
        <f aca="false">J216-K216</f>
        <v>0</v>
      </c>
      <c r="M216" s="33" t="str">
        <f aca="false">IF(A216="","",B216+IFERROR(INDEX(Clients!$F$5:$F$154,MATCH(C216,Clients!$A$5:$A$154,0)),0))</f>
        <v/>
      </c>
      <c r="N216" s="36"/>
      <c r="O216" s="36"/>
      <c r="P216" s="35"/>
      <c r="Q216" s="32" t="n">
        <f aca="false">IF(A216="",0,J216-N(N216)-N(O216))</f>
        <v>0</v>
      </c>
      <c r="R216" s="34" t="str">
        <f aca="false">IF(OR(A216="",Q216&lt;=0),"",MAX(0,Settings!$B$15-M216))</f>
        <v/>
      </c>
      <c r="S216" s="30" t="str">
        <f aca="false">IF(A216="","",IF(Q216&lt;=0,"Paid",IF(N(N216)&gt;0,"Part paid",IF(N(R216)&gt;0,"Overdue","Due"))))</f>
        <v/>
      </c>
      <c r="T216" s="34" t="str">
        <f aca="false">IF(A216="","",IF(MONTH(B216)&gt;=4,MONTH(B216)-3,MONTH(B216)+9))</f>
        <v/>
      </c>
    </row>
    <row r="217" customFormat="false" ht="15" hidden="false" customHeight="true" outlineLevel="0" collapsed="false">
      <c r="A217" s="27"/>
      <c r="B217" s="35"/>
      <c r="C217" s="27"/>
      <c r="D217" s="27"/>
      <c r="E217" s="36"/>
      <c r="F217" s="30" t="str">
        <f aca="false">IF(A217="","",IF(Settings!$B$8="","No GST",IF(IFERROR(INDEX(Clients!$G$5:$G$154,MATCH(C217,Clients!$A$5:$A$154,0)),"")="96","Export",IF(IFERROR(INDEX(Clients!$G$5:$G$154,MATCH(C217,Clients!$A$5:$A$154,0)),"")=Settings!$B$17,"CGST+SGST","IGST"))))</f>
        <v/>
      </c>
      <c r="G217" s="31" t="n">
        <f aca="false">IF(F217="IGST",ROUND(N(E217)*Settings!$B$10,0),0)</f>
        <v>0</v>
      </c>
      <c r="H217" s="31" t="n">
        <f aca="false">IF(F217="CGST+SGST",ROUND(N(E217)*Settings!$B$10/2,0),0)</f>
        <v>0</v>
      </c>
      <c r="I217" s="31" t="n">
        <f aca="false">H217</f>
        <v>0</v>
      </c>
      <c r="J217" s="32" t="n">
        <f aca="false">N(E217)+G217+H217+I217</f>
        <v>0</v>
      </c>
      <c r="K217" s="31" t="n">
        <f aca="false">IF(A217="",0,ROUND(N(E217)*IFERROR(INDEX(Clients!$E$5:$E$154,MATCH(C217,Clients!$A$5:$A$154,0)),0),0))</f>
        <v>0</v>
      </c>
      <c r="L217" s="31" t="n">
        <f aca="false">J217-K217</f>
        <v>0</v>
      </c>
      <c r="M217" s="33" t="str">
        <f aca="false">IF(A217="","",B217+IFERROR(INDEX(Clients!$F$5:$F$154,MATCH(C217,Clients!$A$5:$A$154,0)),0))</f>
        <v/>
      </c>
      <c r="N217" s="36"/>
      <c r="O217" s="36"/>
      <c r="P217" s="35"/>
      <c r="Q217" s="32" t="n">
        <f aca="false">IF(A217="",0,J217-N(N217)-N(O217))</f>
        <v>0</v>
      </c>
      <c r="R217" s="34" t="str">
        <f aca="false">IF(OR(A217="",Q217&lt;=0),"",MAX(0,Settings!$B$15-M217))</f>
        <v/>
      </c>
      <c r="S217" s="30" t="str">
        <f aca="false">IF(A217="","",IF(Q217&lt;=0,"Paid",IF(N(N217)&gt;0,"Part paid",IF(N(R217)&gt;0,"Overdue","Due"))))</f>
        <v/>
      </c>
      <c r="T217" s="34" t="str">
        <f aca="false">IF(A217="","",IF(MONTH(B217)&gt;=4,MONTH(B217)-3,MONTH(B217)+9))</f>
        <v/>
      </c>
    </row>
    <row r="218" customFormat="false" ht="15" hidden="false" customHeight="true" outlineLevel="0" collapsed="false">
      <c r="A218" s="27"/>
      <c r="B218" s="35"/>
      <c r="C218" s="27"/>
      <c r="D218" s="27"/>
      <c r="E218" s="36"/>
      <c r="F218" s="30" t="str">
        <f aca="false">IF(A218="","",IF(Settings!$B$8="","No GST",IF(IFERROR(INDEX(Clients!$G$5:$G$154,MATCH(C218,Clients!$A$5:$A$154,0)),"")="96","Export",IF(IFERROR(INDEX(Clients!$G$5:$G$154,MATCH(C218,Clients!$A$5:$A$154,0)),"")=Settings!$B$17,"CGST+SGST","IGST"))))</f>
        <v/>
      </c>
      <c r="G218" s="31" t="n">
        <f aca="false">IF(F218="IGST",ROUND(N(E218)*Settings!$B$10,0),0)</f>
        <v>0</v>
      </c>
      <c r="H218" s="31" t="n">
        <f aca="false">IF(F218="CGST+SGST",ROUND(N(E218)*Settings!$B$10/2,0),0)</f>
        <v>0</v>
      </c>
      <c r="I218" s="31" t="n">
        <f aca="false">H218</f>
        <v>0</v>
      </c>
      <c r="J218" s="32" t="n">
        <f aca="false">N(E218)+G218+H218+I218</f>
        <v>0</v>
      </c>
      <c r="K218" s="31" t="n">
        <f aca="false">IF(A218="",0,ROUND(N(E218)*IFERROR(INDEX(Clients!$E$5:$E$154,MATCH(C218,Clients!$A$5:$A$154,0)),0),0))</f>
        <v>0</v>
      </c>
      <c r="L218" s="31" t="n">
        <f aca="false">J218-K218</f>
        <v>0</v>
      </c>
      <c r="M218" s="33" t="str">
        <f aca="false">IF(A218="","",B218+IFERROR(INDEX(Clients!$F$5:$F$154,MATCH(C218,Clients!$A$5:$A$154,0)),0))</f>
        <v/>
      </c>
      <c r="N218" s="36"/>
      <c r="O218" s="36"/>
      <c r="P218" s="35"/>
      <c r="Q218" s="32" t="n">
        <f aca="false">IF(A218="",0,J218-N(N218)-N(O218))</f>
        <v>0</v>
      </c>
      <c r="R218" s="34" t="str">
        <f aca="false">IF(OR(A218="",Q218&lt;=0),"",MAX(0,Settings!$B$15-M218))</f>
        <v/>
      </c>
      <c r="S218" s="30" t="str">
        <f aca="false">IF(A218="","",IF(Q218&lt;=0,"Paid",IF(N(N218)&gt;0,"Part paid",IF(N(R218)&gt;0,"Overdue","Due"))))</f>
        <v/>
      </c>
      <c r="T218" s="34" t="str">
        <f aca="false">IF(A218="","",IF(MONTH(B218)&gt;=4,MONTH(B218)-3,MONTH(B218)+9))</f>
        <v/>
      </c>
    </row>
    <row r="219" customFormat="false" ht="15" hidden="false" customHeight="true" outlineLevel="0" collapsed="false">
      <c r="A219" s="27"/>
      <c r="B219" s="35"/>
      <c r="C219" s="27"/>
      <c r="D219" s="27"/>
      <c r="E219" s="36"/>
      <c r="F219" s="30" t="str">
        <f aca="false">IF(A219="","",IF(Settings!$B$8="","No GST",IF(IFERROR(INDEX(Clients!$G$5:$G$154,MATCH(C219,Clients!$A$5:$A$154,0)),"")="96","Export",IF(IFERROR(INDEX(Clients!$G$5:$G$154,MATCH(C219,Clients!$A$5:$A$154,0)),"")=Settings!$B$17,"CGST+SGST","IGST"))))</f>
        <v/>
      </c>
      <c r="G219" s="31" t="n">
        <f aca="false">IF(F219="IGST",ROUND(N(E219)*Settings!$B$10,0),0)</f>
        <v>0</v>
      </c>
      <c r="H219" s="31" t="n">
        <f aca="false">IF(F219="CGST+SGST",ROUND(N(E219)*Settings!$B$10/2,0),0)</f>
        <v>0</v>
      </c>
      <c r="I219" s="31" t="n">
        <f aca="false">H219</f>
        <v>0</v>
      </c>
      <c r="J219" s="32" t="n">
        <f aca="false">N(E219)+G219+H219+I219</f>
        <v>0</v>
      </c>
      <c r="K219" s="31" t="n">
        <f aca="false">IF(A219="",0,ROUND(N(E219)*IFERROR(INDEX(Clients!$E$5:$E$154,MATCH(C219,Clients!$A$5:$A$154,0)),0),0))</f>
        <v>0</v>
      </c>
      <c r="L219" s="31" t="n">
        <f aca="false">J219-K219</f>
        <v>0</v>
      </c>
      <c r="M219" s="33" t="str">
        <f aca="false">IF(A219="","",B219+IFERROR(INDEX(Clients!$F$5:$F$154,MATCH(C219,Clients!$A$5:$A$154,0)),0))</f>
        <v/>
      </c>
      <c r="N219" s="36"/>
      <c r="O219" s="36"/>
      <c r="P219" s="35"/>
      <c r="Q219" s="32" t="n">
        <f aca="false">IF(A219="",0,J219-N(N219)-N(O219))</f>
        <v>0</v>
      </c>
      <c r="R219" s="34" t="str">
        <f aca="false">IF(OR(A219="",Q219&lt;=0),"",MAX(0,Settings!$B$15-M219))</f>
        <v/>
      </c>
      <c r="S219" s="30" t="str">
        <f aca="false">IF(A219="","",IF(Q219&lt;=0,"Paid",IF(N(N219)&gt;0,"Part paid",IF(N(R219)&gt;0,"Overdue","Due"))))</f>
        <v/>
      </c>
      <c r="T219" s="34" t="str">
        <f aca="false">IF(A219="","",IF(MONTH(B219)&gt;=4,MONTH(B219)-3,MONTH(B219)+9))</f>
        <v/>
      </c>
    </row>
    <row r="220" customFormat="false" ht="15" hidden="false" customHeight="true" outlineLevel="0" collapsed="false">
      <c r="A220" s="27"/>
      <c r="B220" s="35"/>
      <c r="C220" s="27"/>
      <c r="D220" s="27"/>
      <c r="E220" s="36"/>
      <c r="F220" s="30" t="str">
        <f aca="false">IF(A220="","",IF(Settings!$B$8="","No GST",IF(IFERROR(INDEX(Clients!$G$5:$G$154,MATCH(C220,Clients!$A$5:$A$154,0)),"")="96","Export",IF(IFERROR(INDEX(Clients!$G$5:$G$154,MATCH(C220,Clients!$A$5:$A$154,0)),"")=Settings!$B$17,"CGST+SGST","IGST"))))</f>
        <v/>
      </c>
      <c r="G220" s="31" t="n">
        <f aca="false">IF(F220="IGST",ROUND(N(E220)*Settings!$B$10,0),0)</f>
        <v>0</v>
      </c>
      <c r="H220" s="31" t="n">
        <f aca="false">IF(F220="CGST+SGST",ROUND(N(E220)*Settings!$B$10/2,0),0)</f>
        <v>0</v>
      </c>
      <c r="I220" s="31" t="n">
        <f aca="false">H220</f>
        <v>0</v>
      </c>
      <c r="J220" s="32" t="n">
        <f aca="false">N(E220)+G220+H220+I220</f>
        <v>0</v>
      </c>
      <c r="K220" s="31" t="n">
        <f aca="false">IF(A220="",0,ROUND(N(E220)*IFERROR(INDEX(Clients!$E$5:$E$154,MATCH(C220,Clients!$A$5:$A$154,0)),0),0))</f>
        <v>0</v>
      </c>
      <c r="L220" s="31" t="n">
        <f aca="false">J220-K220</f>
        <v>0</v>
      </c>
      <c r="M220" s="33" t="str">
        <f aca="false">IF(A220="","",B220+IFERROR(INDEX(Clients!$F$5:$F$154,MATCH(C220,Clients!$A$5:$A$154,0)),0))</f>
        <v/>
      </c>
      <c r="N220" s="36"/>
      <c r="O220" s="36"/>
      <c r="P220" s="35"/>
      <c r="Q220" s="32" t="n">
        <f aca="false">IF(A220="",0,J220-N(N220)-N(O220))</f>
        <v>0</v>
      </c>
      <c r="R220" s="34" t="str">
        <f aca="false">IF(OR(A220="",Q220&lt;=0),"",MAX(0,Settings!$B$15-M220))</f>
        <v/>
      </c>
      <c r="S220" s="30" t="str">
        <f aca="false">IF(A220="","",IF(Q220&lt;=0,"Paid",IF(N(N220)&gt;0,"Part paid",IF(N(R220)&gt;0,"Overdue","Due"))))</f>
        <v/>
      </c>
      <c r="T220" s="34" t="str">
        <f aca="false">IF(A220="","",IF(MONTH(B220)&gt;=4,MONTH(B220)-3,MONTH(B220)+9))</f>
        <v/>
      </c>
    </row>
    <row r="221" customFormat="false" ht="15" hidden="false" customHeight="true" outlineLevel="0" collapsed="false">
      <c r="A221" s="27"/>
      <c r="B221" s="35"/>
      <c r="C221" s="27"/>
      <c r="D221" s="27"/>
      <c r="E221" s="36"/>
      <c r="F221" s="30" t="str">
        <f aca="false">IF(A221="","",IF(Settings!$B$8="","No GST",IF(IFERROR(INDEX(Clients!$G$5:$G$154,MATCH(C221,Clients!$A$5:$A$154,0)),"")="96","Export",IF(IFERROR(INDEX(Clients!$G$5:$G$154,MATCH(C221,Clients!$A$5:$A$154,0)),"")=Settings!$B$17,"CGST+SGST","IGST"))))</f>
        <v/>
      </c>
      <c r="G221" s="31" t="n">
        <f aca="false">IF(F221="IGST",ROUND(N(E221)*Settings!$B$10,0),0)</f>
        <v>0</v>
      </c>
      <c r="H221" s="31" t="n">
        <f aca="false">IF(F221="CGST+SGST",ROUND(N(E221)*Settings!$B$10/2,0),0)</f>
        <v>0</v>
      </c>
      <c r="I221" s="31" t="n">
        <f aca="false">H221</f>
        <v>0</v>
      </c>
      <c r="J221" s="32" t="n">
        <f aca="false">N(E221)+G221+H221+I221</f>
        <v>0</v>
      </c>
      <c r="K221" s="31" t="n">
        <f aca="false">IF(A221="",0,ROUND(N(E221)*IFERROR(INDEX(Clients!$E$5:$E$154,MATCH(C221,Clients!$A$5:$A$154,0)),0),0))</f>
        <v>0</v>
      </c>
      <c r="L221" s="31" t="n">
        <f aca="false">J221-K221</f>
        <v>0</v>
      </c>
      <c r="M221" s="33" t="str">
        <f aca="false">IF(A221="","",B221+IFERROR(INDEX(Clients!$F$5:$F$154,MATCH(C221,Clients!$A$5:$A$154,0)),0))</f>
        <v/>
      </c>
      <c r="N221" s="36"/>
      <c r="O221" s="36"/>
      <c r="P221" s="35"/>
      <c r="Q221" s="32" t="n">
        <f aca="false">IF(A221="",0,J221-N(N221)-N(O221))</f>
        <v>0</v>
      </c>
      <c r="R221" s="34" t="str">
        <f aca="false">IF(OR(A221="",Q221&lt;=0),"",MAX(0,Settings!$B$15-M221))</f>
        <v/>
      </c>
      <c r="S221" s="30" t="str">
        <f aca="false">IF(A221="","",IF(Q221&lt;=0,"Paid",IF(N(N221)&gt;0,"Part paid",IF(N(R221)&gt;0,"Overdue","Due"))))</f>
        <v/>
      </c>
      <c r="T221" s="34" t="str">
        <f aca="false">IF(A221="","",IF(MONTH(B221)&gt;=4,MONTH(B221)-3,MONTH(B221)+9))</f>
        <v/>
      </c>
    </row>
    <row r="222" customFormat="false" ht="15" hidden="false" customHeight="true" outlineLevel="0" collapsed="false">
      <c r="A222" s="27"/>
      <c r="B222" s="35"/>
      <c r="C222" s="27"/>
      <c r="D222" s="27"/>
      <c r="E222" s="36"/>
      <c r="F222" s="30" t="str">
        <f aca="false">IF(A222="","",IF(Settings!$B$8="","No GST",IF(IFERROR(INDEX(Clients!$G$5:$G$154,MATCH(C222,Clients!$A$5:$A$154,0)),"")="96","Export",IF(IFERROR(INDEX(Clients!$G$5:$G$154,MATCH(C222,Clients!$A$5:$A$154,0)),"")=Settings!$B$17,"CGST+SGST","IGST"))))</f>
        <v/>
      </c>
      <c r="G222" s="31" t="n">
        <f aca="false">IF(F222="IGST",ROUND(N(E222)*Settings!$B$10,0),0)</f>
        <v>0</v>
      </c>
      <c r="H222" s="31" t="n">
        <f aca="false">IF(F222="CGST+SGST",ROUND(N(E222)*Settings!$B$10/2,0),0)</f>
        <v>0</v>
      </c>
      <c r="I222" s="31" t="n">
        <f aca="false">H222</f>
        <v>0</v>
      </c>
      <c r="J222" s="32" t="n">
        <f aca="false">N(E222)+G222+H222+I222</f>
        <v>0</v>
      </c>
      <c r="K222" s="31" t="n">
        <f aca="false">IF(A222="",0,ROUND(N(E222)*IFERROR(INDEX(Clients!$E$5:$E$154,MATCH(C222,Clients!$A$5:$A$154,0)),0),0))</f>
        <v>0</v>
      </c>
      <c r="L222" s="31" t="n">
        <f aca="false">J222-K222</f>
        <v>0</v>
      </c>
      <c r="M222" s="33" t="str">
        <f aca="false">IF(A222="","",B222+IFERROR(INDEX(Clients!$F$5:$F$154,MATCH(C222,Clients!$A$5:$A$154,0)),0))</f>
        <v/>
      </c>
      <c r="N222" s="36"/>
      <c r="O222" s="36"/>
      <c r="P222" s="35"/>
      <c r="Q222" s="32" t="n">
        <f aca="false">IF(A222="",0,J222-N(N222)-N(O222))</f>
        <v>0</v>
      </c>
      <c r="R222" s="34" t="str">
        <f aca="false">IF(OR(A222="",Q222&lt;=0),"",MAX(0,Settings!$B$15-M222))</f>
        <v/>
      </c>
      <c r="S222" s="30" t="str">
        <f aca="false">IF(A222="","",IF(Q222&lt;=0,"Paid",IF(N(N222)&gt;0,"Part paid",IF(N(R222)&gt;0,"Overdue","Due"))))</f>
        <v/>
      </c>
      <c r="T222" s="34" t="str">
        <f aca="false">IF(A222="","",IF(MONTH(B222)&gt;=4,MONTH(B222)-3,MONTH(B222)+9))</f>
        <v/>
      </c>
    </row>
    <row r="223" customFormat="false" ht="15" hidden="false" customHeight="true" outlineLevel="0" collapsed="false">
      <c r="A223" s="27"/>
      <c r="B223" s="35"/>
      <c r="C223" s="27"/>
      <c r="D223" s="27"/>
      <c r="E223" s="36"/>
      <c r="F223" s="30" t="str">
        <f aca="false">IF(A223="","",IF(Settings!$B$8="","No GST",IF(IFERROR(INDEX(Clients!$G$5:$G$154,MATCH(C223,Clients!$A$5:$A$154,0)),"")="96","Export",IF(IFERROR(INDEX(Clients!$G$5:$G$154,MATCH(C223,Clients!$A$5:$A$154,0)),"")=Settings!$B$17,"CGST+SGST","IGST"))))</f>
        <v/>
      </c>
      <c r="G223" s="31" t="n">
        <f aca="false">IF(F223="IGST",ROUND(N(E223)*Settings!$B$10,0),0)</f>
        <v>0</v>
      </c>
      <c r="H223" s="31" t="n">
        <f aca="false">IF(F223="CGST+SGST",ROUND(N(E223)*Settings!$B$10/2,0),0)</f>
        <v>0</v>
      </c>
      <c r="I223" s="31" t="n">
        <f aca="false">H223</f>
        <v>0</v>
      </c>
      <c r="J223" s="32" t="n">
        <f aca="false">N(E223)+G223+H223+I223</f>
        <v>0</v>
      </c>
      <c r="K223" s="31" t="n">
        <f aca="false">IF(A223="",0,ROUND(N(E223)*IFERROR(INDEX(Clients!$E$5:$E$154,MATCH(C223,Clients!$A$5:$A$154,0)),0),0))</f>
        <v>0</v>
      </c>
      <c r="L223" s="31" t="n">
        <f aca="false">J223-K223</f>
        <v>0</v>
      </c>
      <c r="M223" s="33" t="str">
        <f aca="false">IF(A223="","",B223+IFERROR(INDEX(Clients!$F$5:$F$154,MATCH(C223,Clients!$A$5:$A$154,0)),0))</f>
        <v/>
      </c>
      <c r="N223" s="36"/>
      <c r="O223" s="36"/>
      <c r="P223" s="35"/>
      <c r="Q223" s="32" t="n">
        <f aca="false">IF(A223="",0,J223-N(N223)-N(O223))</f>
        <v>0</v>
      </c>
      <c r="R223" s="34" t="str">
        <f aca="false">IF(OR(A223="",Q223&lt;=0),"",MAX(0,Settings!$B$15-M223))</f>
        <v/>
      </c>
      <c r="S223" s="30" t="str">
        <f aca="false">IF(A223="","",IF(Q223&lt;=0,"Paid",IF(N(N223)&gt;0,"Part paid",IF(N(R223)&gt;0,"Overdue","Due"))))</f>
        <v/>
      </c>
      <c r="T223" s="34" t="str">
        <f aca="false">IF(A223="","",IF(MONTH(B223)&gt;=4,MONTH(B223)-3,MONTH(B223)+9))</f>
        <v/>
      </c>
    </row>
    <row r="224" customFormat="false" ht="15" hidden="false" customHeight="true" outlineLevel="0" collapsed="false">
      <c r="A224" s="27"/>
      <c r="B224" s="35"/>
      <c r="C224" s="27"/>
      <c r="D224" s="27"/>
      <c r="E224" s="36"/>
      <c r="F224" s="30" t="str">
        <f aca="false">IF(A224="","",IF(Settings!$B$8="","No GST",IF(IFERROR(INDEX(Clients!$G$5:$G$154,MATCH(C224,Clients!$A$5:$A$154,0)),"")="96","Export",IF(IFERROR(INDEX(Clients!$G$5:$G$154,MATCH(C224,Clients!$A$5:$A$154,0)),"")=Settings!$B$17,"CGST+SGST","IGST"))))</f>
        <v/>
      </c>
      <c r="G224" s="31" t="n">
        <f aca="false">IF(F224="IGST",ROUND(N(E224)*Settings!$B$10,0),0)</f>
        <v>0</v>
      </c>
      <c r="H224" s="31" t="n">
        <f aca="false">IF(F224="CGST+SGST",ROUND(N(E224)*Settings!$B$10/2,0),0)</f>
        <v>0</v>
      </c>
      <c r="I224" s="31" t="n">
        <f aca="false">H224</f>
        <v>0</v>
      </c>
      <c r="J224" s="32" t="n">
        <f aca="false">N(E224)+G224+H224+I224</f>
        <v>0</v>
      </c>
      <c r="K224" s="31" t="n">
        <f aca="false">IF(A224="",0,ROUND(N(E224)*IFERROR(INDEX(Clients!$E$5:$E$154,MATCH(C224,Clients!$A$5:$A$154,0)),0),0))</f>
        <v>0</v>
      </c>
      <c r="L224" s="31" t="n">
        <f aca="false">J224-K224</f>
        <v>0</v>
      </c>
      <c r="M224" s="33" t="str">
        <f aca="false">IF(A224="","",B224+IFERROR(INDEX(Clients!$F$5:$F$154,MATCH(C224,Clients!$A$5:$A$154,0)),0))</f>
        <v/>
      </c>
      <c r="N224" s="36"/>
      <c r="O224" s="36"/>
      <c r="P224" s="35"/>
      <c r="Q224" s="32" t="n">
        <f aca="false">IF(A224="",0,J224-N(N224)-N(O224))</f>
        <v>0</v>
      </c>
      <c r="R224" s="34" t="str">
        <f aca="false">IF(OR(A224="",Q224&lt;=0),"",MAX(0,Settings!$B$15-M224))</f>
        <v/>
      </c>
      <c r="S224" s="30" t="str">
        <f aca="false">IF(A224="","",IF(Q224&lt;=0,"Paid",IF(N(N224)&gt;0,"Part paid",IF(N(R224)&gt;0,"Overdue","Due"))))</f>
        <v/>
      </c>
      <c r="T224" s="34" t="str">
        <f aca="false">IF(A224="","",IF(MONTH(B224)&gt;=4,MONTH(B224)-3,MONTH(B224)+9))</f>
        <v/>
      </c>
    </row>
    <row r="225" customFormat="false" ht="15" hidden="false" customHeight="true" outlineLevel="0" collapsed="false">
      <c r="A225" s="27"/>
      <c r="B225" s="35"/>
      <c r="C225" s="27"/>
      <c r="D225" s="27"/>
      <c r="E225" s="36"/>
      <c r="F225" s="30" t="str">
        <f aca="false">IF(A225="","",IF(Settings!$B$8="","No GST",IF(IFERROR(INDEX(Clients!$G$5:$G$154,MATCH(C225,Clients!$A$5:$A$154,0)),"")="96","Export",IF(IFERROR(INDEX(Clients!$G$5:$G$154,MATCH(C225,Clients!$A$5:$A$154,0)),"")=Settings!$B$17,"CGST+SGST","IGST"))))</f>
        <v/>
      </c>
      <c r="G225" s="31" t="n">
        <f aca="false">IF(F225="IGST",ROUND(N(E225)*Settings!$B$10,0),0)</f>
        <v>0</v>
      </c>
      <c r="H225" s="31" t="n">
        <f aca="false">IF(F225="CGST+SGST",ROUND(N(E225)*Settings!$B$10/2,0),0)</f>
        <v>0</v>
      </c>
      <c r="I225" s="31" t="n">
        <f aca="false">H225</f>
        <v>0</v>
      </c>
      <c r="J225" s="32" t="n">
        <f aca="false">N(E225)+G225+H225+I225</f>
        <v>0</v>
      </c>
      <c r="K225" s="31" t="n">
        <f aca="false">IF(A225="",0,ROUND(N(E225)*IFERROR(INDEX(Clients!$E$5:$E$154,MATCH(C225,Clients!$A$5:$A$154,0)),0),0))</f>
        <v>0</v>
      </c>
      <c r="L225" s="31" t="n">
        <f aca="false">J225-K225</f>
        <v>0</v>
      </c>
      <c r="M225" s="33" t="str">
        <f aca="false">IF(A225="","",B225+IFERROR(INDEX(Clients!$F$5:$F$154,MATCH(C225,Clients!$A$5:$A$154,0)),0))</f>
        <v/>
      </c>
      <c r="N225" s="36"/>
      <c r="O225" s="36"/>
      <c r="P225" s="35"/>
      <c r="Q225" s="32" t="n">
        <f aca="false">IF(A225="",0,J225-N(N225)-N(O225))</f>
        <v>0</v>
      </c>
      <c r="R225" s="34" t="str">
        <f aca="false">IF(OR(A225="",Q225&lt;=0),"",MAX(0,Settings!$B$15-M225))</f>
        <v/>
      </c>
      <c r="S225" s="30" t="str">
        <f aca="false">IF(A225="","",IF(Q225&lt;=0,"Paid",IF(N(N225)&gt;0,"Part paid",IF(N(R225)&gt;0,"Overdue","Due"))))</f>
        <v/>
      </c>
      <c r="T225" s="34" t="str">
        <f aca="false">IF(A225="","",IF(MONTH(B225)&gt;=4,MONTH(B225)-3,MONTH(B225)+9))</f>
        <v/>
      </c>
    </row>
    <row r="226" customFormat="false" ht="15" hidden="false" customHeight="true" outlineLevel="0" collapsed="false">
      <c r="A226" s="27"/>
      <c r="B226" s="35"/>
      <c r="C226" s="27"/>
      <c r="D226" s="27"/>
      <c r="E226" s="36"/>
      <c r="F226" s="30" t="str">
        <f aca="false">IF(A226="","",IF(Settings!$B$8="","No GST",IF(IFERROR(INDEX(Clients!$G$5:$G$154,MATCH(C226,Clients!$A$5:$A$154,0)),"")="96","Export",IF(IFERROR(INDEX(Clients!$G$5:$G$154,MATCH(C226,Clients!$A$5:$A$154,0)),"")=Settings!$B$17,"CGST+SGST","IGST"))))</f>
        <v/>
      </c>
      <c r="G226" s="31" t="n">
        <f aca="false">IF(F226="IGST",ROUND(N(E226)*Settings!$B$10,0),0)</f>
        <v>0</v>
      </c>
      <c r="H226" s="31" t="n">
        <f aca="false">IF(F226="CGST+SGST",ROUND(N(E226)*Settings!$B$10/2,0),0)</f>
        <v>0</v>
      </c>
      <c r="I226" s="31" t="n">
        <f aca="false">H226</f>
        <v>0</v>
      </c>
      <c r="J226" s="32" t="n">
        <f aca="false">N(E226)+G226+H226+I226</f>
        <v>0</v>
      </c>
      <c r="K226" s="31" t="n">
        <f aca="false">IF(A226="",0,ROUND(N(E226)*IFERROR(INDEX(Clients!$E$5:$E$154,MATCH(C226,Clients!$A$5:$A$154,0)),0),0))</f>
        <v>0</v>
      </c>
      <c r="L226" s="31" t="n">
        <f aca="false">J226-K226</f>
        <v>0</v>
      </c>
      <c r="M226" s="33" t="str">
        <f aca="false">IF(A226="","",B226+IFERROR(INDEX(Clients!$F$5:$F$154,MATCH(C226,Clients!$A$5:$A$154,0)),0))</f>
        <v/>
      </c>
      <c r="N226" s="36"/>
      <c r="O226" s="36"/>
      <c r="P226" s="35"/>
      <c r="Q226" s="32" t="n">
        <f aca="false">IF(A226="",0,J226-N(N226)-N(O226))</f>
        <v>0</v>
      </c>
      <c r="R226" s="34" t="str">
        <f aca="false">IF(OR(A226="",Q226&lt;=0),"",MAX(0,Settings!$B$15-M226))</f>
        <v/>
      </c>
      <c r="S226" s="30" t="str">
        <f aca="false">IF(A226="","",IF(Q226&lt;=0,"Paid",IF(N(N226)&gt;0,"Part paid",IF(N(R226)&gt;0,"Overdue","Due"))))</f>
        <v/>
      </c>
      <c r="T226" s="34" t="str">
        <f aca="false">IF(A226="","",IF(MONTH(B226)&gt;=4,MONTH(B226)-3,MONTH(B226)+9))</f>
        <v/>
      </c>
    </row>
    <row r="227" customFormat="false" ht="15" hidden="false" customHeight="true" outlineLevel="0" collapsed="false">
      <c r="A227" s="27"/>
      <c r="B227" s="35"/>
      <c r="C227" s="27"/>
      <c r="D227" s="27"/>
      <c r="E227" s="36"/>
      <c r="F227" s="30" t="str">
        <f aca="false">IF(A227="","",IF(Settings!$B$8="","No GST",IF(IFERROR(INDEX(Clients!$G$5:$G$154,MATCH(C227,Clients!$A$5:$A$154,0)),"")="96","Export",IF(IFERROR(INDEX(Clients!$G$5:$G$154,MATCH(C227,Clients!$A$5:$A$154,0)),"")=Settings!$B$17,"CGST+SGST","IGST"))))</f>
        <v/>
      </c>
      <c r="G227" s="31" t="n">
        <f aca="false">IF(F227="IGST",ROUND(N(E227)*Settings!$B$10,0),0)</f>
        <v>0</v>
      </c>
      <c r="H227" s="31" t="n">
        <f aca="false">IF(F227="CGST+SGST",ROUND(N(E227)*Settings!$B$10/2,0),0)</f>
        <v>0</v>
      </c>
      <c r="I227" s="31" t="n">
        <f aca="false">H227</f>
        <v>0</v>
      </c>
      <c r="J227" s="32" t="n">
        <f aca="false">N(E227)+G227+H227+I227</f>
        <v>0</v>
      </c>
      <c r="K227" s="31" t="n">
        <f aca="false">IF(A227="",0,ROUND(N(E227)*IFERROR(INDEX(Clients!$E$5:$E$154,MATCH(C227,Clients!$A$5:$A$154,0)),0),0))</f>
        <v>0</v>
      </c>
      <c r="L227" s="31" t="n">
        <f aca="false">J227-K227</f>
        <v>0</v>
      </c>
      <c r="M227" s="33" t="str">
        <f aca="false">IF(A227="","",B227+IFERROR(INDEX(Clients!$F$5:$F$154,MATCH(C227,Clients!$A$5:$A$154,0)),0))</f>
        <v/>
      </c>
      <c r="N227" s="36"/>
      <c r="O227" s="36"/>
      <c r="P227" s="35"/>
      <c r="Q227" s="32" t="n">
        <f aca="false">IF(A227="",0,J227-N(N227)-N(O227))</f>
        <v>0</v>
      </c>
      <c r="R227" s="34" t="str">
        <f aca="false">IF(OR(A227="",Q227&lt;=0),"",MAX(0,Settings!$B$15-M227))</f>
        <v/>
      </c>
      <c r="S227" s="30" t="str">
        <f aca="false">IF(A227="","",IF(Q227&lt;=0,"Paid",IF(N(N227)&gt;0,"Part paid",IF(N(R227)&gt;0,"Overdue","Due"))))</f>
        <v/>
      </c>
      <c r="T227" s="34" t="str">
        <f aca="false">IF(A227="","",IF(MONTH(B227)&gt;=4,MONTH(B227)-3,MONTH(B227)+9))</f>
        <v/>
      </c>
    </row>
    <row r="228" customFormat="false" ht="15" hidden="false" customHeight="true" outlineLevel="0" collapsed="false">
      <c r="A228" s="27"/>
      <c r="B228" s="35"/>
      <c r="C228" s="27"/>
      <c r="D228" s="27"/>
      <c r="E228" s="36"/>
      <c r="F228" s="30" t="str">
        <f aca="false">IF(A228="","",IF(Settings!$B$8="","No GST",IF(IFERROR(INDEX(Clients!$G$5:$G$154,MATCH(C228,Clients!$A$5:$A$154,0)),"")="96","Export",IF(IFERROR(INDEX(Clients!$G$5:$G$154,MATCH(C228,Clients!$A$5:$A$154,0)),"")=Settings!$B$17,"CGST+SGST","IGST"))))</f>
        <v/>
      </c>
      <c r="G228" s="31" t="n">
        <f aca="false">IF(F228="IGST",ROUND(N(E228)*Settings!$B$10,0),0)</f>
        <v>0</v>
      </c>
      <c r="H228" s="31" t="n">
        <f aca="false">IF(F228="CGST+SGST",ROUND(N(E228)*Settings!$B$10/2,0),0)</f>
        <v>0</v>
      </c>
      <c r="I228" s="31" t="n">
        <f aca="false">H228</f>
        <v>0</v>
      </c>
      <c r="J228" s="32" t="n">
        <f aca="false">N(E228)+G228+H228+I228</f>
        <v>0</v>
      </c>
      <c r="K228" s="31" t="n">
        <f aca="false">IF(A228="",0,ROUND(N(E228)*IFERROR(INDEX(Clients!$E$5:$E$154,MATCH(C228,Clients!$A$5:$A$154,0)),0),0))</f>
        <v>0</v>
      </c>
      <c r="L228" s="31" t="n">
        <f aca="false">J228-K228</f>
        <v>0</v>
      </c>
      <c r="M228" s="33" t="str">
        <f aca="false">IF(A228="","",B228+IFERROR(INDEX(Clients!$F$5:$F$154,MATCH(C228,Clients!$A$5:$A$154,0)),0))</f>
        <v/>
      </c>
      <c r="N228" s="36"/>
      <c r="O228" s="36"/>
      <c r="P228" s="35"/>
      <c r="Q228" s="32" t="n">
        <f aca="false">IF(A228="",0,J228-N(N228)-N(O228))</f>
        <v>0</v>
      </c>
      <c r="R228" s="34" t="str">
        <f aca="false">IF(OR(A228="",Q228&lt;=0),"",MAX(0,Settings!$B$15-M228))</f>
        <v/>
      </c>
      <c r="S228" s="30" t="str">
        <f aca="false">IF(A228="","",IF(Q228&lt;=0,"Paid",IF(N(N228)&gt;0,"Part paid",IF(N(R228)&gt;0,"Overdue","Due"))))</f>
        <v/>
      </c>
      <c r="T228" s="34" t="str">
        <f aca="false">IF(A228="","",IF(MONTH(B228)&gt;=4,MONTH(B228)-3,MONTH(B228)+9))</f>
        <v/>
      </c>
    </row>
    <row r="229" customFormat="false" ht="15" hidden="false" customHeight="true" outlineLevel="0" collapsed="false">
      <c r="A229" s="27"/>
      <c r="B229" s="35"/>
      <c r="C229" s="27"/>
      <c r="D229" s="27"/>
      <c r="E229" s="36"/>
      <c r="F229" s="30" t="str">
        <f aca="false">IF(A229="","",IF(Settings!$B$8="","No GST",IF(IFERROR(INDEX(Clients!$G$5:$G$154,MATCH(C229,Clients!$A$5:$A$154,0)),"")="96","Export",IF(IFERROR(INDEX(Clients!$G$5:$G$154,MATCH(C229,Clients!$A$5:$A$154,0)),"")=Settings!$B$17,"CGST+SGST","IGST"))))</f>
        <v/>
      </c>
      <c r="G229" s="31" t="n">
        <f aca="false">IF(F229="IGST",ROUND(N(E229)*Settings!$B$10,0),0)</f>
        <v>0</v>
      </c>
      <c r="H229" s="31" t="n">
        <f aca="false">IF(F229="CGST+SGST",ROUND(N(E229)*Settings!$B$10/2,0),0)</f>
        <v>0</v>
      </c>
      <c r="I229" s="31" t="n">
        <f aca="false">H229</f>
        <v>0</v>
      </c>
      <c r="J229" s="32" t="n">
        <f aca="false">N(E229)+G229+H229+I229</f>
        <v>0</v>
      </c>
      <c r="K229" s="31" t="n">
        <f aca="false">IF(A229="",0,ROUND(N(E229)*IFERROR(INDEX(Clients!$E$5:$E$154,MATCH(C229,Clients!$A$5:$A$154,0)),0),0))</f>
        <v>0</v>
      </c>
      <c r="L229" s="31" t="n">
        <f aca="false">J229-K229</f>
        <v>0</v>
      </c>
      <c r="M229" s="33" t="str">
        <f aca="false">IF(A229="","",B229+IFERROR(INDEX(Clients!$F$5:$F$154,MATCH(C229,Clients!$A$5:$A$154,0)),0))</f>
        <v/>
      </c>
      <c r="N229" s="36"/>
      <c r="O229" s="36"/>
      <c r="P229" s="35"/>
      <c r="Q229" s="32" t="n">
        <f aca="false">IF(A229="",0,J229-N(N229)-N(O229))</f>
        <v>0</v>
      </c>
      <c r="R229" s="34" t="str">
        <f aca="false">IF(OR(A229="",Q229&lt;=0),"",MAX(0,Settings!$B$15-M229))</f>
        <v/>
      </c>
      <c r="S229" s="30" t="str">
        <f aca="false">IF(A229="","",IF(Q229&lt;=0,"Paid",IF(N(N229)&gt;0,"Part paid",IF(N(R229)&gt;0,"Overdue","Due"))))</f>
        <v/>
      </c>
      <c r="T229" s="34" t="str">
        <f aca="false">IF(A229="","",IF(MONTH(B229)&gt;=4,MONTH(B229)-3,MONTH(B229)+9))</f>
        <v/>
      </c>
    </row>
    <row r="230" customFormat="false" ht="15" hidden="false" customHeight="true" outlineLevel="0" collapsed="false">
      <c r="A230" s="27"/>
      <c r="B230" s="35"/>
      <c r="C230" s="27"/>
      <c r="D230" s="27"/>
      <c r="E230" s="36"/>
      <c r="F230" s="30" t="str">
        <f aca="false">IF(A230="","",IF(Settings!$B$8="","No GST",IF(IFERROR(INDEX(Clients!$G$5:$G$154,MATCH(C230,Clients!$A$5:$A$154,0)),"")="96","Export",IF(IFERROR(INDEX(Clients!$G$5:$G$154,MATCH(C230,Clients!$A$5:$A$154,0)),"")=Settings!$B$17,"CGST+SGST","IGST"))))</f>
        <v/>
      </c>
      <c r="G230" s="31" t="n">
        <f aca="false">IF(F230="IGST",ROUND(N(E230)*Settings!$B$10,0),0)</f>
        <v>0</v>
      </c>
      <c r="H230" s="31" t="n">
        <f aca="false">IF(F230="CGST+SGST",ROUND(N(E230)*Settings!$B$10/2,0),0)</f>
        <v>0</v>
      </c>
      <c r="I230" s="31" t="n">
        <f aca="false">H230</f>
        <v>0</v>
      </c>
      <c r="J230" s="32" t="n">
        <f aca="false">N(E230)+G230+H230+I230</f>
        <v>0</v>
      </c>
      <c r="K230" s="31" t="n">
        <f aca="false">IF(A230="",0,ROUND(N(E230)*IFERROR(INDEX(Clients!$E$5:$E$154,MATCH(C230,Clients!$A$5:$A$154,0)),0),0))</f>
        <v>0</v>
      </c>
      <c r="L230" s="31" t="n">
        <f aca="false">J230-K230</f>
        <v>0</v>
      </c>
      <c r="M230" s="33" t="str">
        <f aca="false">IF(A230="","",B230+IFERROR(INDEX(Clients!$F$5:$F$154,MATCH(C230,Clients!$A$5:$A$154,0)),0))</f>
        <v/>
      </c>
      <c r="N230" s="36"/>
      <c r="O230" s="36"/>
      <c r="P230" s="35"/>
      <c r="Q230" s="32" t="n">
        <f aca="false">IF(A230="",0,J230-N(N230)-N(O230))</f>
        <v>0</v>
      </c>
      <c r="R230" s="34" t="str">
        <f aca="false">IF(OR(A230="",Q230&lt;=0),"",MAX(0,Settings!$B$15-M230))</f>
        <v/>
      </c>
      <c r="S230" s="30" t="str">
        <f aca="false">IF(A230="","",IF(Q230&lt;=0,"Paid",IF(N(N230)&gt;0,"Part paid",IF(N(R230)&gt;0,"Overdue","Due"))))</f>
        <v/>
      </c>
      <c r="T230" s="34" t="str">
        <f aca="false">IF(A230="","",IF(MONTH(B230)&gt;=4,MONTH(B230)-3,MONTH(B230)+9))</f>
        <v/>
      </c>
    </row>
    <row r="231" customFormat="false" ht="15" hidden="false" customHeight="true" outlineLevel="0" collapsed="false">
      <c r="A231" s="27"/>
      <c r="B231" s="35"/>
      <c r="C231" s="27"/>
      <c r="D231" s="27"/>
      <c r="E231" s="36"/>
      <c r="F231" s="30" t="str">
        <f aca="false">IF(A231="","",IF(Settings!$B$8="","No GST",IF(IFERROR(INDEX(Clients!$G$5:$G$154,MATCH(C231,Clients!$A$5:$A$154,0)),"")="96","Export",IF(IFERROR(INDEX(Clients!$G$5:$G$154,MATCH(C231,Clients!$A$5:$A$154,0)),"")=Settings!$B$17,"CGST+SGST","IGST"))))</f>
        <v/>
      </c>
      <c r="G231" s="31" t="n">
        <f aca="false">IF(F231="IGST",ROUND(N(E231)*Settings!$B$10,0),0)</f>
        <v>0</v>
      </c>
      <c r="H231" s="31" t="n">
        <f aca="false">IF(F231="CGST+SGST",ROUND(N(E231)*Settings!$B$10/2,0),0)</f>
        <v>0</v>
      </c>
      <c r="I231" s="31" t="n">
        <f aca="false">H231</f>
        <v>0</v>
      </c>
      <c r="J231" s="32" t="n">
        <f aca="false">N(E231)+G231+H231+I231</f>
        <v>0</v>
      </c>
      <c r="K231" s="31" t="n">
        <f aca="false">IF(A231="",0,ROUND(N(E231)*IFERROR(INDEX(Clients!$E$5:$E$154,MATCH(C231,Clients!$A$5:$A$154,0)),0),0))</f>
        <v>0</v>
      </c>
      <c r="L231" s="31" t="n">
        <f aca="false">J231-K231</f>
        <v>0</v>
      </c>
      <c r="M231" s="33" t="str">
        <f aca="false">IF(A231="","",B231+IFERROR(INDEX(Clients!$F$5:$F$154,MATCH(C231,Clients!$A$5:$A$154,0)),0))</f>
        <v/>
      </c>
      <c r="N231" s="36"/>
      <c r="O231" s="36"/>
      <c r="P231" s="35"/>
      <c r="Q231" s="32" t="n">
        <f aca="false">IF(A231="",0,J231-N(N231)-N(O231))</f>
        <v>0</v>
      </c>
      <c r="R231" s="34" t="str">
        <f aca="false">IF(OR(A231="",Q231&lt;=0),"",MAX(0,Settings!$B$15-M231))</f>
        <v/>
      </c>
      <c r="S231" s="30" t="str">
        <f aca="false">IF(A231="","",IF(Q231&lt;=0,"Paid",IF(N(N231)&gt;0,"Part paid",IF(N(R231)&gt;0,"Overdue","Due"))))</f>
        <v/>
      </c>
      <c r="T231" s="34" t="str">
        <f aca="false">IF(A231="","",IF(MONTH(B231)&gt;=4,MONTH(B231)-3,MONTH(B231)+9))</f>
        <v/>
      </c>
    </row>
    <row r="232" customFormat="false" ht="15" hidden="false" customHeight="true" outlineLevel="0" collapsed="false">
      <c r="A232" s="27"/>
      <c r="B232" s="35"/>
      <c r="C232" s="27"/>
      <c r="D232" s="27"/>
      <c r="E232" s="36"/>
      <c r="F232" s="30" t="str">
        <f aca="false">IF(A232="","",IF(Settings!$B$8="","No GST",IF(IFERROR(INDEX(Clients!$G$5:$G$154,MATCH(C232,Clients!$A$5:$A$154,0)),"")="96","Export",IF(IFERROR(INDEX(Clients!$G$5:$G$154,MATCH(C232,Clients!$A$5:$A$154,0)),"")=Settings!$B$17,"CGST+SGST","IGST"))))</f>
        <v/>
      </c>
      <c r="G232" s="31" t="n">
        <f aca="false">IF(F232="IGST",ROUND(N(E232)*Settings!$B$10,0),0)</f>
        <v>0</v>
      </c>
      <c r="H232" s="31" t="n">
        <f aca="false">IF(F232="CGST+SGST",ROUND(N(E232)*Settings!$B$10/2,0),0)</f>
        <v>0</v>
      </c>
      <c r="I232" s="31" t="n">
        <f aca="false">H232</f>
        <v>0</v>
      </c>
      <c r="J232" s="32" t="n">
        <f aca="false">N(E232)+G232+H232+I232</f>
        <v>0</v>
      </c>
      <c r="K232" s="31" t="n">
        <f aca="false">IF(A232="",0,ROUND(N(E232)*IFERROR(INDEX(Clients!$E$5:$E$154,MATCH(C232,Clients!$A$5:$A$154,0)),0),0))</f>
        <v>0</v>
      </c>
      <c r="L232" s="31" t="n">
        <f aca="false">J232-K232</f>
        <v>0</v>
      </c>
      <c r="M232" s="33" t="str">
        <f aca="false">IF(A232="","",B232+IFERROR(INDEX(Clients!$F$5:$F$154,MATCH(C232,Clients!$A$5:$A$154,0)),0))</f>
        <v/>
      </c>
      <c r="N232" s="36"/>
      <c r="O232" s="36"/>
      <c r="P232" s="35"/>
      <c r="Q232" s="32" t="n">
        <f aca="false">IF(A232="",0,J232-N(N232)-N(O232))</f>
        <v>0</v>
      </c>
      <c r="R232" s="34" t="str">
        <f aca="false">IF(OR(A232="",Q232&lt;=0),"",MAX(0,Settings!$B$15-M232))</f>
        <v/>
      </c>
      <c r="S232" s="30" t="str">
        <f aca="false">IF(A232="","",IF(Q232&lt;=0,"Paid",IF(N(N232)&gt;0,"Part paid",IF(N(R232)&gt;0,"Overdue","Due"))))</f>
        <v/>
      </c>
      <c r="T232" s="34" t="str">
        <f aca="false">IF(A232="","",IF(MONTH(B232)&gt;=4,MONTH(B232)-3,MONTH(B232)+9))</f>
        <v/>
      </c>
    </row>
    <row r="233" customFormat="false" ht="15" hidden="false" customHeight="true" outlineLevel="0" collapsed="false">
      <c r="A233" s="27"/>
      <c r="B233" s="35"/>
      <c r="C233" s="27"/>
      <c r="D233" s="27"/>
      <c r="E233" s="36"/>
      <c r="F233" s="30" t="str">
        <f aca="false">IF(A233="","",IF(Settings!$B$8="","No GST",IF(IFERROR(INDEX(Clients!$G$5:$G$154,MATCH(C233,Clients!$A$5:$A$154,0)),"")="96","Export",IF(IFERROR(INDEX(Clients!$G$5:$G$154,MATCH(C233,Clients!$A$5:$A$154,0)),"")=Settings!$B$17,"CGST+SGST","IGST"))))</f>
        <v/>
      </c>
      <c r="G233" s="31" t="n">
        <f aca="false">IF(F233="IGST",ROUND(N(E233)*Settings!$B$10,0),0)</f>
        <v>0</v>
      </c>
      <c r="H233" s="31" t="n">
        <f aca="false">IF(F233="CGST+SGST",ROUND(N(E233)*Settings!$B$10/2,0),0)</f>
        <v>0</v>
      </c>
      <c r="I233" s="31" t="n">
        <f aca="false">H233</f>
        <v>0</v>
      </c>
      <c r="J233" s="32" t="n">
        <f aca="false">N(E233)+G233+H233+I233</f>
        <v>0</v>
      </c>
      <c r="K233" s="31" t="n">
        <f aca="false">IF(A233="",0,ROUND(N(E233)*IFERROR(INDEX(Clients!$E$5:$E$154,MATCH(C233,Clients!$A$5:$A$154,0)),0),0))</f>
        <v>0</v>
      </c>
      <c r="L233" s="31" t="n">
        <f aca="false">J233-K233</f>
        <v>0</v>
      </c>
      <c r="M233" s="33" t="str">
        <f aca="false">IF(A233="","",B233+IFERROR(INDEX(Clients!$F$5:$F$154,MATCH(C233,Clients!$A$5:$A$154,0)),0))</f>
        <v/>
      </c>
      <c r="N233" s="36"/>
      <c r="O233" s="36"/>
      <c r="P233" s="35"/>
      <c r="Q233" s="32" t="n">
        <f aca="false">IF(A233="",0,J233-N(N233)-N(O233))</f>
        <v>0</v>
      </c>
      <c r="R233" s="34" t="str">
        <f aca="false">IF(OR(A233="",Q233&lt;=0),"",MAX(0,Settings!$B$15-M233))</f>
        <v/>
      </c>
      <c r="S233" s="30" t="str">
        <f aca="false">IF(A233="","",IF(Q233&lt;=0,"Paid",IF(N(N233)&gt;0,"Part paid",IF(N(R233)&gt;0,"Overdue","Due"))))</f>
        <v/>
      </c>
      <c r="T233" s="34" t="str">
        <f aca="false">IF(A233="","",IF(MONTH(B233)&gt;=4,MONTH(B233)-3,MONTH(B233)+9))</f>
        <v/>
      </c>
    </row>
    <row r="234" customFormat="false" ht="15" hidden="false" customHeight="true" outlineLevel="0" collapsed="false">
      <c r="A234" s="27"/>
      <c r="B234" s="35"/>
      <c r="C234" s="27"/>
      <c r="D234" s="27"/>
      <c r="E234" s="36"/>
      <c r="F234" s="30" t="str">
        <f aca="false">IF(A234="","",IF(Settings!$B$8="","No GST",IF(IFERROR(INDEX(Clients!$G$5:$G$154,MATCH(C234,Clients!$A$5:$A$154,0)),"")="96","Export",IF(IFERROR(INDEX(Clients!$G$5:$G$154,MATCH(C234,Clients!$A$5:$A$154,0)),"")=Settings!$B$17,"CGST+SGST","IGST"))))</f>
        <v/>
      </c>
      <c r="G234" s="31" t="n">
        <f aca="false">IF(F234="IGST",ROUND(N(E234)*Settings!$B$10,0),0)</f>
        <v>0</v>
      </c>
      <c r="H234" s="31" t="n">
        <f aca="false">IF(F234="CGST+SGST",ROUND(N(E234)*Settings!$B$10/2,0),0)</f>
        <v>0</v>
      </c>
      <c r="I234" s="31" t="n">
        <f aca="false">H234</f>
        <v>0</v>
      </c>
      <c r="J234" s="32" t="n">
        <f aca="false">N(E234)+G234+H234+I234</f>
        <v>0</v>
      </c>
      <c r="K234" s="31" t="n">
        <f aca="false">IF(A234="",0,ROUND(N(E234)*IFERROR(INDEX(Clients!$E$5:$E$154,MATCH(C234,Clients!$A$5:$A$154,0)),0),0))</f>
        <v>0</v>
      </c>
      <c r="L234" s="31" t="n">
        <f aca="false">J234-K234</f>
        <v>0</v>
      </c>
      <c r="M234" s="33" t="str">
        <f aca="false">IF(A234="","",B234+IFERROR(INDEX(Clients!$F$5:$F$154,MATCH(C234,Clients!$A$5:$A$154,0)),0))</f>
        <v/>
      </c>
      <c r="N234" s="36"/>
      <c r="O234" s="36"/>
      <c r="P234" s="35"/>
      <c r="Q234" s="32" t="n">
        <f aca="false">IF(A234="",0,J234-N(N234)-N(O234))</f>
        <v>0</v>
      </c>
      <c r="R234" s="34" t="str">
        <f aca="false">IF(OR(A234="",Q234&lt;=0),"",MAX(0,Settings!$B$15-M234))</f>
        <v/>
      </c>
      <c r="S234" s="30" t="str">
        <f aca="false">IF(A234="","",IF(Q234&lt;=0,"Paid",IF(N(N234)&gt;0,"Part paid",IF(N(R234)&gt;0,"Overdue","Due"))))</f>
        <v/>
      </c>
      <c r="T234" s="34" t="str">
        <f aca="false">IF(A234="","",IF(MONTH(B234)&gt;=4,MONTH(B234)-3,MONTH(B234)+9))</f>
        <v/>
      </c>
    </row>
    <row r="235" customFormat="false" ht="15" hidden="false" customHeight="true" outlineLevel="0" collapsed="false">
      <c r="A235" s="27"/>
      <c r="B235" s="35"/>
      <c r="C235" s="27"/>
      <c r="D235" s="27"/>
      <c r="E235" s="36"/>
      <c r="F235" s="30" t="str">
        <f aca="false">IF(A235="","",IF(Settings!$B$8="","No GST",IF(IFERROR(INDEX(Clients!$G$5:$G$154,MATCH(C235,Clients!$A$5:$A$154,0)),"")="96","Export",IF(IFERROR(INDEX(Clients!$G$5:$G$154,MATCH(C235,Clients!$A$5:$A$154,0)),"")=Settings!$B$17,"CGST+SGST","IGST"))))</f>
        <v/>
      </c>
      <c r="G235" s="31" t="n">
        <f aca="false">IF(F235="IGST",ROUND(N(E235)*Settings!$B$10,0),0)</f>
        <v>0</v>
      </c>
      <c r="H235" s="31" t="n">
        <f aca="false">IF(F235="CGST+SGST",ROUND(N(E235)*Settings!$B$10/2,0),0)</f>
        <v>0</v>
      </c>
      <c r="I235" s="31" t="n">
        <f aca="false">H235</f>
        <v>0</v>
      </c>
      <c r="J235" s="32" t="n">
        <f aca="false">N(E235)+G235+H235+I235</f>
        <v>0</v>
      </c>
      <c r="K235" s="31" t="n">
        <f aca="false">IF(A235="",0,ROUND(N(E235)*IFERROR(INDEX(Clients!$E$5:$E$154,MATCH(C235,Clients!$A$5:$A$154,0)),0),0))</f>
        <v>0</v>
      </c>
      <c r="L235" s="31" t="n">
        <f aca="false">J235-K235</f>
        <v>0</v>
      </c>
      <c r="M235" s="33" t="str">
        <f aca="false">IF(A235="","",B235+IFERROR(INDEX(Clients!$F$5:$F$154,MATCH(C235,Clients!$A$5:$A$154,0)),0))</f>
        <v/>
      </c>
      <c r="N235" s="36"/>
      <c r="O235" s="36"/>
      <c r="P235" s="35"/>
      <c r="Q235" s="32" t="n">
        <f aca="false">IF(A235="",0,J235-N(N235)-N(O235))</f>
        <v>0</v>
      </c>
      <c r="R235" s="34" t="str">
        <f aca="false">IF(OR(A235="",Q235&lt;=0),"",MAX(0,Settings!$B$15-M235))</f>
        <v/>
      </c>
      <c r="S235" s="30" t="str">
        <f aca="false">IF(A235="","",IF(Q235&lt;=0,"Paid",IF(N(N235)&gt;0,"Part paid",IF(N(R235)&gt;0,"Overdue","Due"))))</f>
        <v/>
      </c>
      <c r="T235" s="34" t="str">
        <f aca="false">IF(A235="","",IF(MONTH(B235)&gt;=4,MONTH(B235)-3,MONTH(B235)+9))</f>
        <v/>
      </c>
    </row>
    <row r="236" customFormat="false" ht="15" hidden="false" customHeight="true" outlineLevel="0" collapsed="false">
      <c r="A236" s="27"/>
      <c r="B236" s="35"/>
      <c r="C236" s="27"/>
      <c r="D236" s="27"/>
      <c r="E236" s="36"/>
      <c r="F236" s="30" t="str">
        <f aca="false">IF(A236="","",IF(Settings!$B$8="","No GST",IF(IFERROR(INDEX(Clients!$G$5:$G$154,MATCH(C236,Clients!$A$5:$A$154,0)),"")="96","Export",IF(IFERROR(INDEX(Clients!$G$5:$G$154,MATCH(C236,Clients!$A$5:$A$154,0)),"")=Settings!$B$17,"CGST+SGST","IGST"))))</f>
        <v/>
      </c>
      <c r="G236" s="31" t="n">
        <f aca="false">IF(F236="IGST",ROUND(N(E236)*Settings!$B$10,0),0)</f>
        <v>0</v>
      </c>
      <c r="H236" s="31" t="n">
        <f aca="false">IF(F236="CGST+SGST",ROUND(N(E236)*Settings!$B$10/2,0),0)</f>
        <v>0</v>
      </c>
      <c r="I236" s="31" t="n">
        <f aca="false">H236</f>
        <v>0</v>
      </c>
      <c r="J236" s="32" t="n">
        <f aca="false">N(E236)+G236+H236+I236</f>
        <v>0</v>
      </c>
      <c r="K236" s="31" t="n">
        <f aca="false">IF(A236="",0,ROUND(N(E236)*IFERROR(INDEX(Clients!$E$5:$E$154,MATCH(C236,Clients!$A$5:$A$154,0)),0),0))</f>
        <v>0</v>
      </c>
      <c r="L236" s="31" t="n">
        <f aca="false">J236-K236</f>
        <v>0</v>
      </c>
      <c r="M236" s="33" t="str">
        <f aca="false">IF(A236="","",B236+IFERROR(INDEX(Clients!$F$5:$F$154,MATCH(C236,Clients!$A$5:$A$154,0)),0))</f>
        <v/>
      </c>
      <c r="N236" s="36"/>
      <c r="O236" s="36"/>
      <c r="P236" s="35"/>
      <c r="Q236" s="32" t="n">
        <f aca="false">IF(A236="",0,J236-N(N236)-N(O236))</f>
        <v>0</v>
      </c>
      <c r="R236" s="34" t="str">
        <f aca="false">IF(OR(A236="",Q236&lt;=0),"",MAX(0,Settings!$B$15-M236))</f>
        <v/>
      </c>
      <c r="S236" s="30" t="str">
        <f aca="false">IF(A236="","",IF(Q236&lt;=0,"Paid",IF(N(N236)&gt;0,"Part paid",IF(N(R236)&gt;0,"Overdue","Due"))))</f>
        <v/>
      </c>
      <c r="T236" s="34" t="str">
        <f aca="false">IF(A236="","",IF(MONTH(B236)&gt;=4,MONTH(B236)-3,MONTH(B236)+9))</f>
        <v/>
      </c>
    </row>
    <row r="237" customFormat="false" ht="15" hidden="false" customHeight="true" outlineLevel="0" collapsed="false">
      <c r="A237" s="27"/>
      <c r="B237" s="35"/>
      <c r="C237" s="27"/>
      <c r="D237" s="27"/>
      <c r="E237" s="36"/>
      <c r="F237" s="30" t="str">
        <f aca="false">IF(A237="","",IF(Settings!$B$8="","No GST",IF(IFERROR(INDEX(Clients!$G$5:$G$154,MATCH(C237,Clients!$A$5:$A$154,0)),"")="96","Export",IF(IFERROR(INDEX(Clients!$G$5:$G$154,MATCH(C237,Clients!$A$5:$A$154,0)),"")=Settings!$B$17,"CGST+SGST","IGST"))))</f>
        <v/>
      </c>
      <c r="G237" s="31" t="n">
        <f aca="false">IF(F237="IGST",ROUND(N(E237)*Settings!$B$10,0),0)</f>
        <v>0</v>
      </c>
      <c r="H237" s="31" t="n">
        <f aca="false">IF(F237="CGST+SGST",ROUND(N(E237)*Settings!$B$10/2,0),0)</f>
        <v>0</v>
      </c>
      <c r="I237" s="31" t="n">
        <f aca="false">H237</f>
        <v>0</v>
      </c>
      <c r="J237" s="32" t="n">
        <f aca="false">N(E237)+G237+H237+I237</f>
        <v>0</v>
      </c>
      <c r="K237" s="31" t="n">
        <f aca="false">IF(A237="",0,ROUND(N(E237)*IFERROR(INDEX(Clients!$E$5:$E$154,MATCH(C237,Clients!$A$5:$A$154,0)),0),0))</f>
        <v>0</v>
      </c>
      <c r="L237" s="31" t="n">
        <f aca="false">J237-K237</f>
        <v>0</v>
      </c>
      <c r="M237" s="33" t="str">
        <f aca="false">IF(A237="","",B237+IFERROR(INDEX(Clients!$F$5:$F$154,MATCH(C237,Clients!$A$5:$A$154,0)),0))</f>
        <v/>
      </c>
      <c r="N237" s="36"/>
      <c r="O237" s="36"/>
      <c r="P237" s="35"/>
      <c r="Q237" s="32" t="n">
        <f aca="false">IF(A237="",0,J237-N(N237)-N(O237))</f>
        <v>0</v>
      </c>
      <c r="R237" s="34" t="str">
        <f aca="false">IF(OR(A237="",Q237&lt;=0),"",MAX(0,Settings!$B$15-M237))</f>
        <v/>
      </c>
      <c r="S237" s="30" t="str">
        <f aca="false">IF(A237="","",IF(Q237&lt;=0,"Paid",IF(N(N237)&gt;0,"Part paid",IF(N(R237)&gt;0,"Overdue","Due"))))</f>
        <v/>
      </c>
      <c r="T237" s="34" t="str">
        <f aca="false">IF(A237="","",IF(MONTH(B237)&gt;=4,MONTH(B237)-3,MONTH(B237)+9))</f>
        <v/>
      </c>
    </row>
    <row r="238" customFormat="false" ht="15" hidden="false" customHeight="true" outlineLevel="0" collapsed="false">
      <c r="A238" s="27"/>
      <c r="B238" s="35"/>
      <c r="C238" s="27"/>
      <c r="D238" s="27"/>
      <c r="E238" s="36"/>
      <c r="F238" s="30" t="str">
        <f aca="false">IF(A238="","",IF(Settings!$B$8="","No GST",IF(IFERROR(INDEX(Clients!$G$5:$G$154,MATCH(C238,Clients!$A$5:$A$154,0)),"")="96","Export",IF(IFERROR(INDEX(Clients!$G$5:$G$154,MATCH(C238,Clients!$A$5:$A$154,0)),"")=Settings!$B$17,"CGST+SGST","IGST"))))</f>
        <v/>
      </c>
      <c r="G238" s="31" t="n">
        <f aca="false">IF(F238="IGST",ROUND(N(E238)*Settings!$B$10,0),0)</f>
        <v>0</v>
      </c>
      <c r="H238" s="31" t="n">
        <f aca="false">IF(F238="CGST+SGST",ROUND(N(E238)*Settings!$B$10/2,0),0)</f>
        <v>0</v>
      </c>
      <c r="I238" s="31" t="n">
        <f aca="false">H238</f>
        <v>0</v>
      </c>
      <c r="J238" s="32" t="n">
        <f aca="false">N(E238)+G238+H238+I238</f>
        <v>0</v>
      </c>
      <c r="K238" s="31" t="n">
        <f aca="false">IF(A238="",0,ROUND(N(E238)*IFERROR(INDEX(Clients!$E$5:$E$154,MATCH(C238,Clients!$A$5:$A$154,0)),0),0))</f>
        <v>0</v>
      </c>
      <c r="L238" s="31" t="n">
        <f aca="false">J238-K238</f>
        <v>0</v>
      </c>
      <c r="M238" s="33" t="str">
        <f aca="false">IF(A238="","",B238+IFERROR(INDEX(Clients!$F$5:$F$154,MATCH(C238,Clients!$A$5:$A$154,0)),0))</f>
        <v/>
      </c>
      <c r="N238" s="36"/>
      <c r="O238" s="36"/>
      <c r="P238" s="35"/>
      <c r="Q238" s="32" t="n">
        <f aca="false">IF(A238="",0,J238-N(N238)-N(O238))</f>
        <v>0</v>
      </c>
      <c r="R238" s="34" t="str">
        <f aca="false">IF(OR(A238="",Q238&lt;=0),"",MAX(0,Settings!$B$15-M238))</f>
        <v/>
      </c>
      <c r="S238" s="30" t="str">
        <f aca="false">IF(A238="","",IF(Q238&lt;=0,"Paid",IF(N(N238)&gt;0,"Part paid",IF(N(R238)&gt;0,"Overdue","Due"))))</f>
        <v/>
      </c>
      <c r="T238" s="34" t="str">
        <f aca="false">IF(A238="","",IF(MONTH(B238)&gt;=4,MONTH(B238)-3,MONTH(B238)+9))</f>
        <v/>
      </c>
    </row>
    <row r="239" customFormat="false" ht="15" hidden="false" customHeight="true" outlineLevel="0" collapsed="false">
      <c r="A239" s="27"/>
      <c r="B239" s="35"/>
      <c r="C239" s="27"/>
      <c r="D239" s="27"/>
      <c r="E239" s="36"/>
      <c r="F239" s="30" t="str">
        <f aca="false">IF(A239="","",IF(Settings!$B$8="","No GST",IF(IFERROR(INDEX(Clients!$G$5:$G$154,MATCH(C239,Clients!$A$5:$A$154,0)),"")="96","Export",IF(IFERROR(INDEX(Clients!$G$5:$G$154,MATCH(C239,Clients!$A$5:$A$154,0)),"")=Settings!$B$17,"CGST+SGST","IGST"))))</f>
        <v/>
      </c>
      <c r="G239" s="31" t="n">
        <f aca="false">IF(F239="IGST",ROUND(N(E239)*Settings!$B$10,0),0)</f>
        <v>0</v>
      </c>
      <c r="H239" s="31" t="n">
        <f aca="false">IF(F239="CGST+SGST",ROUND(N(E239)*Settings!$B$10/2,0),0)</f>
        <v>0</v>
      </c>
      <c r="I239" s="31" t="n">
        <f aca="false">H239</f>
        <v>0</v>
      </c>
      <c r="J239" s="32" t="n">
        <f aca="false">N(E239)+G239+H239+I239</f>
        <v>0</v>
      </c>
      <c r="K239" s="31" t="n">
        <f aca="false">IF(A239="",0,ROUND(N(E239)*IFERROR(INDEX(Clients!$E$5:$E$154,MATCH(C239,Clients!$A$5:$A$154,0)),0),0))</f>
        <v>0</v>
      </c>
      <c r="L239" s="31" t="n">
        <f aca="false">J239-K239</f>
        <v>0</v>
      </c>
      <c r="M239" s="33" t="str">
        <f aca="false">IF(A239="","",B239+IFERROR(INDEX(Clients!$F$5:$F$154,MATCH(C239,Clients!$A$5:$A$154,0)),0))</f>
        <v/>
      </c>
      <c r="N239" s="36"/>
      <c r="O239" s="36"/>
      <c r="P239" s="35"/>
      <c r="Q239" s="32" t="n">
        <f aca="false">IF(A239="",0,J239-N(N239)-N(O239))</f>
        <v>0</v>
      </c>
      <c r="R239" s="34" t="str">
        <f aca="false">IF(OR(A239="",Q239&lt;=0),"",MAX(0,Settings!$B$15-M239))</f>
        <v/>
      </c>
      <c r="S239" s="30" t="str">
        <f aca="false">IF(A239="","",IF(Q239&lt;=0,"Paid",IF(N(N239)&gt;0,"Part paid",IF(N(R239)&gt;0,"Overdue","Due"))))</f>
        <v/>
      </c>
      <c r="T239" s="34" t="str">
        <f aca="false">IF(A239="","",IF(MONTH(B239)&gt;=4,MONTH(B239)-3,MONTH(B239)+9))</f>
        <v/>
      </c>
    </row>
    <row r="240" customFormat="false" ht="15" hidden="false" customHeight="true" outlineLevel="0" collapsed="false">
      <c r="A240" s="27"/>
      <c r="B240" s="35"/>
      <c r="C240" s="27"/>
      <c r="D240" s="27"/>
      <c r="E240" s="36"/>
      <c r="F240" s="30" t="str">
        <f aca="false">IF(A240="","",IF(Settings!$B$8="","No GST",IF(IFERROR(INDEX(Clients!$G$5:$G$154,MATCH(C240,Clients!$A$5:$A$154,0)),"")="96","Export",IF(IFERROR(INDEX(Clients!$G$5:$G$154,MATCH(C240,Clients!$A$5:$A$154,0)),"")=Settings!$B$17,"CGST+SGST","IGST"))))</f>
        <v/>
      </c>
      <c r="G240" s="31" t="n">
        <f aca="false">IF(F240="IGST",ROUND(N(E240)*Settings!$B$10,0),0)</f>
        <v>0</v>
      </c>
      <c r="H240" s="31" t="n">
        <f aca="false">IF(F240="CGST+SGST",ROUND(N(E240)*Settings!$B$10/2,0),0)</f>
        <v>0</v>
      </c>
      <c r="I240" s="31" t="n">
        <f aca="false">H240</f>
        <v>0</v>
      </c>
      <c r="J240" s="32" t="n">
        <f aca="false">N(E240)+G240+H240+I240</f>
        <v>0</v>
      </c>
      <c r="K240" s="31" t="n">
        <f aca="false">IF(A240="",0,ROUND(N(E240)*IFERROR(INDEX(Clients!$E$5:$E$154,MATCH(C240,Clients!$A$5:$A$154,0)),0),0))</f>
        <v>0</v>
      </c>
      <c r="L240" s="31" t="n">
        <f aca="false">J240-K240</f>
        <v>0</v>
      </c>
      <c r="M240" s="33" t="str">
        <f aca="false">IF(A240="","",B240+IFERROR(INDEX(Clients!$F$5:$F$154,MATCH(C240,Clients!$A$5:$A$154,0)),0))</f>
        <v/>
      </c>
      <c r="N240" s="36"/>
      <c r="O240" s="36"/>
      <c r="P240" s="35"/>
      <c r="Q240" s="32" t="n">
        <f aca="false">IF(A240="",0,J240-N(N240)-N(O240))</f>
        <v>0</v>
      </c>
      <c r="R240" s="34" t="str">
        <f aca="false">IF(OR(A240="",Q240&lt;=0),"",MAX(0,Settings!$B$15-M240))</f>
        <v/>
      </c>
      <c r="S240" s="30" t="str">
        <f aca="false">IF(A240="","",IF(Q240&lt;=0,"Paid",IF(N(N240)&gt;0,"Part paid",IF(N(R240)&gt;0,"Overdue","Due"))))</f>
        <v/>
      </c>
      <c r="T240" s="34" t="str">
        <f aca="false">IF(A240="","",IF(MONTH(B240)&gt;=4,MONTH(B240)-3,MONTH(B240)+9))</f>
        <v/>
      </c>
    </row>
    <row r="241" customFormat="false" ht="15" hidden="false" customHeight="true" outlineLevel="0" collapsed="false">
      <c r="A241" s="27"/>
      <c r="B241" s="35"/>
      <c r="C241" s="27"/>
      <c r="D241" s="27"/>
      <c r="E241" s="36"/>
      <c r="F241" s="30" t="str">
        <f aca="false">IF(A241="","",IF(Settings!$B$8="","No GST",IF(IFERROR(INDEX(Clients!$G$5:$G$154,MATCH(C241,Clients!$A$5:$A$154,0)),"")="96","Export",IF(IFERROR(INDEX(Clients!$G$5:$G$154,MATCH(C241,Clients!$A$5:$A$154,0)),"")=Settings!$B$17,"CGST+SGST","IGST"))))</f>
        <v/>
      </c>
      <c r="G241" s="31" t="n">
        <f aca="false">IF(F241="IGST",ROUND(N(E241)*Settings!$B$10,0),0)</f>
        <v>0</v>
      </c>
      <c r="H241" s="31" t="n">
        <f aca="false">IF(F241="CGST+SGST",ROUND(N(E241)*Settings!$B$10/2,0),0)</f>
        <v>0</v>
      </c>
      <c r="I241" s="31" t="n">
        <f aca="false">H241</f>
        <v>0</v>
      </c>
      <c r="J241" s="32" t="n">
        <f aca="false">N(E241)+G241+H241+I241</f>
        <v>0</v>
      </c>
      <c r="K241" s="31" t="n">
        <f aca="false">IF(A241="",0,ROUND(N(E241)*IFERROR(INDEX(Clients!$E$5:$E$154,MATCH(C241,Clients!$A$5:$A$154,0)),0),0))</f>
        <v>0</v>
      </c>
      <c r="L241" s="31" t="n">
        <f aca="false">J241-K241</f>
        <v>0</v>
      </c>
      <c r="M241" s="33" t="str">
        <f aca="false">IF(A241="","",B241+IFERROR(INDEX(Clients!$F$5:$F$154,MATCH(C241,Clients!$A$5:$A$154,0)),0))</f>
        <v/>
      </c>
      <c r="N241" s="36"/>
      <c r="O241" s="36"/>
      <c r="P241" s="35"/>
      <c r="Q241" s="32" t="n">
        <f aca="false">IF(A241="",0,J241-N(N241)-N(O241))</f>
        <v>0</v>
      </c>
      <c r="R241" s="34" t="str">
        <f aca="false">IF(OR(A241="",Q241&lt;=0),"",MAX(0,Settings!$B$15-M241))</f>
        <v/>
      </c>
      <c r="S241" s="30" t="str">
        <f aca="false">IF(A241="","",IF(Q241&lt;=0,"Paid",IF(N(N241)&gt;0,"Part paid",IF(N(R241)&gt;0,"Overdue","Due"))))</f>
        <v/>
      </c>
      <c r="T241" s="34" t="str">
        <f aca="false">IF(A241="","",IF(MONTH(B241)&gt;=4,MONTH(B241)-3,MONTH(B241)+9))</f>
        <v/>
      </c>
    </row>
    <row r="242" customFormat="false" ht="15" hidden="false" customHeight="true" outlineLevel="0" collapsed="false">
      <c r="A242" s="27"/>
      <c r="B242" s="35"/>
      <c r="C242" s="27"/>
      <c r="D242" s="27"/>
      <c r="E242" s="36"/>
      <c r="F242" s="30" t="str">
        <f aca="false">IF(A242="","",IF(Settings!$B$8="","No GST",IF(IFERROR(INDEX(Clients!$G$5:$G$154,MATCH(C242,Clients!$A$5:$A$154,0)),"")="96","Export",IF(IFERROR(INDEX(Clients!$G$5:$G$154,MATCH(C242,Clients!$A$5:$A$154,0)),"")=Settings!$B$17,"CGST+SGST","IGST"))))</f>
        <v/>
      </c>
      <c r="G242" s="31" t="n">
        <f aca="false">IF(F242="IGST",ROUND(N(E242)*Settings!$B$10,0),0)</f>
        <v>0</v>
      </c>
      <c r="H242" s="31" t="n">
        <f aca="false">IF(F242="CGST+SGST",ROUND(N(E242)*Settings!$B$10/2,0),0)</f>
        <v>0</v>
      </c>
      <c r="I242" s="31" t="n">
        <f aca="false">H242</f>
        <v>0</v>
      </c>
      <c r="J242" s="32" t="n">
        <f aca="false">N(E242)+G242+H242+I242</f>
        <v>0</v>
      </c>
      <c r="K242" s="31" t="n">
        <f aca="false">IF(A242="",0,ROUND(N(E242)*IFERROR(INDEX(Clients!$E$5:$E$154,MATCH(C242,Clients!$A$5:$A$154,0)),0),0))</f>
        <v>0</v>
      </c>
      <c r="L242" s="31" t="n">
        <f aca="false">J242-K242</f>
        <v>0</v>
      </c>
      <c r="M242" s="33" t="str">
        <f aca="false">IF(A242="","",B242+IFERROR(INDEX(Clients!$F$5:$F$154,MATCH(C242,Clients!$A$5:$A$154,0)),0))</f>
        <v/>
      </c>
      <c r="N242" s="36"/>
      <c r="O242" s="36"/>
      <c r="P242" s="35"/>
      <c r="Q242" s="32" t="n">
        <f aca="false">IF(A242="",0,J242-N(N242)-N(O242))</f>
        <v>0</v>
      </c>
      <c r="R242" s="34" t="str">
        <f aca="false">IF(OR(A242="",Q242&lt;=0),"",MAX(0,Settings!$B$15-M242))</f>
        <v/>
      </c>
      <c r="S242" s="30" t="str">
        <f aca="false">IF(A242="","",IF(Q242&lt;=0,"Paid",IF(N(N242)&gt;0,"Part paid",IF(N(R242)&gt;0,"Overdue","Due"))))</f>
        <v/>
      </c>
      <c r="T242" s="34" t="str">
        <f aca="false">IF(A242="","",IF(MONTH(B242)&gt;=4,MONTH(B242)-3,MONTH(B242)+9))</f>
        <v/>
      </c>
    </row>
    <row r="243" customFormat="false" ht="15" hidden="false" customHeight="true" outlineLevel="0" collapsed="false">
      <c r="A243" s="27"/>
      <c r="B243" s="35"/>
      <c r="C243" s="27"/>
      <c r="D243" s="27"/>
      <c r="E243" s="36"/>
      <c r="F243" s="30" t="str">
        <f aca="false">IF(A243="","",IF(Settings!$B$8="","No GST",IF(IFERROR(INDEX(Clients!$G$5:$G$154,MATCH(C243,Clients!$A$5:$A$154,0)),"")="96","Export",IF(IFERROR(INDEX(Clients!$G$5:$G$154,MATCH(C243,Clients!$A$5:$A$154,0)),"")=Settings!$B$17,"CGST+SGST","IGST"))))</f>
        <v/>
      </c>
      <c r="G243" s="31" t="n">
        <f aca="false">IF(F243="IGST",ROUND(N(E243)*Settings!$B$10,0),0)</f>
        <v>0</v>
      </c>
      <c r="H243" s="31" t="n">
        <f aca="false">IF(F243="CGST+SGST",ROUND(N(E243)*Settings!$B$10/2,0),0)</f>
        <v>0</v>
      </c>
      <c r="I243" s="31" t="n">
        <f aca="false">H243</f>
        <v>0</v>
      </c>
      <c r="J243" s="32" t="n">
        <f aca="false">N(E243)+G243+H243+I243</f>
        <v>0</v>
      </c>
      <c r="K243" s="31" t="n">
        <f aca="false">IF(A243="",0,ROUND(N(E243)*IFERROR(INDEX(Clients!$E$5:$E$154,MATCH(C243,Clients!$A$5:$A$154,0)),0),0))</f>
        <v>0</v>
      </c>
      <c r="L243" s="31" t="n">
        <f aca="false">J243-K243</f>
        <v>0</v>
      </c>
      <c r="M243" s="33" t="str">
        <f aca="false">IF(A243="","",B243+IFERROR(INDEX(Clients!$F$5:$F$154,MATCH(C243,Clients!$A$5:$A$154,0)),0))</f>
        <v/>
      </c>
      <c r="N243" s="36"/>
      <c r="O243" s="36"/>
      <c r="P243" s="35"/>
      <c r="Q243" s="32" t="n">
        <f aca="false">IF(A243="",0,J243-N(N243)-N(O243))</f>
        <v>0</v>
      </c>
      <c r="R243" s="34" t="str">
        <f aca="false">IF(OR(A243="",Q243&lt;=0),"",MAX(0,Settings!$B$15-M243))</f>
        <v/>
      </c>
      <c r="S243" s="30" t="str">
        <f aca="false">IF(A243="","",IF(Q243&lt;=0,"Paid",IF(N(N243)&gt;0,"Part paid",IF(N(R243)&gt;0,"Overdue","Due"))))</f>
        <v/>
      </c>
      <c r="T243" s="34" t="str">
        <f aca="false">IF(A243="","",IF(MONTH(B243)&gt;=4,MONTH(B243)-3,MONTH(B243)+9))</f>
        <v/>
      </c>
    </row>
    <row r="244" customFormat="false" ht="15" hidden="false" customHeight="true" outlineLevel="0" collapsed="false">
      <c r="A244" s="27"/>
      <c r="B244" s="35"/>
      <c r="C244" s="27"/>
      <c r="D244" s="27"/>
      <c r="E244" s="36"/>
      <c r="F244" s="30" t="str">
        <f aca="false">IF(A244="","",IF(Settings!$B$8="","No GST",IF(IFERROR(INDEX(Clients!$G$5:$G$154,MATCH(C244,Clients!$A$5:$A$154,0)),"")="96","Export",IF(IFERROR(INDEX(Clients!$G$5:$G$154,MATCH(C244,Clients!$A$5:$A$154,0)),"")=Settings!$B$17,"CGST+SGST","IGST"))))</f>
        <v/>
      </c>
      <c r="G244" s="31" t="n">
        <f aca="false">IF(F244="IGST",ROUND(N(E244)*Settings!$B$10,0),0)</f>
        <v>0</v>
      </c>
      <c r="H244" s="31" t="n">
        <f aca="false">IF(F244="CGST+SGST",ROUND(N(E244)*Settings!$B$10/2,0),0)</f>
        <v>0</v>
      </c>
      <c r="I244" s="31" t="n">
        <f aca="false">H244</f>
        <v>0</v>
      </c>
      <c r="J244" s="32" t="n">
        <f aca="false">N(E244)+G244+H244+I244</f>
        <v>0</v>
      </c>
      <c r="K244" s="31" t="n">
        <f aca="false">IF(A244="",0,ROUND(N(E244)*IFERROR(INDEX(Clients!$E$5:$E$154,MATCH(C244,Clients!$A$5:$A$154,0)),0),0))</f>
        <v>0</v>
      </c>
      <c r="L244" s="31" t="n">
        <f aca="false">J244-K244</f>
        <v>0</v>
      </c>
      <c r="M244" s="33" t="str">
        <f aca="false">IF(A244="","",B244+IFERROR(INDEX(Clients!$F$5:$F$154,MATCH(C244,Clients!$A$5:$A$154,0)),0))</f>
        <v/>
      </c>
      <c r="N244" s="36"/>
      <c r="O244" s="36"/>
      <c r="P244" s="35"/>
      <c r="Q244" s="32" t="n">
        <f aca="false">IF(A244="",0,J244-N(N244)-N(O244))</f>
        <v>0</v>
      </c>
      <c r="R244" s="34" t="str">
        <f aca="false">IF(OR(A244="",Q244&lt;=0),"",MAX(0,Settings!$B$15-M244))</f>
        <v/>
      </c>
      <c r="S244" s="30" t="str">
        <f aca="false">IF(A244="","",IF(Q244&lt;=0,"Paid",IF(N(N244)&gt;0,"Part paid",IF(N(R244)&gt;0,"Overdue","Due"))))</f>
        <v/>
      </c>
      <c r="T244" s="34" t="str">
        <f aca="false">IF(A244="","",IF(MONTH(B244)&gt;=4,MONTH(B244)-3,MONTH(B244)+9))</f>
        <v/>
      </c>
    </row>
    <row r="245" customFormat="false" ht="15" hidden="false" customHeight="true" outlineLevel="0" collapsed="false">
      <c r="A245" s="27"/>
      <c r="B245" s="35"/>
      <c r="C245" s="27"/>
      <c r="D245" s="27"/>
      <c r="E245" s="36"/>
      <c r="F245" s="30" t="str">
        <f aca="false">IF(A245="","",IF(Settings!$B$8="","No GST",IF(IFERROR(INDEX(Clients!$G$5:$G$154,MATCH(C245,Clients!$A$5:$A$154,0)),"")="96","Export",IF(IFERROR(INDEX(Clients!$G$5:$G$154,MATCH(C245,Clients!$A$5:$A$154,0)),"")=Settings!$B$17,"CGST+SGST","IGST"))))</f>
        <v/>
      </c>
      <c r="G245" s="31" t="n">
        <f aca="false">IF(F245="IGST",ROUND(N(E245)*Settings!$B$10,0),0)</f>
        <v>0</v>
      </c>
      <c r="H245" s="31" t="n">
        <f aca="false">IF(F245="CGST+SGST",ROUND(N(E245)*Settings!$B$10/2,0),0)</f>
        <v>0</v>
      </c>
      <c r="I245" s="31" t="n">
        <f aca="false">H245</f>
        <v>0</v>
      </c>
      <c r="J245" s="32" t="n">
        <f aca="false">N(E245)+G245+H245+I245</f>
        <v>0</v>
      </c>
      <c r="K245" s="31" t="n">
        <f aca="false">IF(A245="",0,ROUND(N(E245)*IFERROR(INDEX(Clients!$E$5:$E$154,MATCH(C245,Clients!$A$5:$A$154,0)),0),0))</f>
        <v>0</v>
      </c>
      <c r="L245" s="31" t="n">
        <f aca="false">J245-K245</f>
        <v>0</v>
      </c>
      <c r="M245" s="33" t="str">
        <f aca="false">IF(A245="","",B245+IFERROR(INDEX(Clients!$F$5:$F$154,MATCH(C245,Clients!$A$5:$A$154,0)),0))</f>
        <v/>
      </c>
      <c r="N245" s="36"/>
      <c r="O245" s="36"/>
      <c r="P245" s="35"/>
      <c r="Q245" s="32" t="n">
        <f aca="false">IF(A245="",0,J245-N(N245)-N(O245))</f>
        <v>0</v>
      </c>
      <c r="R245" s="34" t="str">
        <f aca="false">IF(OR(A245="",Q245&lt;=0),"",MAX(0,Settings!$B$15-M245))</f>
        <v/>
      </c>
      <c r="S245" s="30" t="str">
        <f aca="false">IF(A245="","",IF(Q245&lt;=0,"Paid",IF(N(N245)&gt;0,"Part paid",IF(N(R245)&gt;0,"Overdue","Due"))))</f>
        <v/>
      </c>
      <c r="T245" s="34" t="str">
        <f aca="false">IF(A245="","",IF(MONTH(B245)&gt;=4,MONTH(B245)-3,MONTH(B245)+9))</f>
        <v/>
      </c>
    </row>
    <row r="246" customFormat="false" ht="15" hidden="false" customHeight="true" outlineLevel="0" collapsed="false">
      <c r="A246" s="27"/>
      <c r="B246" s="35"/>
      <c r="C246" s="27"/>
      <c r="D246" s="27"/>
      <c r="E246" s="36"/>
      <c r="F246" s="30" t="str">
        <f aca="false">IF(A246="","",IF(Settings!$B$8="","No GST",IF(IFERROR(INDEX(Clients!$G$5:$G$154,MATCH(C246,Clients!$A$5:$A$154,0)),"")="96","Export",IF(IFERROR(INDEX(Clients!$G$5:$G$154,MATCH(C246,Clients!$A$5:$A$154,0)),"")=Settings!$B$17,"CGST+SGST","IGST"))))</f>
        <v/>
      </c>
      <c r="G246" s="31" t="n">
        <f aca="false">IF(F246="IGST",ROUND(N(E246)*Settings!$B$10,0),0)</f>
        <v>0</v>
      </c>
      <c r="H246" s="31" t="n">
        <f aca="false">IF(F246="CGST+SGST",ROUND(N(E246)*Settings!$B$10/2,0),0)</f>
        <v>0</v>
      </c>
      <c r="I246" s="31" t="n">
        <f aca="false">H246</f>
        <v>0</v>
      </c>
      <c r="J246" s="32" t="n">
        <f aca="false">N(E246)+G246+H246+I246</f>
        <v>0</v>
      </c>
      <c r="K246" s="31" t="n">
        <f aca="false">IF(A246="",0,ROUND(N(E246)*IFERROR(INDEX(Clients!$E$5:$E$154,MATCH(C246,Clients!$A$5:$A$154,0)),0),0))</f>
        <v>0</v>
      </c>
      <c r="L246" s="31" t="n">
        <f aca="false">J246-K246</f>
        <v>0</v>
      </c>
      <c r="M246" s="33" t="str">
        <f aca="false">IF(A246="","",B246+IFERROR(INDEX(Clients!$F$5:$F$154,MATCH(C246,Clients!$A$5:$A$154,0)),0))</f>
        <v/>
      </c>
      <c r="N246" s="36"/>
      <c r="O246" s="36"/>
      <c r="P246" s="35"/>
      <c r="Q246" s="32" t="n">
        <f aca="false">IF(A246="",0,J246-N(N246)-N(O246))</f>
        <v>0</v>
      </c>
      <c r="R246" s="34" t="str">
        <f aca="false">IF(OR(A246="",Q246&lt;=0),"",MAX(0,Settings!$B$15-M246))</f>
        <v/>
      </c>
      <c r="S246" s="30" t="str">
        <f aca="false">IF(A246="","",IF(Q246&lt;=0,"Paid",IF(N(N246)&gt;0,"Part paid",IF(N(R246)&gt;0,"Overdue","Due"))))</f>
        <v/>
      </c>
      <c r="T246" s="34" t="str">
        <f aca="false">IF(A246="","",IF(MONTH(B246)&gt;=4,MONTH(B246)-3,MONTH(B246)+9))</f>
        <v/>
      </c>
    </row>
    <row r="247" customFormat="false" ht="15" hidden="false" customHeight="true" outlineLevel="0" collapsed="false">
      <c r="A247" s="27"/>
      <c r="B247" s="35"/>
      <c r="C247" s="27"/>
      <c r="D247" s="27"/>
      <c r="E247" s="36"/>
      <c r="F247" s="30" t="str">
        <f aca="false">IF(A247="","",IF(Settings!$B$8="","No GST",IF(IFERROR(INDEX(Clients!$G$5:$G$154,MATCH(C247,Clients!$A$5:$A$154,0)),"")="96","Export",IF(IFERROR(INDEX(Clients!$G$5:$G$154,MATCH(C247,Clients!$A$5:$A$154,0)),"")=Settings!$B$17,"CGST+SGST","IGST"))))</f>
        <v/>
      </c>
      <c r="G247" s="31" t="n">
        <f aca="false">IF(F247="IGST",ROUND(N(E247)*Settings!$B$10,0),0)</f>
        <v>0</v>
      </c>
      <c r="H247" s="31" t="n">
        <f aca="false">IF(F247="CGST+SGST",ROUND(N(E247)*Settings!$B$10/2,0),0)</f>
        <v>0</v>
      </c>
      <c r="I247" s="31" t="n">
        <f aca="false">H247</f>
        <v>0</v>
      </c>
      <c r="J247" s="32" t="n">
        <f aca="false">N(E247)+G247+H247+I247</f>
        <v>0</v>
      </c>
      <c r="K247" s="31" t="n">
        <f aca="false">IF(A247="",0,ROUND(N(E247)*IFERROR(INDEX(Clients!$E$5:$E$154,MATCH(C247,Clients!$A$5:$A$154,0)),0),0))</f>
        <v>0</v>
      </c>
      <c r="L247" s="31" t="n">
        <f aca="false">J247-K247</f>
        <v>0</v>
      </c>
      <c r="M247" s="33" t="str">
        <f aca="false">IF(A247="","",B247+IFERROR(INDEX(Clients!$F$5:$F$154,MATCH(C247,Clients!$A$5:$A$154,0)),0))</f>
        <v/>
      </c>
      <c r="N247" s="36"/>
      <c r="O247" s="36"/>
      <c r="P247" s="35"/>
      <c r="Q247" s="32" t="n">
        <f aca="false">IF(A247="",0,J247-N(N247)-N(O247))</f>
        <v>0</v>
      </c>
      <c r="R247" s="34" t="str">
        <f aca="false">IF(OR(A247="",Q247&lt;=0),"",MAX(0,Settings!$B$15-M247))</f>
        <v/>
      </c>
      <c r="S247" s="30" t="str">
        <f aca="false">IF(A247="","",IF(Q247&lt;=0,"Paid",IF(N(N247)&gt;0,"Part paid",IF(N(R247)&gt;0,"Overdue","Due"))))</f>
        <v/>
      </c>
      <c r="T247" s="34" t="str">
        <f aca="false">IF(A247="","",IF(MONTH(B247)&gt;=4,MONTH(B247)-3,MONTH(B247)+9))</f>
        <v/>
      </c>
    </row>
    <row r="248" customFormat="false" ht="15" hidden="false" customHeight="true" outlineLevel="0" collapsed="false">
      <c r="A248" s="27"/>
      <c r="B248" s="35"/>
      <c r="C248" s="27"/>
      <c r="D248" s="27"/>
      <c r="E248" s="36"/>
      <c r="F248" s="30" t="str">
        <f aca="false">IF(A248="","",IF(Settings!$B$8="","No GST",IF(IFERROR(INDEX(Clients!$G$5:$G$154,MATCH(C248,Clients!$A$5:$A$154,0)),"")="96","Export",IF(IFERROR(INDEX(Clients!$G$5:$G$154,MATCH(C248,Clients!$A$5:$A$154,0)),"")=Settings!$B$17,"CGST+SGST","IGST"))))</f>
        <v/>
      </c>
      <c r="G248" s="31" t="n">
        <f aca="false">IF(F248="IGST",ROUND(N(E248)*Settings!$B$10,0),0)</f>
        <v>0</v>
      </c>
      <c r="H248" s="31" t="n">
        <f aca="false">IF(F248="CGST+SGST",ROUND(N(E248)*Settings!$B$10/2,0),0)</f>
        <v>0</v>
      </c>
      <c r="I248" s="31" t="n">
        <f aca="false">H248</f>
        <v>0</v>
      </c>
      <c r="J248" s="32" t="n">
        <f aca="false">N(E248)+G248+H248+I248</f>
        <v>0</v>
      </c>
      <c r="K248" s="31" t="n">
        <f aca="false">IF(A248="",0,ROUND(N(E248)*IFERROR(INDEX(Clients!$E$5:$E$154,MATCH(C248,Clients!$A$5:$A$154,0)),0),0))</f>
        <v>0</v>
      </c>
      <c r="L248" s="31" t="n">
        <f aca="false">J248-K248</f>
        <v>0</v>
      </c>
      <c r="M248" s="33" t="str">
        <f aca="false">IF(A248="","",B248+IFERROR(INDEX(Clients!$F$5:$F$154,MATCH(C248,Clients!$A$5:$A$154,0)),0))</f>
        <v/>
      </c>
      <c r="N248" s="36"/>
      <c r="O248" s="36"/>
      <c r="P248" s="35"/>
      <c r="Q248" s="32" t="n">
        <f aca="false">IF(A248="",0,J248-N(N248)-N(O248))</f>
        <v>0</v>
      </c>
      <c r="R248" s="34" t="str">
        <f aca="false">IF(OR(A248="",Q248&lt;=0),"",MAX(0,Settings!$B$15-M248))</f>
        <v/>
      </c>
      <c r="S248" s="30" t="str">
        <f aca="false">IF(A248="","",IF(Q248&lt;=0,"Paid",IF(N(N248)&gt;0,"Part paid",IF(N(R248)&gt;0,"Overdue","Due"))))</f>
        <v/>
      </c>
      <c r="T248" s="34" t="str">
        <f aca="false">IF(A248="","",IF(MONTH(B248)&gt;=4,MONTH(B248)-3,MONTH(B248)+9))</f>
        <v/>
      </c>
    </row>
    <row r="249" customFormat="false" ht="15" hidden="false" customHeight="true" outlineLevel="0" collapsed="false">
      <c r="A249" s="27"/>
      <c r="B249" s="35"/>
      <c r="C249" s="27"/>
      <c r="D249" s="27"/>
      <c r="E249" s="36"/>
      <c r="F249" s="30" t="str">
        <f aca="false">IF(A249="","",IF(Settings!$B$8="","No GST",IF(IFERROR(INDEX(Clients!$G$5:$G$154,MATCH(C249,Clients!$A$5:$A$154,0)),"")="96","Export",IF(IFERROR(INDEX(Clients!$G$5:$G$154,MATCH(C249,Clients!$A$5:$A$154,0)),"")=Settings!$B$17,"CGST+SGST","IGST"))))</f>
        <v/>
      </c>
      <c r="G249" s="31" t="n">
        <f aca="false">IF(F249="IGST",ROUND(N(E249)*Settings!$B$10,0),0)</f>
        <v>0</v>
      </c>
      <c r="H249" s="31" t="n">
        <f aca="false">IF(F249="CGST+SGST",ROUND(N(E249)*Settings!$B$10/2,0),0)</f>
        <v>0</v>
      </c>
      <c r="I249" s="31" t="n">
        <f aca="false">H249</f>
        <v>0</v>
      </c>
      <c r="J249" s="32" t="n">
        <f aca="false">N(E249)+G249+H249+I249</f>
        <v>0</v>
      </c>
      <c r="K249" s="31" t="n">
        <f aca="false">IF(A249="",0,ROUND(N(E249)*IFERROR(INDEX(Clients!$E$5:$E$154,MATCH(C249,Clients!$A$5:$A$154,0)),0),0))</f>
        <v>0</v>
      </c>
      <c r="L249" s="31" t="n">
        <f aca="false">J249-K249</f>
        <v>0</v>
      </c>
      <c r="M249" s="33" t="str">
        <f aca="false">IF(A249="","",B249+IFERROR(INDEX(Clients!$F$5:$F$154,MATCH(C249,Clients!$A$5:$A$154,0)),0))</f>
        <v/>
      </c>
      <c r="N249" s="36"/>
      <c r="O249" s="36"/>
      <c r="P249" s="35"/>
      <c r="Q249" s="32" t="n">
        <f aca="false">IF(A249="",0,J249-N(N249)-N(O249))</f>
        <v>0</v>
      </c>
      <c r="R249" s="34" t="str">
        <f aca="false">IF(OR(A249="",Q249&lt;=0),"",MAX(0,Settings!$B$15-M249))</f>
        <v/>
      </c>
      <c r="S249" s="30" t="str">
        <f aca="false">IF(A249="","",IF(Q249&lt;=0,"Paid",IF(N(N249)&gt;0,"Part paid",IF(N(R249)&gt;0,"Overdue","Due"))))</f>
        <v/>
      </c>
      <c r="T249" s="34" t="str">
        <f aca="false">IF(A249="","",IF(MONTH(B249)&gt;=4,MONTH(B249)-3,MONTH(B249)+9))</f>
        <v/>
      </c>
    </row>
    <row r="250" customFormat="false" ht="15" hidden="false" customHeight="true" outlineLevel="0" collapsed="false">
      <c r="A250" s="27"/>
      <c r="B250" s="35"/>
      <c r="C250" s="27"/>
      <c r="D250" s="27"/>
      <c r="E250" s="36"/>
      <c r="F250" s="30" t="str">
        <f aca="false">IF(A250="","",IF(Settings!$B$8="","No GST",IF(IFERROR(INDEX(Clients!$G$5:$G$154,MATCH(C250,Clients!$A$5:$A$154,0)),"")="96","Export",IF(IFERROR(INDEX(Clients!$G$5:$G$154,MATCH(C250,Clients!$A$5:$A$154,0)),"")=Settings!$B$17,"CGST+SGST","IGST"))))</f>
        <v/>
      </c>
      <c r="G250" s="31" t="n">
        <f aca="false">IF(F250="IGST",ROUND(N(E250)*Settings!$B$10,0),0)</f>
        <v>0</v>
      </c>
      <c r="H250" s="31" t="n">
        <f aca="false">IF(F250="CGST+SGST",ROUND(N(E250)*Settings!$B$10/2,0),0)</f>
        <v>0</v>
      </c>
      <c r="I250" s="31" t="n">
        <f aca="false">H250</f>
        <v>0</v>
      </c>
      <c r="J250" s="32" t="n">
        <f aca="false">N(E250)+G250+H250+I250</f>
        <v>0</v>
      </c>
      <c r="K250" s="31" t="n">
        <f aca="false">IF(A250="",0,ROUND(N(E250)*IFERROR(INDEX(Clients!$E$5:$E$154,MATCH(C250,Clients!$A$5:$A$154,0)),0),0))</f>
        <v>0</v>
      </c>
      <c r="L250" s="31" t="n">
        <f aca="false">J250-K250</f>
        <v>0</v>
      </c>
      <c r="M250" s="33" t="str">
        <f aca="false">IF(A250="","",B250+IFERROR(INDEX(Clients!$F$5:$F$154,MATCH(C250,Clients!$A$5:$A$154,0)),0))</f>
        <v/>
      </c>
      <c r="N250" s="36"/>
      <c r="O250" s="36"/>
      <c r="P250" s="35"/>
      <c r="Q250" s="32" t="n">
        <f aca="false">IF(A250="",0,J250-N(N250)-N(O250))</f>
        <v>0</v>
      </c>
      <c r="R250" s="34" t="str">
        <f aca="false">IF(OR(A250="",Q250&lt;=0),"",MAX(0,Settings!$B$15-M250))</f>
        <v/>
      </c>
      <c r="S250" s="30" t="str">
        <f aca="false">IF(A250="","",IF(Q250&lt;=0,"Paid",IF(N(N250)&gt;0,"Part paid",IF(N(R250)&gt;0,"Overdue","Due"))))</f>
        <v/>
      </c>
      <c r="T250" s="34" t="str">
        <f aca="false">IF(A250="","",IF(MONTH(B250)&gt;=4,MONTH(B250)-3,MONTH(B250)+9))</f>
        <v/>
      </c>
    </row>
    <row r="251" customFormat="false" ht="15" hidden="false" customHeight="true" outlineLevel="0" collapsed="false">
      <c r="A251" s="27"/>
      <c r="B251" s="35"/>
      <c r="C251" s="27"/>
      <c r="D251" s="27"/>
      <c r="E251" s="36"/>
      <c r="F251" s="30" t="str">
        <f aca="false">IF(A251="","",IF(Settings!$B$8="","No GST",IF(IFERROR(INDEX(Clients!$G$5:$G$154,MATCH(C251,Clients!$A$5:$A$154,0)),"")="96","Export",IF(IFERROR(INDEX(Clients!$G$5:$G$154,MATCH(C251,Clients!$A$5:$A$154,0)),"")=Settings!$B$17,"CGST+SGST","IGST"))))</f>
        <v/>
      </c>
      <c r="G251" s="31" t="n">
        <f aca="false">IF(F251="IGST",ROUND(N(E251)*Settings!$B$10,0),0)</f>
        <v>0</v>
      </c>
      <c r="H251" s="31" t="n">
        <f aca="false">IF(F251="CGST+SGST",ROUND(N(E251)*Settings!$B$10/2,0),0)</f>
        <v>0</v>
      </c>
      <c r="I251" s="31" t="n">
        <f aca="false">H251</f>
        <v>0</v>
      </c>
      <c r="J251" s="32" t="n">
        <f aca="false">N(E251)+G251+H251+I251</f>
        <v>0</v>
      </c>
      <c r="K251" s="31" t="n">
        <f aca="false">IF(A251="",0,ROUND(N(E251)*IFERROR(INDEX(Clients!$E$5:$E$154,MATCH(C251,Clients!$A$5:$A$154,0)),0),0))</f>
        <v>0</v>
      </c>
      <c r="L251" s="31" t="n">
        <f aca="false">J251-K251</f>
        <v>0</v>
      </c>
      <c r="M251" s="33" t="str">
        <f aca="false">IF(A251="","",B251+IFERROR(INDEX(Clients!$F$5:$F$154,MATCH(C251,Clients!$A$5:$A$154,0)),0))</f>
        <v/>
      </c>
      <c r="N251" s="36"/>
      <c r="O251" s="36"/>
      <c r="P251" s="35"/>
      <c r="Q251" s="32" t="n">
        <f aca="false">IF(A251="",0,J251-N(N251)-N(O251))</f>
        <v>0</v>
      </c>
      <c r="R251" s="34" t="str">
        <f aca="false">IF(OR(A251="",Q251&lt;=0),"",MAX(0,Settings!$B$15-M251))</f>
        <v/>
      </c>
      <c r="S251" s="30" t="str">
        <f aca="false">IF(A251="","",IF(Q251&lt;=0,"Paid",IF(N(N251)&gt;0,"Part paid",IF(N(R251)&gt;0,"Overdue","Due"))))</f>
        <v/>
      </c>
      <c r="T251" s="34" t="str">
        <f aca="false">IF(A251="","",IF(MONTH(B251)&gt;=4,MONTH(B251)-3,MONTH(B251)+9))</f>
        <v/>
      </c>
    </row>
    <row r="252" customFormat="false" ht="15" hidden="false" customHeight="true" outlineLevel="0" collapsed="false">
      <c r="A252" s="27"/>
      <c r="B252" s="35"/>
      <c r="C252" s="27"/>
      <c r="D252" s="27"/>
      <c r="E252" s="36"/>
      <c r="F252" s="30" t="str">
        <f aca="false">IF(A252="","",IF(Settings!$B$8="","No GST",IF(IFERROR(INDEX(Clients!$G$5:$G$154,MATCH(C252,Clients!$A$5:$A$154,0)),"")="96","Export",IF(IFERROR(INDEX(Clients!$G$5:$G$154,MATCH(C252,Clients!$A$5:$A$154,0)),"")=Settings!$B$17,"CGST+SGST","IGST"))))</f>
        <v/>
      </c>
      <c r="G252" s="31" t="n">
        <f aca="false">IF(F252="IGST",ROUND(N(E252)*Settings!$B$10,0),0)</f>
        <v>0</v>
      </c>
      <c r="H252" s="31" t="n">
        <f aca="false">IF(F252="CGST+SGST",ROUND(N(E252)*Settings!$B$10/2,0),0)</f>
        <v>0</v>
      </c>
      <c r="I252" s="31" t="n">
        <f aca="false">H252</f>
        <v>0</v>
      </c>
      <c r="J252" s="32" t="n">
        <f aca="false">N(E252)+G252+H252+I252</f>
        <v>0</v>
      </c>
      <c r="K252" s="31" t="n">
        <f aca="false">IF(A252="",0,ROUND(N(E252)*IFERROR(INDEX(Clients!$E$5:$E$154,MATCH(C252,Clients!$A$5:$A$154,0)),0),0))</f>
        <v>0</v>
      </c>
      <c r="L252" s="31" t="n">
        <f aca="false">J252-K252</f>
        <v>0</v>
      </c>
      <c r="M252" s="33" t="str">
        <f aca="false">IF(A252="","",B252+IFERROR(INDEX(Clients!$F$5:$F$154,MATCH(C252,Clients!$A$5:$A$154,0)),0))</f>
        <v/>
      </c>
      <c r="N252" s="36"/>
      <c r="O252" s="36"/>
      <c r="P252" s="35"/>
      <c r="Q252" s="32" t="n">
        <f aca="false">IF(A252="",0,J252-N(N252)-N(O252))</f>
        <v>0</v>
      </c>
      <c r="R252" s="34" t="str">
        <f aca="false">IF(OR(A252="",Q252&lt;=0),"",MAX(0,Settings!$B$15-M252))</f>
        <v/>
      </c>
      <c r="S252" s="30" t="str">
        <f aca="false">IF(A252="","",IF(Q252&lt;=0,"Paid",IF(N(N252)&gt;0,"Part paid",IF(N(R252)&gt;0,"Overdue","Due"))))</f>
        <v/>
      </c>
      <c r="T252" s="34" t="str">
        <f aca="false">IF(A252="","",IF(MONTH(B252)&gt;=4,MONTH(B252)-3,MONTH(B252)+9))</f>
        <v/>
      </c>
    </row>
    <row r="253" customFormat="false" ht="15" hidden="false" customHeight="true" outlineLevel="0" collapsed="false">
      <c r="A253" s="27"/>
      <c r="B253" s="35"/>
      <c r="C253" s="27"/>
      <c r="D253" s="27"/>
      <c r="E253" s="36"/>
      <c r="F253" s="30" t="str">
        <f aca="false">IF(A253="","",IF(Settings!$B$8="","No GST",IF(IFERROR(INDEX(Clients!$G$5:$G$154,MATCH(C253,Clients!$A$5:$A$154,0)),"")="96","Export",IF(IFERROR(INDEX(Clients!$G$5:$G$154,MATCH(C253,Clients!$A$5:$A$154,0)),"")=Settings!$B$17,"CGST+SGST","IGST"))))</f>
        <v/>
      </c>
      <c r="G253" s="31" t="n">
        <f aca="false">IF(F253="IGST",ROUND(N(E253)*Settings!$B$10,0),0)</f>
        <v>0</v>
      </c>
      <c r="H253" s="31" t="n">
        <f aca="false">IF(F253="CGST+SGST",ROUND(N(E253)*Settings!$B$10/2,0),0)</f>
        <v>0</v>
      </c>
      <c r="I253" s="31" t="n">
        <f aca="false">H253</f>
        <v>0</v>
      </c>
      <c r="J253" s="32" t="n">
        <f aca="false">N(E253)+G253+H253+I253</f>
        <v>0</v>
      </c>
      <c r="K253" s="31" t="n">
        <f aca="false">IF(A253="",0,ROUND(N(E253)*IFERROR(INDEX(Clients!$E$5:$E$154,MATCH(C253,Clients!$A$5:$A$154,0)),0),0))</f>
        <v>0</v>
      </c>
      <c r="L253" s="31" t="n">
        <f aca="false">J253-K253</f>
        <v>0</v>
      </c>
      <c r="M253" s="33" t="str">
        <f aca="false">IF(A253="","",B253+IFERROR(INDEX(Clients!$F$5:$F$154,MATCH(C253,Clients!$A$5:$A$154,0)),0))</f>
        <v/>
      </c>
      <c r="N253" s="36"/>
      <c r="O253" s="36"/>
      <c r="P253" s="35"/>
      <c r="Q253" s="32" t="n">
        <f aca="false">IF(A253="",0,J253-N(N253)-N(O253))</f>
        <v>0</v>
      </c>
      <c r="R253" s="34" t="str">
        <f aca="false">IF(OR(A253="",Q253&lt;=0),"",MAX(0,Settings!$B$15-M253))</f>
        <v/>
      </c>
      <c r="S253" s="30" t="str">
        <f aca="false">IF(A253="","",IF(Q253&lt;=0,"Paid",IF(N(N253)&gt;0,"Part paid",IF(N(R253)&gt;0,"Overdue","Due"))))</f>
        <v/>
      </c>
      <c r="T253" s="34" t="str">
        <f aca="false">IF(A253="","",IF(MONTH(B253)&gt;=4,MONTH(B253)-3,MONTH(B253)+9))</f>
        <v/>
      </c>
    </row>
    <row r="254" customFormat="false" ht="15" hidden="false" customHeight="true" outlineLevel="0" collapsed="false">
      <c r="A254" s="27"/>
      <c r="B254" s="35"/>
      <c r="C254" s="27"/>
      <c r="D254" s="27"/>
      <c r="E254" s="36"/>
      <c r="F254" s="30" t="str">
        <f aca="false">IF(A254="","",IF(Settings!$B$8="","No GST",IF(IFERROR(INDEX(Clients!$G$5:$G$154,MATCH(C254,Clients!$A$5:$A$154,0)),"")="96","Export",IF(IFERROR(INDEX(Clients!$G$5:$G$154,MATCH(C254,Clients!$A$5:$A$154,0)),"")=Settings!$B$17,"CGST+SGST","IGST"))))</f>
        <v/>
      </c>
      <c r="G254" s="31" t="n">
        <f aca="false">IF(F254="IGST",ROUND(N(E254)*Settings!$B$10,0),0)</f>
        <v>0</v>
      </c>
      <c r="H254" s="31" t="n">
        <f aca="false">IF(F254="CGST+SGST",ROUND(N(E254)*Settings!$B$10/2,0),0)</f>
        <v>0</v>
      </c>
      <c r="I254" s="31" t="n">
        <f aca="false">H254</f>
        <v>0</v>
      </c>
      <c r="J254" s="32" t="n">
        <f aca="false">N(E254)+G254+H254+I254</f>
        <v>0</v>
      </c>
      <c r="K254" s="31" t="n">
        <f aca="false">IF(A254="",0,ROUND(N(E254)*IFERROR(INDEX(Clients!$E$5:$E$154,MATCH(C254,Clients!$A$5:$A$154,0)),0),0))</f>
        <v>0</v>
      </c>
      <c r="L254" s="31" t="n">
        <f aca="false">J254-K254</f>
        <v>0</v>
      </c>
      <c r="M254" s="33" t="str">
        <f aca="false">IF(A254="","",B254+IFERROR(INDEX(Clients!$F$5:$F$154,MATCH(C254,Clients!$A$5:$A$154,0)),0))</f>
        <v/>
      </c>
      <c r="N254" s="36"/>
      <c r="O254" s="36"/>
      <c r="P254" s="35"/>
      <c r="Q254" s="32" t="n">
        <f aca="false">IF(A254="",0,J254-N(N254)-N(O254))</f>
        <v>0</v>
      </c>
      <c r="R254" s="34" t="str">
        <f aca="false">IF(OR(A254="",Q254&lt;=0),"",MAX(0,Settings!$B$15-M254))</f>
        <v/>
      </c>
      <c r="S254" s="30" t="str">
        <f aca="false">IF(A254="","",IF(Q254&lt;=0,"Paid",IF(N(N254)&gt;0,"Part paid",IF(N(R254)&gt;0,"Overdue","Due"))))</f>
        <v/>
      </c>
      <c r="T254" s="34" t="str">
        <f aca="false">IF(A254="","",IF(MONTH(B254)&gt;=4,MONTH(B254)-3,MONTH(B254)+9))</f>
        <v/>
      </c>
    </row>
    <row r="255" customFormat="false" ht="15" hidden="false" customHeight="true" outlineLevel="0" collapsed="false">
      <c r="A255" s="27"/>
      <c r="B255" s="35"/>
      <c r="C255" s="27"/>
      <c r="D255" s="27"/>
      <c r="E255" s="36"/>
      <c r="F255" s="30" t="str">
        <f aca="false">IF(A255="","",IF(Settings!$B$8="","No GST",IF(IFERROR(INDEX(Clients!$G$5:$G$154,MATCH(C255,Clients!$A$5:$A$154,0)),"")="96","Export",IF(IFERROR(INDEX(Clients!$G$5:$G$154,MATCH(C255,Clients!$A$5:$A$154,0)),"")=Settings!$B$17,"CGST+SGST","IGST"))))</f>
        <v/>
      </c>
      <c r="G255" s="31" t="n">
        <f aca="false">IF(F255="IGST",ROUND(N(E255)*Settings!$B$10,0),0)</f>
        <v>0</v>
      </c>
      <c r="H255" s="31" t="n">
        <f aca="false">IF(F255="CGST+SGST",ROUND(N(E255)*Settings!$B$10/2,0),0)</f>
        <v>0</v>
      </c>
      <c r="I255" s="31" t="n">
        <f aca="false">H255</f>
        <v>0</v>
      </c>
      <c r="J255" s="32" t="n">
        <f aca="false">N(E255)+G255+H255+I255</f>
        <v>0</v>
      </c>
      <c r="K255" s="31" t="n">
        <f aca="false">IF(A255="",0,ROUND(N(E255)*IFERROR(INDEX(Clients!$E$5:$E$154,MATCH(C255,Clients!$A$5:$A$154,0)),0),0))</f>
        <v>0</v>
      </c>
      <c r="L255" s="31" t="n">
        <f aca="false">J255-K255</f>
        <v>0</v>
      </c>
      <c r="M255" s="33" t="str">
        <f aca="false">IF(A255="","",B255+IFERROR(INDEX(Clients!$F$5:$F$154,MATCH(C255,Clients!$A$5:$A$154,0)),0))</f>
        <v/>
      </c>
      <c r="N255" s="36"/>
      <c r="O255" s="36"/>
      <c r="P255" s="35"/>
      <c r="Q255" s="32" t="n">
        <f aca="false">IF(A255="",0,J255-N(N255)-N(O255))</f>
        <v>0</v>
      </c>
      <c r="R255" s="34" t="str">
        <f aca="false">IF(OR(A255="",Q255&lt;=0),"",MAX(0,Settings!$B$15-M255))</f>
        <v/>
      </c>
      <c r="S255" s="30" t="str">
        <f aca="false">IF(A255="","",IF(Q255&lt;=0,"Paid",IF(N(N255)&gt;0,"Part paid",IF(N(R255)&gt;0,"Overdue","Due"))))</f>
        <v/>
      </c>
      <c r="T255" s="34" t="str">
        <f aca="false">IF(A255="","",IF(MONTH(B255)&gt;=4,MONTH(B255)-3,MONTH(B255)+9))</f>
        <v/>
      </c>
    </row>
    <row r="256" customFormat="false" ht="15" hidden="false" customHeight="true" outlineLevel="0" collapsed="false">
      <c r="A256" s="27"/>
      <c r="B256" s="35"/>
      <c r="C256" s="27"/>
      <c r="D256" s="27"/>
      <c r="E256" s="36"/>
      <c r="F256" s="30" t="str">
        <f aca="false">IF(A256="","",IF(Settings!$B$8="","No GST",IF(IFERROR(INDEX(Clients!$G$5:$G$154,MATCH(C256,Clients!$A$5:$A$154,0)),"")="96","Export",IF(IFERROR(INDEX(Clients!$G$5:$G$154,MATCH(C256,Clients!$A$5:$A$154,0)),"")=Settings!$B$17,"CGST+SGST","IGST"))))</f>
        <v/>
      </c>
      <c r="G256" s="31" t="n">
        <f aca="false">IF(F256="IGST",ROUND(N(E256)*Settings!$B$10,0),0)</f>
        <v>0</v>
      </c>
      <c r="H256" s="31" t="n">
        <f aca="false">IF(F256="CGST+SGST",ROUND(N(E256)*Settings!$B$10/2,0),0)</f>
        <v>0</v>
      </c>
      <c r="I256" s="31" t="n">
        <f aca="false">H256</f>
        <v>0</v>
      </c>
      <c r="J256" s="32" t="n">
        <f aca="false">N(E256)+G256+H256+I256</f>
        <v>0</v>
      </c>
      <c r="K256" s="31" t="n">
        <f aca="false">IF(A256="",0,ROUND(N(E256)*IFERROR(INDEX(Clients!$E$5:$E$154,MATCH(C256,Clients!$A$5:$A$154,0)),0),0))</f>
        <v>0</v>
      </c>
      <c r="L256" s="31" t="n">
        <f aca="false">J256-K256</f>
        <v>0</v>
      </c>
      <c r="M256" s="33" t="str">
        <f aca="false">IF(A256="","",B256+IFERROR(INDEX(Clients!$F$5:$F$154,MATCH(C256,Clients!$A$5:$A$154,0)),0))</f>
        <v/>
      </c>
      <c r="N256" s="36"/>
      <c r="O256" s="36"/>
      <c r="P256" s="35"/>
      <c r="Q256" s="32" t="n">
        <f aca="false">IF(A256="",0,J256-N(N256)-N(O256))</f>
        <v>0</v>
      </c>
      <c r="R256" s="34" t="str">
        <f aca="false">IF(OR(A256="",Q256&lt;=0),"",MAX(0,Settings!$B$15-M256))</f>
        <v/>
      </c>
      <c r="S256" s="30" t="str">
        <f aca="false">IF(A256="","",IF(Q256&lt;=0,"Paid",IF(N(N256)&gt;0,"Part paid",IF(N(R256)&gt;0,"Overdue","Due"))))</f>
        <v/>
      </c>
      <c r="T256" s="34" t="str">
        <f aca="false">IF(A256="","",IF(MONTH(B256)&gt;=4,MONTH(B256)-3,MONTH(B256)+9))</f>
        <v/>
      </c>
    </row>
    <row r="257" customFormat="false" ht="15" hidden="false" customHeight="true" outlineLevel="0" collapsed="false">
      <c r="A257" s="27"/>
      <c r="B257" s="35"/>
      <c r="C257" s="27"/>
      <c r="D257" s="27"/>
      <c r="E257" s="36"/>
      <c r="F257" s="30" t="str">
        <f aca="false">IF(A257="","",IF(Settings!$B$8="","No GST",IF(IFERROR(INDEX(Clients!$G$5:$G$154,MATCH(C257,Clients!$A$5:$A$154,0)),"")="96","Export",IF(IFERROR(INDEX(Clients!$G$5:$G$154,MATCH(C257,Clients!$A$5:$A$154,0)),"")=Settings!$B$17,"CGST+SGST","IGST"))))</f>
        <v/>
      </c>
      <c r="G257" s="31" t="n">
        <f aca="false">IF(F257="IGST",ROUND(N(E257)*Settings!$B$10,0),0)</f>
        <v>0</v>
      </c>
      <c r="H257" s="31" t="n">
        <f aca="false">IF(F257="CGST+SGST",ROUND(N(E257)*Settings!$B$10/2,0),0)</f>
        <v>0</v>
      </c>
      <c r="I257" s="31" t="n">
        <f aca="false">H257</f>
        <v>0</v>
      </c>
      <c r="J257" s="32" t="n">
        <f aca="false">N(E257)+G257+H257+I257</f>
        <v>0</v>
      </c>
      <c r="K257" s="31" t="n">
        <f aca="false">IF(A257="",0,ROUND(N(E257)*IFERROR(INDEX(Clients!$E$5:$E$154,MATCH(C257,Clients!$A$5:$A$154,0)),0),0))</f>
        <v>0</v>
      </c>
      <c r="L257" s="31" t="n">
        <f aca="false">J257-K257</f>
        <v>0</v>
      </c>
      <c r="M257" s="33" t="str">
        <f aca="false">IF(A257="","",B257+IFERROR(INDEX(Clients!$F$5:$F$154,MATCH(C257,Clients!$A$5:$A$154,0)),0))</f>
        <v/>
      </c>
      <c r="N257" s="36"/>
      <c r="O257" s="36"/>
      <c r="P257" s="35"/>
      <c r="Q257" s="32" t="n">
        <f aca="false">IF(A257="",0,J257-N(N257)-N(O257))</f>
        <v>0</v>
      </c>
      <c r="R257" s="34" t="str">
        <f aca="false">IF(OR(A257="",Q257&lt;=0),"",MAX(0,Settings!$B$15-M257))</f>
        <v/>
      </c>
      <c r="S257" s="30" t="str">
        <f aca="false">IF(A257="","",IF(Q257&lt;=0,"Paid",IF(N(N257)&gt;0,"Part paid",IF(N(R257)&gt;0,"Overdue","Due"))))</f>
        <v/>
      </c>
      <c r="T257" s="34" t="str">
        <f aca="false">IF(A257="","",IF(MONTH(B257)&gt;=4,MONTH(B257)-3,MONTH(B257)+9))</f>
        <v/>
      </c>
    </row>
    <row r="258" customFormat="false" ht="15" hidden="false" customHeight="true" outlineLevel="0" collapsed="false">
      <c r="A258" s="27"/>
      <c r="B258" s="35"/>
      <c r="C258" s="27"/>
      <c r="D258" s="27"/>
      <c r="E258" s="36"/>
      <c r="F258" s="30" t="str">
        <f aca="false">IF(A258="","",IF(Settings!$B$8="","No GST",IF(IFERROR(INDEX(Clients!$G$5:$G$154,MATCH(C258,Clients!$A$5:$A$154,0)),"")="96","Export",IF(IFERROR(INDEX(Clients!$G$5:$G$154,MATCH(C258,Clients!$A$5:$A$154,0)),"")=Settings!$B$17,"CGST+SGST","IGST"))))</f>
        <v/>
      </c>
      <c r="G258" s="31" t="n">
        <f aca="false">IF(F258="IGST",ROUND(N(E258)*Settings!$B$10,0),0)</f>
        <v>0</v>
      </c>
      <c r="H258" s="31" t="n">
        <f aca="false">IF(F258="CGST+SGST",ROUND(N(E258)*Settings!$B$10/2,0),0)</f>
        <v>0</v>
      </c>
      <c r="I258" s="31" t="n">
        <f aca="false">H258</f>
        <v>0</v>
      </c>
      <c r="J258" s="32" t="n">
        <f aca="false">N(E258)+G258+H258+I258</f>
        <v>0</v>
      </c>
      <c r="K258" s="31" t="n">
        <f aca="false">IF(A258="",0,ROUND(N(E258)*IFERROR(INDEX(Clients!$E$5:$E$154,MATCH(C258,Clients!$A$5:$A$154,0)),0),0))</f>
        <v>0</v>
      </c>
      <c r="L258" s="31" t="n">
        <f aca="false">J258-K258</f>
        <v>0</v>
      </c>
      <c r="M258" s="33" t="str">
        <f aca="false">IF(A258="","",B258+IFERROR(INDEX(Clients!$F$5:$F$154,MATCH(C258,Clients!$A$5:$A$154,0)),0))</f>
        <v/>
      </c>
      <c r="N258" s="36"/>
      <c r="O258" s="36"/>
      <c r="P258" s="35"/>
      <c r="Q258" s="32" t="n">
        <f aca="false">IF(A258="",0,J258-N(N258)-N(O258))</f>
        <v>0</v>
      </c>
      <c r="R258" s="34" t="str">
        <f aca="false">IF(OR(A258="",Q258&lt;=0),"",MAX(0,Settings!$B$15-M258))</f>
        <v/>
      </c>
      <c r="S258" s="30" t="str">
        <f aca="false">IF(A258="","",IF(Q258&lt;=0,"Paid",IF(N(N258)&gt;0,"Part paid",IF(N(R258)&gt;0,"Overdue","Due"))))</f>
        <v/>
      </c>
      <c r="T258" s="34" t="str">
        <f aca="false">IF(A258="","",IF(MONTH(B258)&gt;=4,MONTH(B258)-3,MONTH(B258)+9))</f>
        <v/>
      </c>
    </row>
    <row r="259" customFormat="false" ht="15" hidden="false" customHeight="true" outlineLevel="0" collapsed="false">
      <c r="A259" s="27"/>
      <c r="B259" s="35"/>
      <c r="C259" s="27"/>
      <c r="D259" s="27"/>
      <c r="E259" s="36"/>
      <c r="F259" s="30" t="str">
        <f aca="false">IF(A259="","",IF(Settings!$B$8="","No GST",IF(IFERROR(INDEX(Clients!$G$5:$G$154,MATCH(C259,Clients!$A$5:$A$154,0)),"")="96","Export",IF(IFERROR(INDEX(Clients!$G$5:$G$154,MATCH(C259,Clients!$A$5:$A$154,0)),"")=Settings!$B$17,"CGST+SGST","IGST"))))</f>
        <v/>
      </c>
      <c r="G259" s="31" t="n">
        <f aca="false">IF(F259="IGST",ROUND(N(E259)*Settings!$B$10,0),0)</f>
        <v>0</v>
      </c>
      <c r="H259" s="31" t="n">
        <f aca="false">IF(F259="CGST+SGST",ROUND(N(E259)*Settings!$B$10/2,0),0)</f>
        <v>0</v>
      </c>
      <c r="I259" s="31" t="n">
        <f aca="false">H259</f>
        <v>0</v>
      </c>
      <c r="J259" s="32" t="n">
        <f aca="false">N(E259)+G259+H259+I259</f>
        <v>0</v>
      </c>
      <c r="K259" s="31" t="n">
        <f aca="false">IF(A259="",0,ROUND(N(E259)*IFERROR(INDEX(Clients!$E$5:$E$154,MATCH(C259,Clients!$A$5:$A$154,0)),0),0))</f>
        <v>0</v>
      </c>
      <c r="L259" s="31" t="n">
        <f aca="false">J259-K259</f>
        <v>0</v>
      </c>
      <c r="M259" s="33" t="str">
        <f aca="false">IF(A259="","",B259+IFERROR(INDEX(Clients!$F$5:$F$154,MATCH(C259,Clients!$A$5:$A$154,0)),0))</f>
        <v/>
      </c>
      <c r="N259" s="36"/>
      <c r="O259" s="36"/>
      <c r="P259" s="35"/>
      <c r="Q259" s="32" t="n">
        <f aca="false">IF(A259="",0,J259-N(N259)-N(O259))</f>
        <v>0</v>
      </c>
      <c r="R259" s="34" t="str">
        <f aca="false">IF(OR(A259="",Q259&lt;=0),"",MAX(0,Settings!$B$15-M259))</f>
        <v/>
      </c>
      <c r="S259" s="30" t="str">
        <f aca="false">IF(A259="","",IF(Q259&lt;=0,"Paid",IF(N(N259)&gt;0,"Part paid",IF(N(R259)&gt;0,"Overdue","Due"))))</f>
        <v/>
      </c>
      <c r="T259" s="34" t="str">
        <f aca="false">IF(A259="","",IF(MONTH(B259)&gt;=4,MONTH(B259)-3,MONTH(B259)+9))</f>
        <v/>
      </c>
    </row>
    <row r="260" customFormat="false" ht="15" hidden="false" customHeight="true" outlineLevel="0" collapsed="false">
      <c r="A260" s="27"/>
      <c r="B260" s="35"/>
      <c r="C260" s="27"/>
      <c r="D260" s="27"/>
      <c r="E260" s="36"/>
      <c r="F260" s="30" t="str">
        <f aca="false">IF(A260="","",IF(Settings!$B$8="","No GST",IF(IFERROR(INDEX(Clients!$G$5:$G$154,MATCH(C260,Clients!$A$5:$A$154,0)),"")="96","Export",IF(IFERROR(INDEX(Clients!$G$5:$G$154,MATCH(C260,Clients!$A$5:$A$154,0)),"")=Settings!$B$17,"CGST+SGST","IGST"))))</f>
        <v/>
      </c>
      <c r="G260" s="31" t="n">
        <f aca="false">IF(F260="IGST",ROUND(N(E260)*Settings!$B$10,0),0)</f>
        <v>0</v>
      </c>
      <c r="H260" s="31" t="n">
        <f aca="false">IF(F260="CGST+SGST",ROUND(N(E260)*Settings!$B$10/2,0),0)</f>
        <v>0</v>
      </c>
      <c r="I260" s="31" t="n">
        <f aca="false">H260</f>
        <v>0</v>
      </c>
      <c r="J260" s="32" t="n">
        <f aca="false">N(E260)+G260+H260+I260</f>
        <v>0</v>
      </c>
      <c r="K260" s="31" t="n">
        <f aca="false">IF(A260="",0,ROUND(N(E260)*IFERROR(INDEX(Clients!$E$5:$E$154,MATCH(C260,Clients!$A$5:$A$154,0)),0),0))</f>
        <v>0</v>
      </c>
      <c r="L260" s="31" t="n">
        <f aca="false">J260-K260</f>
        <v>0</v>
      </c>
      <c r="M260" s="33" t="str">
        <f aca="false">IF(A260="","",B260+IFERROR(INDEX(Clients!$F$5:$F$154,MATCH(C260,Clients!$A$5:$A$154,0)),0))</f>
        <v/>
      </c>
      <c r="N260" s="36"/>
      <c r="O260" s="36"/>
      <c r="P260" s="35"/>
      <c r="Q260" s="32" t="n">
        <f aca="false">IF(A260="",0,J260-N(N260)-N(O260))</f>
        <v>0</v>
      </c>
      <c r="R260" s="34" t="str">
        <f aca="false">IF(OR(A260="",Q260&lt;=0),"",MAX(0,Settings!$B$15-M260))</f>
        <v/>
      </c>
      <c r="S260" s="30" t="str">
        <f aca="false">IF(A260="","",IF(Q260&lt;=0,"Paid",IF(N(N260)&gt;0,"Part paid",IF(N(R260)&gt;0,"Overdue","Due"))))</f>
        <v/>
      </c>
      <c r="T260" s="34" t="str">
        <f aca="false">IF(A260="","",IF(MONTH(B260)&gt;=4,MONTH(B260)-3,MONTH(B260)+9))</f>
        <v/>
      </c>
    </row>
    <row r="261" customFormat="false" ht="15" hidden="false" customHeight="true" outlineLevel="0" collapsed="false">
      <c r="A261" s="27"/>
      <c r="B261" s="35"/>
      <c r="C261" s="27"/>
      <c r="D261" s="27"/>
      <c r="E261" s="36"/>
      <c r="F261" s="30" t="str">
        <f aca="false">IF(A261="","",IF(Settings!$B$8="","No GST",IF(IFERROR(INDEX(Clients!$G$5:$G$154,MATCH(C261,Clients!$A$5:$A$154,0)),"")="96","Export",IF(IFERROR(INDEX(Clients!$G$5:$G$154,MATCH(C261,Clients!$A$5:$A$154,0)),"")=Settings!$B$17,"CGST+SGST","IGST"))))</f>
        <v/>
      </c>
      <c r="G261" s="31" t="n">
        <f aca="false">IF(F261="IGST",ROUND(N(E261)*Settings!$B$10,0),0)</f>
        <v>0</v>
      </c>
      <c r="H261" s="31" t="n">
        <f aca="false">IF(F261="CGST+SGST",ROUND(N(E261)*Settings!$B$10/2,0),0)</f>
        <v>0</v>
      </c>
      <c r="I261" s="31" t="n">
        <f aca="false">H261</f>
        <v>0</v>
      </c>
      <c r="J261" s="32" t="n">
        <f aca="false">N(E261)+G261+H261+I261</f>
        <v>0</v>
      </c>
      <c r="K261" s="31" t="n">
        <f aca="false">IF(A261="",0,ROUND(N(E261)*IFERROR(INDEX(Clients!$E$5:$E$154,MATCH(C261,Clients!$A$5:$A$154,0)),0),0))</f>
        <v>0</v>
      </c>
      <c r="L261" s="31" t="n">
        <f aca="false">J261-K261</f>
        <v>0</v>
      </c>
      <c r="M261" s="33" t="str">
        <f aca="false">IF(A261="","",B261+IFERROR(INDEX(Clients!$F$5:$F$154,MATCH(C261,Clients!$A$5:$A$154,0)),0))</f>
        <v/>
      </c>
      <c r="N261" s="36"/>
      <c r="O261" s="36"/>
      <c r="P261" s="35"/>
      <c r="Q261" s="32" t="n">
        <f aca="false">IF(A261="",0,J261-N(N261)-N(O261))</f>
        <v>0</v>
      </c>
      <c r="R261" s="34" t="str">
        <f aca="false">IF(OR(A261="",Q261&lt;=0),"",MAX(0,Settings!$B$15-M261))</f>
        <v/>
      </c>
      <c r="S261" s="30" t="str">
        <f aca="false">IF(A261="","",IF(Q261&lt;=0,"Paid",IF(N(N261)&gt;0,"Part paid",IF(N(R261)&gt;0,"Overdue","Due"))))</f>
        <v/>
      </c>
      <c r="T261" s="34" t="str">
        <f aca="false">IF(A261="","",IF(MONTH(B261)&gt;=4,MONTH(B261)-3,MONTH(B261)+9))</f>
        <v/>
      </c>
    </row>
    <row r="262" customFormat="false" ht="15" hidden="false" customHeight="true" outlineLevel="0" collapsed="false">
      <c r="A262" s="27"/>
      <c r="B262" s="35"/>
      <c r="C262" s="27"/>
      <c r="D262" s="27"/>
      <c r="E262" s="36"/>
      <c r="F262" s="30" t="str">
        <f aca="false">IF(A262="","",IF(Settings!$B$8="","No GST",IF(IFERROR(INDEX(Clients!$G$5:$G$154,MATCH(C262,Clients!$A$5:$A$154,0)),"")="96","Export",IF(IFERROR(INDEX(Clients!$G$5:$G$154,MATCH(C262,Clients!$A$5:$A$154,0)),"")=Settings!$B$17,"CGST+SGST","IGST"))))</f>
        <v/>
      </c>
      <c r="G262" s="31" t="n">
        <f aca="false">IF(F262="IGST",ROUND(N(E262)*Settings!$B$10,0),0)</f>
        <v>0</v>
      </c>
      <c r="H262" s="31" t="n">
        <f aca="false">IF(F262="CGST+SGST",ROUND(N(E262)*Settings!$B$10/2,0),0)</f>
        <v>0</v>
      </c>
      <c r="I262" s="31" t="n">
        <f aca="false">H262</f>
        <v>0</v>
      </c>
      <c r="J262" s="32" t="n">
        <f aca="false">N(E262)+G262+H262+I262</f>
        <v>0</v>
      </c>
      <c r="K262" s="31" t="n">
        <f aca="false">IF(A262="",0,ROUND(N(E262)*IFERROR(INDEX(Clients!$E$5:$E$154,MATCH(C262,Clients!$A$5:$A$154,0)),0),0))</f>
        <v>0</v>
      </c>
      <c r="L262" s="31" t="n">
        <f aca="false">J262-K262</f>
        <v>0</v>
      </c>
      <c r="M262" s="33" t="str">
        <f aca="false">IF(A262="","",B262+IFERROR(INDEX(Clients!$F$5:$F$154,MATCH(C262,Clients!$A$5:$A$154,0)),0))</f>
        <v/>
      </c>
      <c r="N262" s="36"/>
      <c r="O262" s="36"/>
      <c r="P262" s="35"/>
      <c r="Q262" s="32" t="n">
        <f aca="false">IF(A262="",0,J262-N(N262)-N(O262))</f>
        <v>0</v>
      </c>
      <c r="R262" s="34" t="str">
        <f aca="false">IF(OR(A262="",Q262&lt;=0),"",MAX(0,Settings!$B$15-M262))</f>
        <v/>
      </c>
      <c r="S262" s="30" t="str">
        <f aca="false">IF(A262="","",IF(Q262&lt;=0,"Paid",IF(N(N262)&gt;0,"Part paid",IF(N(R262)&gt;0,"Overdue","Due"))))</f>
        <v/>
      </c>
      <c r="T262" s="34" t="str">
        <f aca="false">IF(A262="","",IF(MONTH(B262)&gt;=4,MONTH(B262)-3,MONTH(B262)+9))</f>
        <v/>
      </c>
    </row>
    <row r="263" customFormat="false" ht="15" hidden="false" customHeight="true" outlineLevel="0" collapsed="false">
      <c r="A263" s="27"/>
      <c r="B263" s="35"/>
      <c r="C263" s="27"/>
      <c r="D263" s="27"/>
      <c r="E263" s="36"/>
      <c r="F263" s="30" t="str">
        <f aca="false">IF(A263="","",IF(Settings!$B$8="","No GST",IF(IFERROR(INDEX(Clients!$G$5:$G$154,MATCH(C263,Clients!$A$5:$A$154,0)),"")="96","Export",IF(IFERROR(INDEX(Clients!$G$5:$G$154,MATCH(C263,Clients!$A$5:$A$154,0)),"")=Settings!$B$17,"CGST+SGST","IGST"))))</f>
        <v/>
      </c>
      <c r="G263" s="31" t="n">
        <f aca="false">IF(F263="IGST",ROUND(N(E263)*Settings!$B$10,0),0)</f>
        <v>0</v>
      </c>
      <c r="H263" s="31" t="n">
        <f aca="false">IF(F263="CGST+SGST",ROUND(N(E263)*Settings!$B$10/2,0),0)</f>
        <v>0</v>
      </c>
      <c r="I263" s="31" t="n">
        <f aca="false">H263</f>
        <v>0</v>
      </c>
      <c r="J263" s="32" t="n">
        <f aca="false">N(E263)+G263+H263+I263</f>
        <v>0</v>
      </c>
      <c r="K263" s="31" t="n">
        <f aca="false">IF(A263="",0,ROUND(N(E263)*IFERROR(INDEX(Clients!$E$5:$E$154,MATCH(C263,Clients!$A$5:$A$154,0)),0),0))</f>
        <v>0</v>
      </c>
      <c r="L263" s="31" t="n">
        <f aca="false">J263-K263</f>
        <v>0</v>
      </c>
      <c r="M263" s="33" t="str">
        <f aca="false">IF(A263="","",B263+IFERROR(INDEX(Clients!$F$5:$F$154,MATCH(C263,Clients!$A$5:$A$154,0)),0))</f>
        <v/>
      </c>
      <c r="N263" s="36"/>
      <c r="O263" s="36"/>
      <c r="P263" s="35"/>
      <c r="Q263" s="32" t="n">
        <f aca="false">IF(A263="",0,J263-N(N263)-N(O263))</f>
        <v>0</v>
      </c>
      <c r="R263" s="34" t="str">
        <f aca="false">IF(OR(A263="",Q263&lt;=0),"",MAX(0,Settings!$B$15-M263))</f>
        <v/>
      </c>
      <c r="S263" s="30" t="str">
        <f aca="false">IF(A263="","",IF(Q263&lt;=0,"Paid",IF(N(N263)&gt;0,"Part paid",IF(N(R263)&gt;0,"Overdue","Due"))))</f>
        <v/>
      </c>
      <c r="T263" s="34" t="str">
        <f aca="false">IF(A263="","",IF(MONTH(B263)&gt;=4,MONTH(B263)-3,MONTH(B263)+9))</f>
        <v/>
      </c>
    </row>
    <row r="264" customFormat="false" ht="15" hidden="false" customHeight="true" outlineLevel="0" collapsed="false">
      <c r="A264" s="27"/>
      <c r="B264" s="35"/>
      <c r="C264" s="27"/>
      <c r="D264" s="27"/>
      <c r="E264" s="36"/>
      <c r="F264" s="30" t="str">
        <f aca="false">IF(A264="","",IF(Settings!$B$8="","No GST",IF(IFERROR(INDEX(Clients!$G$5:$G$154,MATCH(C264,Clients!$A$5:$A$154,0)),"")="96","Export",IF(IFERROR(INDEX(Clients!$G$5:$G$154,MATCH(C264,Clients!$A$5:$A$154,0)),"")=Settings!$B$17,"CGST+SGST","IGST"))))</f>
        <v/>
      </c>
      <c r="G264" s="31" t="n">
        <f aca="false">IF(F264="IGST",ROUND(N(E264)*Settings!$B$10,0),0)</f>
        <v>0</v>
      </c>
      <c r="H264" s="31" t="n">
        <f aca="false">IF(F264="CGST+SGST",ROUND(N(E264)*Settings!$B$10/2,0),0)</f>
        <v>0</v>
      </c>
      <c r="I264" s="31" t="n">
        <f aca="false">H264</f>
        <v>0</v>
      </c>
      <c r="J264" s="32" t="n">
        <f aca="false">N(E264)+G264+H264+I264</f>
        <v>0</v>
      </c>
      <c r="K264" s="31" t="n">
        <f aca="false">IF(A264="",0,ROUND(N(E264)*IFERROR(INDEX(Clients!$E$5:$E$154,MATCH(C264,Clients!$A$5:$A$154,0)),0),0))</f>
        <v>0</v>
      </c>
      <c r="L264" s="31" t="n">
        <f aca="false">J264-K264</f>
        <v>0</v>
      </c>
      <c r="M264" s="33" t="str">
        <f aca="false">IF(A264="","",B264+IFERROR(INDEX(Clients!$F$5:$F$154,MATCH(C264,Clients!$A$5:$A$154,0)),0))</f>
        <v/>
      </c>
      <c r="N264" s="36"/>
      <c r="O264" s="36"/>
      <c r="P264" s="35"/>
      <c r="Q264" s="32" t="n">
        <f aca="false">IF(A264="",0,J264-N(N264)-N(O264))</f>
        <v>0</v>
      </c>
      <c r="R264" s="34" t="str">
        <f aca="false">IF(OR(A264="",Q264&lt;=0),"",MAX(0,Settings!$B$15-M264))</f>
        <v/>
      </c>
      <c r="S264" s="30" t="str">
        <f aca="false">IF(A264="","",IF(Q264&lt;=0,"Paid",IF(N(N264)&gt;0,"Part paid",IF(N(R264)&gt;0,"Overdue","Due"))))</f>
        <v/>
      </c>
      <c r="T264" s="34" t="str">
        <f aca="false">IF(A264="","",IF(MONTH(B264)&gt;=4,MONTH(B264)-3,MONTH(B264)+9))</f>
        <v/>
      </c>
    </row>
    <row r="265" customFormat="false" ht="15" hidden="false" customHeight="true" outlineLevel="0" collapsed="false">
      <c r="A265" s="27"/>
      <c r="B265" s="35"/>
      <c r="C265" s="27"/>
      <c r="D265" s="27"/>
      <c r="E265" s="36"/>
      <c r="F265" s="30" t="str">
        <f aca="false">IF(A265="","",IF(Settings!$B$8="","No GST",IF(IFERROR(INDEX(Clients!$G$5:$G$154,MATCH(C265,Clients!$A$5:$A$154,0)),"")="96","Export",IF(IFERROR(INDEX(Clients!$G$5:$G$154,MATCH(C265,Clients!$A$5:$A$154,0)),"")=Settings!$B$17,"CGST+SGST","IGST"))))</f>
        <v/>
      </c>
      <c r="G265" s="31" t="n">
        <f aca="false">IF(F265="IGST",ROUND(N(E265)*Settings!$B$10,0),0)</f>
        <v>0</v>
      </c>
      <c r="H265" s="31" t="n">
        <f aca="false">IF(F265="CGST+SGST",ROUND(N(E265)*Settings!$B$10/2,0),0)</f>
        <v>0</v>
      </c>
      <c r="I265" s="31" t="n">
        <f aca="false">H265</f>
        <v>0</v>
      </c>
      <c r="J265" s="32" t="n">
        <f aca="false">N(E265)+G265+H265+I265</f>
        <v>0</v>
      </c>
      <c r="K265" s="31" t="n">
        <f aca="false">IF(A265="",0,ROUND(N(E265)*IFERROR(INDEX(Clients!$E$5:$E$154,MATCH(C265,Clients!$A$5:$A$154,0)),0),0))</f>
        <v>0</v>
      </c>
      <c r="L265" s="31" t="n">
        <f aca="false">J265-K265</f>
        <v>0</v>
      </c>
      <c r="M265" s="33" t="str">
        <f aca="false">IF(A265="","",B265+IFERROR(INDEX(Clients!$F$5:$F$154,MATCH(C265,Clients!$A$5:$A$154,0)),0))</f>
        <v/>
      </c>
      <c r="N265" s="36"/>
      <c r="O265" s="36"/>
      <c r="P265" s="35"/>
      <c r="Q265" s="32" t="n">
        <f aca="false">IF(A265="",0,J265-N(N265)-N(O265))</f>
        <v>0</v>
      </c>
      <c r="R265" s="34" t="str">
        <f aca="false">IF(OR(A265="",Q265&lt;=0),"",MAX(0,Settings!$B$15-M265))</f>
        <v/>
      </c>
      <c r="S265" s="30" t="str">
        <f aca="false">IF(A265="","",IF(Q265&lt;=0,"Paid",IF(N(N265)&gt;0,"Part paid",IF(N(R265)&gt;0,"Overdue","Due"))))</f>
        <v/>
      </c>
      <c r="T265" s="34" t="str">
        <f aca="false">IF(A265="","",IF(MONTH(B265)&gt;=4,MONTH(B265)-3,MONTH(B265)+9))</f>
        <v/>
      </c>
    </row>
    <row r="266" customFormat="false" ht="15" hidden="false" customHeight="true" outlineLevel="0" collapsed="false">
      <c r="A266" s="27"/>
      <c r="B266" s="35"/>
      <c r="C266" s="27"/>
      <c r="D266" s="27"/>
      <c r="E266" s="36"/>
      <c r="F266" s="30" t="str">
        <f aca="false">IF(A266="","",IF(Settings!$B$8="","No GST",IF(IFERROR(INDEX(Clients!$G$5:$G$154,MATCH(C266,Clients!$A$5:$A$154,0)),"")="96","Export",IF(IFERROR(INDEX(Clients!$G$5:$G$154,MATCH(C266,Clients!$A$5:$A$154,0)),"")=Settings!$B$17,"CGST+SGST","IGST"))))</f>
        <v/>
      </c>
      <c r="G266" s="31" t="n">
        <f aca="false">IF(F266="IGST",ROUND(N(E266)*Settings!$B$10,0),0)</f>
        <v>0</v>
      </c>
      <c r="H266" s="31" t="n">
        <f aca="false">IF(F266="CGST+SGST",ROUND(N(E266)*Settings!$B$10/2,0),0)</f>
        <v>0</v>
      </c>
      <c r="I266" s="31" t="n">
        <f aca="false">H266</f>
        <v>0</v>
      </c>
      <c r="J266" s="32" t="n">
        <f aca="false">N(E266)+G266+H266+I266</f>
        <v>0</v>
      </c>
      <c r="K266" s="31" t="n">
        <f aca="false">IF(A266="",0,ROUND(N(E266)*IFERROR(INDEX(Clients!$E$5:$E$154,MATCH(C266,Clients!$A$5:$A$154,0)),0),0))</f>
        <v>0</v>
      </c>
      <c r="L266" s="31" t="n">
        <f aca="false">J266-K266</f>
        <v>0</v>
      </c>
      <c r="M266" s="33" t="str">
        <f aca="false">IF(A266="","",B266+IFERROR(INDEX(Clients!$F$5:$F$154,MATCH(C266,Clients!$A$5:$A$154,0)),0))</f>
        <v/>
      </c>
      <c r="N266" s="36"/>
      <c r="O266" s="36"/>
      <c r="P266" s="35"/>
      <c r="Q266" s="32" t="n">
        <f aca="false">IF(A266="",0,J266-N(N266)-N(O266))</f>
        <v>0</v>
      </c>
      <c r="R266" s="34" t="str">
        <f aca="false">IF(OR(A266="",Q266&lt;=0),"",MAX(0,Settings!$B$15-M266))</f>
        <v/>
      </c>
      <c r="S266" s="30" t="str">
        <f aca="false">IF(A266="","",IF(Q266&lt;=0,"Paid",IF(N(N266)&gt;0,"Part paid",IF(N(R266)&gt;0,"Overdue","Due"))))</f>
        <v/>
      </c>
      <c r="T266" s="34" t="str">
        <f aca="false">IF(A266="","",IF(MONTH(B266)&gt;=4,MONTH(B266)-3,MONTH(B266)+9))</f>
        <v/>
      </c>
    </row>
    <row r="267" customFormat="false" ht="15" hidden="false" customHeight="true" outlineLevel="0" collapsed="false">
      <c r="A267" s="27"/>
      <c r="B267" s="35"/>
      <c r="C267" s="27"/>
      <c r="D267" s="27"/>
      <c r="E267" s="36"/>
      <c r="F267" s="30" t="str">
        <f aca="false">IF(A267="","",IF(Settings!$B$8="","No GST",IF(IFERROR(INDEX(Clients!$G$5:$G$154,MATCH(C267,Clients!$A$5:$A$154,0)),"")="96","Export",IF(IFERROR(INDEX(Clients!$G$5:$G$154,MATCH(C267,Clients!$A$5:$A$154,0)),"")=Settings!$B$17,"CGST+SGST","IGST"))))</f>
        <v/>
      </c>
      <c r="G267" s="31" t="n">
        <f aca="false">IF(F267="IGST",ROUND(N(E267)*Settings!$B$10,0),0)</f>
        <v>0</v>
      </c>
      <c r="H267" s="31" t="n">
        <f aca="false">IF(F267="CGST+SGST",ROUND(N(E267)*Settings!$B$10/2,0),0)</f>
        <v>0</v>
      </c>
      <c r="I267" s="31" t="n">
        <f aca="false">H267</f>
        <v>0</v>
      </c>
      <c r="J267" s="32" t="n">
        <f aca="false">N(E267)+G267+H267+I267</f>
        <v>0</v>
      </c>
      <c r="K267" s="31" t="n">
        <f aca="false">IF(A267="",0,ROUND(N(E267)*IFERROR(INDEX(Clients!$E$5:$E$154,MATCH(C267,Clients!$A$5:$A$154,0)),0),0))</f>
        <v>0</v>
      </c>
      <c r="L267" s="31" t="n">
        <f aca="false">J267-K267</f>
        <v>0</v>
      </c>
      <c r="M267" s="33" t="str">
        <f aca="false">IF(A267="","",B267+IFERROR(INDEX(Clients!$F$5:$F$154,MATCH(C267,Clients!$A$5:$A$154,0)),0))</f>
        <v/>
      </c>
      <c r="N267" s="36"/>
      <c r="O267" s="36"/>
      <c r="P267" s="35"/>
      <c r="Q267" s="32" t="n">
        <f aca="false">IF(A267="",0,J267-N(N267)-N(O267))</f>
        <v>0</v>
      </c>
      <c r="R267" s="34" t="str">
        <f aca="false">IF(OR(A267="",Q267&lt;=0),"",MAX(0,Settings!$B$15-M267))</f>
        <v/>
      </c>
      <c r="S267" s="30" t="str">
        <f aca="false">IF(A267="","",IF(Q267&lt;=0,"Paid",IF(N(N267)&gt;0,"Part paid",IF(N(R267)&gt;0,"Overdue","Due"))))</f>
        <v/>
      </c>
      <c r="T267" s="34" t="str">
        <f aca="false">IF(A267="","",IF(MONTH(B267)&gt;=4,MONTH(B267)-3,MONTH(B267)+9))</f>
        <v/>
      </c>
    </row>
    <row r="268" customFormat="false" ht="15" hidden="false" customHeight="true" outlineLevel="0" collapsed="false">
      <c r="A268" s="27"/>
      <c r="B268" s="35"/>
      <c r="C268" s="27"/>
      <c r="D268" s="27"/>
      <c r="E268" s="36"/>
      <c r="F268" s="30" t="str">
        <f aca="false">IF(A268="","",IF(Settings!$B$8="","No GST",IF(IFERROR(INDEX(Clients!$G$5:$G$154,MATCH(C268,Clients!$A$5:$A$154,0)),"")="96","Export",IF(IFERROR(INDEX(Clients!$G$5:$G$154,MATCH(C268,Clients!$A$5:$A$154,0)),"")=Settings!$B$17,"CGST+SGST","IGST"))))</f>
        <v/>
      </c>
      <c r="G268" s="31" t="n">
        <f aca="false">IF(F268="IGST",ROUND(N(E268)*Settings!$B$10,0),0)</f>
        <v>0</v>
      </c>
      <c r="H268" s="31" t="n">
        <f aca="false">IF(F268="CGST+SGST",ROUND(N(E268)*Settings!$B$10/2,0),0)</f>
        <v>0</v>
      </c>
      <c r="I268" s="31" t="n">
        <f aca="false">H268</f>
        <v>0</v>
      </c>
      <c r="J268" s="32" t="n">
        <f aca="false">N(E268)+G268+H268+I268</f>
        <v>0</v>
      </c>
      <c r="K268" s="31" t="n">
        <f aca="false">IF(A268="",0,ROUND(N(E268)*IFERROR(INDEX(Clients!$E$5:$E$154,MATCH(C268,Clients!$A$5:$A$154,0)),0),0))</f>
        <v>0</v>
      </c>
      <c r="L268" s="31" t="n">
        <f aca="false">J268-K268</f>
        <v>0</v>
      </c>
      <c r="M268" s="33" t="str">
        <f aca="false">IF(A268="","",B268+IFERROR(INDEX(Clients!$F$5:$F$154,MATCH(C268,Clients!$A$5:$A$154,0)),0))</f>
        <v/>
      </c>
      <c r="N268" s="36"/>
      <c r="O268" s="36"/>
      <c r="P268" s="35"/>
      <c r="Q268" s="32" t="n">
        <f aca="false">IF(A268="",0,J268-N(N268)-N(O268))</f>
        <v>0</v>
      </c>
      <c r="R268" s="34" t="str">
        <f aca="false">IF(OR(A268="",Q268&lt;=0),"",MAX(0,Settings!$B$15-M268))</f>
        <v/>
      </c>
      <c r="S268" s="30" t="str">
        <f aca="false">IF(A268="","",IF(Q268&lt;=0,"Paid",IF(N(N268)&gt;0,"Part paid",IF(N(R268)&gt;0,"Overdue","Due"))))</f>
        <v/>
      </c>
      <c r="T268" s="34" t="str">
        <f aca="false">IF(A268="","",IF(MONTH(B268)&gt;=4,MONTH(B268)-3,MONTH(B268)+9))</f>
        <v/>
      </c>
    </row>
    <row r="269" customFormat="false" ht="15" hidden="false" customHeight="true" outlineLevel="0" collapsed="false">
      <c r="A269" s="27"/>
      <c r="B269" s="35"/>
      <c r="C269" s="27"/>
      <c r="D269" s="27"/>
      <c r="E269" s="36"/>
      <c r="F269" s="30" t="str">
        <f aca="false">IF(A269="","",IF(Settings!$B$8="","No GST",IF(IFERROR(INDEX(Clients!$G$5:$G$154,MATCH(C269,Clients!$A$5:$A$154,0)),"")="96","Export",IF(IFERROR(INDEX(Clients!$G$5:$G$154,MATCH(C269,Clients!$A$5:$A$154,0)),"")=Settings!$B$17,"CGST+SGST","IGST"))))</f>
        <v/>
      </c>
      <c r="G269" s="31" t="n">
        <f aca="false">IF(F269="IGST",ROUND(N(E269)*Settings!$B$10,0),0)</f>
        <v>0</v>
      </c>
      <c r="H269" s="31" t="n">
        <f aca="false">IF(F269="CGST+SGST",ROUND(N(E269)*Settings!$B$10/2,0),0)</f>
        <v>0</v>
      </c>
      <c r="I269" s="31" t="n">
        <f aca="false">H269</f>
        <v>0</v>
      </c>
      <c r="J269" s="32" t="n">
        <f aca="false">N(E269)+G269+H269+I269</f>
        <v>0</v>
      </c>
      <c r="K269" s="31" t="n">
        <f aca="false">IF(A269="",0,ROUND(N(E269)*IFERROR(INDEX(Clients!$E$5:$E$154,MATCH(C269,Clients!$A$5:$A$154,0)),0),0))</f>
        <v>0</v>
      </c>
      <c r="L269" s="31" t="n">
        <f aca="false">J269-K269</f>
        <v>0</v>
      </c>
      <c r="M269" s="33" t="str">
        <f aca="false">IF(A269="","",B269+IFERROR(INDEX(Clients!$F$5:$F$154,MATCH(C269,Clients!$A$5:$A$154,0)),0))</f>
        <v/>
      </c>
      <c r="N269" s="36"/>
      <c r="O269" s="36"/>
      <c r="P269" s="35"/>
      <c r="Q269" s="32" t="n">
        <f aca="false">IF(A269="",0,J269-N(N269)-N(O269))</f>
        <v>0</v>
      </c>
      <c r="R269" s="34" t="str">
        <f aca="false">IF(OR(A269="",Q269&lt;=0),"",MAX(0,Settings!$B$15-M269))</f>
        <v/>
      </c>
      <c r="S269" s="30" t="str">
        <f aca="false">IF(A269="","",IF(Q269&lt;=0,"Paid",IF(N(N269)&gt;0,"Part paid",IF(N(R269)&gt;0,"Overdue","Due"))))</f>
        <v/>
      </c>
      <c r="T269" s="34" t="str">
        <f aca="false">IF(A269="","",IF(MONTH(B269)&gt;=4,MONTH(B269)-3,MONTH(B269)+9))</f>
        <v/>
      </c>
    </row>
    <row r="270" customFormat="false" ht="15" hidden="false" customHeight="true" outlineLevel="0" collapsed="false">
      <c r="A270" s="27"/>
      <c r="B270" s="35"/>
      <c r="C270" s="27"/>
      <c r="D270" s="27"/>
      <c r="E270" s="36"/>
      <c r="F270" s="30" t="str">
        <f aca="false">IF(A270="","",IF(Settings!$B$8="","No GST",IF(IFERROR(INDEX(Clients!$G$5:$G$154,MATCH(C270,Clients!$A$5:$A$154,0)),"")="96","Export",IF(IFERROR(INDEX(Clients!$G$5:$G$154,MATCH(C270,Clients!$A$5:$A$154,0)),"")=Settings!$B$17,"CGST+SGST","IGST"))))</f>
        <v/>
      </c>
      <c r="G270" s="31" t="n">
        <f aca="false">IF(F270="IGST",ROUND(N(E270)*Settings!$B$10,0),0)</f>
        <v>0</v>
      </c>
      <c r="H270" s="31" t="n">
        <f aca="false">IF(F270="CGST+SGST",ROUND(N(E270)*Settings!$B$10/2,0),0)</f>
        <v>0</v>
      </c>
      <c r="I270" s="31" t="n">
        <f aca="false">H270</f>
        <v>0</v>
      </c>
      <c r="J270" s="32" t="n">
        <f aca="false">N(E270)+G270+H270+I270</f>
        <v>0</v>
      </c>
      <c r="K270" s="31" t="n">
        <f aca="false">IF(A270="",0,ROUND(N(E270)*IFERROR(INDEX(Clients!$E$5:$E$154,MATCH(C270,Clients!$A$5:$A$154,0)),0),0))</f>
        <v>0</v>
      </c>
      <c r="L270" s="31" t="n">
        <f aca="false">J270-K270</f>
        <v>0</v>
      </c>
      <c r="M270" s="33" t="str">
        <f aca="false">IF(A270="","",B270+IFERROR(INDEX(Clients!$F$5:$F$154,MATCH(C270,Clients!$A$5:$A$154,0)),0))</f>
        <v/>
      </c>
      <c r="N270" s="36"/>
      <c r="O270" s="36"/>
      <c r="P270" s="35"/>
      <c r="Q270" s="32" t="n">
        <f aca="false">IF(A270="",0,J270-N(N270)-N(O270))</f>
        <v>0</v>
      </c>
      <c r="R270" s="34" t="str">
        <f aca="false">IF(OR(A270="",Q270&lt;=0),"",MAX(0,Settings!$B$15-M270))</f>
        <v/>
      </c>
      <c r="S270" s="30" t="str">
        <f aca="false">IF(A270="","",IF(Q270&lt;=0,"Paid",IF(N(N270)&gt;0,"Part paid",IF(N(R270)&gt;0,"Overdue","Due"))))</f>
        <v/>
      </c>
      <c r="T270" s="34" t="str">
        <f aca="false">IF(A270="","",IF(MONTH(B270)&gt;=4,MONTH(B270)-3,MONTH(B270)+9))</f>
        <v/>
      </c>
    </row>
    <row r="271" customFormat="false" ht="15" hidden="false" customHeight="true" outlineLevel="0" collapsed="false">
      <c r="A271" s="27"/>
      <c r="B271" s="35"/>
      <c r="C271" s="27"/>
      <c r="D271" s="27"/>
      <c r="E271" s="36"/>
      <c r="F271" s="30" t="str">
        <f aca="false">IF(A271="","",IF(Settings!$B$8="","No GST",IF(IFERROR(INDEX(Clients!$G$5:$G$154,MATCH(C271,Clients!$A$5:$A$154,0)),"")="96","Export",IF(IFERROR(INDEX(Clients!$G$5:$G$154,MATCH(C271,Clients!$A$5:$A$154,0)),"")=Settings!$B$17,"CGST+SGST","IGST"))))</f>
        <v/>
      </c>
      <c r="G271" s="31" t="n">
        <f aca="false">IF(F271="IGST",ROUND(N(E271)*Settings!$B$10,0),0)</f>
        <v>0</v>
      </c>
      <c r="H271" s="31" t="n">
        <f aca="false">IF(F271="CGST+SGST",ROUND(N(E271)*Settings!$B$10/2,0),0)</f>
        <v>0</v>
      </c>
      <c r="I271" s="31" t="n">
        <f aca="false">H271</f>
        <v>0</v>
      </c>
      <c r="J271" s="32" t="n">
        <f aca="false">N(E271)+G271+H271+I271</f>
        <v>0</v>
      </c>
      <c r="K271" s="31" t="n">
        <f aca="false">IF(A271="",0,ROUND(N(E271)*IFERROR(INDEX(Clients!$E$5:$E$154,MATCH(C271,Clients!$A$5:$A$154,0)),0),0))</f>
        <v>0</v>
      </c>
      <c r="L271" s="31" t="n">
        <f aca="false">J271-K271</f>
        <v>0</v>
      </c>
      <c r="M271" s="33" t="str">
        <f aca="false">IF(A271="","",B271+IFERROR(INDEX(Clients!$F$5:$F$154,MATCH(C271,Clients!$A$5:$A$154,0)),0))</f>
        <v/>
      </c>
      <c r="N271" s="36"/>
      <c r="O271" s="36"/>
      <c r="P271" s="35"/>
      <c r="Q271" s="32" t="n">
        <f aca="false">IF(A271="",0,J271-N(N271)-N(O271))</f>
        <v>0</v>
      </c>
      <c r="R271" s="34" t="str">
        <f aca="false">IF(OR(A271="",Q271&lt;=0),"",MAX(0,Settings!$B$15-M271))</f>
        <v/>
      </c>
      <c r="S271" s="30" t="str">
        <f aca="false">IF(A271="","",IF(Q271&lt;=0,"Paid",IF(N(N271)&gt;0,"Part paid",IF(N(R271)&gt;0,"Overdue","Due"))))</f>
        <v/>
      </c>
      <c r="T271" s="34" t="str">
        <f aca="false">IF(A271="","",IF(MONTH(B271)&gt;=4,MONTH(B271)-3,MONTH(B271)+9))</f>
        <v/>
      </c>
    </row>
    <row r="272" customFormat="false" ht="15" hidden="false" customHeight="true" outlineLevel="0" collapsed="false">
      <c r="A272" s="27"/>
      <c r="B272" s="35"/>
      <c r="C272" s="27"/>
      <c r="D272" s="27"/>
      <c r="E272" s="36"/>
      <c r="F272" s="30" t="str">
        <f aca="false">IF(A272="","",IF(Settings!$B$8="","No GST",IF(IFERROR(INDEX(Clients!$G$5:$G$154,MATCH(C272,Clients!$A$5:$A$154,0)),"")="96","Export",IF(IFERROR(INDEX(Clients!$G$5:$G$154,MATCH(C272,Clients!$A$5:$A$154,0)),"")=Settings!$B$17,"CGST+SGST","IGST"))))</f>
        <v/>
      </c>
      <c r="G272" s="31" t="n">
        <f aca="false">IF(F272="IGST",ROUND(N(E272)*Settings!$B$10,0),0)</f>
        <v>0</v>
      </c>
      <c r="H272" s="31" t="n">
        <f aca="false">IF(F272="CGST+SGST",ROUND(N(E272)*Settings!$B$10/2,0),0)</f>
        <v>0</v>
      </c>
      <c r="I272" s="31" t="n">
        <f aca="false">H272</f>
        <v>0</v>
      </c>
      <c r="J272" s="32" t="n">
        <f aca="false">N(E272)+G272+H272+I272</f>
        <v>0</v>
      </c>
      <c r="K272" s="31" t="n">
        <f aca="false">IF(A272="",0,ROUND(N(E272)*IFERROR(INDEX(Clients!$E$5:$E$154,MATCH(C272,Clients!$A$5:$A$154,0)),0),0))</f>
        <v>0</v>
      </c>
      <c r="L272" s="31" t="n">
        <f aca="false">J272-K272</f>
        <v>0</v>
      </c>
      <c r="M272" s="33" t="str">
        <f aca="false">IF(A272="","",B272+IFERROR(INDEX(Clients!$F$5:$F$154,MATCH(C272,Clients!$A$5:$A$154,0)),0))</f>
        <v/>
      </c>
      <c r="N272" s="36"/>
      <c r="O272" s="36"/>
      <c r="P272" s="35"/>
      <c r="Q272" s="32" t="n">
        <f aca="false">IF(A272="",0,J272-N(N272)-N(O272))</f>
        <v>0</v>
      </c>
      <c r="R272" s="34" t="str">
        <f aca="false">IF(OR(A272="",Q272&lt;=0),"",MAX(0,Settings!$B$15-M272))</f>
        <v/>
      </c>
      <c r="S272" s="30" t="str">
        <f aca="false">IF(A272="","",IF(Q272&lt;=0,"Paid",IF(N(N272)&gt;0,"Part paid",IF(N(R272)&gt;0,"Overdue","Due"))))</f>
        <v/>
      </c>
      <c r="T272" s="34" t="str">
        <f aca="false">IF(A272="","",IF(MONTH(B272)&gt;=4,MONTH(B272)-3,MONTH(B272)+9))</f>
        <v/>
      </c>
    </row>
    <row r="273" customFormat="false" ht="15" hidden="false" customHeight="true" outlineLevel="0" collapsed="false">
      <c r="A273" s="27"/>
      <c r="B273" s="35"/>
      <c r="C273" s="27"/>
      <c r="D273" s="27"/>
      <c r="E273" s="36"/>
      <c r="F273" s="30" t="str">
        <f aca="false">IF(A273="","",IF(Settings!$B$8="","No GST",IF(IFERROR(INDEX(Clients!$G$5:$G$154,MATCH(C273,Clients!$A$5:$A$154,0)),"")="96","Export",IF(IFERROR(INDEX(Clients!$G$5:$G$154,MATCH(C273,Clients!$A$5:$A$154,0)),"")=Settings!$B$17,"CGST+SGST","IGST"))))</f>
        <v/>
      </c>
      <c r="G273" s="31" t="n">
        <f aca="false">IF(F273="IGST",ROUND(N(E273)*Settings!$B$10,0),0)</f>
        <v>0</v>
      </c>
      <c r="H273" s="31" t="n">
        <f aca="false">IF(F273="CGST+SGST",ROUND(N(E273)*Settings!$B$10/2,0),0)</f>
        <v>0</v>
      </c>
      <c r="I273" s="31" t="n">
        <f aca="false">H273</f>
        <v>0</v>
      </c>
      <c r="J273" s="32" t="n">
        <f aca="false">N(E273)+G273+H273+I273</f>
        <v>0</v>
      </c>
      <c r="K273" s="31" t="n">
        <f aca="false">IF(A273="",0,ROUND(N(E273)*IFERROR(INDEX(Clients!$E$5:$E$154,MATCH(C273,Clients!$A$5:$A$154,0)),0),0))</f>
        <v>0</v>
      </c>
      <c r="L273" s="31" t="n">
        <f aca="false">J273-K273</f>
        <v>0</v>
      </c>
      <c r="M273" s="33" t="str">
        <f aca="false">IF(A273="","",B273+IFERROR(INDEX(Clients!$F$5:$F$154,MATCH(C273,Clients!$A$5:$A$154,0)),0))</f>
        <v/>
      </c>
      <c r="N273" s="36"/>
      <c r="O273" s="36"/>
      <c r="P273" s="35"/>
      <c r="Q273" s="32" t="n">
        <f aca="false">IF(A273="",0,J273-N(N273)-N(O273))</f>
        <v>0</v>
      </c>
      <c r="R273" s="34" t="str">
        <f aca="false">IF(OR(A273="",Q273&lt;=0),"",MAX(0,Settings!$B$15-M273))</f>
        <v/>
      </c>
      <c r="S273" s="30" t="str">
        <f aca="false">IF(A273="","",IF(Q273&lt;=0,"Paid",IF(N(N273)&gt;0,"Part paid",IF(N(R273)&gt;0,"Overdue","Due"))))</f>
        <v/>
      </c>
      <c r="T273" s="34" t="str">
        <f aca="false">IF(A273="","",IF(MONTH(B273)&gt;=4,MONTH(B273)-3,MONTH(B273)+9))</f>
        <v/>
      </c>
    </row>
    <row r="274" customFormat="false" ht="15" hidden="false" customHeight="true" outlineLevel="0" collapsed="false">
      <c r="A274" s="27"/>
      <c r="B274" s="35"/>
      <c r="C274" s="27"/>
      <c r="D274" s="27"/>
      <c r="E274" s="36"/>
      <c r="F274" s="30" t="str">
        <f aca="false">IF(A274="","",IF(Settings!$B$8="","No GST",IF(IFERROR(INDEX(Clients!$G$5:$G$154,MATCH(C274,Clients!$A$5:$A$154,0)),"")="96","Export",IF(IFERROR(INDEX(Clients!$G$5:$G$154,MATCH(C274,Clients!$A$5:$A$154,0)),"")=Settings!$B$17,"CGST+SGST","IGST"))))</f>
        <v/>
      </c>
      <c r="G274" s="31" t="n">
        <f aca="false">IF(F274="IGST",ROUND(N(E274)*Settings!$B$10,0),0)</f>
        <v>0</v>
      </c>
      <c r="H274" s="31" t="n">
        <f aca="false">IF(F274="CGST+SGST",ROUND(N(E274)*Settings!$B$10/2,0),0)</f>
        <v>0</v>
      </c>
      <c r="I274" s="31" t="n">
        <f aca="false">H274</f>
        <v>0</v>
      </c>
      <c r="J274" s="32" t="n">
        <f aca="false">N(E274)+G274+H274+I274</f>
        <v>0</v>
      </c>
      <c r="K274" s="31" t="n">
        <f aca="false">IF(A274="",0,ROUND(N(E274)*IFERROR(INDEX(Clients!$E$5:$E$154,MATCH(C274,Clients!$A$5:$A$154,0)),0),0))</f>
        <v>0</v>
      </c>
      <c r="L274" s="31" t="n">
        <f aca="false">J274-K274</f>
        <v>0</v>
      </c>
      <c r="M274" s="33" t="str">
        <f aca="false">IF(A274="","",B274+IFERROR(INDEX(Clients!$F$5:$F$154,MATCH(C274,Clients!$A$5:$A$154,0)),0))</f>
        <v/>
      </c>
      <c r="N274" s="36"/>
      <c r="O274" s="36"/>
      <c r="P274" s="35"/>
      <c r="Q274" s="32" t="n">
        <f aca="false">IF(A274="",0,J274-N(N274)-N(O274))</f>
        <v>0</v>
      </c>
      <c r="R274" s="34" t="str">
        <f aca="false">IF(OR(A274="",Q274&lt;=0),"",MAX(0,Settings!$B$15-M274))</f>
        <v/>
      </c>
      <c r="S274" s="30" t="str">
        <f aca="false">IF(A274="","",IF(Q274&lt;=0,"Paid",IF(N(N274)&gt;0,"Part paid",IF(N(R274)&gt;0,"Overdue","Due"))))</f>
        <v/>
      </c>
      <c r="T274" s="34" t="str">
        <f aca="false">IF(A274="","",IF(MONTH(B274)&gt;=4,MONTH(B274)-3,MONTH(B274)+9))</f>
        <v/>
      </c>
    </row>
    <row r="275" customFormat="false" ht="15" hidden="false" customHeight="true" outlineLevel="0" collapsed="false">
      <c r="A275" s="27"/>
      <c r="B275" s="35"/>
      <c r="C275" s="27"/>
      <c r="D275" s="27"/>
      <c r="E275" s="36"/>
      <c r="F275" s="30" t="str">
        <f aca="false">IF(A275="","",IF(Settings!$B$8="","No GST",IF(IFERROR(INDEX(Clients!$G$5:$G$154,MATCH(C275,Clients!$A$5:$A$154,0)),"")="96","Export",IF(IFERROR(INDEX(Clients!$G$5:$G$154,MATCH(C275,Clients!$A$5:$A$154,0)),"")=Settings!$B$17,"CGST+SGST","IGST"))))</f>
        <v/>
      </c>
      <c r="G275" s="31" t="n">
        <f aca="false">IF(F275="IGST",ROUND(N(E275)*Settings!$B$10,0),0)</f>
        <v>0</v>
      </c>
      <c r="H275" s="31" t="n">
        <f aca="false">IF(F275="CGST+SGST",ROUND(N(E275)*Settings!$B$10/2,0),0)</f>
        <v>0</v>
      </c>
      <c r="I275" s="31" t="n">
        <f aca="false">H275</f>
        <v>0</v>
      </c>
      <c r="J275" s="32" t="n">
        <f aca="false">N(E275)+G275+H275+I275</f>
        <v>0</v>
      </c>
      <c r="K275" s="31" t="n">
        <f aca="false">IF(A275="",0,ROUND(N(E275)*IFERROR(INDEX(Clients!$E$5:$E$154,MATCH(C275,Clients!$A$5:$A$154,0)),0),0))</f>
        <v>0</v>
      </c>
      <c r="L275" s="31" t="n">
        <f aca="false">J275-K275</f>
        <v>0</v>
      </c>
      <c r="M275" s="33" t="str">
        <f aca="false">IF(A275="","",B275+IFERROR(INDEX(Clients!$F$5:$F$154,MATCH(C275,Clients!$A$5:$A$154,0)),0))</f>
        <v/>
      </c>
      <c r="N275" s="36"/>
      <c r="O275" s="36"/>
      <c r="P275" s="35"/>
      <c r="Q275" s="32" t="n">
        <f aca="false">IF(A275="",0,J275-N(N275)-N(O275))</f>
        <v>0</v>
      </c>
      <c r="R275" s="34" t="str">
        <f aca="false">IF(OR(A275="",Q275&lt;=0),"",MAX(0,Settings!$B$15-M275))</f>
        <v/>
      </c>
      <c r="S275" s="30" t="str">
        <f aca="false">IF(A275="","",IF(Q275&lt;=0,"Paid",IF(N(N275)&gt;0,"Part paid",IF(N(R275)&gt;0,"Overdue","Due"))))</f>
        <v/>
      </c>
      <c r="T275" s="34" t="str">
        <f aca="false">IF(A275="","",IF(MONTH(B275)&gt;=4,MONTH(B275)-3,MONTH(B275)+9))</f>
        <v/>
      </c>
    </row>
    <row r="276" customFormat="false" ht="15" hidden="false" customHeight="true" outlineLevel="0" collapsed="false">
      <c r="A276" s="27"/>
      <c r="B276" s="35"/>
      <c r="C276" s="27"/>
      <c r="D276" s="27"/>
      <c r="E276" s="36"/>
      <c r="F276" s="30" t="str">
        <f aca="false">IF(A276="","",IF(Settings!$B$8="","No GST",IF(IFERROR(INDEX(Clients!$G$5:$G$154,MATCH(C276,Clients!$A$5:$A$154,0)),"")="96","Export",IF(IFERROR(INDEX(Clients!$G$5:$G$154,MATCH(C276,Clients!$A$5:$A$154,0)),"")=Settings!$B$17,"CGST+SGST","IGST"))))</f>
        <v/>
      </c>
      <c r="G276" s="31" t="n">
        <f aca="false">IF(F276="IGST",ROUND(N(E276)*Settings!$B$10,0),0)</f>
        <v>0</v>
      </c>
      <c r="H276" s="31" t="n">
        <f aca="false">IF(F276="CGST+SGST",ROUND(N(E276)*Settings!$B$10/2,0),0)</f>
        <v>0</v>
      </c>
      <c r="I276" s="31" t="n">
        <f aca="false">H276</f>
        <v>0</v>
      </c>
      <c r="J276" s="32" t="n">
        <f aca="false">N(E276)+G276+H276+I276</f>
        <v>0</v>
      </c>
      <c r="K276" s="31" t="n">
        <f aca="false">IF(A276="",0,ROUND(N(E276)*IFERROR(INDEX(Clients!$E$5:$E$154,MATCH(C276,Clients!$A$5:$A$154,0)),0),0))</f>
        <v>0</v>
      </c>
      <c r="L276" s="31" t="n">
        <f aca="false">J276-K276</f>
        <v>0</v>
      </c>
      <c r="M276" s="33" t="str">
        <f aca="false">IF(A276="","",B276+IFERROR(INDEX(Clients!$F$5:$F$154,MATCH(C276,Clients!$A$5:$A$154,0)),0))</f>
        <v/>
      </c>
      <c r="N276" s="36"/>
      <c r="O276" s="36"/>
      <c r="P276" s="35"/>
      <c r="Q276" s="32" t="n">
        <f aca="false">IF(A276="",0,J276-N(N276)-N(O276))</f>
        <v>0</v>
      </c>
      <c r="R276" s="34" t="str">
        <f aca="false">IF(OR(A276="",Q276&lt;=0),"",MAX(0,Settings!$B$15-M276))</f>
        <v/>
      </c>
      <c r="S276" s="30" t="str">
        <f aca="false">IF(A276="","",IF(Q276&lt;=0,"Paid",IF(N(N276)&gt;0,"Part paid",IF(N(R276)&gt;0,"Overdue","Due"))))</f>
        <v/>
      </c>
      <c r="T276" s="34" t="str">
        <f aca="false">IF(A276="","",IF(MONTH(B276)&gt;=4,MONTH(B276)-3,MONTH(B276)+9))</f>
        <v/>
      </c>
    </row>
    <row r="277" customFormat="false" ht="15" hidden="false" customHeight="true" outlineLevel="0" collapsed="false">
      <c r="A277" s="27"/>
      <c r="B277" s="35"/>
      <c r="C277" s="27"/>
      <c r="D277" s="27"/>
      <c r="E277" s="36"/>
      <c r="F277" s="30" t="str">
        <f aca="false">IF(A277="","",IF(Settings!$B$8="","No GST",IF(IFERROR(INDEX(Clients!$G$5:$G$154,MATCH(C277,Clients!$A$5:$A$154,0)),"")="96","Export",IF(IFERROR(INDEX(Clients!$G$5:$G$154,MATCH(C277,Clients!$A$5:$A$154,0)),"")=Settings!$B$17,"CGST+SGST","IGST"))))</f>
        <v/>
      </c>
      <c r="G277" s="31" t="n">
        <f aca="false">IF(F277="IGST",ROUND(N(E277)*Settings!$B$10,0),0)</f>
        <v>0</v>
      </c>
      <c r="H277" s="31" t="n">
        <f aca="false">IF(F277="CGST+SGST",ROUND(N(E277)*Settings!$B$10/2,0),0)</f>
        <v>0</v>
      </c>
      <c r="I277" s="31" t="n">
        <f aca="false">H277</f>
        <v>0</v>
      </c>
      <c r="J277" s="32" t="n">
        <f aca="false">N(E277)+G277+H277+I277</f>
        <v>0</v>
      </c>
      <c r="K277" s="31" t="n">
        <f aca="false">IF(A277="",0,ROUND(N(E277)*IFERROR(INDEX(Clients!$E$5:$E$154,MATCH(C277,Clients!$A$5:$A$154,0)),0),0))</f>
        <v>0</v>
      </c>
      <c r="L277" s="31" t="n">
        <f aca="false">J277-K277</f>
        <v>0</v>
      </c>
      <c r="M277" s="33" t="str">
        <f aca="false">IF(A277="","",B277+IFERROR(INDEX(Clients!$F$5:$F$154,MATCH(C277,Clients!$A$5:$A$154,0)),0))</f>
        <v/>
      </c>
      <c r="N277" s="36"/>
      <c r="O277" s="36"/>
      <c r="P277" s="35"/>
      <c r="Q277" s="32" t="n">
        <f aca="false">IF(A277="",0,J277-N(N277)-N(O277))</f>
        <v>0</v>
      </c>
      <c r="R277" s="34" t="str">
        <f aca="false">IF(OR(A277="",Q277&lt;=0),"",MAX(0,Settings!$B$15-M277))</f>
        <v/>
      </c>
      <c r="S277" s="30" t="str">
        <f aca="false">IF(A277="","",IF(Q277&lt;=0,"Paid",IF(N(N277)&gt;0,"Part paid",IF(N(R277)&gt;0,"Overdue","Due"))))</f>
        <v/>
      </c>
      <c r="T277" s="34" t="str">
        <f aca="false">IF(A277="","",IF(MONTH(B277)&gt;=4,MONTH(B277)-3,MONTH(B277)+9))</f>
        <v/>
      </c>
    </row>
    <row r="278" customFormat="false" ht="15" hidden="false" customHeight="true" outlineLevel="0" collapsed="false">
      <c r="A278" s="27"/>
      <c r="B278" s="35"/>
      <c r="C278" s="27"/>
      <c r="D278" s="27"/>
      <c r="E278" s="36"/>
      <c r="F278" s="30" t="str">
        <f aca="false">IF(A278="","",IF(Settings!$B$8="","No GST",IF(IFERROR(INDEX(Clients!$G$5:$G$154,MATCH(C278,Clients!$A$5:$A$154,0)),"")="96","Export",IF(IFERROR(INDEX(Clients!$G$5:$G$154,MATCH(C278,Clients!$A$5:$A$154,0)),"")=Settings!$B$17,"CGST+SGST","IGST"))))</f>
        <v/>
      </c>
      <c r="G278" s="31" t="n">
        <f aca="false">IF(F278="IGST",ROUND(N(E278)*Settings!$B$10,0),0)</f>
        <v>0</v>
      </c>
      <c r="H278" s="31" t="n">
        <f aca="false">IF(F278="CGST+SGST",ROUND(N(E278)*Settings!$B$10/2,0),0)</f>
        <v>0</v>
      </c>
      <c r="I278" s="31" t="n">
        <f aca="false">H278</f>
        <v>0</v>
      </c>
      <c r="J278" s="32" t="n">
        <f aca="false">N(E278)+G278+H278+I278</f>
        <v>0</v>
      </c>
      <c r="K278" s="31" t="n">
        <f aca="false">IF(A278="",0,ROUND(N(E278)*IFERROR(INDEX(Clients!$E$5:$E$154,MATCH(C278,Clients!$A$5:$A$154,0)),0),0))</f>
        <v>0</v>
      </c>
      <c r="L278" s="31" t="n">
        <f aca="false">J278-K278</f>
        <v>0</v>
      </c>
      <c r="M278" s="33" t="str">
        <f aca="false">IF(A278="","",B278+IFERROR(INDEX(Clients!$F$5:$F$154,MATCH(C278,Clients!$A$5:$A$154,0)),0))</f>
        <v/>
      </c>
      <c r="N278" s="36"/>
      <c r="O278" s="36"/>
      <c r="P278" s="35"/>
      <c r="Q278" s="32" t="n">
        <f aca="false">IF(A278="",0,J278-N(N278)-N(O278))</f>
        <v>0</v>
      </c>
      <c r="R278" s="34" t="str">
        <f aca="false">IF(OR(A278="",Q278&lt;=0),"",MAX(0,Settings!$B$15-M278))</f>
        <v/>
      </c>
      <c r="S278" s="30" t="str">
        <f aca="false">IF(A278="","",IF(Q278&lt;=0,"Paid",IF(N(N278)&gt;0,"Part paid",IF(N(R278)&gt;0,"Overdue","Due"))))</f>
        <v/>
      </c>
      <c r="T278" s="34" t="str">
        <f aca="false">IF(A278="","",IF(MONTH(B278)&gt;=4,MONTH(B278)-3,MONTH(B278)+9))</f>
        <v/>
      </c>
    </row>
    <row r="279" customFormat="false" ht="15" hidden="false" customHeight="true" outlineLevel="0" collapsed="false">
      <c r="A279" s="27"/>
      <c r="B279" s="35"/>
      <c r="C279" s="27"/>
      <c r="D279" s="27"/>
      <c r="E279" s="36"/>
      <c r="F279" s="30" t="str">
        <f aca="false">IF(A279="","",IF(Settings!$B$8="","No GST",IF(IFERROR(INDEX(Clients!$G$5:$G$154,MATCH(C279,Clients!$A$5:$A$154,0)),"")="96","Export",IF(IFERROR(INDEX(Clients!$G$5:$G$154,MATCH(C279,Clients!$A$5:$A$154,0)),"")=Settings!$B$17,"CGST+SGST","IGST"))))</f>
        <v/>
      </c>
      <c r="G279" s="31" t="n">
        <f aca="false">IF(F279="IGST",ROUND(N(E279)*Settings!$B$10,0),0)</f>
        <v>0</v>
      </c>
      <c r="H279" s="31" t="n">
        <f aca="false">IF(F279="CGST+SGST",ROUND(N(E279)*Settings!$B$10/2,0),0)</f>
        <v>0</v>
      </c>
      <c r="I279" s="31" t="n">
        <f aca="false">H279</f>
        <v>0</v>
      </c>
      <c r="J279" s="32" t="n">
        <f aca="false">N(E279)+G279+H279+I279</f>
        <v>0</v>
      </c>
      <c r="K279" s="31" t="n">
        <f aca="false">IF(A279="",0,ROUND(N(E279)*IFERROR(INDEX(Clients!$E$5:$E$154,MATCH(C279,Clients!$A$5:$A$154,0)),0),0))</f>
        <v>0</v>
      </c>
      <c r="L279" s="31" t="n">
        <f aca="false">J279-K279</f>
        <v>0</v>
      </c>
      <c r="M279" s="33" t="str">
        <f aca="false">IF(A279="","",B279+IFERROR(INDEX(Clients!$F$5:$F$154,MATCH(C279,Clients!$A$5:$A$154,0)),0))</f>
        <v/>
      </c>
      <c r="N279" s="36"/>
      <c r="O279" s="36"/>
      <c r="P279" s="35"/>
      <c r="Q279" s="32" t="n">
        <f aca="false">IF(A279="",0,J279-N(N279)-N(O279))</f>
        <v>0</v>
      </c>
      <c r="R279" s="34" t="str">
        <f aca="false">IF(OR(A279="",Q279&lt;=0),"",MAX(0,Settings!$B$15-M279))</f>
        <v/>
      </c>
      <c r="S279" s="30" t="str">
        <f aca="false">IF(A279="","",IF(Q279&lt;=0,"Paid",IF(N(N279)&gt;0,"Part paid",IF(N(R279)&gt;0,"Overdue","Due"))))</f>
        <v/>
      </c>
      <c r="T279" s="34" t="str">
        <f aca="false">IF(A279="","",IF(MONTH(B279)&gt;=4,MONTH(B279)-3,MONTH(B279)+9))</f>
        <v/>
      </c>
    </row>
    <row r="280" customFormat="false" ht="15" hidden="false" customHeight="true" outlineLevel="0" collapsed="false">
      <c r="A280" s="27"/>
      <c r="B280" s="35"/>
      <c r="C280" s="27"/>
      <c r="D280" s="27"/>
      <c r="E280" s="36"/>
      <c r="F280" s="30" t="str">
        <f aca="false">IF(A280="","",IF(Settings!$B$8="","No GST",IF(IFERROR(INDEX(Clients!$G$5:$G$154,MATCH(C280,Clients!$A$5:$A$154,0)),"")="96","Export",IF(IFERROR(INDEX(Clients!$G$5:$G$154,MATCH(C280,Clients!$A$5:$A$154,0)),"")=Settings!$B$17,"CGST+SGST","IGST"))))</f>
        <v/>
      </c>
      <c r="G280" s="31" t="n">
        <f aca="false">IF(F280="IGST",ROUND(N(E280)*Settings!$B$10,0),0)</f>
        <v>0</v>
      </c>
      <c r="H280" s="31" t="n">
        <f aca="false">IF(F280="CGST+SGST",ROUND(N(E280)*Settings!$B$10/2,0),0)</f>
        <v>0</v>
      </c>
      <c r="I280" s="31" t="n">
        <f aca="false">H280</f>
        <v>0</v>
      </c>
      <c r="J280" s="32" t="n">
        <f aca="false">N(E280)+G280+H280+I280</f>
        <v>0</v>
      </c>
      <c r="K280" s="31" t="n">
        <f aca="false">IF(A280="",0,ROUND(N(E280)*IFERROR(INDEX(Clients!$E$5:$E$154,MATCH(C280,Clients!$A$5:$A$154,0)),0),0))</f>
        <v>0</v>
      </c>
      <c r="L280" s="31" t="n">
        <f aca="false">J280-K280</f>
        <v>0</v>
      </c>
      <c r="M280" s="33" t="str">
        <f aca="false">IF(A280="","",B280+IFERROR(INDEX(Clients!$F$5:$F$154,MATCH(C280,Clients!$A$5:$A$154,0)),0))</f>
        <v/>
      </c>
      <c r="N280" s="36"/>
      <c r="O280" s="36"/>
      <c r="P280" s="35"/>
      <c r="Q280" s="32" t="n">
        <f aca="false">IF(A280="",0,J280-N(N280)-N(O280))</f>
        <v>0</v>
      </c>
      <c r="R280" s="34" t="str">
        <f aca="false">IF(OR(A280="",Q280&lt;=0),"",MAX(0,Settings!$B$15-M280))</f>
        <v/>
      </c>
      <c r="S280" s="30" t="str">
        <f aca="false">IF(A280="","",IF(Q280&lt;=0,"Paid",IF(N(N280)&gt;0,"Part paid",IF(N(R280)&gt;0,"Overdue","Due"))))</f>
        <v/>
      </c>
      <c r="T280" s="34" t="str">
        <f aca="false">IF(A280="","",IF(MONTH(B280)&gt;=4,MONTH(B280)-3,MONTH(B280)+9))</f>
        <v/>
      </c>
    </row>
    <row r="281" customFormat="false" ht="15" hidden="false" customHeight="true" outlineLevel="0" collapsed="false">
      <c r="A281" s="27"/>
      <c r="B281" s="35"/>
      <c r="C281" s="27"/>
      <c r="D281" s="27"/>
      <c r="E281" s="36"/>
      <c r="F281" s="30" t="str">
        <f aca="false">IF(A281="","",IF(Settings!$B$8="","No GST",IF(IFERROR(INDEX(Clients!$G$5:$G$154,MATCH(C281,Clients!$A$5:$A$154,0)),"")="96","Export",IF(IFERROR(INDEX(Clients!$G$5:$G$154,MATCH(C281,Clients!$A$5:$A$154,0)),"")=Settings!$B$17,"CGST+SGST","IGST"))))</f>
        <v/>
      </c>
      <c r="G281" s="31" t="n">
        <f aca="false">IF(F281="IGST",ROUND(N(E281)*Settings!$B$10,0),0)</f>
        <v>0</v>
      </c>
      <c r="H281" s="31" t="n">
        <f aca="false">IF(F281="CGST+SGST",ROUND(N(E281)*Settings!$B$10/2,0),0)</f>
        <v>0</v>
      </c>
      <c r="I281" s="31" t="n">
        <f aca="false">H281</f>
        <v>0</v>
      </c>
      <c r="J281" s="32" t="n">
        <f aca="false">N(E281)+G281+H281+I281</f>
        <v>0</v>
      </c>
      <c r="K281" s="31" t="n">
        <f aca="false">IF(A281="",0,ROUND(N(E281)*IFERROR(INDEX(Clients!$E$5:$E$154,MATCH(C281,Clients!$A$5:$A$154,0)),0),0))</f>
        <v>0</v>
      </c>
      <c r="L281" s="31" t="n">
        <f aca="false">J281-K281</f>
        <v>0</v>
      </c>
      <c r="M281" s="33" t="str">
        <f aca="false">IF(A281="","",B281+IFERROR(INDEX(Clients!$F$5:$F$154,MATCH(C281,Clients!$A$5:$A$154,0)),0))</f>
        <v/>
      </c>
      <c r="N281" s="36"/>
      <c r="O281" s="36"/>
      <c r="P281" s="35"/>
      <c r="Q281" s="32" t="n">
        <f aca="false">IF(A281="",0,J281-N(N281)-N(O281))</f>
        <v>0</v>
      </c>
      <c r="R281" s="34" t="str">
        <f aca="false">IF(OR(A281="",Q281&lt;=0),"",MAX(0,Settings!$B$15-M281))</f>
        <v/>
      </c>
      <c r="S281" s="30" t="str">
        <f aca="false">IF(A281="","",IF(Q281&lt;=0,"Paid",IF(N(N281)&gt;0,"Part paid",IF(N(R281)&gt;0,"Overdue","Due"))))</f>
        <v/>
      </c>
      <c r="T281" s="34" t="str">
        <f aca="false">IF(A281="","",IF(MONTH(B281)&gt;=4,MONTH(B281)-3,MONTH(B281)+9))</f>
        <v/>
      </c>
    </row>
    <row r="282" customFormat="false" ht="15" hidden="false" customHeight="true" outlineLevel="0" collapsed="false">
      <c r="A282" s="27"/>
      <c r="B282" s="35"/>
      <c r="C282" s="27"/>
      <c r="D282" s="27"/>
      <c r="E282" s="36"/>
      <c r="F282" s="30" t="str">
        <f aca="false">IF(A282="","",IF(Settings!$B$8="","No GST",IF(IFERROR(INDEX(Clients!$G$5:$G$154,MATCH(C282,Clients!$A$5:$A$154,0)),"")="96","Export",IF(IFERROR(INDEX(Clients!$G$5:$G$154,MATCH(C282,Clients!$A$5:$A$154,0)),"")=Settings!$B$17,"CGST+SGST","IGST"))))</f>
        <v/>
      </c>
      <c r="G282" s="31" t="n">
        <f aca="false">IF(F282="IGST",ROUND(N(E282)*Settings!$B$10,0),0)</f>
        <v>0</v>
      </c>
      <c r="H282" s="31" t="n">
        <f aca="false">IF(F282="CGST+SGST",ROUND(N(E282)*Settings!$B$10/2,0),0)</f>
        <v>0</v>
      </c>
      <c r="I282" s="31" t="n">
        <f aca="false">H282</f>
        <v>0</v>
      </c>
      <c r="J282" s="32" t="n">
        <f aca="false">N(E282)+G282+H282+I282</f>
        <v>0</v>
      </c>
      <c r="K282" s="31" t="n">
        <f aca="false">IF(A282="",0,ROUND(N(E282)*IFERROR(INDEX(Clients!$E$5:$E$154,MATCH(C282,Clients!$A$5:$A$154,0)),0),0))</f>
        <v>0</v>
      </c>
      <c r="L282" s="31" t="n">
        <f aca="false">J282-K282</f>
        <v>0</v>
      </c>
      <c r="M282" s="33" t="str">
        <f aca="false">IF(A282="","",B282+IFERROR(INDEX(Clients!$F$5:$F$154,MATCH(C282,Clients!$A$5:$A$154,0)),0))</f>
        <v/>
      </c>
      <c r="N282" s="36"/>
      <c r="O282" s="36"/>
      <c r="P282" s="35"/>
      <c r="Q282" s="32" t="n">
        <f aca="false">IF(A282="",0,J282-N(N282)-N(O282))</f>
        <v>0</v>
      </c>
      <c r="R282" s="34" t="str">
        <f aca="false">IF(OR(A282="",Q282&lt;=0),"",MAX(0,Settings!$B$15-M282))</f>
        <v/>
      </c>
      <c r="S282" s="30" t="str">
        <f aca="false">IF(A282="","",IF(Q282&lt;=0,"Paid",IF(N(N282)&gt;0,"Part paid",IF(N(R282)&gt;0,"Overdue","Due"))))</f>
        <v/>
      </c>
      <c r="T282" s="34" t="str">
        <f aca="false">IF(A282="","",IF(MONTH(B282)&gt;=4,MONTH(B282)-3,MONTH(B282)+9))</f>
        <v/>
      </c>
    </row>
    <row r="283" customFormat="false" ht="15" hidden="false" customHeight="true" outlineLevel="0" collapsed="false">
      <c r="A283" s="27"/>
      <c r="B283" s="35"/>
      <c r="C283" s="27"/>
      <c r="D283" s="27"/>
      <c r="E283" s="36"/>
      <c r="F283" s="30" t="str">
        <f aca="false">IF(A283="","",IF(Settings!$B$8="","No GST",IF(IFERROR(INDEX(Clients!$G$5:$G$154,MATCH(C283,Clients!$A$5:$A$154,0)),"")="96","Export",IF(IFERROR(INDEX(Clients!$G$5:$G$154,MATCH(C283,Clients!$A$5:$A$154,0)),"")=Settings!$B$17,"CGST+SGST","IGST"))))</f>
        <v/>
      </c>
      <c r="G283" s="31" t="n">
        <f aca="false">IF(F283="IGST",ROUND(N(E283)*Settings!$B$10,0),0)</f>
        <v>0</v>
      </c>
      <c r="H283" s="31" t="n">
        <f aca="false">IF(F283="CGST+SGST",ROUND(N(E283)*Settings!$B$10/2,0),0)</f>
        <v>0</v>
      </c>
      <c r="I283" s="31" t="n">
        <f aca="false">H283</f>
        <v>0</v>
      </c>
      <c r="J283" s="32" t="n">
        <f aca="false">N(E283)+G283+H283+I283</f>
        <v>0</v>
      </c>
      <c r="K283" s="31" t="n">
        <f aca="false">IF(A283="",0,ROUND(N(E283)*IFERROR(INDEX(Clients!$E$5:$E$154,MATCH(C283,Clients!$A$5:$A$154,0)),0),0))</f>
        <v>0</v>
      </c>
      <c r="L283" s="31" t="n">
        <f aca="false">J283-K283</f>
        <v>0</v>
      </c>
      <c r="M283" s="33" t="str">
        <f aca="false">IF(A283="","",B283+IFERROR(INDEX(Clients!$F$5:$F$154,MATCH(C283,Clients!$A$5:$A$154,0)),0))</f>
        <v/>
      </c>
      <c r="N283" s="36"/>
      <c r="O283" s="36"/>
      <c r="P283" s="35"/>
      <c r="Q283" s="32" t="n">
        <f aca="false">IF(A283="",0,J283-N(N283)-N(O283))</f>
        <v>0</v>
      </c>
      <c r="R283" s="34" t="str">
        <f aca="false">IF(OR(A283="",Q283&lt;=0),"",MAX(0,Settings!$B$15-M283))</f>
        <v/>
      </c>
      <c r="S283" s="30" t="str">
        <f aca="false">IF(A283="","",IF(Q283&lt;=0,"Paid",IF(N(N283)&gt;0,"Part paid",IF(N(R283)&gt;0,"Overdue","Due"))))</f>
        <v/>
      </c>
      <c r="T283" s="34" t="str">
        <f aca="false">IF(A283="","",IF(MONTH(B283)&gt;=4,MONTH(B283)-3,MONTH(B283)+9))</f>
        <v/>
      </c>
    </row>
    <row r="284" customFormat="false" ht="15" hidden="false" customHeight="true" outlineLevel="0" collapsed="false">
      <c r="A284" s="27"/>
      <c r="B284" s="35"/>
      <c r="C284" s="27"/>
      <c r="D284" s="27"/>
      <c r="E284" s="36"/>
      <c r="F284" s="30" t="str">
        <f aca="false">IF(A284="","",IF(Settings!$B$8="","No GST",IF(IFERROR(INDEX(Clients!$G$5:$G$154,MATCH(C284,Clients!$A$5:$A$154,0)),"")="96","Export",IF(IFERROR(INDEX(Clients!$G$5:$G$154,MATCH(C284,Clients!$A$5:$A$154,0)),"")=Settings!$B$17,"CGST+SGST","IGST"))))</f>
        <v/>
      </c>
      <c r="G284" s="31" t="n">
        <f aca="false">IF(F284="IGST",ROUND(N(E284)*Settings!$B$10,0),0)</f>
        <v>0</v>
      </c>
      <c r="H284" s="31" t="n">
        <f aca="false">IF(F284="CGST+SGST",ROUND(N(E284)*Settings!$B$10/2,0),0)</f>
        <v>0</v>
      </c>
      <c r="I284" s="31" t="n">
        <f aca="false">H284</f>
        <v>0</v>
      </c>
      <c r="J284" s="32" t="n">
        <f aca="false">N(E284)+G284+H284+I284</f>
        <v>0</v>
      </c>
      <c r="K284" s="31" t="n">
        <f aca="false">IF(A284="",0,ROUND(N(E284)*IFERROR(INDEX(Clients!$E$5:$E$154,MATCH(C284,Clients!$A$5:$A$154,0)),0),0))</f>
        <v>0</v>
      </c>
      <c r="L284" s="31" t="n">
        <f aca="false">J284-K284</f>
        <v>0</v>
      </c>
      <c r="M284" s="33" t="str">
        <f aca="false">IF(A284="","",B284+IFERROR(INDEX(Clients!$F$5:$F$154,MATCH(C284,Clients!$A$5:$A$154,0)),0))</f>
        <v/>
      </c>
      <c r="N284" s="36"/>
      <c r="O284" s="36"/>
      <c r="P284" s="35"/>
      <c r="Q284" s="32" t="n">
        <f aca="false">IF(A284="",0,J284-N(N284)-N(O284))</f>
        <v>0</v>
      </c>
      <c r="R284" s="34" t="str">
        <f aca="false">IF(OR(A284="",Q284&lt;=0),"",MAX(0,Settings!$B$15-M284))</f>
        <v/>
      </c>
      <c r="S284" s="30" t="str">
        <f aca="false">IF(A284="","",IF(Q284&lt;=0,"Paid",IF(N(N284)&gt;0,"Part paid",IF(N(R284)&gt;0,"Overdue","Due"))))</f>
        <v/>
      </c>
      <c r="T284" s="34" t="str">
        <f aca="false">IF(A284="","",IF(MONTH(B284)&gt;=4,MONTH(B284)-3,MONTH(B284)+9))</f>
        <v/>
      </c>
    </row>
    <row r="285" customFormat="false" ht="15" hidden="false" customHeight="true" outlineLevel="0" collapsed="false">
      <c r="A285" s="27"/>
      <c r="B285" s="35"/>
      <c r="C285" s="27"/>
      <c r="D285" s="27"/>
      <c r="E285" s="36"/>
      <c r="F285" s="30" t="str">
        <f aca="false">IF(A285="","",IF(Settings!$B$8="","No GST",IF(IFERROR(INDEX(Clients!$G$5:$G$154,MATCH(C285,Clients!$A$5:$A$154,0)),"")="96","Export",IF(IFERROR(INDEX(Clients!$G$5:$G$154,MATCH(C285,Clients!$A$5:$A$154,0)),"")=Settings!$B$17,"CGST+SGST","IGST"))))</f>
        <v/>
      </c>
      <c r="G285" s="31" t="n">
        <f aca="false">IF(F285="IGST",ROUND(N(E285)*Settings!$B$10,0),0)</f>
        <v>0</v>
      </c>
      <c r="H285" s="31" t="n">
        <f aca="false">IF(F285="CGST+SGST",ROUND(N(E285)*Settings!$B$10/2,0),0)</f>
        <v>0</v>
      </c>
      <c r="I285" s="31" t="n">
        <f aca="false">H285</f>
        <v>0</v>
      </c>
      <c r="J285" s="32" t="n">
        <f aca="false">N(E285)+G285+H285+I285</f>
        <v>0</v>
      </c>
      <c r="K285" s="31" t="n">
        <f aca="false">IF(A285="",0,ROUND(N(E285)*IFERROR(INDEX(Clients!$E$5:$E$154,MATCH(C285,Clients!$A$5:$A$154,0)),0),0))</f>
        <v>0</v>
      </c>
      <c r="L285" s="31" t="n">
        <f aca="false">J285-K285</f>
        <v>0</v>
      </c>
      <c r="M285" s="33" t="str">
        <f aca="false">IF(A285="","",B285+IFERROR(INDEX(Clients!$F$5:$F$154,MATCH(C285,Clients!$A$5:$A$154,0)),0))</f>
        <v/>
      </c>
      <c r="N285" s="36"/>
      <c r="O285" s="36"/>
      <c r="P285" s="35"/>
      <c r="Q285" s="32" t="n">
        <f aca="false">IF(A285="",0,J285-N(N285)-N(O285))</f>
        <v>0</v>
      </c>
      <c r="R285" s="34" t="str">
        <f aca="false">IF(OR(A285="",Q285&lt;=0),"",MAX(0,Settings!$B$15-M285))</f>
        <v/>
      </c>
      <c r="S285" s="30" t="str">
        <f aca="false">IF(A285="","",IF(Q285&lt;=0,"Paid",IF(N(N285)&gt;0,"Part paid",IF(N(R285)&gt;0,"Overdue","Due"))))</f>
        <v/>
      </c>
      <c r="T285" s="34" t="str">
        <f aca="false">IF(A285="","",IF(MONTH(B285)&gt;=4,MONTH(B285)-3,MONTH(B285)+9))</f>
        <v/>
      </c>
    </row>
    <row r="286" customFormat="false" ht="15" hidden="false" customHeight="true" outlineLevel="0" collapsed="false">
      <c r="A286" s="27"/>
      <c r="B286" s="35"/>
      <c r="C286" s="27"/>
      <c r="D286" s="27"/>
      <c r="E286" s="36"/>
      <c r="F286" s="30" t="str">
        <f aca="false">IF(A286="","",IF(Settings!$B$8="","No GST",IF(IFERROR(INDEX(Clients!$G$5:$G$154,MATCH(C286,Clients!$A$5:$A$154,0)),"")="96","Export",IF(IFERROR(INDEX(Clients!$G$5:$G$154,MATCH(C286,Clients!$A$5:$A$154,0)),"")=Settings!$B$17,"CGST+SGST","IGST"))))</f>
        <v/>
      </c>
      <c r="G286" s="31" t="n">
        <f aca="false">IF(F286="IGST",ROUND(N(E286)*Settings!$B$10,0),0)</f>
        <v>0</v>
      </c>
      <c r="H286" s="31" t="n">
        <f aca="false">IF(F286="CGST+SGST",ROUND(N(E286)*Settings!$B$10/2,0),0)</f>
        <v>0</v>
      </c>
      <c r="I286" s="31" t="n">
        <f aca="false">H286</f>
        <v>0</v>
      </c>
      <c r="J286" s="32" t="n">
        <f aca="false">N(E286)+G286+H286+I286</f>
        <v>0</v>
      </c>
      <c r="K286" s="31" t="n">
        <f aca="false">IF(A286="",0,ROUND(N(E286)*IFERROR(INDEX(Clients!$E$5:$E$154,MATCH(C286,Clients!$A$5:$A$154,0)),0),0))</f>
        <v>0</v>
      </c>
      <c r="L286" s="31" t="n">
        <f aca="false">J286-K286</f>
        <v>0</v>
      </c>
      <c r="M286" s="33" t="str">
        <f aca="false">IF(A286="","",B286+IFERROR(INDEX(Clients!$F$5:$F$154,MATCH(C286,Clients!$A$5:$A$154,0)),0))</f>
        <v/>
      </c>
      <c r="N286" s="36"/>
      <c r="O286" s="36"/>
      <c r="P286" s="35"/>
      <c r="Q286" s="32" t="n">
        <f aca="false">IF(A286="",0,J286-N(N286)-N(O286))</f>
        <v>0</v>
      </c>
      <c r="R286" s="34" t="str">
        <f aca="false">IF(OR(A286="",Q286&lt;=0),"",MAX(0,Settings!$B$15-M286))</f>
        <v/>
      </c>
      <c r="S286" s="30" t="str">
        <f aca="false">IF(A286="","",IF(Q286&lt;=0,"Paid",IF(N(N286)&gt;0,"Part paid",IF(N(R286)&gt;0,"Overdue","Due"))))</f>
        <v/>
      </c>
      <c r="T286" s="34" t="str">
        <f aca="false">IF(A286="","",IF(MONTH(B286)&gt;=4,MONTH(B286)-3,MONTH(B286)+9))</f>
        <v/>
      </c>
    </row>
    <row r="287" customFormat="false" ht="15" hidden="false" customHeight="true" outlineLevel="0" collapsed="false">
      <c r="A287" s="27"/>
      <c r="B287" s="35"/>
      <c r="C287" s="27"/>
      <c r="D287" s="27"/>
      <c r="E287" s="36"/>
      <c r="F287" s="30" t="str">
        <f aca="false">IF(A287="","",IF(Settings!$B$8="","No GST",IF(IFERROR(INDEX(Clients!$G$5:$G$154,MATCH(C287,Clients!$A$5:$A$154,0)),"")="96","Export",IF(IFERROR(INDEX(Clients!$G$5:$G$154,MATCH(C287,Clients!$A$5:$A$154,0)),"")=Settings!$B$17,"CGST+SGST","IGST"))))</f>
        <v/>
      </c>
      <c r="G287" s="31" t="n">
        <f aca="false">IF(F287="IGST",ROUND(N(E287)*Settings!$B$10,0),0)</f>
        <v>0</v>
      </c>
      <c r="H287" s="31" t="n">
        <f aca="false">IF(F287="CGST+SGST",ROUND(N(E287)*Settings!$B$10/2,0),0)</f>
        <v>0</v>
      </c>
      <c r="I287" s="31" t="n">
        <f aca="false">H287</f>
        <v>0</v>
      </c>
      <c r="J287" s="32" t="n">
        <f aca="false">N(E287)+G287+H287+I287</f>
        <v>0</v>
      </c>
      <c r="K287" s="31" t="n">
        <f aca="false">IF(A287="",0,ROUND(N(E287)*IFERROR(INDEX(Clients!$E$5:$E$154,MATCH(C287,Clients!$A$5:$A$154,0)),0),0))</f>
        <v>0</v>
      </c>
      <c r="L287" s="31" t="n">
        <f aca="false">J287-K287</f>
        <v>0</v>
      </c>
      <c r="M287" s="33" t="str">
        <f aca="false">IF(A287="","",B287+IFERROR(INDEX(Clients!$F$5:$F$154,MATCH(C287,Clients!$A$5:$A$154,0)),0))</f>
        <v/>
      </c>
      <c r="N287" s="36"/>
      <c r="O287" s="36"/>
      <c r="P287" s="35"/>
      <c r="Q287" s="32" t="n">
        <f aca="false">IF(A287="",0,J287-N(N287)-N(O287))</f>
        <v>0</v>
      </c>
      <c r="R287" s="34" t="str">
        <f aca="false">IF(OR(A287="",Q287&lt;=0),"",MAX(0,Settings!$B$15-M287))</f>
        <v/>
      </c>
      <c r="S287" s="30" t="str">
        <f aca="false">IF(A287="","",IF(Q287&lt;=0,"Paid",IF(N(N287)&gt;0,"Part paid",IF(N(R287)&gt;0,"Overdue","Due"))))</f>
        <v/>
      </c>
      <c r="T287" s="34" t="str">
        <f aca="false">IF(A287="","",IF(MONTH(B287)&gt;=4,MONTH(B287)-3,MONTH(B287)+9))</f>
        <v/>
      </c>
    </row>
    <row r="288" customFormat="false" ht="15" hidden="false" customHeight="true" outlineLevel="0" collapsed="false">
      <c r="A288" s="27"/>
      <c r="B288" s="35"/>
      <c r="C288" s="27"/>
      <c r="D288" s="27"/>
      <c r="E288" s="36"/>
      <c r="F288" s="30" t="str">
        <f aca="false">IF(A288="","",IF(Settings!$B$8="","No GST",IF(IFERROR(INDEX(Clients!$G$5:$G$154,MATCH(C288,Clients!$A$5:$A$154,0)),"")="96","Export",IF(IFERROR(INDEX(Clients!$G$5:$G$154,MATCH(C288,Clients!$A$5:$A$154,0)),"")=Settings!$B$17,"CGST+SGST","IGST"))))</f>
        <v/>
      </c>
      <c r="G288" s="31" t="n">
        <f aca="false">IF(F288="IGST",ROUND(N(E288)*Settings!$B$10,0),0)</f>
        <v>0</v>
      </c>
      <c r="H288" s="31" t="n">
        <f aca="false">IF(F288="CGST+SGST",ROUND(N(E288)*Settings!$B$10/2,0),0)</f>
        <v>0</v>
      </c>
      <c r="I288" s="31" t="n">
        <f aca="false">H288</f>
        <v>0</v>
      </c>
      <c r="J288" s="32" t="n">
        <f aca="false">N(E288)+G288+H288+I288</f>
        <v>0</v>
      </c>
      <c r="K288" s="31" t="n">
        <f aca="false">IF(A288="",0,ROUND(N(E288)*IFERROR(INDEX(Clients!$E$5:$E$154,MATCH(C288,Clients!$A$5:$A$154,0)),0),0))</f>
        <v>0</v>
      </c>
      <c r="L288" s="31" t="n">
        <f aca="false">J288-K288</f>
        <v>0</v>
      </c>
      <c r="M288" s="33" t="str">
        <f aca="false">IF(A288="","",B288+IFERROR(INDEX(Clients!$F$5:$F$154,MATCH(C288,Clients!$A$5:$A$154,0)),0))</f>
        <v/>
      </c>
      <c r="N288" s="36"/>
      <c r="O288" s="36"/>
      <c r="P288" s="35"/>
      <c r="Q288" s="32" t="n">
        <f aca="false">IF(A288="",0,J288-N(N288)-N(O288))</f>
        <v>0</v>
      </c>
      <c r="R288" s="34" t="str">
        <f aca="false">IF(OR(A288="",Q288&lt;=0),"",MAX(0,Settings!$B$15-M288))</f>
        <v/>
      </c>
      <c r="S288" s="30" t="str">
        <f aca="false">IF(A288="","",IF(Q288&lt;=0,"Paid",IF(N(N288)&gt;0,"Part paid",IF(N(R288)&gt;0,"Overdue","Due"))))</f>
        <v/>
      </c>
      <c r="T288" s="34" t="str">
        <f aca="false">IF(A288="","",IF(MONTH(B288)&gt;=4,MONTH(B288)-3,MONTH(B288)+9))</f>
        <v/>
      </c>
    </row>
    <row r="289" customFormat="false" ht="15" hidden="false" customHeight="true" outlineLevel="0" collapsed="false">
      <c r="A289" s="27"/>
      <c r="B289" s="35"/>
      <c r="C289" s="27"/>
      <c r="D289" s="27"/>
      <c r="E289" s="36"/>
      <c r="F289" s="30" t="str">
        <f aca="false">IF(A289="","",IF(Settings!$B$8="","No GST",IF(IFERROR(INDEX(Clients!$G$5:$G$154,MATCH(C289,Clients!$A$5:$A$154,0)),"")="96","Export",IF(IFERROR(INDEX(Clients!$G$5:$G$154,MATCH(C289,Clients!$A$5:$A$154,0)),"")=Settings!$B$17,"CGST+SGST","IGST"))))</f>
        <v/>
      </c>
      <c r="G289" s="31" t="n">
        <f aca="false">IF(F289="IGST",ROUND(N(E289)*Settings!$B$10,0),0)</f>
        <v>0</v>
      </c>
      <c r="H289" s="31" t="n">
        <f aca="false">IF(F289="CGST+SGST",ROUND(N(E289)*Settings!$B$10/2,0),0)</f>
        <v>0</v>
      </c>
      <c r="I289" s="31" t="n">
        <f aca="false">H289</f>
        <v>0</v>
      </c>
      <c r="J289" s="32" t="n">
        <f aca="false">N(E289)+G289+H289+I289</f>
        <v>0</v>
      </c>
      <c r="K289" s="31" t="n">
        <f aca="false">IF(A289="",0,ROUND(N(E289)*IFERROR(INDEX(Clients!$E$5:$E$154,MATCH(C289,Clients!$A$5:$A$154,0)),0),0))</f>
        <v>0</v>
      </c>
      <c r="L289" s="31" t="n">
        <f aca="false">J289-K289</f>
        <v>0</v>
      </c>
      <c r="M289" s="33" t="str">
        <f aca="false">IF(A289="","",B289+IFERROR(INDEX(Clients!$F$5:$F$154,MATCH(C289,Clients!$A$5:$A$154,0)),0))</f>
        <v/>
      </c>
      <c r="N289" s="36"/>
      <c r="O289" s="36"/>
      <c r="P289" s="35"/>
      <c r="Q289" s="32" t="n">
        <f aca="false">IF(A289="",0,J289-N(N289)-N(O289))</f>
        <v>0</v>
      </c>
      <c r="R289" s="34" t="str">
        <f aca="false">IF(OR(A289="",Q289&lt;=0),"",MAX(0,Settings!$B$15-M289))</f>
        <v/>
      </c>
      <c r="S289" s="30" t="str">
        <f aca="false">IF(A289="","",IF(Q289&lt;=0,"Paid",IF(N(N289)&gt;0,"Part paid",IF(N(R289)&gt;0,"Overdue","Due"))))</f>
        <v/>
      </c>
      <c r="T289" s="34" t="str">
        <f aca="false">IF(A289="","",IF(MONTH(B289)&gt;=4,MONTH(B289)-3,MONTH(B289)+9))</f>
        <v/>
      </c>
    </row>
    <row r="290" customFormat="false" ht="15" hidden="false" customHeight="true" outlineLevel="0" collapsed="false">
      <c r="A290" s="27"/>
      <c r="B290" s="35"/>
      <c r="C290" s="27"/>
      <c r="D290" s="27"/>
      <c r="E290" s="36"/>
      <c r="F290" s="30" t="str">
        <f aca="false">IF(A290="","",IF(Settings!$B$8="","No GST",IF(IFERROR(INDEX(Clients!$G$5:$G$154,MATCH(C290,Clients!$A$5:$A$154,0)),"")="96","Export",IF(IFERROR(INDEX(Clients!$G$5:$G$154,MATCH(C290,Clients!$A$5:$A$154,0)),"")=Settings!$B$17,"CGST+SGST","IGST"))))</f>
        <v/>
      </c>
      <c r="G290" s="31" t="n">
        <f aca="false">IF(F290="IGST",ROUND(N(E290)*Settings!$B$10,0),0)</f>
        <v>0</v>
      </c>
      <c r="H290" s="31" t="n">
        <f aca="false">IF(F290="CGST+SGST",ROUND(N(E290)*Settings!$B$10/2,0),0)</f>
        <v>0</v>
      </c>
      <c r="I290" s="31" t="n">
        <f aca="false">H290</f>
        <v>0</v>
      </c>
      <c r="J290" s="32" t="n">
        <f aca="false">N(E290)+G290+H290+I290</f>
        <v>0</v>
      </c>
      <c r="K290" s="31" t="n">
        <f aca="false">IF(A290="",0,ROUND(N(E290)*IFERROR(INDEX(Clients!$E$5:$E$154,MATCH(C290,Clients!$A$5:$A$154,0)),0),0))</f>
        <v>0</v>
      </c>
      <c r="L290" s="31" t="n">
        <f aca="false">J290-K290</f>
        <v>0</v>
      </c>
      <c r="M290" s="33" t="str">
        <f aca="false">IF(A290="","",B290+IFERROR(INDEX(Clients!$F$5:$F$154,MATCH(C290,Clients!$A$5:$A$154,0)),0))</f>
        <v/>
      </c>
      <c r="N290" s="36"/>
      <c r="O290" s="36"/>
      <c r="P290" s="35"/>
      <c r="Q290" s="32" t="n">
        <f aca="false">IF(A290="",0,J290-N(N290)-N(O290))</f>
        <v>0</v>
      </c>
      <c r="R290" s="34" t="str">
        <f aca="false">IF(OR(A290="",Q290&lt;=0),"",MAX(0,Settings!$B$15-M290))</f>
        <v/>
      </c>
      <c r="S290" s="30" t="str">
        <f aca="false">IF(A290="","",IF(Q290&lt;=0,"Paid",IF(N(N290)&gt;0,"Part paid",IF(N(R290)&gt;0,"Overdue","Due"))))</f>
        <v/>
      </c>
      <c r="T290" s="34" t="str">
        <f aca="false">IF(A290="","",IF(MONTH(B290)&gt;=4,MONTH(B290)-3,MONTH(B290)+9))</f>
        <v/>
      </c>
    </row>
    <row r="291" customFormat="false" ht="15" hidden="false" customHeight="true" outlineLevel="0" collapsed="false">
      <c r="A291" s="27"/>
      <c r="B291" s="35"/>
      <c r="C291" s="27"/>
      <c r="D291" s="27"/>
      <c r="E291" s="36"/>
      <c r="F291" s="30" t="str">
        <f aca="false">IF(A291="","",IF(Settings!$B$8="","No GST",IF(IFERROR(INDEX(Clients!$G$5:$G$154,MATCH(C291,Clients!$A$5:$A$154,0)),"")="96","Export",IF(IFERROR(INDEX(Clients!$G$5:$G$154,MATCH(C291,Clients!$A$5:$A$154,0)),"")=Settings!$B$17,"CGST+SGST","IGST"))))</f>
        <v/>
      </c>
      <c r="G291" s="31" t="n">
        <f aca="false">IF(F291="IGST",ROUND(N(E291)*Settings!$B$10,0),0)</f>
        <v>0</v>
      </c>
      <c r="H291" s="31" t="n">
        <f aca="false">IF(F291="CGST+SGST",ROUND(N(E291)*Settings!$B$10/2,0),0)</f>
        <v>0</v>
      </c>
      <c r="I291" s="31" t="n">
        <f aca="false">H291</f>
        <v>0</v>
      </c>
      <c r="J291" s="32" t="n">
        <f aca="false">N(E291)+G291+H291+I291</f>
        <v>0</v>
      </c>
      <c r="K291" s="31" t="n">
        <f aca="false">IF(A291="",0,ROUND(N(E291)*IFERROR(INDEX(Clients!$E$5:$E$154,MATCH(C291,Clients!$A$5:$A$154,0)),0),0))</f>
        <v>0</v>
      </c>
      <c r="L291" s="31" t="n">
        <f aca="false">J291-K291</f>
        <v>0</v>
      </c>
      <c r="M291" s="33" t="str">
        <f aca="false">IF(A291="","",B291+IFERROR(INDEX(Clients!$F$5:$F$154,MATCH(C291,Clients!$A$5:$A$154,0)),0))</f>
        <v/>
      </c>
      <c r="N291" s="36"/>
      <c r="O291" s="36"/>
      <c r="P291" s="35"/>
      <c r="Q291" s="32" t="n">
        <f aca="false">IF(A291="",0,J291-N(N291)-N(O291))</f>
        <v>0</v>
      </c>
      <c r="R291" s="34" t="str">
        <f aca="false">IF(OR(A291="",Q291&lt;=0),"",MAX(0,Settings!$B$15-M291))</f>
        <v/>
      </c>
      <c r="S291" s="30" t="str">
        <f aca="false">IF(A291="","",IF(Q291&lt;=0,"Paid",IF(N(N291)&gt;0,"Part paid",IF(N(R291)&gt;0,"Overdue","Due"))))</f>
        <v/>
      </c>
      <c r="T291" s="34" t="str">
        <f aca="false">IF(A291="","",IF(MONTH(B291)&gt;=4,MONTH(B291)-3,MONTH(B291)+9))</f>
        <v/>
      </c>
    </row>
    <row r="292" customFormat="false" ht="15" hidden="false" customHeight="true" outlineLevel="0" collapsed="false">
      <c r="A292" s="27"/>
      <c r="B292" s="35"/>
      <c r="C292" s="27"/>
      <c r="D292" s="27"/>
      <c r="E292" s="36"/>
      <c r="F292" s="30" t="str">
        <f aca="false">IF(A292="","",IF(Settings!$B$8="","No GST",IF(IFERROR(INDEX(Clients!$G$5:$G$154,MATCH(C292,Clients!$A$5:$A$154,0)),"")="96","Export",IF(IFERROR(INDEX(Clients!$G$5:$G$154,MATCH(C292,Clients!$A$5:$A$154,0)),"")=Settings!$B$17,"CGST+SGST","IGST"))))</f>
        <v/>
      </c>
      <c r="G292" s="31" t="n">
        <f aca="false">IF(F292="IGST",ROUND(N(E292)*Settings!$B$10,0),0)</f>
        <v>0</v>
      </c>
      <c r="H292" s="31" t="n">
        <f aca="false">IF(F292="CGST+SGST",ROUND(N(E292)*Settings!$B$10/2,0),0)</f>
        <v>0</v>
      </c>
      <c r="I292" s="31" t="n">
        <f aca="false">H292</f>
        <v>0</v>
      </c>
      <c r="J292" s="32" t="n">
        <f aca="false">N(E292)+G292+H292+I292</f>
        <v>0</v>
      </c>
      <c r="K292" s="31" t="n">
        <f aca="false">IF(A292="",0,ROUND(N(E292)*IFERROR(INDEX(Clients!$E$5:$E$154,MATCH(C292,Clients!$A$5:$A$154,0)),0),0))</f>
        <v>0</v>
      </c>
      <c r="L292" s="31" t="n">
        <f aca="false">J292-K292</f>
        <v>0</v>
      </c>
      <c r="M292" s="33" t="str">
        <f aca="false">IF(A292="","",B292+IFERROR(INDEX(Clients!$F$5:$F$154,MATCH(C292,Clients!$A$5:$A$154,0)),0))</f>
        <v/>
      </c>
      <c r="N292" s="36"/>
      <c r="O292" s="36"/>
      <c r="P292" s="35"/>
      <c r="Q292" s="32" t="n">
        <f aca="false">IF(A292="",0,J292-N(N292)-N(O292))</f>
        <v>0</v>
      </c>
      <c r="R292" s="34" t="str">
        <f aca="false">IF(OR(A292="",Q292&lt;=0),"",MAX(0,Settings!$B$15-M292))</f>
        <v/>
      </c>
      <c r="S292" s="30" t="str">
        <f aca="false">IF(A292="","",IF(Q292&lt;=0,"Paid",IF(N(N292)&gt;0,"Part paid",IF(N(R292)&gt;0,"Overdue","Due"))))</f>
        <v/>
      </c>
      <c r="T292" s="34" t="str">
        <f aca="false">IF(A292="","",IF(MONTH(B292)&gt;=4,MONTH(B292)-3,MONTH(B292)+9))</f>
        <v/>
      </c>
    </row>
    <row r="293" customFormat="false" ht="15" hidden="false" customHeight="true" outlineLevel="0" collapsed="false">
      <c r="A293" s="27"/>
      <c r="B293" s="35"/>
      <c r="C293" s="27"/>
      <c r="D293" s="27"/>
      <c r="E293" s="36"/>
      <c r="F293" s="30" t="str">
        <f aca="false">IF(A293="","",IF(Settings!$B$8="","No GST",IF(IFERROR(INDEX(Clients!$G$5:$G$154,MATCH(C293,Clients!$A$5:$A$154,0)),"")="96","Export",IF(IFERROR(INDEX(Clients!$G$5:$G$154,MATCH(C293,Clients!$A$5:$A$154,0)),"")=Settings!$B$17,"CGST+SGST","IGST"))))</f>
        <v/>
      </c>
      <c r="G293" s="31" t="n">
        <f aca="false">IF(F293="IGST",ROUND(N(E293)*Settings!$B$10,0),0)</f>
        <v>0</v>
      </c>
      <c r="H293" s="31" t="n">
        <f aca="false">IF(F293="CGST+SGST",ROUND(N(E293)*Settings!$B$10/2,0),0)</f>
        <v>0</v>
      </c>
      <c r="I293" s="31" t="n">
        <f aca="false">H293</f>
        <v>0</v>
      </c>
      <c r="J293" s="32" t="n">
        <f aca="false">N(E293)+G293+H293+I293</f>
        <v>0</v>
      </c>
      <c r="K293" s="31" t="n">
        <f aca="false">IF(A293="",0,ROUND(N(E293)*IFERROR(INDEX(Clients!$E$5:$E$154,MATCH(C293,Clients!$A$5:$A$154,0)),0),0))</f>
        <v>0</v>
      </c>
      <c r="L293" s="31" t="n">
        <f aca="false">J293-K293</f>
        <v>0</v>
      </c>
      <c r="M293" s="33" t="str">
        <f aca="false">IF(A293="","",B293+IFERROR(INDEX(Clients!$F$5:$F$154,MATCH(C293,Clients!$A$5:$A$154,0)),0))</f>
        <v/>
      </c>
      <c r="N293" s="36"/>
      <c r="O293" s="36"/>
      <c r="P293" s="35"/>
      <c r="Q293" s="32" t="n">
        <f aca="false">IF(A293="",0,J293-N(N293)-N(O293))</f>
        <v>0</v>
      </c>
      <c r="R293" s="34" t="str">
        <f aca="false">IF(OR(A293="",Q293&lt;=0),"",MAX(0,Settings!$B$15-M293))</f>
        <v/>
      </c>
      <c r="S293" s="30" t="str">
        <f aca="false">IF(A293="","",IF(Q293&lt;=0,"Paid",IF(N(N293)&gt;0,"Part paid",IF(N(R293)&gt;0,"Overdue","Due"))))</f>
        <v/>
      </c>
      <c r="T293" s="34" t="str">
        <f aca="false">IF(A293="","",IF(MONTH(B293)&gt;=4,MONTH(B293)-3,MONTH(B293)+9))</f>
        <v/>
      </c>
    </row>
    <row r="294" customFormat="false" ht="15" hidden="false" customHeight="true" outlineLevel="0" collapsed="false">
      <c r="A294" s="27"/>
      <c r="B294" s="35"/>
      <c r="C294" s="27"/>
      <c r="D294" s="27"/>
      <c r="E294" s="36"/>
      <c r="F294" s="30" t="str">
        <f aca="false">IF(A294="","",IF(Settings!$B$8="","No GST",IF(IFERROR(INDEX(Clients!$G$5:$G$154,MATCH(C294,Clients!$A$5:$A$154,0)),"")="96","Export",IF(IFERROR(INDEX(Clients!$G$5:$G$154,MATCH(C294,Clients!$A$5:$A$154,0)),"")=Settings!$B$17,"CGST+SGST","IGST"))))</f>
        <v/>
      </c>
      <c r="G294" s="31" t="n">
        <f aca="false">IF(F294="IGST",ROUND(N(E294)*Settings!$B$10,0),0)</f>
        <v>0</v>
      </c>
      <c r="H294" s="31" t="n">
        <f aca="false">IF(F294="CGST+SGST",ROUND(N(E294)*Settings!$B$10/2,0),0)</f>
        <v>0</v>
      </c>
      <c r="I294" s="31" t="n">
        <f aca="false">H294</f>
        <v>0</v>
      </c>
      <c r="J294" s="32" t="n">
        <f aca="false">N(E294)+G294+H294+I294</f>
        <v>0</v>
      </c>
      <c r="K294" s="31" t="n">
        <f aca="false">IF(A294="",0,ROUND(N(E294)*IFERROR(INDEX(Clients!$E$5:$E$154,MATCH(C294,Clients!$A$5:$A$154,0)),0),0))</f>
        <v>0</v>
      </c>
      <c r="L294" s="31" t="n">
        <f aca="false">J294-K294</f>
        <v>0</v>
      </c>
      <c r="M294" s="33" t="str">
        <f aca="false">IF(A294="","",B294+IFERROR(INDEX(Clients!$F$5:$F$154,MATCH(C294,Clients!$A$5:$A$154,0)),0))</f>
        <v/>
      </c>
      <c r="N294" s="36"/>
      <c r="O294" s="36"/>
      <c r="P294" s="35"/>
      <c r="Q294" s="32" t="n">
        <f aca="false">IF(A294="",0,J294-N(N294)-N(O294))</f>
        <v>0</v>
      </c>
      <c r="R294" s="34" t="str">
        <f aca="false">IF(OR(A294="",Q294&lt;=0),"",MAX(0,Settings!$B$15-M294))</f>
        <v/>
      </c>
      <c r="S294" s="30" t="str">
        <f aca="false">IF(A294="","",IF(Q294&lt;=0,"Paid",IF(N(N294)&gt;0,"Part paid",IF(N(R294)&gt;0,"Overdue","Due"))))</f>
        <v/>
      </c>
      <c r="T294" s="34" t="str">
        <f aca="false">IF(A294="","",IF(MONTH(B294)&gt;=4,MONTH(B294)-3,MONTH(B294)+9))</f>
        <v/>
      </c>
    </row>
    <row r="295" customFormat="false" ht="15" hidden="false" customHeight="true" outlineLevel="0" collapsed="false">
      <c r="A295" s="27"/>
      <c r="B295" s="35"/>
      <c r="C295" s="27"/>
      <c r="D295" s="27"/>
      <c r="E295" s="36"/>
      <c r="F295" s="30" t="str">
        <f aca="false">IF(A295="","",IF(Settings!$B$8="","No GST",IF(IFERROR(INDEX(Clients!$G$5:$G$154,MATCH(C295,Clients!$A$5:$A$154,0)),"")="96","Export",IF(IFERROR(INDEX(Clients!$G$5:$G$154,MATCH(C295,Clients!$A$5:$A$154,0)),"")=Settings!$B$17,"CGST+SGST","IGST"))))</f>
        <v/>
      </c>
      <c r="G295" s="31" t="n">
        <f aca="false">IF(F295="IGST",ROUND(N(E295)*Settings!$B$10,0),0)</f>
        <v>0</v>
      </c>
      <c r="H295" s="31" t="n">
        <f aca="false">IF(F295="CGST+SGST",ROUND(N(E295)*Settings!$B$10/2,0),0)</f>
        <v>0</v>
      </c>
      <c r="I295" s="31" t="n">
        <f aca="false">H295</f>
        <v>0</v>
      </c>
      <c r="J295" s="32" t="n">
        <f aca="false">N(E295)+G295+H295+I295</f>
        <v>0</v>
      </c>
      <c r="K295" s="31" t="n">
        <f aca="false">IF(A295="",0,ROUND(N(E295)*IFERROR(INDEX(Clients!$E$5:$E$154,MATCH(C295,Clients!$A$5:$A$154,0)),0),0))</f>
        <v>0</v>
      </c>
      <c r="L295" s="31" t="n">
        <f aca="false">J295-K295</f>
        <v>0</v>
      </c>
      <c r="M295" s="33" t="str">
        <f aca="false">IF(A295="","",B295+IFERROR(INDEX(Clients!$F$5:$F$154,MATCH(C295,Clients!$A$5:$A$154,0)),0))</f>
        <v/>
      </c>
      <c r="N295" s="36"/>
      <c r="O295" s="36"/>
      <c r="P295" s="35"/>
      <c r="Q295" s="32" t="n">
        <f aca="false">IF(A295="",0,J295-N(N295)-N(O295))</f>
        <v>0</v>
      </c>
      <c r="R295" s="34" t="str">
        <f aca="false">IF(OR(A295="",Q295&lt;=0),"",MAX(0,Settings!$B$15-M295))</f>
        <v/>
      </c>
      <c r="S295" s="30" t="str">
        <f aca="false">IF(A295="","",IF(Q295&lt;=0,"Paid",IF(N(N295)&gt;0,"Part paid",IF(N(R295)&gt;0,"Overdue","Due"))))</f>
        <v/>
      </c>
      <c r="T295" s="34" t="str">
        <f aca="false">IF(A295="","",IF(MONTH(B295)&gt;=4,MONTH(B295)-3,MONTH(B295)+9))</f>
        <v/>
      </c>
    </row>
    <row r="296" customFormat="false" ht="15" hidden="false" customHeight="true" outlineLevel="0" collapsed="false">
      <c r="A296" s="27"/>
      <c r="B296" s="35"/>
      <c r="C296" s="27"/>
      <c r="D296" s="27"/>
      <c r="E296" s="36"/>
      <c r="F296" s="30" t="str">
        <f aca="false">IF(A296="","",IF(Settings!$B$8="","No GST",IF(IFERROR(INDEX(Clients!$G$5:$G$154,MATCH(C296,Clients!$A$5:$A$154,0)),"")="96","Export",IF(IFERROR(INDEX(Clients!$G$5:$G$154,MATCH(C296,Clients!$A$5:$A$154,0)),"")=Settings!$B$17,"CGST+SGST","IGST"))))</f>
        <v/>
      </c>
      <c r="G296" s="31" t="n">
        <f aca="false">IF(F296="IGST",ROUND(N(E296)*Settings!$B$10,0),0)</f>
        <v>0</v>
      </c>
      <c r="H296" s="31" t="n">
        <f aca="false">IF(F296="CGST+SGST",ROUND(N(E296)*Settings!$B$10/2,0),0)</f>
        <v>0</v>
      </c>
      <c r="I296" s="31" t="n">
        <f aca="false">H296</f>
        <v>0</v>
      </c>
      <c r="J296" s="32" t="n">
        <f aca="false">N(E296)+G296+H296+I296</f>
        <v>0</v>
      </c>
      <c r="K296" s="31" t="n">
        <f aca="false">IF(A296="",0,ROUND(N(E296)*IFERROR(INDEX(Clients!$E$5:$E$154,MATCH(C296,Clients!$A$5:$A$154,0)),0),0))</f>
        <v>0</v>
      </c>
      <c r="L296" s="31" t="n">
        <f aca="false">J296-K296</f>
        <v>0</v>
      </c>
      <c r="M296" s="33" t="str">
        <f aca="false">IF(A296="","",B296+IFERROR(INDEX(Clients!$F$5:$F$154,MATCH(C296,Clients!$A$5:$A$154,0)),0))</f>
        <v/>
      </c>
      <c r="N296" s="36"/>
      <c r="O296" s="36"/>
      <c r="P296" s="35"/>
      <c r="Q296" s="32" t="n">
        <f aca="false">IF(A296="",0,J296-N(N296)-N(O296))</f>
        <v>0</v>
      </c>
      <c r="R296" s="34" t="str">
        <f aca="false">IF(OR(A296="",Q296&lt;=0),"",MAX(0,Settings!$B$15-M296))</f>
        <v/>
      </c>
      <c r="S296" s="30" t="str">
        <f aca="false">IF(A296="","",IF(Q296&lt;=0,"Paid",IF(N(N296)&gt;0,"Part paid",IF(N(R296)&gt;0,"Overdue","Due"))))</f>
        <v/>
      </c>
      <c r="T296" s="34" t="str">
        <f aca="false">IF(A296="","",IF(MONTH(B296)&gt;=4,MONTH(B296)-3,MONTH(B296)+9))</f>
        <v/>
      </c>
    </row>
    <row r="297" customFormat="false" ht="15" hidden="false" customHeight="true" outlineLevel="0" collapsed="false">
      <c r="A297" s="27"/>
      <c r="B297" s="35"/>
      <c r="C297" s="27"/>
      <c r="D297" s="27"/>
      <c r="E297" s="36"/>
      <c r="F297" s="30" t="str">
        <f aca="false">IF(A297="","",IF(Settings!$B$8="","No GST",IF(IFERROR(INDEX(Clients!$G$5:$G$154,MATCH(C297,Clients!$A$5:$A$154,0)),"")="96","Export",IF(IFERROR(INDEX(Clients!$G$5:$G$154,MATCH(C297,Clients!$A$5:$A$154,0)),"")=Settings!$B$17,"CGST+SGST","IGST"))))</f>
        <v/>
      </c>
      <c r="G297" s="31" t="n">
        <f aca="false">IF(F297="IGST",ROUND(N(E297)*Settings!$B$10,0),0)</f>
        <v>0</v>
      </c>
      <c r="H297" s="31" t="n">
        <f aca="false">IF(F297="CGST+SGST",ROUND(N(E297)*Settings!$B$10/2,0),0)</f>
        <v>0</v>
      </c>
      <c r="I297" s="31" t="n">
        <f aca="false">H297</f>
        <v>0</v>
      </c>
      <c r="J297" s="32" t="n">
        <f aca="false">N(E297)+G297+H297+I297</f>
        <v>0</v>
      </c>
      <c r="K297" s="31" t="n">
        <f aca="false">IF(A297="",0,ROUND(N(E297)*IFERROR(INDEX(Clients!$E$5:$E$154,MATCH(C297,Clients!$A$5:$A$154,0)),0),0))</f>
        <v>0</v>
      </c>
      <c r="L297" s="31" t="n">
        <f aca="false">J297-K297</f>
        <v>0</v>
      </c>
      <c r="M297" s="33" t="str">
        <f aca="false">IF(A297="","",B297+IFERROR(INDEX(Clients!$F$5:$F$154,MATCH(C297,Clients!$A$5:$A$154,0)),0))</f>
        <v/>
      </c>
      <c r="N297" s="36"/>
      <c r="O297" s="36"/>
      <c r="P297" s="35"/>
      <c r="Q297" s="32" t="n">
        <f aca="false">IF(A297="",0,J297-N(N297)-N(O297))</f>
        <v>0</v>
      </c>
      <c r="R297" s="34" t="str">
        <f aca="false">IF(OR(A297="",Q297&lt;=0),"",MAX(0,Settings!$B$15-M297))</f>
        <v/>
      </c>
      <c r="S297" s="30" t="str">
        <f aca="false">IF(A297="","",IF(Q297&lt;=0,"Paid",IF(N(N297)&gt;0,"Part paid",IF(N(R297)&gt;0,"Overdue","Due"))))</f>
        <v/>
      </c>
      <c r="T297" s="34" t="str">
        <f aca="false">IF(A297="","",IF(MONTH(B297)&gt;=4,MONTH(B297)-3,MONTH(B297)+9))</f>
        <v/>
      </c>
    </row>
    <row r="298" customFormat="false" ht="15" hidden="false" customHeight="true" outlineLevel="0" collapsed="false">
      <c r="A298" s="27"/>
      <c r="B298" s="35"/>
      <c r="C298" s="27"/>
      <c r="D298" s="27"/>
      <c r="E298" s="36"/>
      <c r="F298" s="30" t="str">
        <f aca="false">IF(A298="","",IF(Settings!$B$8="","No GST",IF(IFERROR(INDEX(Clients!$G$5:$G$154,MATCH(C298,Clients!$A$5:$A$154,0)),"")="96","Export",IF(IFERROR(INDEX(Clients!$G$5:$G$154,MATCH(C298,Clients!$A$5:$A$154,0)),"")=Settings!$B$17,"CGST+SGST","IGST"))))</f>
        <v/>
      </c>
      <c r="G298" s="31" t="n">
        <f aca="false">IF(F298="IGST",ROUND(N(E298)*Settings!$B$10,0),0)</f>
        <v>0</v>
      </c>
      <c r="H298" s="31" t="n">
        <f aca="false">IF(F298="CGST+SGST",ROUND(N(E298)*Settings!$B$10/2,0),0)</f>
        <v>0</v>
      </c>
      <c r="I298" s="31" t="n">
        <f aca="false">H298</f>
        <v>0</v>
      </c>
      <c r="J298" s="32" t="n">
        <f aca="false">N(E298)+G298+H298+I298</f>
        <v>0</v>
      </c>
      <c r="K298" s="31" t="n">
        <f aca="false">IF(A298="",0,ROUND(N(E298)*IFERROR(INDEX(Clients!$E$5:$E$154,MATCH(C298,Clients!$A$5:$A$154,0)),0),0))</f>
        <v>0</v>
      </c>
      <c r="L298" s="31" t="n">
        <f aca="false">J298-K298</f>
        <v>0</v>
      </c>
      <c r="M298" s="33" t="str">
        <f aca="false">IF(A298="","",B298+IFERROR(INDEX(Clients!$F$5:$F$154,MATCH(C298,Clients!$A$5:$A$154,0)),0))</f>
        <v/>
      </c>
      <c r="N298" s="36"/>
      <c r="O298" s="36"/>
      <c r="P298" s="35"/>
      <c r="Q298" s="32" t="n">
        <f aca="false">IF(A298="",0,J298-N(N298)-N(O298))</f>
        <v>0</v>
      </c>
      <c r="R298" s="34" t="str">
        <f aca="false">IF(OR(A298="",Q298&lt;=0),"",MAX(0,Settings!$B$15-M298))</f>
        <v/>
      </c>
      <c r="S298" s="30" t="str">
        <f aca="false">IF(A298="","",IF(Q298&lt;=0,"Paid",IF(N(N298)&gt;0,"Part paid",IF(N(R298)&gt;0,"Overdue","Due"))))</f>
        <v/>
      </c>
      <c r="T298" s="34" t="str">
        <f aca="false">IF(A298="","",IF(MONTH(B298)&gt;=4,MONTH(B298)-3,MONTH(B298)+9))</f>
        <v/>
      </c>
    </row>
    <row r="299" customFormat="false" ht="15" hidden="false" customHeight="true" outlineLevel="0" collapsed="false">
      <c r="A299" s="27"/>
      <c r="B299" s="35"/>
      <c r="C299" s="27"/>
      <c r="D299" s="27"/>
      <c r="E299" s="36"/>
      <c r="F299" s="30" t="str">
        <f aca="false">IF(A299="","",IF(Settings!$B$8="","No GST",IF(IFERROR(INDEX(Clients!$G$5:$G$154,MATCH(C299,Clients!$A$5:$A$154,0)),"")="96","Export",IF(IFERROR(INDEX(Clients!$G$5:$G$154,MATCH(C299,Clients!$A$5:$A$154,0)),"")=Settings!$B$17,"CGST+SGST","IGST"))))</f>
        <v/>
      </c>
      <c r="G299" s="31" t="n">
        <f aca="false">IF(F299="IGST",ROUND(N(E299)*Settings!$B$10,0),0)</f>
        <v>0</v>
      </c>
      <c r="H299" s="31" t="n">
        <f aca="false">IF(F299="CGST+SGST",ROUND(N(E299)*Settings!$B$10/2,0),0)</f>
        <v>0</v>
      </c>
      <c r="I299" s="31" t="n">
        <f aca="false">H299</f>
        <v>0</v>
      </c>
      <c r="J299" s="32" t="n">
        <f aca="false">N(E299)+G299+H299+I299</f>
        <v>0</v>
      </c>
      <c r="K299" s="31" t="n">
        <f aca="false">IF(A299="",0,ROUND(N(E299)*IFERROR(INDEX(Clients!$E$5:$E$154,MATCH(C299,Clients!$A$5:$A$154,0)),0),0))</f>
        <v>0</v>
      </c>
      <c r="L299" s="31" t="n">
        <f aca="false">J299-K299</f>
        <v>0</v>
      </c>
      <c r="M299" s="33" t="str">
        <f aca="false">IF(A299="","",B299+IFERROR(INDEX(Clients!$F$5:$F$154,MATCH(C299,Clients!$A$5:$A$154,0)),0))</f>
        <v/>
      </c>
      <c r="N299" s="36"/>
      <c r="O299" s="36"/>
      <c r="P299" s="35"/>
      <c r="Q299" s="32" t="n">
        <f aca="false">IF(A299="",0,J299-N(N299)-N(O299))</f>
        <v>0</v>
      </c>
      <c r="R299" s="34" t="str">
        <f aca="false">IF(OR(A299="",Q299&lt;=0),"",MAX(0,Settings!$B$15-M299))</f>
        <v/>
      </c>
      <c r="S299" s="30" t="str">
        <f aca="false">IF(A299="","",IF(Q299&lt;=0,"Paid",IF(N(N299)&gt;0,"Part paid",IF(N(R299)&gt;0,"Overdue","Due"))))</f>
        <v/>
      </c>
      <c r="T299" s="34" t="str">
        <f aca="false">IF(A299="","",IF(MONTH(B299)&gt;=4,MONTH(B299)-3,MONTH(B299)+9))</f>
        <v/>
      </c>
    </row>
    <row r="300" customFormat="false" ht="15" hidden="false" customHeight="true" outlineLevel="0" collapsed="false">
      <c r="A300" s="27"/>
      <c r="B300" s="35"/>
      <c r="C300" s="27"/>
      <c r="D300" s="27"/>
      <c r="E300" s="36"/>
      <c r="F300" s="30" t="str">
        <f aca="false">IF(A300="","",IF(Settings!$B$8="","No GST",IF(IFERROR(INDEX(Clients!$G$5:$G$154,MATCH(C300,Clients!$A$5:$A$154,0)),"")="96","Export",IF(IFERROR(INDEX(Clients!$G$5:$G$154,MATCH(C300,Clients!$A$5:$A$154,0)),"")=Settings!$B$17,"CGST+SGST","IGST"))))</f>
        <v/>
      </c>
      <c r="G300" s="31" t="n">
        <f aca="false">IF(F300="IGST",ROUND(N(E300)*Settings!$B$10,0),0)</f>
        <v>0</v>
      </c>
      <c r="H300" s="31" t="n">
        <f aca="false">IF(F300="CGST+SGST",ROUND(N(E300)*Settings!$B$10/2,0),0)</f>
        <v>0</v>
      </c>
      <c r="I300" s="31" t="n">
        <f aca="false">H300</f>
        <v>0</v>
      </c>
      <c r="J300" s="32" t="n">
        <f aca="false">N(E300)+G300+H300+I300</f>
        <v>0</v>
      </c>
      <c r="K300" s="31" t="n">
        <f aca="false">IF(A300="",0,ROUND(N(E300)*IFERROR(INDEX(Clients!$E$5:$E$154,MATCH(C300,Clients!$A$5:$A$154,0)),0),0))</f>
        <v>0</v>
      </c>
      <c r="L300" s="31" t="n">
        <f aca="false">J300-K300</f>
        <v>0</v>
      </c>
      <c r="M300" s="33" t="str">
        <f aca="false">IF(A300="","",B300+IFERROR(INDEX(Clients!$F$5:$F$154,MATCH(C300,Clients!$A$5:$A$154,0)),0))</f>
        <v/>
      </c>
      <c r="N300" s="36"/>
      <c r="O300" s="36"/>
      <c r="P300" s="35"/>
      <c r="Q300" s="32" t="n">
        <f aca="false">IF(A300="",0,J300-N(N300)-N(O300))</f>
        <v>0</v>
      </c>
      <c r="R300" s="34" t="str">
        <f aca="false">IF(OR(A300="",Q300&lt;=0),"",MAX(0,Settings!$B$15-M300))</f>
        <v/>
      </c>
      <c r="S300" s="30" t="str">
        <f aca="false">IF(A300="","",IF(Q300&lt;=0,"Paid",IF(N(N300)&gt;0,"Part paid",IF(N(R300)&gt;0,"Overdue","Due"))))</f>
        <v/>
      </c>
      <c r="T300" s="34" t="str">
        <f aca="false">IF(A300="","",IF(MONTH(B300)&gt;=4,MONTH(B300)-3,MONTH(B300)+9))</f>
        <v/>
      </c>
    </row>
    <row r="301" customFormat="false" ht="15" hidden="false" customHeight="true" outlineLevel="0" collapsed="false">
      <c r="A301" s="27"/>
      <c r="B301" s="35"/>
      <c r="C301" s="27"/>
      <c r="D301" s="27"/>
      <c r="E301" s="36"/>
      <c r="F301" s="30" t="str">
        <f aca="false">IF(A301="","",IF(Settings!$B$8="","No GST",IF(IFERROR(INDEX(Clients!$G$5:$G$154,MATCH(C301,Clients!$A$5:$A$154,0)),"")="96","Export",IF(IFERROR(INDEX(Clients!$G$5:$G$154,MATCH(C301,Clients!$A$5:$A$154,0)),"")=Settings!$B$17,"CGST+SGST","IGST"))))</f>
        <v/>
      </c>
      <c r="G301" s="31" t="n">
        <f aca="false">IF(F301="IGST",ROUND(N(E301)*Settings!$B$10,0),0)</f>
        <v>0</v>
      </c>
      <c r="H301" s="31" t="n">
        <f aca="false">IF(F301="CGST+SGST",ROUND(N(E301)*Settings!$B$10/2,0),0)</f>
        <v>0</v>
      </c>
      <c r="I301" s="31" t="n">
        <f aca="false">H301</f>
        <v>0</v>
      </c>
      <c r="J301" s="32" t="n">
        <f aca="false">N(E301)+G301+H301+I301</f>
        <v>0</v>
      </c>
      <c r="K301" s="31" t="n">
        <f aca="false">IF(A301="",0,ROUND(N(E301)*IFERROR(INDEX(Clients!$E$5:$E$154,MATCH(C301,Clients!$A$5:$A$154,0)),0),0))</f>
        <v>0</v>
      </c>
      <c r="L301" s="31" t="n">
        <f aca="false">J301-K301</f>
        <v>0</v>
      </c>
      <c r="M301" s="33" t="str">
        <f aca="false">IF(A301="","",B301+IFERROR(INDEX(Clients!$F$5:$F$154,MATCH(C301,Clients!$A$5:$A$154,0)),0))</f>
        <v/>
      </c>
      <c r="N301" s="36"/>
      <c r="O301" s="36"/>
      <c r="P301" s="35"/>
      <c r="Q301" s="32" t="n">
        <f aca="false">IF(A301="",0,J301-N(N301)-N(O301))</f>
        <v>0</v>
      </c>
      <c r="R301" s="34" t="str">
        <f aca="false">IF(OR(A301="",Q301&lt;=0),"",MAX(0,Settings!$B$15-M301))</f>
        <v/>
      </c>
      <c r="S301" s="30" t="str">
        <f aca="false">IF(A301="","",IF(Q301&lt;=0,"Paid",IF(N(N301)&gt;0,"Part paid",IF(N(R301)&gt;0,"Overdue","Due"))))</f>
        <v/>
      </c>
      <c r="T301" s="34" t="str">
        <f aca="false">IF(A301="","",IF(MONTH(B301)&gt;=4,MONTH(B301)-3,MONTH(B301)+9))</f>
        <v/>
      </c>
    </row>
    <row r="302" customFormat="false" ht="15" hidden="false" customHeight="true" outlineLevel="0" collapsed="false">
      <c r="A302" s="27"/>
      <c r="B302" s="35"/>
      <c r="C302" s="27"/>
      <c r="D302" s="27"/>
      <c r="E302" s="36"/>
      <c r="F302" s="30" t="str">
        <f aca="false">IF(A302="","",IF(Settings!$B$8="","No GST",IF(IFERROR(INDEX(Clients!$G$5:$G$154,MATCH(C302,Clients!$A$5:$A$154,0)),"")="96","Export",IF(IFERROR(INDEX(Clients!$G$5:$G$154,MATCH(C302,Clients!$A$5:$A$154,0)),"")=Settings!$B$17,"CGST+SGST","IGST"))))</f>
        <v/>
      </c>
      <c r="G302" s="31" t="n">
        <f aca="false">IF(F302="IGST",ROUND(N(E302)*Settings!$B$10,0),0)</f>
        <v>0</v>
      </c>
      <c r="H302" s="31" t="n">
        <f aca="false">IF(F302="CGST+SGST",ROUND(N(E302)*Settings!$B$10/2,0),0)</f>
        <v>0</v>
      </c>
      <c r="I302" s="31" t="n">
        <f aca="false">H302</f>
        <v>0</v>
      </c>
      <c r="J302" s="32" t="n">
        <f aca="false">N(E302)+G302+H302+I302</f>
        <v>0</v>
      </c>
      <c r="K302" s="31" t="n">
        <f aca="false">IF(A302="",0,ROUND(N(E302)*IFERROR(INDEX(Clients!$E$5:$E$154,MATCH(C302,Clients!$A$5:$A$154,0)),0),0))</f>
        <v>0</v>
      </c>
      <c r="L302" s="31" t="n">
        <f aca="false">J302-K302</f>
        <v>0</v>
      </c>
      <c r="M302" s="33" t="str">
        <f aca="false">IF(A302="","",B302+IFERROR(INDEX(Clients!$F$5:$F$154,MATCH(C302,Clients!$A$5:$A$154,0)),0))</f>
        <v/>
      </c>
      <c r="N302" s="36"/>
      <c r="O302" s="36"/>
      <c r="P302" s="35"/>
      <c r="Q302" s="32" t="n">
        <f aca="false">IF(A302="",0,J302-N(N302)-N(O302))</f>
        <v>0</v>
      </c>
      <c r="R302" s="34" t="str">
        <f aca="false">IF(OR(A302="",Q302&lt;=0),"",MAX(0,Settings!$B$15-M302))</f>
        <v/>
      </c>
      <c r="S302" s="30" t="str">
        <f aca="false">IF(A302="","",IF(Q302&lt;=0,"Paid",IF(N(N302)&gt;0,"Part paid",IF(N(R302)&gt;0,"Overdue","Due"))))</f>
        <v/>
      </c>
      <c r="T302" s="34" t="str">
        <f aca="false">IF(A302="","",IF(MONTH(B302)&gt;=4,MONTH(B302)-3,MONTH(B302)+9))</f>
        <v/>
      </c>
    </row>
    <row r="303" customFormat="false" ht="15" hidden="false" customHeight="true" outlineLevel="0" collapsed="false">
      <c r="A303" s="27"/>
      <c r="B303" s="35"/>
      <c r="C303" s="27"/>
      <c r="D303" s="27"/>
      <c r="E303" s="36"/>
      <c r="F303" s="30" t="str">
        <f aca="false">IF(A303="","",IF(Settings!$B$8="","No GST",IF(IFERROR(INDEX(Clients!$G$5:$G$154,MATCH(C303,Clients!$A$5:$A$154,0)),"")="96","Export",IF(IFERROR(INDEX(Clients!$G$5:$G$154,MATCH(C303,Clients!$A$5:$A$154,0)),"")=Settings!$B$17,"CGST+SGST","IGST"))))</f>
        <v/>
      </c>
      <c r="G303" s="31" t="n">
        <f aca="false">IF(F303="IGST",ROUND(N(E303)*Settings!$B$10,0),0)</f>
        <v>0</v>
      </c>
      <c r="H303" s="31" t="n">
        <f aca="false">IF(F303="CGST+SGST",ROUND(N(E303)*Settings!$B$10/2,0),0)</f>
        <v>0</v>
      </c>
      <c r="I303" s="31" t="n">
        <f aca="false">H303</f>
        <v>0</v>
      </c>
      <c r="J303" s="32" t="n">
        <f aca="false">N(E303)+G303+H303+I303</f>
        <v>0</v>
      </c>
      <c r="K303" s="31" t="n">
        <f aca="false">IF(A303="",0,ROUND(N(E303)*IFERROR(INDEX(Clients!$E$5:$E$154,MATCH(C303,Clients!$A$5:$A$154,0)),0),0))</f>
        <v>0</v>
      </c>
      <c r="L303" s="31" t="n">
        <f aca="false">J303-K303</f>
        <v>0</v>
      </c>
      <c r="M303" s="33" t="str">
        <f aca="false">IF(A303="","",B303+IFERROR(INDEX(Clients!$F$5:$F$154,MATCH(C303,Clients!$A$5:$A$154,0)),0))</f>
        <v/>
      </c>
      <c r="N303" s="36"/>
      <c r="O303" s="36"/>
      <c r="P303" s="35"/>
      <c r="Q303" s="32" t="n">
        <f aca="false">IF(A303="",0,J303-N(N303)-N(O303))</f>
        <v>0</v>
      </c>
      <c r="R303" s="34" t="str">
        <f aca="false">IF(OR(A303="",Q303&lt;=0),"",MAX(0,Settings!$B$15-M303))</f>
        <v/>
      </c>
      <c r="S303" s="30" t="str">
        <f aca="false">IF(A303="","",IF(Q303&lt;=0,"Paid",IF(N(N303)&gt;0,"Part paid",IF(N(R303)&gt;0,"Overdue","Due"))))</f>
        <v/>
      </c>
      <c r="T303" s="34" t="str">
        <f aca="false">IF(A303="","",IF(MONTH(B303)&gt;=4,MONTH(B303)-3,MONTH(B303)+9))</f>
        <v/>
      </c>
    </row>
    <row r="304" customFormat="false" ht="15" hidden="false" customHeight="true" outlineLevel="0" collapsed="false">
      <c r="A304" s="27"/>
      <c r="B304" s="35"/>
      <c r="C304" s="27"/>
      <c r="D304" s="27"/>
      <c r="E304" s="36"/>
      <c r="F304" s="30" t="str">
        <f aca="false">IF(A304="","",IF(Settings!$B$8="","No GST",IF(IFERROR(INDEX(Clients!$G$5:$G$154,MATCH(C304,Clients!$A$5:$A$154,0)),"")="96","Export",IF(IFERROR(INDEX(Clients!$G$5:$G$154,MATCH(C304,Clients!$A$5:$A$154,0)),"")=Settings!$B$17,"CGST+SGST","IGST"))))</f>
        <v/>
      </c>
      <c r="G304" s="31" t="n">
        <f aca="false">IF(F304="IGST",ROUND(N(E304)*Settings!$B$10,0),0)</f>
        <v>0</v>
      </c>
      <c r="H304" s="31" t="n">
        <f aca="false">IF(F304="CGST+SGST",ROUND(N(E304)*Settings!$B$10/2,0),0)</f>
        <v>0</v>
      </c>
      <c r="I304" s="31" t="n">
        <f aca="false">H304</f>
        <v>0</v>
      </c>
      <c r="J304" s="32" t="n">
        <f aca="false">N(E304)+G304+H304+I304</f>
        <v>0</v>
      </c>
      <c r="K304" s="31" t="n">
        <f aca="false">IF(A304="",0,ROUND(N(E304)*IFERROR(INDEX(Clients!$E$5:$E$154,MATCH(C304,Clients!$A$5:$A$154,0)),0),0))</f>
        <v>0</v>
      </c>
      <c r="L304" s="31" t="n">
        <f aca="false">J304-K304</f>
        <v>0</v>
      </c>
      <c r="M304" s="33" t="str">
        <f aca="false">IF(A304="","",B304+IFERROR(INDEX(Clients!$F$5:$F$154,MATCH(C304,Clients!$A$5:$A$154,0)),0))</f>
        <v/>
      </c>
      <c r="N304" s="36"/>
      <c r="O304" s="36"/>
      <c r="P304" s="35"/>
      <c r="Q304" s="32" t="n">
        <f aca="false">IF(A304="",0,J304-N(N304)-N(O304))</f>
        <v>0</v>
      </c>
      <c r="R304" s="34" t="str">
        <f aca="false">IF(OR(A304="",Q304&lt;=0),"",MAX(0,Settings!$B$15-M304))</f>
        <v/>
      </c>
      <c r="S304" s="30" t="str">
        <f aca="false">IF(A304="","",IF(Q304&lt;=0,"Paid",IF(N(N304)&gt;0,"Part paid",IF(N(R304)&gt;0,"Overdue","Due"))))</f>
        <v/>
      </c>
      <c r="T304" s="34" t="str">
        <f aca="false">IF(A304="","",IF(MONTH(B304)&gt;=4,MONTH(B304)-3,MONTH(B304)+9))</f>
        <v/>
      </c>
    </row>
    <row r="305" customFormat="false" ht="15" hidden="false" customHeight="true" outlineLevel="0" collapsed="false">
      <c r="A305" s="27"/>
      <c r="B305" s="35"/>
      <c r="C305" s="27"/>
      <c r="D305" s="27"/>
      <c r="E305" s="36"/>
      <c r="F305" s="30" t="str">
        <f aca="false">IF(A305="","",IF(Settings!$B$8="","No GST",IF(IFERROR(INDEX(Clients!$G$5:$G$154,MATCH(C305,Clients!$A$5:$A$154,0)),"")="96","Export",IF(IFERROR(INDEX(Clients!$G$5:$G$154,MATCH(C305,Clients!$A$5:$A$154,0)),"")=Settings!$B$17,"CGST+SGST","IGST"))))</f>
        <v/>
      </c>
      <c r="G305" s="31" t="n">
        <f aca="false">IF(F305="IGST",ROUND(N(E305)*Settings!$B$10,0),0)</f>
        <v>0</v>
      </c>
      <c r="H305" s="31" t="n">
        <f aca="false">IF(F305="CGST+SGST",ROUND(N(E305)*Settings!$B$10/2,0),0)</f>
        <v>0</v>
      </c>
      <c r="I305" s="31" t="n">
        <f aca="false">H305</f>
        <v>0</v>
      </c>
      <c r="J305" s="32" t="n">
        <f aca="false">N(E305)+G305+H305+I305</f>
        <v>0</v>
      </c>
      <c r="K305" s="31" t="n">
        <f aca="false">IF(A305="",0,ROUND(N(E305)*IFERROR(INDEX(Clients!$E$5:$E$154,MATCH(C305,Clients!$A$5:$A$154,0)),0),0))</f>
        <v>0</v>
      </c>
      <c r="L305" s="31" t="n">
        <f aca="false">J305-K305</f>
        <v>0</v>
      </c>
      <c r="M305" s="33" t="str">
        <f aca="false">IF(A305="","",B305+IFERROR(INDEX(Clients!$F$5:$F$154,MATCH(C305,Clients!$A$5:$A$154,0)),0))</f>
        <v/>
      </c>
      <c r="N305" s="36"/>
      <c r="O305" s="36"/>
      <c r="P305" s="35"/>
      <c r="Q305" s="32" t="n">
        <f aca="false">IF(A305="",0,J305-N(N305)-N(O305))</f>
        <v>0</v>
      </c>
      <c r="R305" s="34" t="str">
        <f aca="false">IF(OR(A305="",Q305&lt;=0),"",MAX(0,Settings!$B$15-M305))</f>
        <v/>
      </c>
      <c r="S305" s="30" t="str">
        <f aca="false">IF(A305="","",IF(Q305&lt;=0,"Paid",IF(N(N305)&gt;0,"Part paid",IF(N(R305)&gt;0,"Overdue","Due"))))</f>
        <v/>
      </c>
      <c r="T305" s="34" t="str">
        <f aca="false">IF(A305="","",IF(MONTH(B305)&gt;=4,MONTH(B305)-3,MONTH(B305)+9))</f>
        <v/>
      </c>
    </row>
    <row r="306" customFormat="false" ht="15" hidden="false" customHeight="true" outlineLevel="0" collapsed="false">
      <c r="A306" s="27"/>
      <c r="B306" s="35"/>
      <c r="C306" s="27"/>
      <c r="D306" s="27"/>
      <c r="E306" s="36"/>
      <c r="F306" s="30" t="str">
        <f aca="false">IF(A306="","",IF(Settings!$B$8="","No GST",IF(IFERROR(INDEX(Clients!$G$5:$G$154,MATCH(C306,Clients!$A$5:$A$154,0)),"")="96","Export",IF(IFERROR(INDEX(Clients!$G$5:$G$154,MATCH(C306,Clients!$A$5:$A$154,0)),"")=Settings!$B$17,"CGST+SGST","IGST"))))</f>
        <v/>
      </c>
      <c r="G306" s="31" t="n">
        <f aca="false">IF(F306="IGST",ROUND(N(E306)*Settings!$B$10,0),0)</f>
        <v>0</v>
      </c>
      <c r="H306" s="31" t="n">
        <f aca="false">IF(F306="CGST+SGST",ROUND(N(E306)*Settings!$B$10/2,0),0)</f>
        <v>0</v>
      </c>
      <c r="I306" s="31" t="n">
        <f aca="false">H306</f>
        <v>0</v>
      </c>
      <c r="J306" s="32" t="n">
        <f aca="false">N(E306)+G306+H306+I306</f>
        <v>0</v>
      </c>
      <c r="K306" s="31" t="n">
        <f aca="false">IF(A306="",0,ROUND(N(E306)*IFERROR(INDEX(Clients!$E$5:$E$154,MATCH(C306,Clients!$A$5:$A$154,0)),0),0))</f>
        <v>0</v>
      </c>
      <c r="L306" s="31" t="n">
        <f aca="false">J306-K306</f>
        <v>0</v>
      </c>
      <c r="M306" s="33" t="str">
        <f aca="false">IF(A306="","",B306+IFERROR(INDEX(Clients!$F$5:$F$154,MATCH(C306,Clients!$A$5:$A$154,0)),0))</f>
        <v/>
      </c>
      <c r="N306" s="36"/>
      <c r="O306" s="36"/>
      <c r="P306" s="35"/>
      <c r="Q306" s="32" t="n">
        <f aca="false">IF(A306="",0,J306-N(N306)-N(O306))</f>
        <v>0</v>
      </c>
      <c r="R306" s="34" t="str">
        <f aca="false">IF(OR(A306="",Q306&lt;=0),"",MAX(0,Settings!$B$15-M306))</f>
        <v/>
      </c>
      <c r="S306" s="30" t="str">
        <f aca="false">IF(A306="","",IF(Q306&lt;=0,"Paid",IF(N(N306)&gt;0,"Part paid",IF(N(R306)&gt;0,"Overdue","Due"))))</f>
        <v/>
      </c>
      <c r="T306" s="34" t="str">
        <f aca="false">IF(A306="","",IF(MONTH(B306)&gt;=4,MONTH(B306)-3,MONTH(B306)+9))</f>
        <v/>
      </c>
    </row>
    <row r="307" customFormat="false" ht="15" hidden="false" customHeight="true" outlineLevel="0" collapsed="false">
      <c r="A307" s="27"/>
      <c r="B307" s="35"/>
      <c r="C307" s="27"/>
      <c r="D307" s="27"/>
      <c r="E307" s="36"/>
      <c r="F307" s="30" t="str">
        <f aca="false">IF(A307="","",IF(Settings!$B$8="","No GST",IF(IFERROR(INDEX(Clients!$G$5:$G$154,MATCH(C307,Clients!$A$5:$A$154,0)),"")="96","Export",IF(IFERROR(INDEX(Clients!$G$5:$G$154,MATCH(C307,Clients!$A$5:$A$154,0)),"")=Settings!$B$17,"CGST+SGST","IGST"))))</f>
        <v/>
      </c>
      <c r="G307" s="31" t="n">
        <f aca="false">IF(F307="IGST",ROUND(N(E307)*Settings!$B$10,0),0)</f>
        <v>0</v>
      </c>
      <c r="H307" s="31" t="n">
        <f aca="false">IF(F307="CGST+SGST",ROUND(N(E307)*Settings!$B$10/2,0),0)</f>
        <v>0</v>
      </c>
      <c r="I307" s="31" t="n">
        <f aca="false">H307</f>
        <v>0</v>
      </c>
      <c r="J307" s="32" t="n">
        <f aca="false">N(E307)+G307+H307+I307</f>
        <v>0</v>
      </c>
      <c r="K307" s="31" t="n">
        <f aca="false">IF(A307="",0,ROUND(N(E307)*IFERROR(INDEX(Clients!$E$5:$E$154,MATCH(C307,Clients!$A$5:$A$154,0)),0),0))</f>
        <v>0</v>
      </c>
      <c r="L307" s="31" t="n">
        <f aca="false">J307-K307</f>
        <v>0</v>
      </c>
      <c r="M307" s="33" t="str">
        <f aca="false">IF(A307="","",B307+IFERROR(INDEX(Clients!$F$5:$F$154,MATCH(C307,Clients!$A$5:$A$154,0)),0))</f>
        <v/>
      </c>
      <c r="N307" s="36"/>
      <c r="O307" s="36"/>
      <c r="P307" s="35"/>
      <c r="Q307" s="32" t="n">
        <f aca="false">IF(A307="",0,J307-N(N307)-N(O307))</f>
        <v>0</v>
      </c>
      <c r="R307" s="34" t="str">
        <f aca="false">IF(OR(A307="",Q307&lt;=0),"",MAX(0,Settings!$B$15-M307))</f>
        <v/>
      </c>
      <c r="S307" s="30" t="str">
        <f aca="false">IF(A307="","",IF(Q307&lt;=0,"Paid",IF(N(N307)&gt;0,"Part paid",IF(N(R307)&gt;0,"Overdue","Due"))))</f>
        <v/>
      </c>
      <c r="T307" s="34" t="str">
        <f aca="false">IF(A307="","",IF(MONTH(B307)&gt;=4,MONTH(B307)-3,MONTH(B307)+9))</f>
        <v/>
      </c>
    </row>
    <row r="308" customFormat="false" ht="15" hidden="false" customHeight="true" outlineLevel="0" collapsed="false">
      <c r="A308" s="27"/>
      <c r="B308" s="35"/>
      <c r="C308" s="27"/>
      <c r="D308" s="27"/>
      <c r="E308" s="36"/>
      <c r="F308" s="30" t="str">
        <f aca="false">IF(A308="","",IF(Settings!$B$8="","No GST",IF(IFERROR(INDEX(Clients!$G$5:$G$154,MATCH(C308,Clients!$A$5:$A$154,0)),"")="96","Export",IF(IFERROR(INDEX(Clients!$G$5:$G$154,MATCH(C308,Clients!$A$5:$A$154,0)),"")=Settings!$B$17,"CGST+SGST","IGST"))))</f>
        <v/>
      </c>
      <c r="G308" s="31" t="n">
        <f aca="false">IF(F308="IGST",ROUND(N(E308)*Settings!$B$10,0),0)</f>
        <v>0</v>
      </c>
      <c r="H308" s="31" t="n">
        <f aca="false">IF(F308="CGST+SGST",ROUND(N(E308)*Settings!$B$10/2,0),0)</f>
        <v>0</v>
      </c>
      <c r="I308" s="31" t="n">
        <f aca="false">H308</f>
        <v>0</v>
      </c>
      <c r="J308" s="32" t="n">
        <f aca="false">N(E308)+G308+H308+I308</f>
        <v>0</v>
      </c>
      <c r="K308" s="31" t="n">
        <f aca="false">IF(A308="",0,ROUND(N(E308)*IFERROR(INDEX(Clients!$E$5:$E$154,MATCH(C308,Clients!$A$5:$A$154,0)),0),0))</f>
        <v>0</v>
      </c>
      <c r="L308" s="31" t="n">
        <f aca="false">J308-K308</f>
        <v>0</v>
      </c>
      <c r="M308" s="33" t="str">
        <f aca="false">IF(A308="","",B308+IFERROR(INDEX(Clients!$F$5:$F$154,MATCH(C308,Clients!$A$5:$A$154,0)),0))</f>
        <v/>
      </c>
      <c r="N308" s="36"/>
      <c r="O308" s="36"/>
      <c r="P308" s="35"/>
      <c r="Q308" s="32" t="n">
        <f aca="false">IF(A308="",0,J308-N(N308)-N(O308))</f>
        <v>0</v>
      </c>
      <c r="R308" s="34" t="str">
        <f aca="false">IF(OR(A308="",Q308&lt;=0),"",MAX(0,Settings!$B$15-M308))</f>
        <v/>
      </c>
      <c r="S308" s="30" t="str">
        <f aca="false">IF(A308="","",IF(Q308&lt;=0,"Paid",IF(N(N308)&gt;0,"Part paid",IF(N(R308)&gt;0,"Overdue","Due"))))</f>
        <v/>
      </c>
      <c r="T308" s="34" t="str">
        <f aca="false">IF(A308="","",IF(MONTH(B308)&gt;=4,MONTH(B308)-3,MONTH(B308)+9))</f>
        <v/>
      </c>
    </row>
    <row r="309" customFormat="false" ht="15" hidden="false" customHeight="true" outlineLevel="0" collapsed="false">
      <c r="A309" s="27"/>
      <c r="B309" s="35"/>
      <c r="C309" s="27"/>
      <c r="D309" s="27"/>
      <c r="E309" s="36"/>
      <c r="F309" s="30" t="str">
        <f aca="false">IF(A309="","",IF(Settings!$B$8="","No GST",IF(IFERROR(INDEX(Clients!$G$5:$G$154,MATCH(C309,Clients!$A$5:$A$154,0)),"")="96","Export",IF(IFERROR(INDEX(Clients!$G$5:$G$154,MATCH(C309,Clients!$A$5:$A$154,0)),"")=Settings!$B$17,"CGST+SGST","IGST"))))</f>
        <v/>
      </c>
      <c r="G309" s="31" t="n">
        <f aca="false">IF(F309="IGST",ROUND(N(E309)*Settings!$B$10,0),0)</f>
        <v>0</v>
      </c>
      <c r="H309" s="31" t="n">
        <f aca="false">IF(F309="CGST+SGST",ROUND(N(E309)*Settings!$B$10/2,0),0)</f>
        <v>0</v>
      </c>
      <c r="I309" s="31" t="n">
        <f aca="false">H309</f>
        <v>0</v>
      </c>
      <c r="J309" s="32" t="n">
        <f aca="false">N(E309)+G309+H309+I309</f>
        <v>0</v>
      </c>
      <c r="K309" s="31" t="n">
        <f aca="false">IF(A309="",0,ROUND(N(E309)*IFERROR(INDEX(Clients!$E$5:$E$154,MATCH(C309,Clients!$A$5:$A$154,0)),0),0))</f>
        <v>0</v>
      </c>
      <c r="L309" s="31" t="n">
        <f aca="false">J309-K309</f>
        <v>0</v>
      </c>
      <c r="M309" s="33" t="str">
        <f aca="false">IF(A309="","",B309+IFERROR(INDEX(Clients!$F$5:$F$154,MATCH(C309,Clients!$A$5:$A$154,0)),0))</f>
        <v/>
      </c>
      <c r="N309" s="36"/>
      <c r="O309" s="36"/>
      <c r="P309" s="35"/>
      <c r="Q309" s="32" t="n">
        <f aca="false">IF(A309="",0,J309-N(N309)-N(O309))</f>
        <v>0</v>
      </c>
      <c r="R309" s="34" t="str">
        <f aca="false">IF(OR(A309="",Q309&lt;=0),"",MAX(0,Settings!$B$15-M309))</f>
        <v/>
      </c>
      <c r="S309" s="30" t="str">
        <f aca="false">IF(A309="","",IF(Q309&lt;=0,"Paid",IF(N(N309)&gt;0,"Part paid",IF(N(R309)&gt;0,"Overdue","Due"))))</f>
        <v/>
      </c>
      <c r="T309" s="34" t="str">
        <f aca="false">IF(A309="","",IF(MONTH(B309)&gt;=4,MONTH(B309)-3,MONTH(B309)+9))</f>
        <v/>
      </c>
    </row>
    <row r="310" customFormat="false" ht="15" hidden="false" customHeight="true" outlineLevel="0" collapsed="false">
      <c r="A310" s="27"/>
      <c r="B310" s="35"/>
      <c r="C310" s="27"/>
      <c r="D310" s="27"/>
      <c r="E310" s="36"/>
      <c r="F310" s="30" t="str">
        <f aca="false">IF(A310="","",IF(Settings!$B$8="","No GST",IF(IFERROR(INDEX(Clients!$G$5:$G$154,MATCH(C310,Clients!$A$5:$A$154,0)),"")="96","Export",IF(IFERROR(INDEX(Clients!$G$5:$G$154,MATCH(C310,Clients!$A$5:$A$154,0)),"")=Settings!$B$17,"CGST+SGST","IGST"))))</f>
        <v/>
      </c>
      <c r="G310" s="31" t="n">
        <f aca="false">IF(F310="IGST",ROUND(N(E310)*Settings!$B$10,0),0)</f>
        <v>0</v>
      </c>
      <c r="H310" s="31" t="n">
        <f aca="false">IF(F310="CGST+SGST",ROUND(N(E310)*Settings!$B$10/2,0),0)</f>
        <v>0</v>
      </c>
      <c r="I310" s="31" t="n">
        <f aca="false">H310</f>
        <v>0</v>
      </c>
      <c r="J310" s="32" t="n">
        <f aca="false">N(E310)+G310+H310+I310</f>
        <v>0</v>
      </c>
      <c r="K310" s="31" t="n">
        <f aca="false">IF(A310="",0,ROUND(N(E310)*IFERROR(INDEX(Clients!$E$5:$E$154,MATCH(C310,Clients!$A$5:$A$154,0)),0),0))</f>
        <v>0</v>
      </c>
      <c r="L310" s="31" t="n">
        <f aca="false">J310-K310</f>
        <v>0</v>
      </c>
      <c r="M310" s="33" t="str">
        <f aca="false">IF(A310="","",B310+IFERROR(INDEX(Clients!$F$5:$F$154,MATCH(C310,Clients!$A$5:$A$154,0)),0))</f>
        <v/>
      </c>
      <c r="N310" s="36"/>
      <c r="O310" s="36"/>
      <c r="P310" s="35"/>
      <c r="Q310" s="32" t="n">
        <f aca="false">IF(A310="",0,J310-N(N310)-N(O310))</f>
        <v>0</v>
      </c>
      <c r="R310" s="34" t="str">
        <f aca="false">IF(OR(A310="",Q310&lt;=0),"",MAX(0,Settings!$B$15-M310))</f>
        <v/>
      </c>
      <c r="S310" s="30" t="str">
        <f aca="false">IF(A310="","",IF(Q310&lt;=0,"Paid",IF(N(N310)&gt;0,"Part paid",IF(N(R310)&gt;0,"Overdue","Due"))))</f>
        <v/>
      </c>
      <c r="T310" s="34" t="str">
        <f aca="false">IF(A310="","",IF(MONTH(B310)&gt;=4,MONTH(B310)-3,MONTH(B310)+9))</f>
        <v/>
      </c>
    </row>
    <row r="311" customFormat="false" ht="15" hidden="false" customHeight="true" outlineLevel="0" collapsed="false">
      <c r="A311" s="27"/>
      <c r="B311" s="35"/>
      <c r="C311" s="27"/>
      <c r="D311" s="27"/>
      <c r="E311" s="36"/>
      <c r="F311" s="30" t="str">
        <f aca="false">IF(A311="","",IF(Settings!$B$8="","No GST",IF(IFERROR(INDEX(Clients!$G$5:$G$154,MATCH(C311,Clients!$A$5:$A$154,0)),"")="96","Export",IF(IFERROR(INDEX(Clients!$G$5:$G$154,MATCH(C311,Clients!$A$5:$A$154,0)),"")=Settings!$B$17,"CGST+SGST","IGST"))))</f>
        <v/>
      </c>
      <c r="G311" s="31" t="n">
        <f aca="false">IF(F311="IGST",ROUND(N(E311)*Settings!$B$10,0),0)</f>
        <v>0</v>
      </c>
      <c r="H311" s="31" t="n">
        <f aca="false">IF(F311="CGST+SGST",ROUND(N(E311)*Settings!$B$10/2,0),0)</f>
        <v>0</v>
      </c>
      <c r="I311" s="31" t="n">
        <f aca="false">H311</f>
        <v>0</v>
      </c>
      <c r="J311" s="32" t="n">
        <f aca="false">N(E311)+G311+H311+I311</f>
        <v>0</v>
      </c>
      <c r="K311" s="31" t="n">
        <f aca="false">IF(A311="",0,ROUND(N(E311)*IFERROR(INDEX(Clients!$E$5:$E$154,MATCH(C311,Clients!$A$5:$A$154,0)),0),0))</f>
        <v>0</v>
      </c>
      <c r="L311" s="31" t="n">
        <f aca="false">J311-K311</f>
        <v>0</v>
      </c>
      <c r="M311" s="33" t="str">
        <f aca="false">IF(A311="","",B311+IFERROR(INDEX(Clients!$F$5:$F$154,MATCH(C311,Clients!$A$5:$A$154,0)),0))</f>
        <v/>
      </c>
      <c r="N311" s="36"/>
      <c r="O311" s="36"/>
      <c r="P311" s="35"/>
      <c r="Q311" s="32" t="n">
        <f aca="false">IF(A311="",0,J311-N(N311)-N(O311))</f>
        <v>0</v>
      </c>
      <c r="R311" s="34" t="str">
        <f aca="false">IF(OR(A311="",Q311&lt;=0),"",MAX(0,Settings!$B$15-M311))</f>
        <v/>
      </c>
      <c r="S311" s="30" t="str">
        <f aca="false">IF(A311="","",IF(Q311&lt;=0,"Paid",IF(N(N311)&gt;0,"Part paid",IF(N(R311)&gt;0,"Overdue","Due"))))</f>
        <v/>
      </c>
      <c r="T311" s="34" t="str">
        <f aca="false">IF(A311="","",IF(MONTH(B311)&gt;=4,MONTH(B311)-3,MONTH(B311)+9))</f>
        <v/>
      </c>
    </row>
    <row r="312" customFormat="false" ht="15" hidden="false" customHeight="true" outlineLevel="0" collapsed="false">
      <c r="A312" s="27"/>
      <c r="B312" s="35"/>
      <c r="C312" s="27"/>
      <c r="D312" s="27"/>
      <c r="E312" s="36"/>
      <c r="F312" s="30" t="str">
        <f aca="false">IF(A312="","",IF(Settings!$B$8="","No GST",IF(IFERROR(INDEX(Clients!$G$5:$G$154,MATCH(C312,Clients!$A$5:$A$154,0)),"")="96","Export",IF(IFERROR(INDEX(Clients!$G$5:$G$154,MATCH(C312,Clients!$A$5:$A$154,0)),"")=Settings!$B$17,"CGST+SGST","IGST"))))</f>
        <v/>
      </c>
      <c r="G312" s="31" t="n">
        <f aca="false">IF(F312="IGST",ROUND(N(E312)*Settings!$B$10,0),0)</f>
        <v>0</v>
      </c>
      <c r="H312" s="31" t="n">
        <f aca="false">IF(F312="CGST+SGST",ROUND(N(E312)*Settings!$B$10/2,0),0)</f>
        <v>0</v>
      </c>
      <c r="I312" s="31" t="n">
        <f aca="false">H312</f>
        <v>0</v>
      </c>
      <c r="J312" s="32" t="n">
        <f aca="false">N(E312)+G312+H312+I312</f>
        <v>0</v>
      </c>
      <c r="K312" s="31" t="n">
        <f aca="false">IF(A312="",0,ROUND(N(E312)*IFERROR(INDEX(Clients!$E$5:$E$154,MATCH(C312,Clients!$A$5:$A$154,0)),0),0))</f>
        <v>0</v>
      </c>
      <c r="L312" s="31" t="n">
        <f aca="false">J312-K312</f>
        <v>0</v>
      </c>
      <c r="M312" s="33" t="str">
        <f aca="false">IF(A312="","",B312+IFERROR(INDEX(Clients!$F$5:$F$154,MATCH(C312,Clients!$A$5:$A$154,0)),0))</f>
        <v/>
      </c>
      <c r="N312" s="36"/>
      <c r="O312" s="36"/>
      <c r="P312" s="35"/>
      <c r="Q312" s="32" t="n">
        <f aca="false">IF(A312="",0,J312-N(N312)-N(O312))</f>
        <v>0</v>
      </c>
      <c r="R312" s="34" t="str">
        <f aca="false">IF(OR(A312="",Q312&lt;=0),"",MAX(0,Settings!$B$15-M312))</f>
        <v/>
      </c>
      <c r="S312" s="30" t="str">
        <f aca="false">IF(A312="","",IF(Q312&lt;=0,"Paid",IF(N(N312)&gt;0,"Part paid",IF(N(R312)&gt;0,"Overdue","Due"))))</f>
        <v/>
      </c>
      <c r="T312" s="34" t="str">
        <f aca="false">IF(A312="","",IF(MONTH(B312)&gt;=4,MONTH(B312)-3,MONTH(B312)+9))</f>
        <v/>
      </c>
    </row>
    <row r="313" customFormat="false" ht="15" hidden="false" customHeight="true" outlineLevel="0" collapsed="false">
      <c r="A313" s="27"/>
      <c r="B313" s="35"/>
      <c r="C313" s="27"/>
      <c r="D313" s="27"/>
      <c r="E313" s="36"/>
      <c r="F313" s="30" t="str">
        <f aca="false">IF(A313="","",IF(Settings!$B$8="","No GST",IF(IFERROR(INDEX(Clients!$G$5:$G$154,MATCH(C313,Clients!$A$5:$A$154,0)),"")="96","Export",IF(IFERROR(INDEX(Clients!$G$5:$G$154,MATCH(C313,Clients!$A$5:$A$154,0)),"")=Settings!$B$17,"CGST+SGST","IGST"))))</f>
        <v/>
      </c>
      <c r="G313" s="31" t="n">
        <f aca="false">IF(F313="IGST",ROUND(N(E313)*Settings!$B$10,0),0)</f>
        <v>0</v>
      </c>
      <c r="H313" s="31" t="n">
        <f aca="false">IF(F313="CGST+SGST",ROUND(N(E313)*Settings!$B$10/2,0),0)</f>
        <v>0</v>
      </c>
      <c r="I313" s="31" t="n">
        <f aca="false">H313</f>
        <v>0</v>
      </c>
      <c r="J313" s="32" t="n">
        <f aca="false">N(E313)+G313+H313+I313</f>
        <v>0</v>
      </c>
      <c r="K313" s="31" t="n">
        <f aca="false">IF(A313="",0,ROUND(N(E313)*IFERROR(INDEX(Clients!$E$5:$E$154,MATCH(C313,Clients!$A$5:$A$154,0)),0),0))</f>
        <v>0</v>
      </c>
      <c r="L313" s="31" t="n">
        <f aca="false">J313-K313</f>
        <v>0</v>
      </c>
      <c r="M313" s="33" t="str">
        <f aca="false">IF(A313="","",B313+IFERROR(INDEX(Clients!$F$5:$F$154,MATCH(C313,Clients!$A$5:$A$154,0)),0))</f>
        <v/>
      </c>
      <c r="N313" s="36"/>
      <c r="O313" s="36"/>
      <c r="P313" s="35"/>
      <c r="Q313" s="32" t="n">
        <f aca="false">IF(A313="",0,J313-N(N313)-N(O313))</f>
        <v>0</v>
      </c>
      <c r="R313" s="34" t="str">
        <f aca="false">IF(OR(A313="",Q313&lt;=0),"",MAX(0,Settings!$B$15-M313))</f>
        <v/>
      </c>
      <c r="S313" s="30" t="str">
        <f aca="false">IF(A313="","",IF(Q313&lt;=0,"Paid",IF(N(N313)&gt;0,"Part paid",IF(N(R313)&gt;0,"Overdue","Due"))))</f>
        <v/>
      </c>
      <c r="T313" s="34" t="str">
        <f aca="false">IF(A313="","",IF(MONTH(B313)&gt;=4,MONTH(B313)-3,MONTH(B313)+9))</f>
        <v/>
      </c>
    </row>
    <row r="314" customFormat="false" ht="15" hidden="false" customHeight="true" outlineLevel="0" collapsed="false">
      <c r="A314" s="27"/>
      <c r="B314" s="35"/>
      <c r="C314" s="27"/>
      <c r="D314" s="27"/>
      <c r="E314" s="36"/>
      <c r="F314" s="30" t="str">
        <f aca="false">IF(A314="","",IF(Settings!$B$8="","No GST",IF(IFERROR(INDEX(Clients!$G$5:$G$154,MATCH(C314,Clients!$A$5:$A$154,0)),"")="96","Export",IF(IFERROR(INDEX(Clients!$G$5:$G$154,MATCH(C314,Clients!$A$5:$A$154,0)),"")=Settings!$B$17,"CGST+SGST","IGST"))))</f>
        <v/>
      </c>
      <c r="G314" s="31" t="n">
        <f aca="false">IF(F314="IGST",ROUND(N(E314)*Settings!$B$10,0),0)</f>
        <v>0</v>
      </c>
      <c r="H314" s="31" t="n">
        <f aca="false">IF(F314="CGST+SGST",ROUND(N(E314)*Settings!$B$10/2,0),0)</f>
        <v>0</v>
      </c>
      <c r="I314" s="31" t="n">
        <f aca="false">H314</f>
        <v>0</v>
      </c>
      <c r="J314" s="32" t="n">
        <f aca="false">N(E314)+G314+H314+I314</f>
        <v>0</v>
      </c>
      <c r="K314" s="31" t="n">
        <f aca="false">IF(A314="",0,ROUND(N(E314)*IFERROR(INDEX(Clients!$E$5:$E$154,MATCH(C314,Clients!$A$5:$A$154,0)),0),0))</f>
        <v>0</v>
      </c>
      <c r="L314" s="31" t="n">
        <f aca="false">J314-K314</f>
        <v>0</v>
      </c>
      <c r="M314" s="33" t="str">
        <f aca="false">IF(A314="","",B314+IFERROR(INDEX(Clients!$F$5:$F$154,MATCH(C314,Clients!$A$5:$A$154,0)),0))</f>
        <v/>
      </c>
      <c r="N314" s="36"/>
      <c r="O314" s="36"/>
      <c r="P314" s="35"/>
      <c r="Q314" s="32" t="n">
        <f aca="false">IF(A314="",0,J314-N(N314)-N(O314))</f>
        <v>0</v>
      </c>
      <c r="R314" s="34" t="str">
        <f aca="false">IF(OR(A314="",Q314&lt;=0),"",MAX(0,Settings!$B$15-M314))</f>
        <v/>
      </c>
      <c r="S314" s="30" t="str">
        <f aca="false">IF(A314="","",IF(Q314&lt;=0,"Paid",IF(N(N314)&gt;0,"Part paid",IF(N(R314)&gt;0,"Overdue","Due"))))</f>
        <v/>
      </c>
      <c r="T314" s="34" t="str">
        <f aca="false">IF(A314="","",IF(MONTH(B314)&gt;=4,MONTH(B314)-3,MONTH(B314)+9))</f>
        <v/>
      </c>
    </row>
    <row r="315" customFormat="false" ht="15" hidden="false" customHeight="true" outlineLevel="0" collapsed="false">
      <c r="A315" s="27"/>
      <c r="B315" s="35"/>
      <c r="C315" s="27"/>
      <c r="D315" s="27"/>
      <c r="E315" s="36"/>
      <c r="F315" s="30" t="str">
        <f aca="false">IF(A315="","",IF(Settings!$B$8="","No GST",IF(IFERROR(INDEX(Clients!$G$5:$G$154,MATCH(C315,Clients!$A$5:$A$154,0)),"")="96","Export",IF(IFERROR(INDEX(Clients!$G$5:$G$154,MATCH(C315,Clients!$A$5:$A$154,0)),"")=Settings!$B$17,"CGST+SGST","IGST"))))</f>
        <v/>
      </c>
      <c r="G315" s="31" t="n">
        <f aca="false">IF(F315="IGST",ROUND(N(E315)*Settings!$B$10,0),0)</f>
        <v>0</v>
      </c>
      <c r="H315" s="31" t="n">
        <f aca="false">IF(F315="CGST+SGST",ROUND(N(E315)*Settings!$B$10/2,0),0)</f>
        <v>0</v>
      </c>
      <c r="I315" s="31" t="n">
        <f aca="false">H315</f>
        <v>0</v>
      </c>
      <c r="J315" s="32" t="n">
        <f aca="false">N(E315)+G315+H315+I315</f>
        <v>0</v>
      </c>
      <c r="K315" s="31" t="n">
        <f aca="false">IF(A315="",0,ROUND(N(E315)*IFERROR(INDEX(Clients!$E$5:$E$154,MATCH(C315,Clients!$A$5:$A$154,0)),0),0))</f>
        <v>0</v>
      </c>
      <c r="L315" s="31" t="n">
        <f aca="false">J315-K315</f>
        <v>0</v>
      </c>
      <c r="M315" s="33" t="str">
        <f aca="false">IF(A315="","",B315+IFERROR(INDEX(Clients!$F$5:$F$154,MATCH(C315,Clients!$A$5:$A$154,0)),0))</f>
        <v/>
      </c>
      <c r="N315" s="36"/>
      <c r="O315" s="36"/>
      <c r="P315" s="35"/>
      <c r="Q315" s="32" t="n">
        <f aca="false">IF(A315="",0,J315-N(N315)-N(O315))</f>
        <v>0</v>
      </c>
      <c r="R315" s="34" t="str">
        <f aca="false">IF(OR(A315="",Q315&lt;=0),"",MAX(0,Settings!$B$15-M315))</f>
        <v/>
      </c>
      <c r="S315" s="30" t="str">
        <f aca="false">IF(A315="","",IF(Q315&lt;=0,"Paid",IF(N(N315)&gt;0,"Part paid",IF(N(R315)&gt;0,"Overdue","Due"))))</f>
        <v/>
      </c>
      <c r="T315" s="34" t="str">
        <f aca="false">IF(A315="","",IF(MONTH(B315)&gt;=4,MONTH(B315)-3,MONTH(B315)+9))</f>
        <v/>
      </c>
    </row>
    <row r="316" customFormat="false" ht="15" hidden="false" customHeight="true" outlineLevel="0" collapsed="false">
      <c r="A316" s="27"/>
      <c r="B316" s="35"/>
      <c r="C316" s="27"/>
      <c r="D316" s="27"/>
      <c r="E316" s="36"/>
      <c r="F316" s="30" t="str">
        <f aca="false">IF(A316="","",IF(Settings!$B$8="","No GST",IF(IFERROR(INDEX(Clients!$G$5:$G$154,MATCH(C316,Clients!$A$5:$A$154,0)),"")="96","Export",IF(IFERROR(INDEX(Clients!$G$5:$G$154,MATCH(C316,Clients!$A$5:$A$154,0)),"")=Settings!$B$17,"CGST+SGST","IGST"))))</f>
        <v/>
      </c>
      <c r="G316" s="31" t="n">
        <f aca="false">IF(F316="IGST",ROUND(N(E316)*Settings!$B$10,0),0)</f>
        <v>0</v>
      </c>
      <c r="H316" s="31" t="n">
        <f aca="false">IF(F316="CGST+SGST",ROUND(N(E316)*Settings!$B$10/2,0),0)</f>
        <v>0</v>
      </c>
      <c r="I316" s="31" t="n">
        <f aca="false">H316</f>
        <v>0</v>
      </c>
      <c r="J316" s="32" t="n">
        <f aca="false">N(E316)+G316+H316+I316</f>
        <v>0</v>
      </c>
      <c r="K316" s="31" t="n">
        <f aca="false">IF(A316="",0,ROUND(N(E316)*IFERROR(INDEX(Clients!$E$5:$E$154,MATCH(C316,Clients!$A$5:$A$154,0)),0),0))</f>
        <v>0</v>
      </c>
      <c r="L316" s="31" t="n">
        <f aca="false">J316-K316</f>
        <v>0</v>
      </c>
      <c r="M316" s="33" t="str">
        <f aca="false">IF(A316="","",B316+IFERROR(INDEX(Clients!$F$5:$F$154,MATCH(C316,Clients!$A$5:$A$154,0)),0))</f>
        <v/>
      </c>
      <c r="N316" s="36"/>
      <c r="O316" s="36"/>
      <c r="P316" s="35"/>
      <c r="Q316" s="32" t="n">
        <f aca="false">IF(A316="",0,J316-N(N316)-N(O316))</f>
        <v>0</v>
      </c>
      <c r="R316" s="34" t="str">
        <f aca="false">IF(OR(A316="",Q316&lt;=0),"",MAX(0,Settings!$B$15-M316))</f>
        <v/>
      </c>
      <c r="S316" s="30" t="str">
        <f aca="false">IF(A316="","",IF(Q316&lt;=0,"Paid",IF(N(N316)&gt;0,"Part paid",IF(N(R316)&gt;0,"Overdue","Due"))))</f>
        <v/>
      </c>
      <c r="T316" s="34" t="str">
        <f aca="false">IF(A316="","",IF(MONTH(B316)&gt;=4,MONTH(B316)-3,MONTH(B316)+9))</f>
        <v/>
      </c>
    </row>
    <row r="317" customFormat="false" ht="15" hidden="false" customHeight="true" outlineLevel="0" collapsed="false">
      <c r="A317" s="27"/>
      <c r="B317" s="35"/>
      <c r="C317" s="27"/>
      <c r="D317" s="27"/>
      <c r="E317" s="36"/>
      <c r="F317" s="30" t="str">
        <f aca="false">IF(A317="","",IF(Settings!$B$8="","No GST",IF(IFERROR(INDEX(Clients!$G$5:$G$154,MATCH(C317,Clients!$A$5:$A$154,0)),"")="96","Export",IF(IFERROR(INDEX(Clients!$G$5:$G$154,MATCH(C317,Clients!$A$5:$A$154,0)),"")=Settings!$B$17,"CGST+SGST","IGST"))))</f>
        <v/>
      </c>
      <c r="G317" s="31" t="n">
        <f aca="false">IF(F317="IGST",ROUND(N(E317)*Settings!$B$10,0),0)</f>
        <v>0</v>
      </c>
      <c r="H317" s="31" t="n">
        <f aca="false">IF(F317="CGST+SGST",ROUND(N(E317)*Settings!$B$10/2,0),0)</f>
        <v>0</v>
      </c>
      <c r="I317" s="31" t="n">
        <f aca="false">H317</f>
        <v>0</v>
      </c>
      <c r="J317" s="32" t="n">
        <f aca="false">N(E317)+G317+H317+I317</f>
        <v>0</v>
      </c>
      <c r="K317" s="31" t="n">
        <f aca="false">IF(A317="",0,ROUND(N(E317)*IFERROR(INDEX(Clients!$E$5:$E$154,MATCH(C317,Clients!$A$5:$A$154,0)),0),0))</f>
        <v>0</v>
      </c>
      <c r="L317" s="31" t="n">
        <f aca="false">J317-K317</f>
        <v>0</v>
      </c>
      <c r="M317" s="33" t="str">
        <f aca="false">IF(A317="","",B317+IFERROR(INDEX(Clients!$F$5:$F$154,MATCH(C317,Clients!$A$5:$A$154,0)),0))</f>
        <v/>
      </c>
      <c r="N317" s="36"/>
      <c r="O317" s="36"/>
      <c r="P317" s="35"/>
      <c r="Q317" s="32" t="n">
        <f aca="false">IF(A317="",0,J317-N(N317)-N(O317))</f>
        <v>0</v>
      </c>
      <c r="R317" s="34" t="str">
        <f aca="false">IF(OR(A317="",Q317&lt;=0),"",MAX(0,Settings!$B$15-M317))</f>
        <v/>
      </c>
      <c r="S317" s="30" t="str">
        <f aca="false">IF(A317="","",IF(Q317&lt;=0,"Paid",IF(N(N317)&gt;0,"Part paid",IF(N(R317)&gt;0,"Overdue","Due"))))</f>
        <v/>
      </c>
      <c r="T317" s="34" t="str">
        <f aca="false">IF(A317="","",IF(MONTH(B317)&gt;=4,MONTH(B317)-3,MONTH(B317)+9))</f>
        <v/>
      </c>
    </row>
    <row r="318" customFormat="false" ht="15" hidden="false" customHeight="true" outlineLevel="0" collapsed="false">
      <c r="A318" s="27"/>
      <c r="B318" s="35"/>
      <c r="C318" s="27"/>
      <c r="D318" s="27"/>
      <c r="E318" s="36"/>
      <c r="F318" s="30" t="str">
        <f aca="false">IF(A318="","",IF(Settings!$B$8="","No GST",IF(IFERROR(INDEX(Clients!$G$5:$G$154,MATCH(C318,Clients!$A$5:$A$154,0)),"")="96","Export",IF(IFERROR(INDEX(Clients!$G$5:$G$154,MATCH(C318,Clients!$A$5:$A$154,0)),"")=Settings!$B$17,"CGST+SGST","IGST"))))</f>
        <v/>
      </c>
      <c r="G318" s="31" t="n">
        <f aca="false">IF(F318="IGST",ROUND(N(E318)*Settings!$B$10,0),0)</f>
        <v>0</v>
      </c>
      <c r="H318" s="31" t="n">
        <f aca="false">IF(F318="CGST+SGST",ROUND(N(E318)*Settings!$B$10/2,0),0)</f>
        <v>0</v>
      </c>
      <c r="I318" s="31" t="n">
        <f aca="false">H318</f>
        <v>0</v>
      </c>
      <c r="J318" s="32" t="n">
        <f aca="false">N(E318)+G318+H318+I318</f>
        <v>0</v>
      </c>
      <c r="K318" s="31" t="n">
        <f aca="false">IF(A318="",0,ROUND(N(E318)*IFERROR(INDEX(Clients!$E$5:$E$154,MATCH(C318,Clients!$A$5:$A$154,0)),0),0))</f>
        <v>0</v>
      </c>
      <c r="L318" s="31" t="n">
        <f aca="false">J318-K318</f>
        <v>0</v>
      </c>
      <c r="M318" s="33" t="str">
        <f aca="false">IF(A318="","",B318+IFERROR(INDEX(Clients!$F$5:$F$154,MATCH(C318,Clients!$A$5:$A$154,0)),0))</f>
        <v/>
      </c>
      <c r="N318" s="36"/>
      <c r="O318" s="36"/>
      <c r="P318" s="35"/>
      <c r="Q318" s="32" t="n">
        <f aca="false">IF(A318="",0,J318-N(N318)-N(O318))</f>
        <v>0</v>
      </c>
      <c r="R318" s="34" t="str">
        <f aca="false">IF(OR(A318="",Q318&lt;=0),"",MAX(0,Settings!$B$15-M318))</f>
        <v/>
      </c>
      <c r="S318" s="30" t="str">
        <f aca="false">IF(A318="","",IF(Q318&lt;=0,"Paid",IF(N(N318)&gt;0,"Part paid",IF(N(R318)&gt;0,"Overdue","Due"))))</f>
        <v/>
      </c>
      <c r="T318" s="34" t="str">
        <f aca="false">IF(A318="","",IF(MONTH(B318)&gt;=4,MONTH(B318)-3,MONTH(B318)+9))</f>
        <v/>
      </c>
    </row>
    <row r="319" customFormat="false" ht="15" hidden="false" customHeight="true" outlineLevel="0" collapsed="false">
      <c r="A319" s="27"/>
      <c r="B319" s="35"/>
      <c r="C319" s="27"/>
      <c r="D319" s="27"/>
      <c r="E319" s="36"/>
      <c r="F319" s="30" t="str">
        <f aca="false">IF(A319="","",IF(Settings!$B$8="","No GST",IF(IFERROR(INDEX(Clients!$G$5:$G$154,MATCH(C319,Clients!$A$5:$A$154,0)),"")="96","Export",IF(IFERROR(INDEX(Clients!$G$5:$G$154,MATCH(C319,Clients!$A$5:$A$154,0)),"")=Settings!$B$17,"CGST+SGST","IGST"))))</f>
        <v/>
      </c>
      <c r="G319" s="31" t="n">
        <f aca="false">IF(F319="IGST",ROUND(N(E319)*Settings!$B$10,0),0)</f>
        <v>0</v>
      </c>
      <c r="H319" s="31" t="n">
        <f aca="false">IF(F319="CGST+SGST",ROUND(N(E319)*Settings!$B$10/2,0),0)</f>
        <v>0</v>
      </c>
      <c r="I319" s="31" t="n">
        <f aca="false">H319</f>
        <v>0</v>
      </c>
      <c r="J319" s="32" t="n">
        <f aca="false">N(E319)+G319+H319+I319</f>
        <v>0</v>
      </c>
      <c r="K319" s="31" t="n">
        <f aca="false">IF(A319="",0,ROUND(N(E319)*IFERROR(INDEX(Clients!$E$5:$E$154,MATCH(C319,Clients!$A$5:$A$154,0)),0),0))</f>
        <v>0</v>
      </c>
      <c r="L319" s="31" t="n">
        <f aca="false">J319-K319</f>
        <v>0</v>
      </c>
      <c r="M319" s="33" t="str">
        <f aca="false">IF(A319="","",B319+IFERROR(INDEX(Clients!$F$5:$F$154,MATCH(C319,Clients!$A$5:$A$154,0)),0))</f>
        <v/>
      </c>
      <c r="N319" s="36"/>
      <c r="O319" s="36"/>
      <c r="P319" s="35"/>
      <c r="Q319" s="32" t="n">
        <f aca="false">IF(A319="",0,J319-N(N319)-N(O319))</f>
        <v>0</v>
      </c>
      <c r="R319" s="34" t="str">
        <f aca="false">IF(OR(A319="",Q319&lt;=0),"",MAX(0,Settings!$B$15-M319))</f>
        <v/>
      </c>
      <c r="S319" s="30" t="str">
        <f aca="false">IF(A319="","",IF(Q319&lt;=0,"Paid",IF(N(N319)&gt;0,"Part paid",IF(N(R319)&gt;0,"Overdue","Due"))))</f>
        <v/>
      </c>
      <c r="T319" s="34" t="str">
        <f aca="false">IF(A319="","",IF(MONTH(B319)&gt;=4,MONTH(B319)-3,MONTH(B319)+9))</f>
        <v/>
      </c>
    </row>
    <row r="320" customFormat="false" ht="15" hidden="false" customHeight="true" outlineLevel="0" collapsed="false">
      <c r="A320" s="27"/>
      <c r="B320" s="35"/>
      <c r="C320" s="27"/>
      <c r="D320" s="27"/>
      <c r="E320" s="36"/>
      <c r="F320" s="30" t="str">
        <f aca="false">IF(A320="","",IF(Settings!$B$8="","No GST",IF(IFERROR(INDEX(Clients!$G$5:$G$154,MATCH(C320,Clients!$A$5:$A$154,0)),"")="96","Export",IF(IFERROR(INDEX(Clients!$G$5:$G$154,MATCH(C320,Clients!$A$5:$A$154,0)),"")=Settings!$B$17,"CGST+SGST","IGST"))))</f>
        <v/>
      </c>
      <c r="G320" s="31" t="n">
        <f aca="false">IF(F320="IGST",ROUND(N(E320)*Settings!$B$10,0),0)</f>
        <v>0</v>
      </c>
      <c r="H320" s="31" t="n">
        <f aca="false">IF(F320="CGST+SGST",ROUND(N(E320)*Settings!$B$10/2,0),0)</f>
        <v>0</v>
      </c>
      <c r="I320" s="31" t="n">
        <f aca="false">H320</f>
        <v>0</v>
      </c>
      <c r="J320" s="32" t="n">
        <f aca="false">N(E320)+G320+H320+I320</f>
        <v>0</v>
      </c>
      <c r="K320" s="31" t="n">
        <f aca="false">IF(A320="",0,ROUND(N(E320)*IFERROR(INDEX(Clients!$E$5:$E$154,MATCH(C320,Clients!$A$5:$A$154,0)),0),0))</f>
        <v>0</v>
      </c>
      <c r="L320" s="31" t="n">
        <f aca="false">J320-K320</f>
        <v>0</v>
      </c>
      <c r="M320" s="33" t="str">
        <f aca="false">IF(A320="","",B320+IFERROR(INDEX(Clients!$F$5:$F$154,MATCH(C320,Clients!$A$5:$A$154,0)),0))</f>
        <v/>
      </c>
      <c r="N320" s="36"/>
      <c r="O320" s="36"/>
      <c r="P320" s="35"/>
      <c r="Q320" s="32" t="n">
        <f aca="false">IF(A320="",0,J320-N(N320)-N(O320))</f>
        <v>0</v>
      </c>
      <c r="R320" s="34" t="str">
        <f aca="false">IF(OR(A320="",Q320&lt;=0),"",MAX(0,Settings!$B$15-M320))</f>
        <v/>
      </c>
      <c r="S320" s="30" t="str">
        <f aca="false">IF(A320="","",IF(Q320&lt;=0,"Paid",IF(N(N320)&gt;0,"Part paid",IF(N(R320)&gt;0,"Overdue","Due"))))</f>
        <v/>
      </c>
      <c r="T320" s="34" t="str">
        <f aca="false">IF(A320="","",IF(MONTH(B320)&gt;=4,MONTH(B320)-3,MONTH(B320)+9))</f>
        <v/>
      </c>
    </row>
    <row r="321" customFormat="false" ht="15" hidden="false" customHeight="true" outlineLevel="0" collapsed="false">
      <c r="A321" s="27"/>
      <c r="B321" s="35"/>
      <c r="C321" s="27"/>
      <c r="D321" s="27"/>
      <c r="E321" s="36"/>
      <c r="F321" s="30" t="str">
        <f aca="false">IF(A321="","",IF(Settings!$B$8="","No GST",IF(IFERROR(INDEX(Clients!$G$5:$G$154,MATCH(C321,Clients!$A$5:$A$154,0)),"")="96","Export",IF(IFERROR(INDEX(Clients!$G$5:$G$154,MATCH(C321,Clients!$A$5:$A$154,0)),"")=Settings!$B$17,"CGST+SGST","IGST"))))</f>
        <v/>
      </c>
      <c r="G321" s="31" t="n">
        <f aca="false">IF(F321="IGST",ROUND(N(E321)*Settings!$B$10,0),0)</f>
        <v>0</v>
      </c>
      <c r="H321" s="31" t="n">
        <f aca="false">IF(F321="CGST+SGST",ROUND(N(E321)*Settings!$B$10/2,0),0)</f>
        <v>0</v>
      </c>
      <c r="I321" s="31" t="n">
        <f aca="false">H321</f>
        <v>0</v>
      </c>
      <c r="J321" s="32" t="n">
        <f aca="false">N(E321)+G321+H321+I321</f>
        <v>0</v>
      </c>
      <c r="K321" s="31" t="n">
        <f aca="false">IF(A321="",0,ROUND(N(E321)*IFERROR(INDEX(Clients!$E$5:$E$154,MATCH(C321,Clients!$A$5:$A$154,0)),0),0))</f>
        <v>0</v>
      </c>
      <c r="L321" s="31" t="n">
        <f aca="false">J321-K321</f>
        <v>0</v>
      </c>
      <c r="M321" s="33" t="str">
        <f aca="false">IF(A321="","",B321+IFERROR(INDEX(Clients!$F$5:$F$154,MATCH(C321,Clients!$A$5:$A$154,0)),0))</f>
        <v/>
      </c>
      <c r="N321" s="36"/>
      <c r="O321" s="36"/>
      <c r="P321" s="35"/>
      <c r="Q321" s="32" t="n">
        <f aca="false">IF(A321="",0,J321-N(N321)-N(O321))</f>
        <v>0</v>
      </c>
      <c r="R321" s="34" t="str">
        <f aca="false">IF(OR(A321="",Q321&lt;=0),"",MAX(0,Settings!$B$15-M321))</f>
        <v/>
      </c>
      <c r="S321" s="30" t="str">
        <f aca="false">IF(A321="","",IF(Q321&lt;=0,"Paid",IF(N(N321)&gt;0,"Part paid",IF(N(R321)&gt;0,"Overdue","Due"))))</f>
        <v/>
      </c>
      <c r="T321" s="34" t="str">
        <f aca="false">IF(A321="","",IF(MONTH(B321)&gt;=4,MONTH(B321)-3,MONTH(B321)+9))</f>
        <v/>
      </c>
    </row>
    <row r="322" customFormat="false" ht="15" hidden="false" customHeight="true" outlineLevel="0" collapsed="false">
      <c r="A322" s="27"/>
      <c r="B322" s="35"/>
      <c r="C322" s="27"/>
      <c r="D322" s="27"/>
      <c r="E322" s="36"/>
      <c r="F322" s="30" t="str">
        <f aca="false">IF(A322="","",IF(Settings!$B$8="","No GST",IF(IFERROR(INDEX(Clients!$G$5:$G$154,MATCH(C322,Clients!$A$5:$A$154,0)),"")="96","Export",IF(IFERROR(INDEX(Clients!$G$5:$G$154,MATCH(C322,Clients!$A$5:$A$154,0)),"")=Settings!$B$17,"CGST+SGST","IGST"))))</f>
        <v/>
      </c>
      <c r="G322" s="31" t="n">
        <f aca="false">IF(F322="IGST",ROUND(N(E322)*Settings!$B$10,0),0)</f>
        <v>0</v>
      </c>
      <c r="H322" s="31" t="n">
        <f aca="false">IF(F322="CGST+SGST",ROUND(N(E322)*Settings!$B$10/2,0),0)</f>
        <v>0</v>
      </c>
      <c r="I322" s="31" t="n">
        <f aca="false">H322</f>
        <v>0</v>
      </c>
      <c r="J322" s="32" t="n">
        <f aca="false">N(E322)+G322+H322+I322</f>
        <v>0</v>
      </c>
      <c r="K322" s="31" t="n">
        <f aca="false">IF(A322="",0,ROUND(N(E322)*IFERROR(INDEX(Clients!$E$5:$E$154,MATCH(C322,Clients!$A$5:$A$154,0)),0),0))</f>
        <v>0</v>
      </c>
      <c r="L322" s="31" t="n">
        <f aca="false">J322-K322</f>
        <v>0</v>
      </c>
      <c r="M322" s="33" t="str">
        <f aca="false">IF(A322="","",B322+IFERROR(INDEX(Clients!$F$5:$F$154,MATCH(C322,Clients!$A$5:$A$154,0)),0))</f>
        <v/>
      </c>
      <c r="N322" s="36"/>
      <c r="O322" s="36"/>
      <c r="P322" s="35"/>
      <c r="Q322" s="32" t="n">
        <f aca="false">IF(A322="",0,J322-N(N322)-N(O322))</f>
        <v>0</v>
      </c>
      <c r="R322" s="34" t="str">
        <f aca="false">IF(OR(A322="",Q322&lt;=0),"",MAX(0,Settings!$B$15-M322))</f>
        <v/>
      </c>
      <c r="S322" s="30" t="str">
        <f aca="false">IF(A322="","",IF(Q322&lt;=0,"Paid",IF(N(N322)&gt;0,"Part paid",IF(N(R322)&gt;0,"Overdue","Due"))))</f>
        <v/>
      </c>
      <c r="T322" s="34" t="str">
        <f aca="false">IF(A322="","",IF(MONTH(B322)&gt;=4,MONTH(B322)-3,MONTH(B322)+9))</f>
        <v/>
      </c>
    </row>
    <row r="323" customFormat="false" ht="15" hidden="false" customHeight="true" outlineLevel="0" collapsed="false">
      <c r="A323" s="27"/>
      <c r="B323" s="35"/>
      <c r="C323" s="27"/>
      <c r="D323" s="27"/>
      <c r="E323" s="36"/>
      <c r="F323" s="30" t="str">
        <f aca="false">IF(A323="","",IF(Settings!$B$8="","No GST",IF(IFERROR(INDEX(Clients!$G$5:$G$154,MATCH(C323,Clients!$A$5:$A$154,0)),"")="96","Export",IF(IFERROR(INDEX(Clients!$G$5:$G$154,MATCH(C323,Clients!$A$5:$A$154,0)),"")=Settings!$B$17,"CGST+SGST","IGST"))))</f>
        <v/>
      </c>
      <c r="G323" s="31" t="n">
        <f aca="false">IF(F323="IGST",ROUND(N(E323)*Settings!$B$10,0),0)</f>
        <v>0</v>
      </c>
      <c r="H323" s="31" t="n">
        <f aca="false">IF(F323="CGST+SGST",ROUND(N(E323)*Settings!$B$10/2,0),0)</f>
        <v>0</v>
      </c>
      <c r="I323" s="31" t="n">
        <f aca="false">H323</f>
        <v>0</v>
      </c>
      <c r="J323" s="32" t="n">
        <f aca="false">N(E323)+G323+H323+I323</f>
        <v>0</v>
      </c>
      <c r="K323" s="31" t="n">
        <f aca="false">IF(A323="",0,ROUND(N(E323)*IFERROR(INDEX(Clients!$E$5:$E$154,MATCH(C323,Clients!$A$5:$A$154,0)),0),0))</f>
        <v>0</v>
      </c>
      <c r="L323" s="31" t="n">
        <f aca="false">J323-K323</f>
        <v>0</v>
      </c>
      <c r="M323" s="33" t="str">
        <f aca="false">IF(A323="","",B323+IFERROR(INDEX(Clients!$F$5:$F$154,MATCH(C323,Clients!$A$5:$A$154,0)),0))</f>
        <v/>
      </c>
      <c r="N323" s="36"/>
      <c r="O323" s="36"/>
      <c r="P323" s="35"/>
      <c r="Q323" s="32" t="n">
        <f aca="false">IF(A323="",0,J323-N(N323)-N(O323))</f>
        <v>0</v>
      </c>
      <c r="R323" s="34" t="str">
        <f aca="false">IF(OR(A323="",Q323&lt;=0),"",MAX(0,Settings!$B$15-M323))</f>
        <v/>
      </c>
      <c r="S323" s="30" t="str">
        <f aca="false">IF(A323="","",IF(Q323&lt;=0,"Paid",IF(N(N323)&gt;0,"Part paid",IF(N(R323)&gt;0,"Overdue","Due"))))</f>
        <v/>
      </c>
      <c r="T323" s="34" t="str">
        <f aca="false">IF(A323="","",IF(MONTH(B323)&gt;=4,MONTH(B323)-3,MONTH(B323)+9))</f>
        <v/>
      </c>
    </row>
    <row r="324" customFormat="false" ht="15" hidden="false" customHeight="true" outlineLevel="0" collapsed="false">
      <c r="A324" s="27"/>
      <c r="B324" s="35"/>
      <c r="C324" s="27"/>
      <c r="D324" s="27"/>
      <c r="E324" s="36"/>
      <c r="F324" s="30" t="str">
        <f aca="false">IF(A324="","",IF(Settings!$B$8="","No GST",IF(IFERROR(INDEX(Clients!$G$5:$G$154,MATCH(C324,Clients!$A$5:$A$154,0)),"")="96","Export",IF(IFERROR(INDEX(Clients!$G$5:$G$154,MATCH(C324,Clients!$A$5:$A$154,0)),"")=Settings!$B$17,"CGST+SGST","IGST"))))</f>
        <v/>
      </c>
      <c r="G324" s="31" t="n">
        <f aca="false">IF(F324="IGST",ROUND(N(E324)*Settings!$B$10,0),0)</f>
        <v>0</v>
      </c>
      <c r="H324" s="31" t="n">
        <f aca="false">IF(F324="CGST+SGST",ROUND(N(E324)*Settings!$B$10/2,0),0)</f>
        <v>0</v>
      </c>
      <c r="I324" s="31" t="n">
        <f aca="false">H324</f>
        <v>0</v>
      </c>
      <c r="J324" s="32" t="n">
        <f aca="false">N(E324)+G324+H324+I324</f>
        <v>0</v>
      </c>
      <c r="K324" s="31" t="n">
        <f aca="false">IF(A324="",0,ROUND(N(E324)*IFERROR(INDEX(Clients!$E$5:$E$154,MATCH(C324,Clients!$A$5:$A$154,0)),0),0))</f>
        <v>0</v>
      </c>
      <c r="L324" s="31" t="n">
        <f aca="false">J324-K324</f>
        <v>0</v>
      </c>
      <c r="M324" s="33" t="str">
        <f aca="false">IF(A324="","",B324+IFERROR(INDEX(Clients!$F$5:$F$154,MATCH(C324,Clients!$A$5:$A$154,0)),0))</f>
        <v/>
      </c>
      <c r="N324" s="36"/>
      <c r="O324" s="36"/>
      <c r="P324" s="35"/>
      <c r="Q324" s="32" t="n">
        <f aca="false">IF(A324="",0,J324-N(N324)-N(O324))</f>
        <v>0</v>
      </c>
      <c r="R324" s="34" t="str">
        <f aca="false">IF(OR(A324="",Q324&lt;=0),"",MAX(0,Settings!$B$15-M324))</f>
        <v/>
      </c>
      <c r="S324" s="30" t="str">
        <f aca="false">IF(A324="","",IF(Q324&lt;=0,"Paid",IF(N(N324)&gt;0,"Part paid",IF(N(R324)&gt;0,"Overdue","Due"))))</f>
        <v/>
      </c>
      <c r="T324" s="34" t="str">
        <f aca="false">IF(A324="","",IF(MONTH(B324)&gt;=4,MONTH(B324)-3,MONTH(B324)+9))</f>
        <v/>
      </c>
    </row>
    <row r="325" customFormat="false" ht="15" hidden="false" customHeight="true" outlineLevel="0" collapsed="false">
      <c r="A325" s="27"/>
      <c r="B325" s="35"/>
      <c r="C325" s="27"/>
      <c r="D325" s="27"/>
      <c r="E325" s="36"/>
      <c r="F325" s="30" t="str">
        <f aca="false">IF(A325="","",IF(Settings!$B$8="","No GST",IF(IFERROR(INDEX(Clients!$G$5:$G$154,MATCH(C325,Clients!$A$5:$A$154,0)),"")="96","Export",IF(IFERROR(INDEX(Clients!$G$5:$G$154,MATCH(C325,Clients!$A$5:$A$154,0)),"")=Settings!$B$17,"CGST+SGST","IGST"))))</f>
        <v/>
      </c>
      <c r="G325" s="31" t="n">
        <f aca="false">IF(F325="IGST",ROUND(N(E325)*Settings!$B$10,0),0)</f>
        <v>0</v>
      </c>
      <c r="H325" s="31" t="n">
        <f aca="false">IF(F325="CGST+SGST",ROUND(N(E325)*Settings!$B$10/2,0),0)</f>
        <v>0</v>
      </c>
      <c r="I325" s="31" t="n">
        <f aca="false">H325</f>
        <v>0</v>
      </c>
      <c r="J325" s="32" t="n">
        <f aca="false">N(E325)+G325+H325+I325</f>
        <v>0</v>
      </c>
      <c r="K325" s="31" t="n">
        <f aca="false">IF(A325="",0,ROUND(N(E325)*IFERROR(INDEX(Clients!$E$5:$E$154,MATCH(C325,Clients!$A$5:$A$154,0)),0),0))</f>
        <v>0</v>
      </c>
      <c r="L325" s="31" t="n">
        <f aca="false">J325-K325</f>
        <v>0</v>
      </c>
      <c r="M325" s="33" t="str">
        <f aca="false">IF(A325="","",B325+IFERROR(INDEX(Clients!$F$5:$F$154,MATCH(C325,Clients!$A$5:$A$154,0)),0))</f>
        <v/>
      </c>
      <c r="N325" s="36"/>
      <c r="O325" s="36"/>
      <c r="P325" s="35"/>
      <c r="Q325" s="32" t="n">
        <f aca="false">IF(A325="",0,J325-N(N325)-N(O325))</f>
        <v>0</v>
      </c>
      <c r="R325" s="34" t="str">
        <f aca="false">IF(OR(A325="",Q325&lt;=0),"",MAX(0,Settings!$B$15-M325))</f>
        <v/>
      </c>
      <c r="S325" s="30" t="str">
        <f aca="false">IF(A325="","",IF(Q325&lt;=0,"Paid",IF(N(N325)&gt;0,"Part paid",IF(N(R325)&gt;0,"Overdue","Due"))))</f>
        <v/>
      </c>
      <c r="T325" s="34" t="str">
        <f aca="false">IF(A325="","",IF(MONTH(B325)&gt;=4,MONTH(B325)-3,MONTH(B325)+9))</f>
        <v/>
      </c>
    </row>
    <row r="326" customFormat="false" ht="15" hidden="false" customHeight="true" outlineLevel="0" collapsed="false">
      <c r="A326" s="27"/>
      <c r="B326" s="35"/>
      <c r="C326" s="27"/>
      <c r="D326" s="27"/>
      <c r="E326" s="36"/>
      <c r="F326" s="30" t="str">
        <f aca="false">IF(A326="","",IF(Settings!$B$8="","No GST",IF(IFERROR(INDEX(Clients!$G$5:$G$154,MATCH(C326,Clients!$A$5:$A$154,0)),"")="96","Export",IF(IFERROR(INDEX(Clients!$G$5:$G$154,MATCH(C326,Clients!$A$5:$A$154,0)),"")=Settings!$B$17,"CGST+SGST","IGST"))))</f>
        <v/>
      </c>
      <c r="G326" s="31" t="n">
        <f aca="false">IF(F326="IGST",ROUND(N(E326)*Settings!$B$10,0),0)</f>
        <v>0</v>
      </c>
      <c r="H326" s="31" t="n">
        <f aca="false">IF(F326="CGST+SGST",ROUND(N(E326)*Settings!$B$10/2,0),0)</f>
        <v>0</v>
      </c>
      <c r="I326" s="31" t="n">
        <f aca="false">H326</f>
        <v>0</v>
      </c>
      <c r="J326" s="32" t="n">
        <f aca="false">N(E326)+G326+H326+I326</f>
        <v>0</v>
      </c>
      <c r="K326" s="31" t="n">
        <f aca="false">IF(A326="",0,ROUND(N(E326)*IFERROR(INDEX(Clients!$E$5:$E$154,MATCH(C326,Clients!$A$5:$A$154,0)),0),0))</f>
        <v>0</v>
      </c>
      <c r="L326" s="31" t="n">
        <f aca="false">J326-K326</f>
        <v>0</v>
      </c>
      <c r="M326" s="33" t="str">
        <f aca="false">IF(A326="","",B326+IFERROR(INDEX(Clients!$F$5:$F$154,MATCH(C326,Clients!$A$5:$A$154,0)),0))</f>
        <v/>
      </c>
      <c r="N326" s="36"/>
      <c r="O326" s="36"/>
      <c r="P326" s="35"/>
      <c r="Q326" s="32" t="n">
        <f aca="false">IF(A326="",0,J326-N(N326)-N(O326))</f>
        <v>0</v>
      </c>
      <c r="R326" s="34" t="str">
        <f aca="false">IF(OR(A326="",Q326&lt;=0),"",MAX(0,Settings!$B$15-M326))</f>
        <v/>
      </c>
      <c r="S326" s="30" t="str">
        <f aca="false">IF(A326="","",IF(Q326&lt;=0,"Paid",IF(N(N326)&gt;0,"Part paid",IF(N(R326)&gt;0,"Overdue","Due"))))</f>
        <v/>
      </c>
      <c r="T326" s="34" t="str">
        <f aca="false">IF(A326="","",IF(MONTH(B326)&gt;=4,MONTH(B326)-3,MONTH(B326)+9))</f>
        <v/>
      </c>
    </row>
    <row r="327" customFormat="false" ht="15" hidden="false" customHeight="true" outlineLevel="0" collapsed="false">
      <c r="A327" s="27"/>
      <c r="B327" s="35"/>
      <c r="C327" s="27"/>
      <c r="D327" s="27"/>
      <c r="E327" s="36"/>
      <c r="F327" s="30" t="str">
        <f aca="false">IF(A327="","",IF(Settings!$B$8="","No GST",IF(IFERROR(INDEX(Clients!$G$5:$G$154,MATCH(C327,Clients!$A$5:$A$154,0)),"")="96","Export",IF(IFERROR(INDEX(Clients!$G$5:$G$154,MATCH(C327,Clients!$A$5:$A$154,0)),"")=Settings!$B$17,"CGST+SGST","IGST"))))</f>
        <v/>
      </c>
      <c r="G327" s="31" t="n">
        <f aca="false">IF(F327="IGST",ROUND(N(E327)*Settings!$B$10,0),0)</f>
        <v>0</v>
      </c>
      <c r="H327" s="31" t="n">
        <f aca="false">IF(F327="CGST+SGST",ROUND(N(E327)*Settings!$B$10/2,0),0)</f>
        <v>0</v>
      </c>
      <c r="I327" s="31" t="n">
        <f aca="false">H327</f>
        <v>0</v>
      </c>
      <c r="J327" s="32" t="n">
        <f aca="false">N(E327)+G327+H327+I327</f>
        <v>0</v>
      </c>
      <c r="K327" s="31" t="n">
        <f aca="false">IF(A327="",0,ROUND(N(E327)*IFERROR(INDEX(Clients!$E$5:$E$154,MATCH(C327,Clients!$A$5:$A$154,0)),0),0))</f>
        <v>0</v>
      </c>
      <c r="L327" s="31" t="n">
        <f aca="false">J327-K327</f>
        <v>0</v>
      </c>
      <c r="M327" s="33" t="str">
        <f aca="false">IF(A327="","",B327+IFERROR(INDEX(Clients!$F$5:$F$154,MATCH(C327,Clients!$A$5:$A$154,0)),0))</f>
        <v/>
      </c>
      <c r="N327" s="36"/>
      <c r="O327" s="36"/>
      <c r="P327" s="35"/>
      <c r="Q327" s="32" t="n">
        <f aca="false">IF(A327="",0,J327-N(N327)-N(O327))</f>
        <v>0</v>
      </c>
      <c r="R327" s="34" t="str">
        <f aca="false">IF(OR(A327="",Q327&lt;=0),"",MAX(0,Settings!$B$15-M327))</f>
        <v/>
      </c>
      <c r="S327" s="30" t="str">
        <f aca="false">IF(A327="","",IF(Q327&lt;=0,"Paid",IF(N(N327)&gt;0,"Part paid",IF(N(R327)&gt;0,"Overdue","Due"))))</f>
        <v/>
      </c>
      <c r="T327" s="34" t="str">
        <f aca="false">IF(A327="","",IF(MONTH(B327)&gt;=4,MONTH(B327)-3,MONTH(B327)+9))</f>
        <v/>
      </c>
    </row>
    <row r="328" customFormat="false" ht="15" hidden="false" customHeight="true" outlineLevel="0" collapsed="false">
      <c r="A328" s="27"/>
      <c r="B328" s="35"/>
      <c r="C328" s="27"/>
      <c r="D328" s="27"/>
      <c r="E328" s="36"/>
      <c r="F328" s="30" t="str">
        <f aca="false">IF(A328="","",IF(Settings!$B$8="","No GST",IF(IFERROR(INDEX(Clients!$G$5:$G$154,MATCH(C328,Clients!$A$5:$A$154,0)),"")="96","Export",IF(IFERROR(INDEX(Clients!$G$5:$G$154,MATCH(C328,Clients!$A$5:$A$154,0)),"")=Settings!$B$17,"CGST+SGST","IGST"))))</f>
        <v/>
      </c>
      <c r="G328" s="31" t="n">
        <f aca="false">IF(F328="IGST",ROUND(N(E328)*Settings!$B$10,0),0)</f>
        <v>0</v>
      </c>
      <c r="H328" s="31" t="n">
        <f aca="false">IF(F328="CGST+SGST",ROUND(N(E328)*Settings!$B$10/2,0),0)</f>
        <v>0</v>
      </c>
      <c r="I328" s="31" t="n">
        <f aca="false">H328</f>
        <v>0</v>
      </c>
      <c r="J328" s="32" t="n">
        <f aca="false">N(E328)+G328+H328+I328</f>
        <v>0</v>
      </c>
      <c r="K328" s="31" t="n">
        <f aca="false">IF(A328="",0,ROUND(N(E328)*IFERROR(INDEX(Clients!$E$5:$E$154,MATCH(C328,Clients!$A$5:$A$154,0)),0),0))</f>
        <v>0</v>
      </c>
      <c r="L328" s="31" t="n">
        <f aca="false">J328-K328</f>
        <v>0</v>
      </c>
      <c r="M328" s="33" t="str">
        <f aca="false">IF(A328="","",B328+IFERROR(INDEX(Clients!$F$5:$F$154,MATCH(C328,Clients!$A$5:$A$154,0)),0))</f>
        <v/>
      </c>
      <c r="N328" s="36"/>
      <c r="O328" s="36"/>
      <c r="P328" s="35"/>
      <c r="Q328" s="32" t="n">
        <f aca="false">IF(A328="",0,J328-N(N328)-N(O328))</f>
        <v>0</v>
      </c>
      <c r="R328" s="34" t="str">
        <f aca="false">IF(OR(A328="",Q328&lt;=0),"",MAX(0,Settings!$B$15-M328))</f>
        <v/>
      </c>
      <c r="S328" s="30" t="str">
        <f aca="false">IF(A328="","",IF(Q328&lt;=0,"Paid",IF(N(N328)&gt;0,"Part paid",IF(N(R328)&gt;0,"Overdue","Due"))))</f>
        <v/>
      </c>
      <c r="T328" s="34" t="str">
        <f aca="false">IF(A328="","",IF(MONTH(B328)&gt;=4,MONTH(B328)-3,MONTH(B328)+9))</f>
        <v/>
      </c>
    </row>
    <row r="329" customFormat="false" ht="15" hidden="false" customHeight="true" outlineLevel="0" collapsed="false">
      <c r="A329" s="27"/>
      <c r="B329" s="35"/>
      <c r="C329" s="27"/>
      <c r="D329" s="27"/>
      <c r="E329" s="36"/>
      <c r="F329" s="30" t="str">
        <f aca="false">IF(A329="","",IF(Settings!$B$8="","No GST",IF(IFERROR(INDEX(Clients!$G$5:$G$154,MATCH(C329,Clients!$A$5:$A$154,0)),"")="96","Export",IF(IFERROR(INDEX(Clients!$G$5:$G$154,MATCH(C329,Clients!$A$5:$A$154,0)),"")=Settings!$B$17,"CGST+SGST","IGST"))))</f>
        <v/>
      </c>
      <c r="G329" s="31" t="n">
        <f aca="false">IF(F329="IGST",ROUND(N(E329)*Settings!$B$10,0),0)</f>
        <v>0</v>
      </c>
      <c r="H329" s="31" t="n">
        <f aca="false">IF(F329="CGST+SGST",ROUND(N(E329)*Settings!$B$10/2,0),0)</f>
        <v>0</v>
      </c>
      <c r="I329" s="31" t="n">
        <f aca="false">H329</f>
        <v>0</v>
      </c>
      <c r="J329" s="32" t="n">
        <f aca="false">N(E329)+G329+H329+I329</f>
        <v>0</v>
      </c>
      <c r="K329" s="31" t="n">
        <f aca="false">IF(A329="",0,ROUND(N(E329)*IFERROR(INDEX(Clients!$E$5:$E$154,MATCH(C329,Clients!$A$5:$A$154,0)),0),0))</f>
        <v>0</v>
      </c>
      <c r="L329" s="31" t="n">
        <f aca="false">J329-K329</f>
        <v>0</v>
      </c>
      <c r="M329" s="33" t="str">
        <f aca="false">IF(A329="","",B329+IFERROR(INDEX(Clients!$F$5:$F$154,MATCH(C329,Clients!$A$5:$A$154,0)),0))</f>
        <v/>
      </c>
      <c r="N329" s="36"/>
      <c r="O329" s="36"/>
      <c r="P329" s="35"/>
      <c r="Q329" s="32" t="n">
        <f aca="false">IF(A329="",0,J329-N(N329)-N(O329))</f>
        <v>0</v>
      </c>
      <c r="R329" s="34" t="str">
        <f aca="false">IF(OR(A329="",Q329&lt;=0),"",MAX(0,Settings!$B$15-M329))</f>
        <v/>
      </c>
      <c r="S329" s="30" t="str">
        <f aca="false">IF(A329="","",IF(Q329&lt;=0,"Paid",IF(N(N329)&gt;0,"Part paid",IF(N(R329)&gt;0,"Overdue","Due"))))</f>
        <v/>
      </c>
      <c r="T329" s="34" t="str">
        <f aca="false">IF(A329="","",IF(MONTH(B329)&gt;=4,MONTH(B329)-3,MONTH(B329)+9))</f>
        <v/>
      </c>
    </row>
    <row r="330" customFormat="false" ht="15" hidden="false" customHeight="true" outlineLevel="0" collapsed="false">
      <c r="A330" s="27"/>
      <c r="B330" s="35"/>
      <c r="C330" s="27"/>
      <c r="D330" s="27"/>
      <c r="E330" s="36"/>
      <c r="F330" s="30" t="str">
        <f aca="false">IF(A330="","",IF(Settings!$B$8="","No GST",IF(IFERROR(INDEX(Clients!$G$5:$G$154,MATCH(C330,Clients!$A$5:$A$154,0)),"")="96","Export",IF(IFERROR(INDEX(Clients!$G$5:$G$154,MATCH(C330,Clients!$A$5:$A$154,0)),"")=Settings!$B$17,"CGST+SGST","IGST"))))</f>
        <v/>
      </c>
      <c r="G330" s="31" t="n">
        <f aca="false">IF(F330="IGST",ROUND(N(E330)*Settings!$B$10,0),0)</f>
        <v>0</v>
      </c>
      <c r="H330" s="31" t="n">
        <f aca="false">IF(F330="CGST+SGST",ROUND(N(E330)*Settings!$B$10/2,0),0)</f>
        <v>0</v>
      </c>
      <c r="I330" s="31" t="n">
        <f aca="false">H330</f>
        <v>0</v>
      </c>
      <c r="J330" s="32" t="n">
        <f aca="false">N(E330)+G330+H330+I330</f>
        <v>0</v>
      </c>
      <c r="K330" s="31" t="n">
        <f aca="false">IF(A330="",0,ROUND(N(E330)*IFERROR(INDEX(Clients!$E$5:$E$154,MATCH(C330,Clients!$A$5:$A$154,0)),0),0))</f>
        <v>0</v>
      </c>
      <c r="L330" s="31" t="n">
        <f aca="false">J330-K330</f>
        <v>0</v>
      </c>
      <c r="M330" s="33" t="str">
        <f aca="false">IF(A330="","",B330+IFERROR(INDEX(Clients!$F$5:$F$154,MATCH(C330,Clients!$A$5:$A$154,0)),0))</f>
        <v/>
      </c>
      <c r="N330" s="36"/>
      <c r="O330" s="36"/>
      <c r="P330" s="35"/>
      <c r="Q330" s="32" t="n">
        <f aca="false">IF(A330="",0,J330-N(N330)-N(O330))</f>
        <v>0</v>
      </c>
      <c r="R330" s="34" t="str">
        <f aca="false">IF(OR(A330="",Q330&lt;=0),"",MAX(0,Settings!$B$15-M330))</f>
        <v/>
      </c>
      <c r="S330" s="30" t="str">
        <f aca="false">IF(A330="","",IF(Q330&lt;=0,"Paid",IF(N(N330)&gt;0,"Part paid",IF(N(R330)&gt;0,"Overdue","Due"))))</f>
        <v/>
      </c>
      <c r="T330" s="34" t="str">
        <f aca="false">IF(A330="","",IF(MONTH(B330)&gt;=4,MONTH(B330)-3,MONTH(B330)+9))</f>
        <v/>
      </c>
    </row>
    <row r="331" customFormat="false" ht="15" hidden="false" customHeight="true" outlineLevel="0" collapsed="false">
      <c r="A331" s="27"/>
      <c r="B331" s="35"/>
      <c r="C331" s="27"/>
      <c r="D331" s="27"/>
      <c r="E331" s="36"/>
      <c r="F331" s="30" t="str">
        <f aca="false">IF(A331="","",IF(Settings!$B$8="","No GST",IF(IFERROR(INDEX(Clients!$G$5:$G$154,MATCH(C331,Clients!$A$5:$A$154,0)),"")="96","Export",IF(IFERROR(INDEX(Clients!$G$5:$G$154,MATCH(C331,Clients!$A$5:$A$154,0)),"")=Settings!$B$17,"CGST+SGST","IGST"))))</f>
        <v/>
      </c>
      <c r="G331" s="31" t="n">
        <f aca="false">IF(F331="IGST",ROUND(N(E331)*Settings!$B$10,0),0)</f>
        <v>0</v>
      </c>
      <c r="H331" s="31" t="n">
        <f aca="false">IF(F331="CGST+SGST",ROUND(N(E331)*Settings!$B$10/2,0),0)</f>
        <v>0</v>
      </c>
      <c r="I331" s="31" t="n">
        <f aca="false">H331</f>
        <v>0</v>
      </c>
      <c r="J331" s="32" t="n">
        <f aca="false">N(E331)+G331+H331+I331</f>
        <v>0</v>
      </c>
      <c r="K331" s="31" t="n">
        <f aca="false">IF(A331="",0,ROUND(N(E331)*IFERROR(INDEX(Clients!$E$5:$E$154,MATCH(C331,Clients!$A$5:$A$154,0)),0),0))</f>
        <v>0</v>
      </c>
      <c r="L331" s="31" t="n">
        <f aca="false">J331-K331</f>
        <v>0</v>
      </c>
      <c r="M331" s="33" t="str">
        <f aca="false">IF(A331="","",B331+IFERROR(INDEX(Clients!$F$5:$F$154,MATCH(C331,Clients!$A$5:$A$154,0)),0))</f>
        <v/>
      </c>
      <c r="N331" s="36"/>
      <c r="O331" s="36"/>
      <c r="P331" s="35"/>
      <c r="Q331" s="32" t="n">
        <f aca="false">IF(A331="",0,J331-N(N331)-N(O331))</f>
        <v>0</v>
      </c>
      <c r="R331" s="34" t="str">
        <f aca="false">IF(OR(A331="",Q331&lt;=0),"",MAX(0,Settings!$B$15-M331))</f>
        <v/>
      </c>
      <c r="S331" s="30" t="str">
        <f aca="false">IF(A331="","",IF(Q331&lt;=0,"Paid",IF(N(N331)&gt;0,"Part paid",IF(N(R331)&gt;0,"Overdue","Due"))))</f>
        <v/>
      </c>
      <c r="T331" s="34" t="str">
        <f aca="false">IF(A331="","",IF(MONTH(B331)&gt;=4,MONTH(B331)-3,MONTH(B331)+9))</f>
        <v/>
      </c>
    </row>
    <row r="332" customFormat="false" ht="15" hidden="false" customHeight="true" outlineLevel="0" collapsed="false">
      <c r="A332" s="27"/>
      <c r="B332" s="35"/>
      <c r="C332" s="27"/>
      <c r="D332" s="27"/>
      <c r="E332" s="36"/>
      <c r="F332" s="30" t="str">
        <f aca="false">IF(A332="","",IF(Settings!$B$8="","No GST",IF(IFERROR(INDEX(Clients!$G$5:$G$154,MATCH(C332,Clients!$A$5:$A$154,0)),"")="96","Export",IF(IFERROR(INDEX(Clients!$G$5:$G$154,MATCH(C332,Clients!$A$5:$A$154,0)),"")=Settings!$B$17,"CGST+SGST","IGST"))))</f>
        <v/>
      </c>
      <c r="G332" s="31" t="n">
        <f aca="false">IF(F332="IGST",ROUND(N(E332)*Settings!$B$10,0),0)</f>
        <v>0</v>
      </c>
      <c r="H332" s="31" t="n">
        <f aca="false">IF(F332="CGST+SGST",ROUND(N(E332)*Settings!$B$10/2,0),0)</f>
        <v>0</v>
      </c>
      <c r="I332" s="31" t="n">
        <f aca="false">H332</f>
        <v>0</v>
      </c>
      <c r="J332" s="32" t="n">
        <f aca="false">N(E332)+G332+H332+I332</f>
        <v>0</v>
      </c>
      <c r="K332" s="31" t="n">
        <f aca="false">IF(A332="",0,ROUND(N(E332)*IFERROR(INDEX(Clients!$E$5:$E$154,MATCH(C332,Clients!$A$5:$A$154,0)),0),0))</f>
        <v>0</v>
      </c>
      <c r="L332" s="31" t="n">
        <f aca="false">J332-K332</f>
        <v>0</v>
      </c>
      <c r="M332" s="33" t="str">
        <f aca="false">IF(A332="","",B332+IFERROR(INDEX(Clients!$F$5:$F$154,MATCH(C332,Clients!$A$5:$A$154,0)),0))</f>
        <v/>
      </c>
      <c r="N332" s="36"/>
      <c r="O332" s="36"/>
      <c r="P332" s="35"/>
      <c r="Q332" s="32" t="n">
        <f aca="false">IF(A332="",0,J332-N(N332)-N(O332))</f>
        <v>0</v>
      </c>
      <c r="R332" s="34" t="str">
        <f aca="false">IF(OR(A332="",Q332&lt;=0),"",MAX(0,Settings!$B$15-M332))</f>
        <v/>
      </c>
      <c r="S332" s="30" t="str">
        <f aca="false">IF(A332="","",IF(Q332&lt;=0,"Paid",IF(N(N332)&gt;0,"Part paid",IF(N(R332)&gt;0,"Overdue","Due"))))</f>
        <v/>
      </c>
      <c r="T332" s="34" t="str">
        <f aca="false">IF(A332="","",IF(MONTH(B332)&gt;=4,MONTH(B332)-3,MONTH(B332)+9))</f>
        <v/>
      </c>
    </row>
    <row r="333" customFormat="false" ht="15" hidden="false" customHeight="true" outlineLevel="0" collapsed="false">
      <c r="A333" s="27"/>
      <c r="B333" s="35"/>
      <c r="C333" s="27"/>
      <c r="D333" s="27"/>
      <c r="E333" s="36"/>
      <c r="F333" s="30" t="str">
        <f aca="false">IF(A333="","",IF(Settings!$B$8="","No GST",IF(IFERROR(INDEX(Clients!$G$5:$G$154,MATCH(C333,Clients!$A$5:$A$154,0)),"")="96","Export",IF(IFERROR(INDEX(Clients!$G$5:$G$154,MATCH(C333,Clients!$A$5:$A$154,0)),"")=Settings!$B$17,"CGST+SGST","IGST"))))</f>
        <v/>
      </c>
      <c r="G333" s="31" t="n">
        <f aca="false">IF(F333="IGST",ROUND(N(E333)*Settings!$B$10,0),0)</f>
        <v>0</v>
      </c>
      <c r="H333" s="31" t="n">
        <f aca="false">IF(F333="CGST+SGST",ROUND(N(E333)*Settings!$B$10/2,0),0)</f>
        <v>0</v>
      </c>
      <c r="I333" s="31" t="n">
        <f aca="false">H333</f>
        <v>0</v>
      </c>
      <c r="J333" s="32" t="n">
        <f aca="false">N(E333)+G333+H333+I333</f>
        <v>0</v>
      </c>
      <c r="K333" s="31" t="n">
        <f aca="false">IF(A333="",0,ROUND(N(E333)*IFERROR(INDEX(Clients!$E$5:$E$154,MATCH(C333,Clients!$A$5:$A$154,0)),0),0))</f>
        <v>0</v>
      </c>
      <c r="L333" s="31" t="n">
        <f aca="false">J333-K333</f>
        <v>0</v>
      </c>
      <c r="M333" s="33" t="str">
        <f aca="false">IF(A333="","",B333+IFERROR(INDEX(Clients!$F$5:$F$154,MATCH(C333,Clients!$A$5:$A$154,0)),0))</f>
        <v/>
      </c>
      <c r="N333" s="36"/>
      <c r="O333" s="36"/>
      <c r="P333" s="35"/>
      <c r="Q333" s="32" t="n">
        <f aca="false">IF(A333="",0,J333-N(N333)-N(O333))</f>
        <v>0</v>
      </c>
      <c r="R333" s="34" t="str">
        <f aca="false">IF(OR(A333="",Q333&lt;=0),"",MAX(0,Settings!$B$15-M333))</f>
        <v/>
      </c>
      <c r="S333" s="30" t="str">
        <f aca="false">IF(A333="","",IF(Q333&lt;=0,"Paid",IF(N(N333)&gt;0,"Part paid",IF(N(R333)&gt;0,"Overdue","Due"))))</f>
        <v/>
      </c>
      <c r="T333" s="34" t="str">
        <f aca="false">IF(A333="","",IF(MONTH(B333)&gt;=4,MONTH(B333)-3,MONTH(B333)+9))</f>
        <v/>
      </c>
    </row>
    <row r="334" customFormat="false" ht="15" hidden="false" customHeight="true" outlineLevel="0" collapsed="false">
      <c r="A334" s="27"/>
      <c r="B334" s="35"/>
      <c r="C334" s="27"/>
      <c r="D334" s="27"/>
      <c r="E334" s="36"/>
      <c r="F334" s="30" t="str">
        <f aca="false">IF(A334="","",IF(Settings!$B$8="","No GST",IF(IFERROR(INDEX(Clients!$G$5:$G$154,MATCH(C334,Clients!$A$5:$A$154,0)),"")="96","Export",IF(IFERROR(INDEX(Clients!$G$5:$G$154,MATCH(C334,Clients!$A$5:$A$154,0)),"")=Settings!$B$17,"CGST+SGST","IGST"))))</f>
        <v/>
      </c>
      <c r="G334" s="31" t="n">
        <f aca="false">IF(F334="IGST",ROUND(N(E334)*Settings!$B$10,0),0)</f>
        <v>0</v>
      </c>
      <c r="H334" s="31" t="n">
        <f aca="false">IF(F334="CGST+SGST",ROUND(N(E334)*Settings!$B$10/2,0),0)</f>
        <v>0</v>
      </c>
      <c r="I334" s="31" t="n">
        <f aca="false">H334</f>
        <v>0</v>
      </c>
      <c r="J334" s="32" t="n">
        <f aca="false">N(E334)+G334+H334+I334</f>
        <v>0</v>
      </c>
      <c r="K334" s="31" t="n">
        <f aca="false">IF(A334="",0,ROUND(N(E334)*IFERROR(INDEX(Clients!$E$5:$E$154,MATCH(C334,Clients!$A$5:$A$154,0)),0),0))</f>
        <v>0</v>
      </c>
      <c r="L334" s="31" t="n">
        <f aca="false">J334-K334</f>
        <v>0</v>
      </c>
      <c r="M334" s="33" t="str">
        <f aca="false">IF(A334="","",B334+IFERROR(INDEX(Clients!$F$5:$F$154,MATCH(C334,Clients!$A$5:$A$154,0)),0))</f>
        <v/>
      </c>
      <c r="N334" s="36"/>
      <c r="O334" s="36"/>
      <c r="P334" s="35"/>
      <c r="Q334" s="32" t="n">
        <f aca="false">IF(A334="",0,J334-N(N334)-N(O334))</f>
        <v>0</v>
      </c>
      <c r="R334" s="34" t="str">
        <f aca="false">IF(OR(A334="",Q334&lt;=0),"",MAX(0,Settings!$B$15-M334))</f>
        <v/>
      </c>
      <c r="S334" s="30" t="str">
        <f aca="false">IF(A334="","",IF(Q334&lt;=0,"Paid",IF(N(N334)&gt;0,"Part paid",IF(N(R334)&gt;0,"Overdue","Due"))))</f>
        <v/>
      </c>
      <c r="T334" s="34" t="str">
        <f aca="false">IF(A334="","",IF(MONTH(B334)&gt;=4,MONTH(B334)-3,MONTH(B334)+9))</f>
        <v/>
      </c>
    </row>
    <row r="335" customFormat="false" ht="15" hidden="false" customHeight="true" outlineLevel="0" collapsed="false">
      <c r="A335" s="27"/>
      <c r="B335" s="35"/>
      <c r="C335" s="27"/>
      <c r="D335" s="27"/>
      <c r="E335" s="36"/>
      <c r="F335" s="30" t="str">
        <f aca="false">IF(A335="","",IF(Settings!$B$8="","No GST",IF(IFERROR(INDEX(Clients!$G$5:$G$154,MATCH(C335,Clients!$A$5:$A$154,0)),"")="96","Export",IF(IFERROR(INDEX(Clients!$G$5:$G$154,MATCH(C335,Clients!$A$5:$A$154,0)),"")=Settings!$B$17,"CGST+SGST","IGST"))))</f>
        <v/>
      </c>
      <c r="G335" s="31" t="n">
        <f aca="false">IF(F335="IGST",ROUND(N(E335)*Settings!$B$10,0),0)</f>
        <v>0</v>
      </c>
      <c r="H335" s="31" t="n">
        <f aca="false">IF(F335="CGST+SGST",ROUND(N(E335)*Settings!$B$10/2,0),0)</f>
        <v>0</v>
      </c>
      <c r="I335" s="31" t="n">
        <f aca="false">H335</f>
        <v>0</v>
      </c>
      <c r="J335" s="32" t="n">
        <f aca="false">N(E335)+G335+H335+I335</f>
        <v>0</v>
      </c>
      <c r="K335" s="31" t="n">
        <f aca="false">IF(A335="",0,ROUND(N(E335)*IFERROR(INDEX(Clients!$E$5:$E$154,MATCH(C335,Clients!$A$5:$A$154,0)),0),0))</f>
        <v>0</v>
      </c>
      <c r="L335" s="31" t="n">
        <f aca="false">J335-K335</f>
        <v>0</v>
      </c>
      <c r="M335" s="33" t="str">
        <f aca="false">IF(A335="","",B335+IFERROR(INDEX(Clients!$F$5:$F$154,MATCH(C335,Clients!$A$5:$A$154,0)),0))</f>
        <v/>
      </c>
      <c r="N335" s="36"/>
      <c r="O335" s="36"/>
      <c r="P335" s="35"/>
      <c r="Q335" s="32" t="n">
        <f aca="false">IF(A335="",0,J335-N(N335)-N(O335))</f>
        <v>0</v>
      </c>
      <c r="R335" s="34" t="str">
        <f aca="false">IF(OR(A335="",Q335&lt;=0),"",MAX(0,Settings!$B$15-M335))</f>
        <v/>
      </c>
      <c r="S335" s="30" t="str">
        <f aca="false">IF(A335="","",IF(Q335&lt;=0,"Paid",IF(N(N335)&gt;0,"Part paid",IF(N(R335)&gt;0,"Overdue","Due"))))</f>
        <v/>
      </c>
      <c r="T335" s="34" t="str">
        <f aca="false">IF(A335="","",IF(MONTH(B335)&gt;=4,MONTH(B335)-3,MONTH(B335)+9))</f>
        <v/>
      </c>
    </row>
    <row r="336" customFormat="false" ht="15" hidden="false" customHeight="true" outlineLevel="0" collapsed="false">
      <c r="A336" s="27"/>
      <c r="B336" s="35"/>
      <c r="C336" s="27"/>
      <c r="D336" s="27"/>
      <c r="E336" s="36"/>
      <c r="F336" s="30" t="str">
        <f aca="false">IF(A336="","",IF(Settings!$B$8="","No GST",IF(IFERROR(INDEX(Clients!$G$5:$G$154,MATCH(C336,Clients!$A$5:$A$154,0)),"")="96","Export",IF(IFERROR(INDEX(Clients!$G$5:$G$154,MATCH(C336,Clients!$A$5:$A$154,0)),"")=Settings!$B$17,"CGST+SGST","IGST"))))</f>
        <v/>
      </c>
      <c r="G336" s="31" t="n">
        <f aca="false">IF(F336="IGST",ROUND(N(E336)*Settings!$B$10,0),0)</f>
        <v>0</v>
      </c>
      <c r="H336" s="31" t="n">
        <f aca="false">IF(F336="CGST+SGST",ROUND(N(E336)*Settings!$B$10/2,0),0)</f>
        <v>0</v>
      </c>
      <c r="I336" s="31" t="n">
        <f aca="false">H336</f>
        <v>0</v>
      </c>
      <c r="J336" s="32" t="n">
        <f aca="false">N(E336)+G336+H336+I336</f>
        <v>0</v>
      </c>
      <c r="K336" s="31" t="n">
        <f aca="false">IF(A336="",0,ROUND(N(E336)*IFERROR(INDEX(Clients!$E$5:$E$154,MATCH(C336,Clients!$A$5:$A$154,0)),0),0))</f>
        <v>0</v>
      </c>
      <c r="L336" s="31" t="n">
        <f aca="false">J336-K336</f>
        <v>0</v>
      </c>
      <c r="M336" s="33" t="str">
        <f aca="false">IF(A336="","",B336+IFERROR(INDEX(Clients!$F$5:$F$154,MATCH(C336,Clients!$A$5:$A$154,0)),0))</f>
        <v/>
      </c>
      <c r="N336" s="36"/>
      <c r="O336" s="36"/>
      <c r="P336" s="35"/>
      <c r="Q336" s="32" t="n">
        <f aca="false">IF(A336="",0,J336-N(N336)-N(O336))</f>
        <v>0</v>
      </c>
      <c r="R336" s="34" t="str">
        <f aca="false">IF(OR(A336="",Q336&lt;=0),"",MAX(0,Settings!$B$15-M336))</f>
        <v/>
      </c>
      <c r="S336" s="30" t="str">
        <f aca="false">IF(A336="","",IF(Q336&lt;=0,"Paid",IF(N(N336)&gt;0,"Part paid",IF(N(R336)&gt;0,"Overdue","Due"))))</f>
        <v/>
      </c>
      <c r="T336" s="34" t="str">
        <f aca="false">IF(A336="","",IF(MONTH(B336)&gt;=4,MONTH(B336)-3,MONTH(B336)+9))</f>
        <v/>
      </c>
    </row>
    <row r="337" customFormat="false" ht="15" hidden="false" customHeight="true" outlineLevel="0" collapsed="false">
      <c r="A337" s="27"/>
      <c r="B337" s="35"/>
      <c r="C337" s="27"/>
      <c r="D337" s="27"/>
      <c r="E337" s="36"/>
      <c r="F337" s="30" t="str">
        <f aca="false">IF(A337="","",IF(Settings!$B$8="","No GST",IF(IFERROR(INDEX(Clients!$G$5:$G$154,MATCH(C337,Clients!$A$5:$A$154,0)),"")="96","Export",IF(IFERROR(INDEX(Clients!$G$5:$G$154,MATCH(C337,Clients!$A$5:$A$154,0)),"")=Settings!$B$17,"CGST+SGST","IGST"))))</f>
        <v/>
      </c>
      <c r="G337" s="31" t="n">
        <f aca="false">IF(F337="IGST",ROUND(N(E337)*Settings!$B$10,0),0)</f>
        <v>0</v>
      </c>
      <c r="H337" s="31" t="n">
        <f aca="false">IF(F337="CGST+SGST",ROUND(N(E337)*Settings!$B$10/2,0),0)</f>
        <v>0</v>
      </c>
      <c r="I337" s="31" t="n">
        <f aca="false">H337</f>
        <v>0</v>
      </c>
      <c r="J337" s="32" t="n">
        <f aca="false">N(E337)+G337+H337+I337</f>
        <v>0</v>
      </c>
      <c r="K337" s="31" t="n">
        <f aca="false">IF(A337="",0,ROUND(N(E337)*IFERROR(INDEX(Clients!$E$5:$E$154,MATCH(C337,Clients!$A$5:$A$154,0)),0),0))</f>
        <v>0</v>
      </c>
      <c r="L337" s="31" t="n">
        <f aca="false">J337-K337</f>
        <v>0</v>
      </c>
      <c r="M337" s="33" t="str">
        <f aca="false">IF(A337="","",B337+IFERROR(INDEX(Clients!$F$5:$F$154,MATCH(C337,Clients!$A$5:$A$154,0)),0))</f>
        <v/>
      </c>
      <c r="N337" s="36"/>
      <c r="O337" s="36"/>
      <c r="P337" s="35"/>
      <c r="Q337" s="32" t="n">
        <f aca="false">IF(A337="",0,J337-N(N337)-N(O337))</f>
        <v>0</v>
      </c>
      <c r="R337" s="34" t="str">
        <f aca="false">IF(OR(A337="",Q337&lt;=0),"",MAX(0,Settings!$B$15-M337))</f>
        <v/>
      </c>
      <c r="S337" s="30" t="str">
        <f aca="false">IF(A337="","",IF(Q337&lt;=0,"Paid",IF(N(N337)&gt;0,"Part paid",IF(N(R337)&gt;0,"Overdue","Due"))))</f>
        <v/>
      </c>
      <c r="T337" s="34" t="str">
        <f aca="false">IF(A337="","",IF(MONTH(B337)&gt;=4,MONTH(B337)-3,MONTH(B337)+9))</f>
        <v/>
      </c>
    </row>
    <row r="338" customFormat="false" ht="15" hidden="false" customHeight="true" outlineLevel="0" collapsed="false">
      <c r="A338" s="27"/>
      <c r="B338" s="35"/>
      <c r="C338" s="27"/>
      <c r="D338" s="27"/>
      <c r="E338" s="36"/>
      <c r="F338" s="30" t="str">
        <f aca="false">IF(A338="","",IF(Settings!$B$8="","No GST",IF(IFERROR(INDEX(Clients!$G$5:$G$154,MATCH(C338,Clients!$A$5:$A$154,0)),"")="96","Export",IF(IFERROR(INDEX(Clients!$G$5:$G$154,MATCH(C338,Clients!$A$5:$A$154,0)),"")=Settings!$B$17,"CGST+SGST","IGST"))))</f>
        <v/>
      </c>
      <c r="G338" s="31" t="n">
        <f aca="false">IF(F338="IGST",ROUND(N(E338)*Settings!$B$10,0),0)</f>
        <v>0</v>
      </c>
      <c r="H338" s="31" t="n">
        <f aca="false">IF(F338="CGST+SGST",ROUND(N(E338)*Settings!$B$10/2,0),0)</f>
        <v>0</v>
      </c>
      <c r="I338" s="31" t="n">
        <f aca="false">H338</f>
        <v>0</v>
      </c>
      <c r="J338" s="32" t="n">
        <f aca="false">N(E338)+G338+H338+I338</f>
        <v>0</v>
      </c>
      <c r="K338" s="31" t="n">
        <f aca="false">IF(A338="",0,ROUND(N(E338)*IFERROR(INDEX(Clients!$E$5:$E$154,MATCH(C338,Clients!$A$5:$A$154,0)),0),0))</f>
        <v>0</v>
      </c>
      <c r="L338" s="31" t="n">
        <f aca="false">J338-K338</f>
        <v>0</v>
      </c>
      <c r="M338" s="33" t="str">
        <f aca="false">IF(A338="","",B338+IFERROR(INDEX(Clients!$F$5:$F$154,MATCH(C338,Clients!$A$5:$A$154,0)),0))</f>
        <v/>
      </c>
      <c r="N338" s="36"/>
      <c r="O338" s="36"/>
      <c r="P338" s="35"/>
      <c r="Q338" s="32" t="n">
        <f aca="false">IF(A338="",0,J338-N(N338)-N(O338))</f>
        <v>0</v>
      </c>
      <c r="R338" s="34" t="str">
        <f aca="false">IF(OR(A338="",Q338&lt;=0),"",MAX(0,Settings!$B$15-M338))</f>
        <v/>
      </c>
      <c r="S338" s="30" t="str">
        <f aca="false">IF(A338="","",IF(Q338&lt;=0,"Paid",IF(N(N338)&gt;0,"Part paid",IF(N(R338)&gt;0,"Overdue","Due"))))</f>
        <v/>
      </c>
      <c r="T338" s="34" t="str">
        <f aca="false">IF(A338="","",IF(MONTH(B338)&gt;=4,MONTH(B338)-3,MONTH(B338)+9))</f>
        <v/>
      </c>
    </row>
    <row r="339" customFormat="false" ht="15" hidden="false" customHeight="true" outlineLevel="0" collapsed="false">
      <c r="A339" s="27"/>
      <c r="B339" s="35"/>
      <c r="C339" s="27"/>
      <c r="D339" s="27"/>
      <c r="E339" s="36"/>
      <c r="F339" s="30" t="str">
        <f aca="false">IF(A339="","",IF(Settings!$B$8="","No GST",IF(IFERROR(INDEX(Clients!$G$5:$G$154,MATCH(C339,Clients!$A$5:$A$154,0)),"")="96","Export",IF(IFERROR(INDEX(Clients!$G$5:$G$154,MATCH(C339,Clients!$A$5:$A$154,0)),"")=Settings!$B$17,"CGST+SGST","IGST"))))</f>
        <v/>
      </c>
      <c r="G339" s="31" t="n">
        <f aca="false">IF(F339="IGST",ROUND(N(E339)*Settings!$B$10,0),0)</f>
        <v>0</v>
      </c>
      <c r="H339" s="31" t="n">
        <f aca="false">IF(F339="CGST+SGST",ROUND(N(E339)*Settings!$B$10/2,0),0)</f>
        <v>0</v>
      </c>
      <c r="I339" s="31" t="n">
        <f aca="false">H339</f>
        <v>0</v>
      </c>
      <c r="J339" s="32" t="n">
        <f aca="false">N(E339)+G339+H339+I339</f>
        <v>0</v>
      </c>
      <c r="K339" s="31" t="n">
        <f aca="false">IF(A339="",0,ROUND(N(E339)*IFERROR(INDEX(Clients!$E$5:$E$154,MATCH(C339,Clients!$A$5:$A$154,0)),0),0))</f>
        <v>0</v>
      </c>
      <c r="L339" s="31" t="n">
        <f aca="false">J339-K339</f>
        <v>0</v>
      </c>
      <c r="M339" s="33" t="str">
        <f aca="false">IF(A339="","",B339+IFERROR(INDEX(Clients!$F$5:$F$154,MATCH(C339,Clients!$A$5:$A$154,0)),0))</f>
        <v/>
      </c>
      <c r="N339" s="36"/>
      <c r="O339" s="36"/>
      <c r="P339" s="35"/>
      <c r="Q339" s="32" t="n">
        <f aca="false">IF(A339="",0,J339-N(N339)-N(O339))</f>
        <v>0</v>
      </c>
      <c r="R339" s="34" t="str">
        <f aca="false">IF(OR(A339="",Q339&lt;=0),"",MAX(0,Settings!$B$15-M339))</f>
        <v/>
      </c>
      <c r="S339" s="30" t="str">
        <f aca="false">IF(A339="","",IF(Q339&lt;=0,"Paid",IF(N(N339)&gt;0,"Part paid",IF(N(R339)&gt;0,"Overdue","Due"))))</f>
        <v/>
      </c>
      <c r="T339" s="34" t="str">
        <f aca="false">IF(A339="","",IF(MONTH(B339)&gt;=4,MONTH(B339)-3,MONTH(B339)+9))</f>
        <v/>
      </c>
    </row>
    <row r="340" customFormat="false" ht="15" hidden="false" customHeight="true" outlineLevel="0" collapsed="false">
      <c r="A340" s="27"/>
      <c r="B340" s="35"/>
      <c r="C340" s="27"/>
      <c r="D340" s="27"/>
      <c r="E340" s="36"/>
      <c r="F340" s="30" t="str">
        <f aca="false">IF(A340="","",IF(Settings!$B$8="","No GST",IF(IFERROR(INDEX(Clients!$G$5:$G$154,MATCH(C340,Clients!$A$5:$A$154,0)),"")="96","Export",IF(IFERROR(INDEX(Clients!$G$5:$G$154,MATCH(C340,Clients!$A$5:$A$154,0)),"")=Settings!$B$17,"CGST+SGST","IGST"))))</f>
        <v/>
      </c>
      <c r="G340" s="31" t="n">
        <f aca="false">IF(F340="IGST",ROUND(N(E340)*Settings!$B$10,0),0)</f>
        <v>0</v>
      </c>
      <c r="H340" s="31" t="n">
        <f aca="false">IF(F340="CGST+SGST",ROUND(N(E340)*Settings!$B$10/2,0),0)</f>
        <v>0</v>
      </c>
      <c r="I340" s="31" t="n">
        <f aca="false">H340</f>
        <v>0</v>
      </c>
      <c r="J340" s="32" t="n">
        <f aca="false">N(E340)+G340+H340+I340</f>
        <v>0</v>
      </c>
      <c r="K340" s="31" t="n">
        <f aca="false">IF(A340="",0,ROUND(N(E340)*IFERROR(INDEX(Clients!$E$5:$E$154,MATCH(C340,Clients!$A$5:$A$154,0)),0),0))</f>
        <v>0</v>
      </c>
      <c r="L340" s="31" t="n">
        <f aca="false">J340-K340</f>
        <v>0</v>
      </c>
      <c r="M340" s="33" t="str">
        <f aca="false">IF(A340="","",B340+IFERROR(INDEX(Clients!$F$5:$F$154,MATCH(C340,Clients!$A$5:$A$154,0)),0))</f>
        <v/>
      </c>
      <c r="N340" s="36"/>
      <c r="O340" s="36"/>
      <c r="P340" s="35"/>
      <c r="Q340" s="32" t="n">
        <f aca="false">IF(A340="",0,J340-N(N340)-N(O340))</f>
        <v>0</v>
      </c>
      <c r="R340" s="34" t="str">
        <f aca="false">IF(OR(A340="",Q340&lt;=0),"",MAX(0,Settings!$B$15-M340))</f>
        <v/>
      </c>
      <c r="S340" s="30" t="str">
        <f aca="false">IF(A340="","",IF(Q340&lt;=0,"Paid",IF(N(N340)&gt;0,"Part paid",IF(N(R340)&gt;0,"Overdue","Due"))))</f>
        <v/>
      </c>
      <c r="T340" s="34" t="str">
        <f aca="false">IF(A340="","",IF(MONTH(B340)&gt;=4,MONTH(B340)-3,MONTH(B340)+9))</f>
        <v/>
      </c>
    </row>
    <row r="341" customFormat="false" ht="15" hidden="false" customHeight="true" outlineLevel="0" collapsed="false">
      <c r="A341" s="27"/>
      <c r="B341" s="35"/>
      <c r="C341" s="27"/>
      <c r="D341" s="27"/>
      <c r="E341" s="36"/>
      <c r="F341" s="30" t="str">
        <f aca="false">IF(A341="","",IF(Settings!$B$8="","No GST",IF(IFERROR(INDEX(Clients!$G$5:$G$154,MATCH(C341,Clients!$A$5:$A$154,0)),"")="96","Export",IF(IFERROR(INDEX(Clients!$G$5:$G$154,MATCH(C341,Clients!$A$5:$A$154,0)),"")=Settings!$B$17,"CGST+SGST","IGST"))))</f>
        <v/>
      </c>
      <c r="G341" s="31" t="n">
        <f aca="false">IF(F341="IGST",ROUND(N(E341)*Settings!$B$10,0),0)</f>
        <v>0</v>
      </c>
      <c r="H341" s="31" t="n">
        <f aca="false">IF(F341="CGST+SGST",ROUND(N(E341)*Settings!$B$10/2,0),0)</f>
        <v>0</v>
      </c>
      <c r="I341" s="31" t="n">
        <f aca="false">H341</f>
        <v>0</v>
      </c>
      <c r="J341" s="32" t="n">
        <f aca="false">N(E341)+G341+H341+I341</f>
        <v>0</v>
      </c>
      <c r="K341" s="31" t="n">
        <f aca="false">IF(A341="",0,ROUND(N(E341)*IFERROR(INDEX(Clients!$E$5:$E$154,MATCH(C341,Clients!$A$5:$A$154,0)),0),0))</f>
        <v>0</v>
      </c>
      <c r="L341" s="31" t="n">
        <f aca="false">J341-K341</f>
        <v>0</v>
      </c>
      <c r="M341" s="33" t="str">
        <f aca="false">IF(A341="","",B341+IFERROR(INDEX(Clients!$F$5:$F$154,MATCH(C341,Clients!$A$5:$A$154,0)),0))</f>
        <v/>
      </c>
      <c r="N341" s="36"/>
      <c r="O341" s="36"/>
      <c r="P341" s="35"/>
      <c r="Q341" s="32" t="n">
        <f aca="false">IF(A341="",0,J341-N(N341)-N(O341))</f>
        <v>0</v>
      </c>
      <c r="R341" s="34" t="str">
        <f aca="false">IF(OR(A341="",Q341&lt;=0),"",MAX(0,Settings!$B$15-M341))</f>
        <v/>
      </c>
      <c r="S341" s="30" t="str">
        <f aca="false">IF(A341="","",IF(Q341&lt;=0,"Paid",IF(N(N341)&gt;0,"Part paid",IF(N(R341)&gt;0,"Overdue","Due"))))</f>
        <v/>
      </c>
      <c r="T341" s="34" t="str">
        <f aca="false">IF(A341="","",IF(MONTH(B341)&gt;=4,MONTH(B341)-3,MONTH(B341)+9))</f>
        <v/>
      </c>
    </row>
    <row r="342" customFormat="false" ht="15" hidden="false" customHeight="true" outlineLevel="0" collapsed="false">
      <c r="A342" s="27"/>
      <c r="B342" s="35"/>
      <c r="C342" s="27"/>
      <c r="D342" s="27"/>
      <c r="E342" s="36"/>
      <c r="F342" s="30" t="str">
        <f aca="false">IF(A342="","",IF(Settings!$B$8="","No GST",IF(IFERROR(INDEX(Clients!$G$5:$G$154,MATCH(C342,Clients!$A$5:$A$154,0)),"")="96","Export",IF(IFERROR(INDEX(Clients!$G$5:$G$154,MATCH(C342,Clients!$A$5:$A$154,0)),"")=Settings!$B$17,"CGST+SGST","IGST"))))</f>
        <v/>
      </c>
      <c r="G342" s="31" t="n">
        <f aca="false">IF(F342="IGST",ROUND(N(E342)*Settings!$B$10,0),0)</f>
        <v>0</v>
      </c>
      <c r="H342" s="31" t="n">
        <f aca="false">IF(F342="CGST+SGST",ROUND(N(E342)*Settings!$B$10/2,0),0)</f>
        <v>0</v>
      </c>
      <c r="I342" s="31" t="n">
        <f aca="false">H342</f>
        <v>0</v>
      </c>
      <c r="J342" s="32" t="n">
        <f aca="false">N(E342)+G342+H342+I342</f>
        <v>0</v>
      </c>
      <c r="K342" s="31" t="n">
        <f aca="false">IF(A342="",0,ROUND(N(E342)*IFERROR(INDEX(Clients!$E$5:$E$154,MATCH(C342,Clients!$A$5:$A$154,0)),0),0))</f>
        <v>0</v>
      </c>
      <c r="L342" s="31" t="n">
        <f aca="false">J342-K342</f>
        <v>0</v>
      </c>
      <c r="M342" s="33" t="str">
        <f aca="false">IF(A342="","",B342+IFERROR(INDEX(Clients!$F$5:$F$154,MATCH(C342,Clients!$A$5:$A$154,0)),0))</f>
        <v/>
      </c>
      <c r="N342" s="36"/>
      <c r="O342" s="36"/>
      <c r="P342" s="35"/>
      <c r="Q342" s="32" t="n">
        <f aca="false">IF(A342="",0,J342-N(N342)-N(O342))</f>
        <v>0</v>
      </c>
      <c r="R342" s="34" t="str">
        <f aca="false">IF(OR(A342="",Q342&lt;=0),"",MAX(0,Settings!$B$15-M342))</f>
        <v/>
      </c>
      <c r="S342" s="30" t="str">
        <f aca="false">IF(A342="","",IF(Q342&lt;=0,"Paid",IF(N(N342)&gt;0,"Part paid",IF(N(R342)&gt;0,"Overdue","Due"))))</f>
        <v/>
      </c>
      <c r="T342" s="34" t="str">
        <f aca="false">IF(A342="","",IF(MONTH(B342)&gt;=4,MONTH(B342)-3,MONTH(B342)+9))</f>
        <v/>
      </c>
    </row>
    <row r="343" customFormat="false" ht="15" hidden="false" customHeight="true" outlineLevel="0" collapsed="false">
      <c r="A343" s="27"/>
      <c r="B343" s="35"/>
      <c r="C343" s="27"/>
      <c r="D343" s="27"/>
      <c r="E343" s="36"/>
      <c r="F343" s="30" t="str">
        <f aca="false">IF(A343="","",IF(Settings!$B$8="","No GST",IF(IFERROR(INDEX(Clients!$G$5:$G$154,MATCH(C343,Clients!$A$5:$A$154,0)),"")="96","Export",IF(IFERROR(INDEX(Clients!$G$5:$G$154,MATCH(C343,Clients!$A$5:$A$154,0)),"")=Settings!$B$17,"CGST+SGST","IGST"))))</f>
        <v/>
      </c>
      <c r="G343" s="31" t="n">
        <f aca="false">IF(F343="IGST",ROUND(N(E343)*Settings!$B$10,0),0)</f>
        <v>0</v>
      </c>
      <c r="H343" s="31" t="n">
        <f aca="false">IF(F343="CGST+SGST",ROUND(N(E343)*Settings!$B$10/2,0),0)</f>
        <v>0</v>
      </c>
      <c r="I343" s="31" t="n">
        <f aca="false">H343</f>
        <v>0</v>
      </c>
      <c r="J343" s="32" t="n">
        <f aca="false">N(E343)+G343+H343+I343</f>
        <v>0</v>
      </c>
      <c r="K343" s="31" t="n">
        <f aca="false">IF(A343="",0,ROUND(N(E343)*IFERROR(INDEX(Clients!$E$5:$E$154,MATCH(C343,Clients!$A$5:$A$154,0)),0),0))</f>
        <v>0</v>
      </c>
      <c r="L343" s="31" t="n">
        <f aca="false">J343-K343</f>
        <v>0</v>
      </c>
      <c r="M343" s="33" t="str">
        <f aca="false">IF(A343="","",B343+IFERROR(INDEX(Clients!$F$5:$F$154,MATCH(C343,Clients!$A$5:$A$154,0)),0))</f>
        <v/>
      </c>
      <c r="N343" s="36"/>
      <c r="O343" s="36"/>
      <c r="P343" s="35"/>
      <c r="Q343" s="32" t="n">
        <f aca="false">IF(A343="",0,J343-N(N343)-N(O343))</f>
        <v>0</v>
      </c>
      <c r="R343" s="34" t="str">
        <f aca="false">IF(OR(A343="",Q343&lt;=0),"",MAX(0,Settings!$B$15-M343))</f>
        <v/>
      </c>
      <c r="S343" s="30" t="str">
        <f aca="false">IF(A343="","",IF(Q343&lt;=0,"Paid",IF(N(N343)&gt;0,"Part paid",IF(N(R343)&gt;0,"Overdue","Due"))))</f>
        <v/>
      </c>
      <c r="T343" s="34" t="str">
        <f aca="false">IF(A343="","",IF(MONTH(B343)&gt;=4,MONTH(B343)-3,MONTH(B343)+9))</f>
        <v/>
      </c>
    </row>
    <row r="344" customFormat="false" ht="15" hidden="false" customHeight="true" outlineLevel="0" collapsed="false">
      <c r="A344" s="27"/>
      <c r="B344" s="35"/>
      <c r="C344" s="27"/>
      <c r="D344" s="27"/>
      <c r="E344" s="36"/>
      <c r="F344" s="30" t="str">
        <f aca="false">IF(A344="","",IF(Settings!$B$8="","No GST",IF(IFERROR(INDEX(Clients!$G$5:$G$154,MATCH(C344,Clients!$A$5:$A$154,0)),"")="96","Export",IF(IFERROR(INDEX(Clients!$G$5:$G$154,MATCH(C344,Clients!$A$5:$A$154,0)),"")=Settings!$B$17,"CGST+SGST","IGST"))))</f>
        <v/>
      </c>
      <c r="G344" s="31" t="n">
        <f aca="false">IF(F344="IGST",ROUND(N(E344)*Settings!$B$10,0),0)</f>
        <v>0</v>
      </c>
      <c r="H344" s="31" t="n">
        <f aca="false">IF(F344="CGST+SGST",ROUND(N(E344)*Settings!$B$10/2,0),0)</f>
        <v>0</v>
      </c>
      <c r="I344" s="31" t="n">
        <f aca="false">H344</f>
        <v>0</v>
      </c>
      <c r="J344" s="32" t="n">
        <f aca="false">N(E344)+G344+H344+I344</f>
        <v>0</v>
      </c>
      <c r="K344" s="31" t="n">
        <f aca="false">IF(A344="",0,ROUND(N(E344)*IFERROR(INDEX(Clients!$E$5:$E$154,MATCH(C344,Clients!$A$5:$A$154,0)),0),0))</f>
        <v>0</v>
      </c>
      <c r="L344" s="31" t="n">
        <f aca="false">J344-K344</f>
        <v>0</v>
      </c>
      <c r="M344" s="33" t="str">
        <f aca="false">IF(A344="","",B344+IFERROR(INDEX(Clients!$F$5:$F$154,MATCH(C344,Clients!$A$5:$A$154,0)),0))</f>
        <v/>
      </c>
      <c r="N344" s="36"/>
      <c r="O344" s="36"/>
      <c r="P344" s="35"/>
      <c r="Q344" s="32" t="n">
        <f aca="false">IF(A344="",0,J344-N(N344)-N(O344))</f>
        <v>0</v>
      </c>
      <c r="R344" s="34" t="str">
        <f aca="false">IF(OR(A344="",Q344&lt;=0),"",MAX(0,Settings!$B$15-M344))</f>
        <v/>
      </c>
      <c r="S344" s="30" t="str">
        <f aca="false">IF(A344="","",IF(Q344&lt;=0,"Paid",IF(N(N344)&gt;0,"Part paid",IF(N(R344)&gt;0,"Overdue","Due"))))</f>
        <v/>
      </c>
      <c r="T344" s="34" t="str">
        <f aca="false">IF(A344="","",IF(MONTH(B344)&gt;=4,MONTH(B344)-3,MONTH(B344)+9))</f>
        <v/>
      </c>
    </row>
    <row r="345" customFormat="false" ht="15" hidden="false" customHeight="true" outlineLevel="0" collapsed="false">
      <c r="A345" s="27"/>
      <c r="B345" s="35"/>
      <c r="C345" s="27"/>
      <c r="D345" s="27"/>
      <c r="E345" s="36"/>
      <c r="F345" s="30" t="str">
        <f aca="false">IF(A345="","",IF(Settings!$B$8="","No GST",IF(IFERROR(INDEX(Clients!$G$5:$G$154,MATCH(C345,Clients!$A$5:$A$154,0)),"")="96","Export",IF(IFERROR(INDEX(Clients!$G$5:$G$154,MATCH(C345,Clients!$A$5:$A$154,0)),"")=Settings!$B$17,"CGST+SGST","IGST"))))</f>
        <v/>
      </c>
      <c r="G345" s="31" t="n">
        <f aca="false">IF(F345="IGST",ROUND(N(E345)*Settings!$B$10,0),0)</f>
        <v>0</v>
      </c>
      <c r="H345" s="31" t="n">
        <f aca="false">IF(F345="CGST+SGST",ROUND(N(E345)*Settings!$B$10/2,0),0)</f>
        <v>0</v>
      </c>
      <c r="I345" s="31" t="n">
        <f aca="false">H345</f>
        <v>0</v>
      </c>
      <c r="J345" s="32" t="n">
        <f aca="false">N(E345)+G345+H345+I345</f>
        <v>0</v>
      </c>
      <c r="K345" s="31" t="n">
        <f aca="false">IF(A345="",0,ROUND(N(E345)*IFERROR(INDEX(Clients!$E$5:$E$154,MATCH(C345,Clients!$A$5:$A$154,0)),0),0))</f>
        <v>0</v>
      </c>
      <c r="L345" s="31" t="n">
        <f aca="false">J345-K345</f>
        <v>0</v>
      </c>
      <c r="M345" s="33" t="str">
        <f aca="false">IF(A345="","",B345+IFERROR(INDEX(Clients!$F$5:$F$154,MATCH(C345,Clients!$A$5:$A$154,0)),0))</f>
        <v/>
      </c>
      <c r="N345" s="36"/>
      <c r="O345" s="36"/>
      <c r="P345" s="35"/>
      <c r="Q345" s="32" t="n">
        <f aca="false">IF(A345="",0,J345-N(N345)-N(O345))</f>
        <v>0</v>
      </c>
      <c r="R345" s="34" t="str">
        <f aca="false">IF(OR(A345="",Q345&lt;=0),"",MAX(0,Settings!$B$15-M345))</f>
        <v/>
      </c>
      <c r="S345" s="30" t="str">
        <f aca="false">IF(A345="","",IF(Q345&lt;=0,"Paid",IF(N(N345)&gt;0,"Part paid",IF(N(R345)&gt;0,"Overdue","Due"))))</f>
        <v/>
      </c>
      <c r="T345" s="34" t="str">
        <f aca="false">IF(A345="","",IF(MONTH(B345)&gt;=4,MONTH(B345)-3,MONTH(B345)+9))</f>
        <v/>
      </c>
    </row>
    <row r="346" customFormat="false" ht="15" hidden="false" customHeight="true" outlineLevel="0" collapsed="false">
      <c r="A346" s="27"/>
      <c r="B346" s="35"/>
      <c r="C346" s="27"/>
      <c r="D346" s="27"/>
      <c r="E346" s="36"/>
      <c r="F346" s="30" t="str">
        <f aca="false">IF(A346="","",IF(Settings!$B$8="","No GST",IF(IFERROR(INDEX(Clients!$G$5:$G$154,MATCH(C346,Clients!$A$5:$A$154,0)),"")="96","Export",IF(IFERROR(INDEX(Clients!$G$5:$G$154,MATCH(C346,Clients!$A$5:$A$154,0)),"")=Settings!$B$17,"CGST+SGST","IGST"))))</f>
        <v/>
      </c>
      <c r="G346" s="31" t="n">
        <f aca="false">IF(F346="IGST",ROUND(N(E346)*Settings!$B$10,0),0)</f>
        <v>0</v>
      </c>
      <c r="H346" s="31" t="n">
        <f aca="false">IF(F346="CGST+SGST",ROUND(N(E346)*Settings!$B$10/2,0),0)</f>
        <v>0</v>
      </c>
      <c r="I346" s="31" t="n">
        <f aca="false">H346</f>
        <v>0</v>
      </c>
      <c r="J346" s="32" t="n">
        <f aca="false">N(E346)+G346+H346+I346</f>
        <v>0</v>
      </c>
      <c r="K346" s="31" t="n">
        <f aca="false">IF(A346="",0,ROUND(N(E346)*IFERROR(INDEX(Clients!$E$5:$E$154,MATCH(C346,Clients!$A$5:$A$154,0)),0),0))</f>
        <v>0</v>
      </c>
      <c r="L346" s="31" t="n">
        <f aca="false">J346-K346</f>
        <v>0</v>
      </c>
      <c r="M346" s="33" t="str">
        <f aca="false">IF(A346="","",B346+IFERROR(INDEX(Clients!$F$5:$F$154,MATCH(C346,Clients!$A$5:$A$154,0)),0))</f>
        <v/>
      </c>
      <c r="N346" s="36"/>
      <c r="O346" s="36"/>
      <c r="P346" s="35"/>
      <c r="Q346" s="32" t="n">
        <f aca="false">IF(A346="",0,J346-N(N346)-N(O346))</f>
        <v>0</v>
      </c>
      <c r="R346" s="34" t="str">
        <f aca="false">IF(OR(A346="",Q346&lt;=0),"",MAX(0,Settings!$B$15-M346))</f>
        <v/>
      </c>
      <c r="S346" s="30" t="str">
        <f aca="false">IF(A346="","",IF(Q346&lt;=0,"Paid",IF(N(N346)&gt;0,"Part paid",IF(N(R346)&gt;0,"Overdue","Due"))))</f>
        <v/>
      </c>
      <c r="T346" s="34" t="str">
        <f aca="false">IF(A346="","",IF(MONTH(B346)&gt;=4,MONTH(B346)-3,MONTH(B346)+9))</f>
        <v/>
      </c>
    </row>
    <row r="347" customFormat="false" ht="15" hidden="false" customHeight="true" outlineLevel="0" collapsed="false">
      <c r="A347" s="27"/>
      <c r="B347" s="35"/>
      <c r="C347" s="27"/>
      <c r="D347" s="27"/>
      <c r="E347" s="36"/>
      <c r="F347" s="30" t="str">
        <f aca="false">IF(A347="","",IF(Settings!$B$8="","No GST",IF(IFERROR(INDEX(Clients!$G$5:$G$154,MATCH(C347,Clients!$A$5:$A$154,0)),"")="96","Export",IF(IFERROR(INDEX(Clients!$G$5:$G$154,MATCH(C347,Clients!$A$5:$A$154,0)),"")=Settings!$B$17,"CGST+SGST","IGST"))))</f>
        <v/>
      </c>
      <c r="G347" s="31" t="n">
        <f aca="false">IF(F347="IGST",ROUND(N(E347)*Settings!$B$10,0),0)</f>
        <v>0</v>
      </c>
      <c r="H347" s="31" t="n">
        <f aca="false">IF(F347="CGST+SGST",ROUND(N(E347)*Settings!$B$10/2,0),0)</f>
        <v>0</v>
      </c>
      <c r="I347" s="31" t="n">
        <f aca="false">H347</f>
        <v>0</v>
      </c>
      <c r="J347" s="32" t="n">
        <f aca="false">N(E347)+G347+H347+I347</f>
        <v>0</v>
      </c>
      <c r="K347" s="31" t="n">
        <f aca="false">IF(A347="",0,ROUND(N(E347)*IFERROR(INDEX(Clients!$E$5:$E$154,MATCH(C347,Clients!$A$5:$A$154,0)),0),0))</f>
        <v>0</v>
      </c>
      <c r="L347" s="31" t="n">
        <f aca="false">J347-K347</f>
        <v>0</v>
      </c>
      <c r="M347" s="33" t="str">
        <f aca="false">IF(A347="","",B347+IFERROR(INDEX(Clients!$F$5:$F$154,MATCH(C347,Clients!$A$5:$A$154,0)),0))</f>
        <v/>
      </c>
      <c r="N347" s="36"/>
      <c r="O347" s="36"/>
      <c r="P347" s="35"/>
      <c r="Q347" s="32" t="n">
        <f aca="false">IF(A347="",0,J347-N(N347)-N(O347))</f>
        <v>0</v>
      </c>
      <c r="R347" s="34" t="str">
        <f aca="false">IF(OR(A347="",Q347&lt;=0),"",MAX(0,Settings!$B$15-M347))</f>
        <v/>
      </c>
      <c r="S347" s="30" t="str">
        <f aca="false">IF(A347="","",IF(Q347&lt;=0,"Paid",IF(N(N347)&gt;0,"Part paid",IF(N(R347)&gt;0,"Overdue","Due"))))</f>
        <v/>
      </c>
      <c r="T347" s="34" t="str">
        <f aca="false">IF(A347="","",IF(MONTH(B347)&gt;=4,MONTH(B347)-3,MONTH(B347)+9))</f>
        <v/>
      </c>
    </row>
    <row r="348" customFormat="false" ht="15" hidden="false" customHeight="true" outlineLevel="0" collapsed="false">
      <c r="A348" s="27"/>
      <c r="B348" s="35"/>
      <c r="C348" s="27"/>
      <c r="D348" s="27"/>
      <c r="E348" s="36"/>
      <c r="F348" s="30" t="str">
        <f aca="false">IF(A348="","",IF(Settings!$B$8="","No GST",IF(IFERROR(INDEX(Clients!$G$5:$G$154,MATCH(C348,Clients!$A$5:$A$154,0)),"")="96","Export",IF(IFERROR(INDEX(Clients!$G$5:$G$154,MATCH(C348,Clients!$A$5:$A$154,0)),"")=Settings!$B$17,"CGST+SGST","IGST"))))</f>
        <v/>
      </c>
      <c r="G348" s="31" t="n">
        <f aca="false">IF(F348="IGST",ROUND(N(E348)*Settings!$B$10,0),0)</f>
        <v>0</v>
      </c>
      <c r="H348" s="31" t="n">
        <f aca="false">IF(F348="CGST+SGST",ROUND(N(E348)*Settings!$B$10/2,0),0)</f>
        <v>0</v>
      </c>
      <c r="I348" s="31" t="n">
        <f aca="false">H348</f>
        <v>0</v>
      </c>
      <c r="J348" s="32" t="n">
        <f aca="false">N(E348)+G348+H348+I348</f>
        <v>0</v>
      </c>
      <c r="K348" s="31" t="n">
        <f aca="false">IF(A348="",0,ROUND(N(E348)*IFERROR(INDEX(Clients!$E$5:$E$154,MATCH(C348,Clients!$A$5:$A$154,0)),0),0))</f>
        <v>0</v>
      </c>
      <c r="L348" s="31" t="n">
        <f aca="false">J348-K348</f>
        <v>0</v>
      </c>
      <c r="M348" s="33" t="str">
        <f aca="false">IF(A348="","",B348+IFERROR(INDEX(Clients!$F$5:$F$154,MATCH(C348,Clients!$A$5:$A$154,0)),0))</f>
        <v/>
      </c>
      <c r="N348" s="36"/>
      <c r="O348" s="36"/>
      <c r="P348" s="35"/>
      <c r="Q348" s="32" t="n">
        <f aca="false">IF(A348="",0,J348-N(N348)-N(O348))</f>
        <v>0</v>
      </c>
      <c r="R348" s="34" t="str">
        <f aca="false">IF(OR(A348="",Q348&lt;=0),"",MAX(0,Settings!$B$15-M348))</f>
        <v/>
      </c>
      <c r="S348" s="30" t="str">
        <f aca="false">IF(A348="","",IF(Q348&lt;=0,"Paid",IF(N(N348)&gt;0,"Part paid",IF(N(R348)&gt;0,"Overdue","Due"))))</f>
        <v/>
      </c>
      <c r="T348" s="34" t="str">
        <f aca="false">IF(A348="","",IF(MONTH(B348)&gt;=4,MONTH(B348)-3,MONTH(B348)+9))</f>
        <v/>
      </c>
    </row>
    <row r="349" customFormat="false" ht="15" hidden="false" customHeight="true" outlineLevel="0" collapsed="false">
      <c r="A349" s="27"/>
      <c r="B349" s="35"/>
      <c r="C349" s="27"/>
      <c r="D349" s="27"/>
      <c r="E349" s="36"/>
      <c r="F349" s="30" t="str">
        <f aca="false">IF(A349="","",IF(Settings!$B$8="","No GST",IF(IFERROR(INDEX(Clients!$G$5:$G$154,MATCH(C349,Clients!$A$5:$A$154,0)),"")="96","Export",IF(IFERROR(INDEX(Clients!$G$5:$G$154,MATCH(C349,Clients!$A$5:$A$154,0)),"")=Settings!$B$17,"CGST+SGST","IGST"))))</f>
        <v/>
      </c>
      <c r="G349" s="31" t="n">
        <f aca="false">IF(F349="IGST",ROUND(N(E349)*Settings!$B$10,0),0)</f>
        <v>0</v>
      </c>
      <c r="H349" s="31" t="n">
        <f aca="false">IF(F349="CGST+SGST",ROUND(N(E349)*Settings!$B$10/2,0),0)</f>
        <v>0</v>
      </c>
      <c r="I349" s="31" t="n">
        <f aca="false">H349</f>
        <v>0</v>
      </c>
      <c r="J349" s="32" t="n">
        <f aca="false">N(E349)+G349+H349+I349</f>
        <v>0</v>
      </c>
      <c r="K349" s="31" t="n">
        <f aca="false">IF(A349="",0,ROUND(N(E349)*IFERROR(INDEX(Clients!$E$5:$E$154,MATCH(C349,Clients!$A$5:$A$154,0)),0),0))</f>
        <v>0</v>
      </c>
      <c r="L349" s="31" t="n">
        <f aca="false">J349-K349</f>
        <v>0</v>
      </c>
      <c r="M349" s="33" t="str">
        <f aca="false">IF(A349="","",B349+IFERROR(INDEX(Clients!$F$5:$F$154,MATCH(C349,Clients!$A$5:$A$154,0)),0))</f>
        <v/>
      </c>
      <c r="N349" s="36"/>
      <c r="O349" s="36"/>
      <c r="P349" s="35"/>
      <c r="Q349" s="32" t="n">
        <f aca="false">IF(A349="",0,J349-N(N349)-N(O349))</f>
        <v>0</v>
      </c>
      <c r="R349" s="34" t="str">
        <f aca="false">IF(OR(A349="",Q349&lt;=0),"",MAX(0,Settings!$B$15-M349))</f>
        <v/>
      </c>
      <c r="S349" s="30" t="str">
        <f aca="false">IF(A349="","",IF(Q349&lt;=0,"Paid",IF(N(N349)&gt;0,"Part paid",IF(N(R349)&gt;0,"Overdue","Due"))))</f>
        <v/>
      </c>
      <c r="T349" s="34" t="str">
        <f aca="false">IF(A349="","",IF(MONTH(B349)&gt;=4,MONTH(B349)-3,MONTH(B349)+9))</f>
        <v/>
      </c>
    </row>
    <row r="350" customFormat="false" ht="15" hidden="false" customHeight="true" outlineLevel="0" collapsed="false">
      <c r="A350" s="27"/>
      <c r="B350" s="35"/>
      <c r="C350" s="27"/>
      <c r="D350" s="27"/>
      <c r="E350" s="36"/>
      <c r="F350" s="30" t="str">
        <f aca="false">IF(A350="","",IF(Settings!$B$8="","No GST",IF(IFERROR(INDEX(Clients!$G$5:$G$154,MATCH(C350,Clients!$A$5:$A$154,0)),"")="96","Export",IF(IFERROR(INDEX(Clients!$G$5:$G$154,MATCH(C350,Clients!$A$5:$A$154,0)),"")=Settings!$B$17,"CGST+SGST","IGST"))))</f>
        <v/>
      </c>
      <c r="G350" s="31" t="n">
        <f aca="false">IF(F350="IGST",ROUND(N(E350)*Settings!$B$10,0),0)</f>
        <v>0</v>
      </c>
      <c r="H350" s="31" t="n">
        <f aca="false">IF(F350="CGST+SGST",ROUND(N(E350)*Settings!$B$10/2,0),0)</f>
        <v>0</v>
      </c>
      <c r="I350" s="31" t="n">
        <f aca="false">H350</f>
        <v>0</v>
      </c>
      <c r="J350" s="32" t="n">
        <f aca="false">N(E350)+G350+H350+I350</f>
        <v>0</v>
      </c>
      <c r="K350" s="31" t="n">
        <f aca="false">IF(A350="",0,ROUND(N(E350)*IFERROR(INDEX(Clients!$E$5:$E$154,MATCH(C350,Clients!$A$5:$A$154,0)),0),0))</f>
        <v>0</v>
      </c>
      <c r="L350" s="31" t="n">
        <f aca="false">J350-K350</f>
        <v>0</v>
      </c>
      <c r="M350" s="33" t="str">
        <f aca="false">IF(A350="","",B350+IFERROR(INDEX(Clients!$F$5:$F$154,MATCH(C350,Clients!$A$5:$A$154,0)),0))</f>
        <v/>
      </c>
      <c r="N350" s="36"/>
      <c r="O350" s="36"/>
      <c r="P350" s="35"/>
      <c r="Q350" s="32" t="n">
        <f aca="false">IF(A350="",0,J350-N(N350)-N(O350))</f>
        <v>0</v>
      </c>
      <c r="R350" s="34" t="str">
        <f aca="false">IF(OR(A350="",Q350&lt;=0),"",MAX(0,Settings!$B$15-M350))</f>
        <v/>
      </c>
      <c r="S350" s="30" t="str">
        <f aca="false">IF(A350="","",IF(Q350&lt;=0,"Paid",IF(N(N350)&gt;0,"Part paid",IF(N(R350)&gt;0,"Overdue","Due"))))</f>
        <v/>
      </c>
      <c r="T350" s="34" t="str">
        <f aca="false">IF(A350="","",IF(MONTH(B350)&gt;=4,MONTH(B350)-3,MONTH(B350)+9))</f>
        <v/>
      </c>
    </row>
    <row r="351" customFormat="false" ht="15" hidden="false" customHeight="true" outlineLevel="0" collapsed="false">
      <c r="A351" s="27"/>
      <c r="B351" s="35"/>
      <c r="C351" s="27"/>
      <c r="D351" s="27"/>
      <c r="E351" s="36"/>
      <c r="F351" s="30" t="str">
        <f aca="false">IF(A351="","",IF(Settings!$B$8="","No GST",IF(IFERROR(INDEX(Clients!$G$5:$G$154,MATCH(C351,Clients!$A$5:$A$154,0)),"")="96","Export",IF(IFERROR(INDEX(Clients!$G$5:$G$154,MATCH(C351,Clients!$A$5:$A$154,0)),"")=Settings!$B$17,"CGST+SGST","IGST"))))</f>
        <v/>
      </c>
      <c r="G351" s="31" t="n">
        <f aca="false">IF(F351="IGST",ROUND(N(E351)*Settings!$B$10,0),0)</f>
        <v>0</v>
      </c>
      <c r="H351" s="31" t="n">
        <f aca="false">IF(F351="CGST+SGST",ROUND(N(E351)*Settings!$B$10/2,0),0)</f>
        <v>0</v>
      </c>
      <c r="I351" s="31" t="n">
        <f aca="false">H351</f>
        <v>0</v>
      </c>
      <c r="J351" s="32" t="n">
        <f aca="false">N(E351)+G351+H351+I351</f>
        <v>0</v>
      </c>
      <c r="K351" s="31" t="n">
        <f aca="false">IF(A351="",0,ROUND(N(E351)*IFERROR(INDEX(Clients!$E$5:$E$154,MATCH(C351,Clients!$A$5:$A$154,0)),0),0))</f>
        <v>0</v>
      </c>
      <c r="L351" s="31" t="n">
        <f aca="false">J351-K351</f>
        <v>0</v>
      </c>
      <c r="M351" s="33" t="str">
        <f aca="false">IF(A351="","",B351+IFERROR(INDEX(Clients!$F$5:$F$154,MATCH(C351,Clients!$A$5:$A$154,0)),0))</f>
        <v/>
      </c>
      <c r="N351" s="36"/>
      <c r="O351" s="36"/>
      <c r="P351" s="35"/>
      <c r="Q351" s="32" t="n">
        <f aca="false">IF(A351="",0,J351-N(N351)-N(O351))</f>
        <v>0</v>
      </c>
      <c r="R351" s="34" t="str">
        <f aca="false">IF(OR(A351="",Q351&lt;=0),"",MAX(0,Settings!$B$15-M351))</f>
        <v/>
      </c>
      <c r="S351" s="30" t="str">
        <f aca="false">IF(A351="","",IF(Q351&lt;=0,"Paid",IF(N(N351)&gt;0,"Part paid",IF(N(R351)&gt;0,"Overdue","Due"))))</f>
        <v/>
      </c>
      <c r="T351" s="34" t="str">
        <f aca="false">IF(A351="","",IF(MONTH(B351)&gt;=4,MONTH(B351)-3,MONTH(B351)+9))</f>
        <v/>
      </c>
    </row>
    <row r="352" customFormat="false" ht="15" hidden="false" customHeight="true" outlineLevel="0" collapsed="false">
      <c r="A352" s="27"/>
      <c r="B352" s="35"/>
      <c r="C352" s="27"/>
      <c r="D352" s="27"/>
      <c r="E352" s="36"/>
      <c r="F352" s="30" t="str">
        <f aca="false">IF(A352="","",IF(Settings!$B$8="","No GST",IF(IFERROR(INDEX(Clients!$G$5:$G$154,MATCH(C352,Clients!$A$5:$A$154,0)),"")="96","Export",IF(IFERROR(INDEX(Clients!$G$5:$G$154,MATCH(C352,Clients!$A$5:$A$154,0)),"")=Settings!$B$17,"CGST+SGST","IGST"))))</f>
        <v/>
      </c>
      <c r="G352" s="31" t="n">
        <f aca="false">IF(F352="IGST",ROUND(N(E352)*Settings!$B$10,0),0)</f>
        <v>0</v>
      </c>
      <c r="H352" s="31" t="n">
        <f aca="false">IF(F352="CGST+SGST",ROUND(N(E352)*Settings!$B$10/2,0),0)</f>
        <v>0</v>
      </c>
      <c r="I352" s="31" t="n">
        <f aca="false">H352</f>
        <v>0</v>
      </c>
      <c r="J352" s="32" t="n">
        <f aca="false">N(E352)+G352+H352+I352</f>
        <v>0</v>
      </c>
      <c r="K352" s="31" t="n">
        <f aca="false">IF(A352="",0,ROUND(N(E352)*IFERROR(INDEX(Clients!$E$5:$E$154,MATCH(C352,Clients!$A$5:$A$154,0)),0),0))</f>
        <v>0</v>
      </c>
      <c r="L352" s="31" t="n">
        <f aca="false">J352-K352</f>
        <v>0</v>
      </c>
      <c r="M352" s="33" t="str">
        <f aca="false">IF(A352="","",B352+IFERROR(INDEX(Clients!$F$5:$F$154,MATCH(C352,Clients!$A$5:$A$154,0)),0))</f>
        <v/>
      </c>
      <c r="N352" s="36"/>
      <c r="O352" s="36"/>
      <c r="P352" s="35"/>
      <c r="Q352" s="32" t="n">
        <f aca="false">IF(A352="",0,J352-N(N352)-N(O352))</f>
        <v>0</v>
      </c>
      <c r="R352" s="34" t="str">
        <f aca="false">IF(OR(A352="",Q352&lt;=0),"",MAX(0,Settings!$B$15-M352))</f>
        <v/>
      </c>
      <c r="S352" s="30" t="str">
        <f aca="false">IF(A352="","",IF(Q352&lt;=0,"Paid",IF(N(N352)&gt;0,"Part paid",IF(N(R352)&gt;0,"Overdue","Due"))))</f>
        <v/>
      </c>
      <c r="T352" s="34" t="str">
        <f aca="false">IF(A352="","",IF(MONTH(B352)&gt;=4,MONTH(B352)-3,MONTH(B352)+9))</f>
        <v/>
      </c>
    </row>
    <row r="353" customFormat="false" ht="15" hidden="false" customHeight="true" outlineLevel="0" collapsed="false">
      <c r="A353" s="27"/>
      <c r="B353" s="35"/>
      <c r="C353" s="27"/>
      <c r="D353" s="27"/>
      <c r="E353" s="36"/>
      <c r="F353" s="30" t="str">
        <f aca="false">IF(A353="","",IF(Settings!$B$8="","No GST",IF(IFERROR(INDEX(Clients!$G$5:$G$154,MATCH(C353,Clients!$A$5:$A$154,0)),"")="96","Export",IF(IFERROR(INDEX(Clients!$G$5:$G$154,MATCH(C353,Clients!$A$5:$A$154,0)),"")=Settings!$B$17,"CGST+SGST","IGST"))))</f>
        <v/>
      </c>
      <c r="G353" s="31" t="n">
        <f aca="false">IF(F353="IGST",ROUND(N(E353)*Settings!$B$10,0),0)</f>
        <v>0</v>
      </c>
      <c r="H353" s="31" t="n">
        <f aca="false">IF(F353="CGST+SGST",ROUND(N(E353)*Settings!$B$10/2,0),0)</f>
        <v>0</v>
      </c>
      <c r="I353" s="31" t="n">
        <f aca="false">H353</f>
        <v>0</v>
      </c>
      <c r="J353" s="32" t="n">
        <f aca="false">N(E353)+G353+H353+I353</f>
        <v>0</v>
      </c>
      <c r="K353" s="31" t="n">
        <f aca="false">IF(A353="",0,ROUND(N(E353)*IFERROR(INDEX(Clients!$E$5:$E$154,MATCH(C353,Clients!$A$5:$A$154,0)),0),0))</f>
        <v>0</v>
      </c>
      <c r="L353" s="31" t="n">
        <f aca="false">J353-K353</f>
        <v>0</v>
      </c>
      <c r="M353" s="33" t="str">
        <f aca="false">IF(A353="","",B353+IFERROR(INDEX(Clients!$F$5:$F$154,MATCH(C353,Clients!$A$5:$A$154,0)),0))</f>
        <v/>
      </c>
      <c r="N353" s="36"/>
      <c r="O353" s="36"/>
      <c r="P353" s="35"/>
      <c r="Q353" s="32" t="n">
        <f aca="false">IF(A353="",0,J353-N(N353)-N(O353))</f>
        <v>0</v>
      </c>
      <c r="R353" s="34" t="str">
        <f aca="false">IF(OR(A353="",Q353&lt;=0),"",MAX(0,Settings!$B$15-M353))</f>
        <v/>
      </c>
      <c r="S353" s="30" t="str">
        <f aca="false">IF(A353="","",IF(Q353&lt;=0,"Paid",IF(N(N353)&gt;0,"Part paid",IF(N(R353)&gt;0,"Overdue","Due"))))</f>
        <v/>
      </c>
      <c r="T353" s="34" t="str">
        <f aca="false">IF(A353="","",IF(MONTH(B353)&gt;=4,MONTH(B353)-3,MONTH(B353)+9))</f>
        <v/>
      </c>
    </row>
    <row r="354" customFormat="false" ht="15" hidden="false" customHeight="true" outlineLevel="0" collapsed="false">
      <c r="A354" s="27"/>
      <c r="B354" s="35"/>
      <c r="C354" s="27"/>
      <c r="D354" s="27"/>
      <c r="E354" s="36"/>
      <c r="F354" s="30" t="str">
        <f aca="false">IF(A354="","",IF(Settings!$B$8="","No GST",IF(IFERROR(INDEX(Clients!$G$5:$G$154,MATCH(C354,Clients!$A$5:$A$154,0)),"")="96","Export",IF(IFERROR(INDEX(Clients!$G$5:$G$154,MATCH(C354,Clients!$A$5:$A$154,0)),"")=Settings!$B$17,"CGST+SGST","IGST"))))</f>
        <v/>
      </c>
      <c r="G354" s="31" t="n">
        <f aca="false">IF(F354="IGST",ROUND(N(E354)*Settings!$B$10,0),0)</f>
        <v>0</v>
      </c>
      <c r="H354" s="31" t="n">
        <f aca="false">IF(F354="CGST+SGST",ROUND(N(E354)*Settings!$B$10/2,0),0)</f>
        <v>0</v>
      </c>
      <c r="I354" s="31" t="n">
        <f aca="false">H354</f>
        <v>0</v>
      </c>
      <c r="J354" s="32" t="n">
        <f aca="false">N(E354)+G354+H354+I354</f>
        <v>0</v>
      </c>
      <c r="K354" s="31" t="n">
        <f aca="false">IF(A354="",0,ROUND(N(E354)*IFERROR(INDEX(Clients!$E$5:$E$154,MATCH(C354,Clients!$A$5:$A$154,0)),0),0))</f>
        <v>0</v>
      </c>
      <c r="L354" s="31" t="n">
        <f aca="false">J354-K354</f>
        <v>0</v>
      </c>
      <c r="M354" s="33" t="str">
        <f aca="false">IF(A354="","",B354+IFERROR(INDEX(Clients!$F$5:$F$154,MATCH(C354,Clients!$A$5:$A$154,0)),0))</f>
        <v/>
      </c>
      <c r="N354" s="36"/>
      <c r="O354" s="36"/>
      <c r="P354" s="35"/>
      <c r="Q354" s="32" t="n">
        <f aca="false">IF(A354="",0,J354-N(N354)-N(O354))</f>
        <v>0</v>
      </c>
      <c r="R354" s="34" t="str">
        <f aca="false">IF(OR(A354="",Q354&lt;=0),"",MAX(0,Settings!$B$15-M354))</f>
        <v/>
      </c>
      <c r="S354" s="30" t="str">
        <f aca="false">IF(A354="","",IF(Q354&lt;=0,"Paid",IF(N(N354)&gt;0,"Part paid",IF(N(R354)&gt;0,"Overdue","Due"))))</f>
        <v/>
      </c>
      <c r="T354" s="34" t="str">
        <f aca="false">IF(A354="","",IF(MONTH(B354)&gt;=4,MONTH(B354)-3,MONTH(B354)+9))</f>
        <v/>
      </c>
    </row>
    <row r="355" customFormat="false" ht="15" hidden="false" customHeight="true" outlineLevel="0" collapsed="false">
      <c r="A355" s="27"/>
      <c r="B355" s="35"/>
      <c r="C355" s="27"/>
      <c r="D355" s="27"/>
      <c r="E355" s="36"/>
      <c r="F355" s="30" t="str">
        <f aca="false">IF(A355="","",IF(Settings!$B$8="","No GST",IF(IFERROR(INDEX(Clients!$G$5:$G$154,MATCH(C355,Clients!$A$5:$A$154,0)),"")="96","Export",IF(IFERROR(INDEX(Clients!$G$5:$G$154,MATCH(C355,Clients!$A$5:$A$154,0)),"")=Settings!$B$17,"CGST+SGST","IGST"))))</f>
        <v/>
      </c>
      <c r="G355" s="31" t="n">
        <f aca="false">IF(F355="IGST",ROUND(N(E355)*Settings!$B$10,0),0)</f>
        <v>0</v>
      </c>
      <c r="H355" s="31" t="n">
        <f aca="false">IF(F355="CGST+SGST",ROUND(N(E355)*Settings!$B$10/2,0),0)</f>
        <v>0</v>
      </c>
      <c r="I355" s="31" t="n">
        <f aca="false">H355</f>
        <v>0</v>
      </c>
      <c r="J355" s="32" t="n">
        <f aca="false">N(E355)+G355+H355+I355</f>
        <v>0</v>
      </c>
      <c r="K355" s="31" t="n">
        <f aca="false">IF(A355="",0,ROUND(N(E355)*IFERROR(INDEX(Clients!$E$5:$E$154,MATCH(C355,Clients!$A$5:$A$154,0)),0),0))</f>
        <v>0</v>
      </c>
      <c r="L355" s="31" t="n">
        <f aca="false">J355-K355</f>
        <v>0</v>
      </c>
      <c r="M355" s="33" t="str">
        <f aca="false">IF(A355="","",B355+IFERROR(INDEX(Clients!$F$5:$F$154,MATCH(C355,Clients!$A$5:$A$154,0)),0))</f>
        <v/>
      </c>
      <c r="N355" s="36"/>
      <c r="O355" s="36"/>
      <c r="P355" s="35"/>
      <c r="Q355" s="32" t="n">
        <f aca="false">IF(A355="",0,J355-N(N355)-N(O355))</f>
        <v>0</v>
      </c>
      <c r="R355" s="34" t="str">
        <f aca="false">IF(OR(A355="",Q355&lt;=0),"",MAX(0,Settings!$B$15-M355))</f>
        <v/>
      </c>
      <c r="S355" s="30" t="str">
        <f aca="false">IF(A355="","",IF(Q355&lt;=0,"Paid",IF(N(N355)&gt;0,"Part paid",IF(N(R355)&gt;0,"Overdue","Due"))))</f>
        <v/>
      </c>
      <c r="T355" s="34" t="str">
        <f aca="false">IF(A355="","",IF(MONTH(B355)&gt;=4,MONTH(B355)-3,MONTH(B355)+9))</f>
        <v/>
      </c>
    </row>
    <row r="356" customFormat="false" ht="15" hidden="false" customHeight="true" outlineLevel="0" collapsed="false">
      <c r="A356" s="27"/>
      <c r="B356" s="35"/>
      <c r="C356" s="27"/>
      <c r="D356" s="27"/>
      <c r="E356" s="36"/>
      <c r="F356" s="30" t="str">
        <f aca="false">IF(A356="","",IF(Settings!$B$8="","No GST",IF(IFERROR(INDEX(Clients!$G$5:$G$154,MATCH(C356,Clients!$A$5:$A$154,0)),"")="96","Export",IF(IFERROR(INDEX(Clients!$G$5:$G$154,MATCH(C356,Clients!$A$5:$A$154,0)),"")=Settings!$B$17,"CGST+SGST","IGST"))))</f>
        <v/>
      </c>
      <c r="G356" s="31" t="n">
        <f aca="false">IF(F356="IGST",ROUND(N(E356)*Settings!$B$10,0),0)</f>
        <v>0</v>
      </c>
      <c r="H356" s="31" t="n">
        <f aca="false">IF(F356="CGST+SGST",ROUND(N(E356)*Settings!$B$10/2,0),0)</f>
        <v>0</v>
      </c>
      <c r="I356" s="31" t="n">
        <f aca="false">H356</f>
        <v>0</v>
      </c>
      <c r="J356" s="32" t="n">
        <f aca="false">N(E356)+G356+H356+I356</f>
        <v>0</v>
      </c>
      <c r="K356" s="31" t="n">
        <f aca="false">IF(A356="",0,ROUND(N(E356)*IFERROR(INDEX(Clients!$E$5:$E$154,MATCH(C356,Clients!$A$5:$A$154,0)),0),0))</f>
        <v>0</v>
      </c>
      <c r="L356" s="31" t="n">
        <f aca="false">J356-K356</f>
        <v>0</v>
      </c>
      <c r="M356" s="33" t="str">
        <f aca="false">IF(A356="","",B356+IFERROR(INDEX(Clients!$F$5:$F$154,MATCH(C356,Clients!$A$5:$A$154,0)),0))</f>
        <v/>
      </c>
      <c r="N356" s="36"/>
      <c r="O356" s="36"/>
      <c r="P356" s="35"/>
      <c r="Q356" s="32" t="n">
        <f aca="false">IF(A356="",0,J356-N(N356)-N(O356))</f>
        <v>0</v>
      </c>
      <c r="R356" s="34" t="str">
        <f aca="false">IF(OR(A356="",Q356&lt;=0),"",MAX(0,Settings!$B$15-M356))</f>
        <v/>
      </c>
      <c r="S356" s="30" t="str">
        <f aca="false">IF(A356="","",IF(Q356&lt;=0,"Paid",IF(N(N356)&gt;0,"Part paid",IF(N(R356)&gt;0,"Overdue","Due"))))</f>
        <v/>
      </c>
      <c r="T356" s="34" t="str">
        <f aca="false">IF(A356="","",IF(MONTH(B356)&gt;=4,MONTH(B356)-3,MONTH(B356)+9))</f>
        <v/>
      </c>
    </row>
    <row r="357" customFormat="false" ht="15" hidden="false" customHeight="true" outlineLevel="0" collapsed="false">
      <c r="A357" s="27"/>
      <c r="B357" s="35"/>
      <c r="C357" s="27"/>
      <c r="D357" s="27"/>
      <c r="E357" s="36"/>
      <c r="F357" s="30" t="str">
        <f aca="false">IF(A357="","",IF(Settings!$B$8="","No GST",IF(IFERROR(INDEX(Clients!$G$5:$G$154,MATCH(C357,Clients!$A$5:$A$154,0)),"")="96","Export",IF(IFERROR(INDEX(Clients!$G$5:$G$154,MATCH(C357,Clients!$A$5:$A$154,0)),"")=Settings!$B$17,"CGST+SGST","IGST"))))</f>
        <v/>
      </c>
      <c r="G357" s="31" t="n">
        <f aca="false">IF(F357="IGST",ROUND(N(E357)*Settings!$B$10,0),0)</f>
        <v>0</v>
      </c>
      <c r="H357" s="31" t="n">
        <f aca="false">IF(F357="CGST+SGST",ROUND(N(E357)*Settings!$B$10/2,0),0)</f>
        <v>0</v>
      </c>
      <c r="I357" s="31" t="n">
        <f aca="false">H357</f>
        <v>0</v>
      </c>
      <c r="J357" s="32" t="n">
        <f aca="false">N(E357)+G357+H357+I357</f>
        <v>0</v>
      </c>
      <c r="K357" s="31" t="n">
        <f aca="false">IF(A357="",0,ROUND(N(E357)*IFERROR(INDEX(Clients!$E$5:$E$154,MATCH(C357,Clients!$A$5:$A$154,0)),0),0))</f>
        <v>0</v>
      </c>
      <c r="L357" s="31" t="n">
        <f aca="false">J357-K357</f>
        <v>0</v>
      </c>
      <c r="M357" s="33" t="str">
        <f aca="false">IF(A357="","",B357+IFERROR(INDEX(Clients!$F$5:$F$154,MATCH(C357,Clients!$A$5:$A$154,0)),0))</f>
        <v/>
      </c>
      <c r="N357" s="36"/>
      <c r="O357" s="36"/>
      <c r="P357" s="35"/>
      <c r="Q357" s="32" t="n">
        <f aca="false">IF(A357="",0,J357-N(N357)-N(O357))</f>
        <v>0</v>
      </c>
      <c r="R357" s="34" t="str">
        <f aca="false">IF(OR(A357="",Q357&lt;=0),"",MAX(0,Settings!$B$15-M357))</f>
        <v/>
      </c>
      <c r="S357" s="30" t="str">
        <f aca="false">IF(A357="","",IF(Q357&lt;=0,"Paid",IF(N(N357)&gt;0,"Part paid",IF(N(R357)&gt;0,"Overdue","Due"))))</f>
        <v/>
      </c>
      <c r="T357" s="34" t="str">
        <f aca="false">IF(A357="","",IF(MONTH(B357)&gt;=4,MONTH(B357)-3,MONTH(B357)+9))</f>
        <v/>
      </c>
    </row>
    <row r="358" customFormat="false" ht="15" hidden="false" customHeight="true" outlineLevel="0" collapsed="false">
      <c r="A358" s="27"/>
      <c r="B358" s="35"/>
      <c r="C358" s="27"/>
      <c r="D358" s="27"/>
      <c r="E358" s="36"/>
      <c r="F358" s="30" t="str">
        <f aca="false">IF(A358="","",IF(Settings!$B$8="","No GST",IF(IFERROR(INDEX(Clients!$G$5:$G$154,MATCH(C358,Clients!$A$5:$A$154,0)),"")="96","Export",IF(IFERROR(INDEX(Clients!$G$5:$G$154,MATCH(C358,Clients!$A$5:$A$154,0)),"")=Settings!$B$17,"CGST+SGST","IGST"))))</f>
        <v/>
      </c>
      <c r="G358" s="31" t="n">
        <f aca="false">IF(F358="IGST",ROUND(N(E358)*Settings!$B$10,0),0)</f>
        <v>0</v>
      </c>
      <c r="H358" s="31" t="n">
        <f aca="false">IF(F358="CGST+SGST",ROUND(N(E358)*Settings!$B$10/2,0),0)</f>
        <v>0</v>
      </c>
      <c r="I358" s="31" t="n">
        <f aca="false">H358</f>
        <v>0</v>
      </c>
      <c r="J358" s="32" t="n">
        <f aca="false">N(E358)+G358+H358+I358</f>
        <v>0</v>
      </c>
      <c r="K358" s="31" t="n">
        <f aca="false">IF(A358="",0,ROUND(N(E358)*IFERROR(INDEX(Clients!$E$5:$E$154,MATCH(C358,Clients!$A$5:$A$154,0)),0),0))</f>
        <v>0</v>
      </c>
      <c r="L358" s="31" t="n">
        <f aca="false">J358-K358</f>
        <v>0</v>
      </c>
      <c r="M358" s="33" t="str">
        <f aca="false">IF(A358="","",B358+IFERROR(INDEX(Clients!$F$5:$F$154,MATCH(C358,Clients!$A$5:$A$154,0)),0))</f>
        <v/>
      </c>
      <c r="N358" s="36"/>
      <c r="O358" s="36"/>
      <c r="P358" s="35"/>
      <c r="Q358" s="32" t="n">
        <f aca="false">IF(A358="",0,J358-N(N358)-N(O358))</f>
        <v>0</v>
      </c>
      <c r="R358" s="34" t="str">
        <f aca="false">IF(OR(A358="",Q358&lt;=0),"",MAX(0,Settings!$B$15-M358))</f>
        <v/>
      </c>
      <c r="S358" s="30" t="str">
        <f aca="false">IF(A358="","",IF(Q358&lt;=0,"Paid",IF(N(N358)&gt;0,"Part paid",IF(N(R358)&gt;0,"Overdue","Due"))))</f>
        <v/>
      </c>
      <c r="T358" s="34" t="str">
        <f aca="false">IF(A358="","",IF(MONTH(B358)&gt;=4,MONTH(B358)-3,MONTH(B358)+9))</f>
        <v/>
      </c>
    </row>
    <row r="359" customFormat="false" ht="15" hidden="false" customHeight="true" outlineLevel="0" collapsed="false">
      <c r="A359" s="27"/>
      <c r="B359" s="35"/>
      <c r="C359" s="27"/>
      <c r="D359" s="27"/>
      <c r="E359" s="36"/>
      <c r="F359" s="30" t="str">
        <f aca="false">IF(A359="","",IF(Settings!$B$8="","No GST",IF(IFERROR(INDEX(Clients!$G$5:$G$154,MATCH(C359,Clients!$A$5:$A$154,0)),"")="96","Export",IF(IFERROR(INDEX(Clients!$G$5:$G$154,MATCH(C359,Clients!$A$5:$A$154,0)),"")=Settings!$B$17,"CGST+SGST","IGST"))))</f>
        <v/>
      </c>
      <c r="G359" s="31" t="n">
        <f aca="false">IF(F359="IGST",ROUND(N(E359)*Settings!$B$10,0),0)</f>
        <v>0</v>
      </c>
      <c r="H359" s="31" t="n">
        <f aca="false">IF(F359="CGST+SGST",ROUND(N(E359)*Settings!$B$10/2,0),0)</f>
        <v>0</v>
      </c>
      <c r="I359" s="31" t="n">
        <f aca="false">H359</f>
        <v>0</v>
      </c>
      <c r="J359" s="32" t="n">
        <f aca="false">N(E359)+G359+H359+I359</f>
        <v>0</v>
      </c>
      <c r="K359" s="31" t="n">
        <f aca="false">IF(A359="",0,ROUND(N(E359)*IFERROR(INDEX(Clients!$E$5:$E$154,MATCH(C359,Clients!$A$5:$A$154,0)),0),0))</f>
        <v>0</v>
      </c>
      <c r="L359" s="31" t="n">
        <f aca="false">J359-K359</f>
        <v>0</v>
      </c>
      <c r="M359" s="33" t="str">
        <f aca="false">IF(A359="","",B359+IFERROR(INDEX(Clients!$F$5:$F$154,MATCH(C359,Clients!$A$5:$A$154,0)),0))</f>
        <v/>
      </c>
      <c r="N359" s="36"/>
      <c r="O359" s="36"/>
      <c r="P359" s="35"/>
      <c r="Q359" s="32" t="n">
        <f aca="false">IF(A359="",0,J359-N(N359)-N(O359))</f>
        <v>0</v>
      </c>
      <c r="R359" s="34" t="str">
        <f aca="false">IF(OR(A359="",Q359&lt;=0),"",MAX(0,Settings!$B$15-M359))</f>
        <v/>
      </c>
      <c r="S359" s="30" t="str">
        <f aca="false">IF(A359="","",IF(Q359&lt;=0,"Paid",IF(N(N359)&gt;0,"Part paid",IF(N(R359)&gt;0,"Overdue","Due"))))</f>
        <v/>
      </c>
      <c r="T359" s="34" t="str">
        <f aca="false">IF(A359="","",IF(MONTH(B359)&gt;=4,MONTH(B359)-3,MONTH(B359)+9))</f>
        <v/>
      </c>
    </row>
    <row r="360" customFormat="false" ht="15" hidden="false" customHeight="true" outlineLevel="0" collapsed="false">
      <c r="A360" s="27"/>
      <c r="B360" s="35"/>
      <c r="C360" s="27"/>
      <c r="D360" s="27"/>
      <c r="E360" s="36"/>
      <c r="F360" s="30" t="str">
        <f aca="false">IF(A360="","",IF(Settings!$B$8="","No GST",IF(IFERROR(INDEX(Clients!$G$5:$G$154,MATCH(C360,Clients!$A$5:$A$154,0)),"")="96","Export",IF(IFERROR(INDEX(Clients!$G$5:$G$154,MATCH(C360,Clients!$A$5:$A$154,0)),"")=Settings!$B$17,"CGST+SGST","IGST"))))</f>
        <v/>
      </c>
      <c r="G360" s="31" t="n">
        <f aca="false">IF(F360="IGST",ROUND(N(E360)*Settings!$B$10,0),0)</f>
        <v>0</v>
      </c>
      <c r="H360" s="31" t="n">
        <f aca="false">IF(F360="CGST+SGST",ROUND(N(E360)*Settings!$B$10/2,0),0)</f>
        <v>0</v>
      </c>
      <c r="I360" s="31" t="n">
        <f aca="false">H360</f>
        <v>0</v>
      </c>
      <c r="J360" s="32" t="n">
        <f aca="false">N(E360)+G360+H360+I360</f>
        <v>0</v>
      </c>
      <c r="K360" s="31" t="n">
        <f aca="false">IF(A360="",0,ROUND(N(E360)*IFERROR(INDEX(Clients!$E$5:$E$154,MATCH(C360,Clients!$A$5:$A$154,0)),0),0))</f>
        <v>0</v>
      </c>
      <c r="L360" s="31" t="n">
        <f aca="false">J360-K360</f>
        <v>0</v>
      </c>
      <c r="M360" s="33" t="str">
        <f aca="false">IF(A360="","",B360+IFERROR(INDEX(Clients!$F$5:$F$154,MATCH(C360,Clients!$A$5:$A$154,0)),0))</f>
        <v/>
      </c>
      <c r="N360" s="36"/>
      <c r="O360" s="36"/>
      <c r="P360" s="35"/>
      <c r="Q360" s="32" t="n">
        <f aca="false">IF(A360="",0,J360-N(N360)-N(O360))</f>
        <v>0</v>
      </c>
      <c r="R360" s="34" t="str">
        <f aca="false">IF(OR(A360="",Q360&lt;=0),"",MAX(0,Settings!$B$15-M360))</f>
        <v/>
      </c>
      <c r="S360" s="30" t="str">
        <f aca="false">IF(A360="","",IF(Q360&lt;=0,"Paid",IF(N(N360)&gt;0,"Part paid",IF(N(R360)&gt;0,"Overdue","Due"))))</f>
        <v/>
      </c>
      <c r="T360" s="34" t="str">
        <f aca="false">IF(A360="","",IF(MONTH(B360)&gt;=4,MONTH(B360)-3,MONTH(B360)+9))</f>
        <v/>
      </c>
    </row>
    <row r="361" customFormat="false" ht="15" hidden="false" customHeight="true" outlineLevel="0" collapsed="false">
      <c r="A361" s="27"/>
      <c r="B361" s="35"/>
      <c r="C361" s="27"/>
      <c r="D361" s="27"/>
      <c r="E361" s="36"/>
      <c r="F361" s="30" t="str">
        <f aca="false">IF(A361="","",IF(Settings!$B$8="","No GST",IF(IFERROR(INDEX(Clients!$G$5:$G$154,MATCH(C361,Clients!$A$5:$A$154,0)),"")="96","Export",IF(IFERROR(INDEX(Clients!$G$5:$G$154,MATCH(C361,Clients!$A$5:$A$154,0)),"")=Settings!$B$17,"CGST+SGST","IGST"))))</f>
        <v/>
      </c>
      <c r="G361" s="31" t="n">
        <f aca="false">IF(F361="IGST",ROUND(N(E361)*Settings!$B$10,0),0)</f>
        <v>0</v>
      </c>
      <c r="H361" s="31" t="n">
        <f aca="false">IF(F361="CGST+SGST",ROUND(N(E361)*Settings!$B$10/2,0),0)</f>
        <v>0</v>
      </c>
      <c r="I361" s="31" t="n">
        <f aca="false">H361</f>
        <v>0</v>
      </c>
      <c r="J361" s="32" t="n">
        <f aca="false">N(E361)+G361+H361+I361</f>
        <v>0</v>
      </c>
      <c r="K361" s="31" t="n">
        <f aca="false">IF(A361="",0,ROUND(N(E361)*IFERROR(INDEX(Clients!$E$5:$E$154,MATCH(C361,Clients!$A$5:$A$154,0)),0),0))</f>
        <v>0</v>
      </c>
      <c r="L361" s="31" t="n">
        <f aca="false">J361-K361</f>
        <v>0</v>
      </c>
      <c r="M361" s="33" t="str">
        <f aca="false">IF(A361="","",B361+IFERROR(INDEX(Clients!$F$5:$F$154,MATCH(C361,Clients!$A$5:$A$154,0)),0))</f>
        <v/>
      </c>
      <c r="N361" s="36"/>
      <c r="O361" s="36"/>
      <c r="P361" s="35"/>
      <c r="Q361" s="32" t="n">
        <f aca="false">IF(A361="",0,J361-N(N361)-N(O361))</f>
        <v>0</v>
      </c>
      <c r="R361" s="34" t="str">
        <f aca="false">IF(OR(A361="",Q361&lt;=0),"",MAX(0,Settings!$B$15-M361))</f>
        <v/>
      </c>
      <c r="S361" s="30" t="str">
        <f aca="false">IF(A361="","",IF(Q361&lt;=0,"Paid",IF(N(N361)&gt;0,"Part paid",IF(N(R361)&gt;0,"Overdue","Due"))))</f>
        <v/>
      </c>
      <c r="T361" s="34" t="str">
        <f aca="false">IF(A361="","",IF(MONTH(B361)&gt;=4,MONTH(B361)-3,MONTH(B361)+9))</f>
        <v/>
      </c>
    </row>
    <row r="362" customFormat="false" ht="15" hidden="false" customHeight="true" outlineLevel="0" collapsed="false">
      <c r="A362" s="27"/>
      <c r="B362" s="35"/>
      <c r="C362" s="27"/>
      <c r="D362" s="27"/>
      <c r="E362" s="36"/>
      <c r="F362" s="30" t="str">
        <f aca="false">IF(A362="","",IF(Settings!$B$8="","No GST",IF(IFERROR(INDEX(Clients!$G$5:$G$154,MATCH(C362,Clients!$A$5:$A$154,0)),"")="96","Export",IF(IFERROR(INDEX(Clients!$G$5:$G$154,MATCH(C362,Clients!$A$5:$A$154,0)),"")=Settings!$B$17,"CGST+SGST","IGST"))))</f>
        <v/>
      </c>
      <c r="G362" s="31" t="n">
        <f aca="false">IF(F362="IGST",ROUND(N(E362)*Settings!$B$10,0),0)</f>
        <v>0</v>
      </c>
      <c r="H362" s="31" t="n">
        <f aca="false">IF(F362="CGST+SGST",ROUND(N(E362)*Settings!$B$10/2,0),0)</f>
        <v>0</v>
      </c>
      <c r="I362" s="31" t="n">
        <f aca="false">H362</f>
        <v>0</v>
      </c>
      <c r="J362" s="32" t="n">
        <f aca="false">N(E362)+G362+H362+I362</f>
        <v>0</v>
      </c>
      <c r="K362" s="31" t="n">
        <f aca="false">IF(A362="",0,ROUND(N(E362)*IFERROR(INDEX(Clients!$E$5:$E$154,MATCH(C362,Clients!$A$5:$A$154,0)),0),0))</f>
        <v>0</v>
      </c>
      <c r="L362" s="31" t="n">
        <f aca="false">J362-K362</f>
        <v>0</v>
      </c>
      <c r="M362" s="33" t="str">
        <f aca="false">IF(A362="","",B362+IFERROR(INDEX(Clients!$F$5:$F$154,MATCH(C362,Clients!$A$5:$A$154,0)),0))</f>
        <v/>
      </c>
      <c r="N362" s="36"/>
      <c r="O362" s="36"/>
      <c r="P362" s="35"/>
      <c r="Q362" s="32" t="n">
        <f aca="false">IF(A362="",0,J362-N(N362)-N(O362))</f>
        <v>0</v>
      </c>
      <c r="R362" s="34" t="str">
        <f aca="false">IF(OR(A362="",Q362&lt;=0),"",MAX(0,Settings!$B$15-M362))</f>
        <v/>
      </c>
      <c r="S362" s="30" t="str">
        <f aca="false">IF(A362="","",IF(Q362&lt;=0,"Paid",IF(N(N362)&gt;0,"Part paid",IF(N(R362)&gt;0,"Overdue","Due"))))</f>
        <v/>
      </c>
      <c r="T362" s="34" t="str">
        <f aca="false">IF(A362="","",IF(MONTH(B362)&gt;=4,MONTH(B362)-3,MONTH(B362)+9))</f>
        <v/>
      </c>
    </row>
    <row r="363" customFormat="false" ht="15" hidden="false" customHeight="true" outlineLevel="0" collapsed="false">
      <c r="A363" s="27"/>
      <c r="B363" s="35"/>
      <c r="C363" s="27"/>
      <c r="D363" s="27"/>
      <c r="E363" s="36"/>
      <c r="F363" s="30" t="str">
        <f aca="false">IF(A363="","",IF(Settings!$B$8="","No GST",IF(IFERROR(INDEX(Clients!$G$5:$G$154,MATCH(C363,Clients!$A$5:$A$154,0)),"")="96","Export",IF(IFERROR(INDEX(Clients!$G$5:$G$154,MATCH(C363,Clients!$A$5:$A$154,0)),"")=Settings!$B$17,"CGST+SGST","IGST"))))</f>
        <v/>
      </c>
      <c r="G363" s="31" t="n">
        <f aca="false">IF(F363="IGST",ROUND(N(E363)*Settings!$B$10,0),0)</f>
        <v>0</v>
      </c>
      <c r="H363" s="31" t="n">
        <f aca="false">IF(F363="CGST+SGST",ROUND(N(E363)*Settings!$B$10/2,0),0)</f>
        <v>0</v>
      </c>
      <c r="I363" s="31" t="n">
        <f aca="false">H363</f>
        <v>0</v>
      </c>
      <c r="J363" s="32" t="n">
        <f aca="false">N(E363)+G363+H363+I363</f>
        <v>0</v>
      </c>
      <c r="K363" s="31" t="n">
        <f aca="false">IF(A363="",0,ROUND(N(E363)*IFERROR(INDEX(Clients!$E$5:$E$154,MATCH(C363,Clients!$A$5:$A$154,0)),0),0))</f>
        <v>0</v>
      </c>
      <c r="L363" s="31" t="n">
        <f aca="false">J363-K363</f>
        <v>0</v>
      </c>
      <c r="M363" s="33" t="str">
        <f aca="false">IF(A363="","",B363+IFERROR(INDEX(Clients!$F$5:$F$154,MATCH(C363,Clients!$A$5:$A$154,0)),0))</f>
        <v/>
      </c>
      <c r="N363" s="36"/>
      <c r="O363" s="36"/>
      <c r="P363" s="35"/>
      <c r="Q363" s="32" t="n">
        <f aca="false">IF(A363="",0,J363-N(N363)-N(O363))</f>
        <v>0</v>
      </c>
      <c r="R363" s="34" t="str">
        <f aca="false">IF(OR(A363="",Q363&lt;=0),"",MAX(0,Settings!$B$15-M363))</f>
        <v/>
      </c>
      <c r="S363" s="30" t="str">
        <f aca="false">IF(A363="","",IF(Q363&lt;=0,"Paid",IF(N(N363)&gt;0,"Part paid",IF(N(R363)&gt;0,"Overdue","Due"))))</f>
        <v/>
      </c>
      <c r="T363" s="34" t="str">
        <f aca="false">IF(A363="","",IF(MONTH(B363)&gt;=4,MONTH(B363)-3,MONTH(B363)+9))</f>
        <v/>
      </c>
    </row>
    <row r="364" customFormat="false" ht="15" hidden="false" customHeight="true" outlineLevel="0" collapsed="false">
      <c r="A364" s="27"/>
      <c r="B364" s="35"/>
      <c r="C364" s="27"/>
      <c r="D364" s="27"/>
      <c r="E364" s="36"/>
      <c r="F364" s="30" t="str">
        <f aca="false">IF(A364="","",IF(Settings!$B$8="","No GST",IF(IFERROR(INDEX(Clients!$G$5:$G$154,MATCH(C364,Clients!$A$5:$A$154,0)),"")="96","Export",IF(IFERROR(INDEX(Clients!$G$5:$G$154,MATCH(C364,Clients!$A$5:$A$154,0)),"")=Settings!$B$17,"CGST+SGST","IGST"))))</f>
        <v/>
      </c>
      <c r="G364" s="31" t="n">
        <f aca="false">IF(F364="IGST",ROUND(N(E364)*Settings!$B$10,0),0)</f>
        <v>0</v>
      </c>
      <c r="H364" s="31" t="n">
        <f aca="false">IF(F364="CGST+SGST",ROUND(N(E364)*Settings!$B$10/2,0),0)</f>
        <v>0</v>
      </c>
      <c r="I364" s="31" t="n">
        <f aca="false">H364</f>
        <v>0</v>
      </c>
      <c r="J364" s="32" t="n">
        <f aca="false">N(E364)+G364+H364+I364</f>
        <v>0</v>
      </c>
      <c r="K364" s="31" t="n">
        <f aca="false">IF(A364="",0,ROUND(N(E364)*IFERROR(INDEX(Clients!$E$5:$E$154,MATCH(C364,Clients!$A$5:$A$154,0)),0),0))</f>
        <v>0</v>
      </c>
      <c r="L364" s="31" t="n">
        <f aca="false">J364-K364</f>
        <v>0</v>
      </c>
      <c r="M364" s="33" t="str">
        <f aca="false">IF(A364="","",B364+IFERROR(INDEX(Clients!$F$5:$F$154,MATCH(C364,Clients!$A$5:$A$154,0)),0))</f>
        <v/>
      </c>
      <c r="N364" s="36"/>
      <c r="O364" s="36"/>
      <c r="P364" s="35"/>
      <c r="Q364" s="32" t="n">
        <f aca="false">IF(A364="",0,J364-N(N364)-N(O364))</f>
        <v>0</v>
      </c>
      <c r="R364" s="34" t="str">
        <f aca="false">IF(OR(A364="",Q364&lt;=0),"",MAX(0,Settings!$B$15-M364))</f>
        <v/>
      </c>
      <c r="S364" s="30" t="str">
        <f aca="false">IF(A364="","",IF(Q364&lt;=0,"Paid",IF(N(N364)&gt;0,"Part paid",IF(N(R364)&gt;0,"Overdue","Due"))))</f>
        <v/>
      </c>
      <c r="T364" s="34" t="str">
        <f aca="false">IF(A364="","",IF(MONTH(B364)&gt;=4,MONTH(B364)-3,MONTH(B364)+9))</f>
        <v/>
      </c>
    </row>
    <row r="365" customFormat="false" ht="15" hidden="false" customHeight="true" outlineLevel="0" collapsed="false">
      <c r="A365" s="27"/>
      <c r="B365" s="35"/>
      <c r="C365" s="27"/>
      <c r="D365" s="27"/>
      <c r="E365" s="36"/>
      <c r="F365" s="30" t="str">
        <f aca="false">IF(A365="","",IF(Settings!$B$8="","No GST",IF(IFERROR(INDEX(Clients!$G$5:$G$154,MATCH(C365,Clients!$A$5:$A$154,0)),"")="96","Export",IF(IFERROR(INDEX(Clients!$G$5:$G$154,MATCH(C365,Clients!$A$5:$A$154,0)),"")=Settings!$B$17,"CGST+SGST","IGST"))))</f>
        <v/>
      </c>
      <c r="G365" s="31" t="n">
        <f aca="false">IF(F365="IGST",ROUND(N(E365)*Settings!$B$10,0),0)</f>
        <v>0</v>
      </c>
      <c r="H365" s="31" t="n">
        <f aca="false">IF(F365="CGST+SGST",ROUND(N(E365)*Settings!$B$10/2,0),0)</f>
        <v>0</v>
      </c>
      <c r="I365" s="31" t="n">
        <f aca="false">H365</f>
        <v>0</v>
      </c>
      <c r="J365" s="32" t="n">
        <f aca="false">N(E365)+G365+H365+I365</f>
        <v>0</v>
      </c>
      <c r="K365" s="31" t="n">
        <f aca="false">IF(A365="",0,ROUND(N(E365)*IFERROR(INDEX(Clients!$E$5:$E$154,MATCH(C365,Clients!$A$5:$A$154,0)),0),0))</f>
        <v>0</v>
      </c>
      <c r="L365" s="31" t="n">
        <f aca="false">J365-K365</f>
        <v>0</v>
      </c>
      <c r="M365" s="33" t="str">
        <f aca="false">IF(A365="","",B365+IFERROR(INDEX(Clients!$F$5:$F$154,MATCH(C365,Clients!$A$5:$A$154,0)),0))</f>
        <v/>
      </c>
      <c r="N365" s="36"/>
      <c r="O365" s="36"/>
      <c r="P365" s="35"/>
      <c r="Q365" s="32" t="n">
        <f aca="false">IF(A365="",0,J365-N(N365)-N(O365))</f>
        <v>0</v>
      </c>
      <c r="R365" s="34" t="str">
        <f aca="false">IF(OR(A365="",Q365&lt;=0),"",MAX(0,Settings!$B$15-M365))</f>
        <v/>
      </c>
      <c r="S365" s="30" t="str">
        <f aca="false">IF(A365="","",IF(Q365&lt;=0,"Paid",IF(N(N365)&gt;0,"Part paid",IF(N(R365)&gt;0,"Overdue","Due"))))</f>
        <v/>
      </c>
      <c r="T365" s="34" t="str">
        <f aca="false">IF(A365="","",IF(MONTH(B365)&gt;=4,MONTH(B365)-3,MONTH(B365)+9))</f>
        <v/>
      </c>
    </row>
    <row r="366" customFormat="false" ht="15" hidden="false" customHeight="true" outlineLevel="0" collapsed="false">
      <c r="A366" s="27"/>
      <c r="B366" s="35"/>
      <c r="C366" s="27"/>
      <c r="D366" s="27"/>
      <c r="E366" s="36"/>
      <c r="F366" s="30" t="str">
        <f aca="false">IF(A366="","",IF(Settings!$B$8="","No GST",IF(IFERROR(INDEX(Clients!$G$5:$G$154,MATCH(C366,Clients!$A$5:$A$154,0)),"")="96","Export",IF(IFERROR(INDEX(Clients!$G$5:$G$154,MATCH(C366,Clients!$A$5:$A$154,0)),"")=Settings!$B$17,"CGST+SGST","IGST"))))</f>
        <v/>
      </c>
      <c r="G366" s="31" t="n">
        <f aca="false">IF(F366="IGST",ROUND(N(E366)*Settings!$B$10,0),0)</f>
        <v>0</v>
      </c>
      <c r="H366" s="31" t="n">
        <f aca="false">IF(F366="CGST+SGST",ROUND(N(E366)*Settings!$B$10/2,0),0)</f>
        <v>0</v>
      </c>
      <c r="I366" s="31" t="n">
        <f aca="false">H366</f>
        <v>0</v>
      </c>
      <c r="J366" s="32" t="n">
        <f aca="false">N(E366)+G366+H366+I366</f>
        <v>0</v>
      </c>
      <c r="K366" s="31" t="n">
        <f aca="false">IF(A366="",0,ROUND(N(E366)*IFERROR(INDEX(Clients!$E$5:$E$154,MATCH(C366,Clients!$A$5:$A$154,0)),0),0))</f>
        <v>0</v>
      </c>
      <c r="L366" s="31" t="n">
        <f aca="false">J366-K366</f>
        <v>0</v>
      </c>
      <c r="M366" s="33" t="str">
        <f aca="false">IF(A366="","",B366+IFERROR(INDEX(Clients!$F$5:$F$154,MATCH(C366,Clients!$A$5:$A$154,0)),0))</f>
        <v/>
      </c>
      <c r="N366" s="36"/>
      <c r="O366" s="36"/>
      <c r="P366" s="35"/>
      <c r="Q366" s="32" t="n">
        <f aca="false">IF(A366="",0,J366-N(N366)-N(O366))</f>
        <v>0</v>
      </c>
      <c r="R366" s="34" t="str">
        <f aca="false">IF(OR(A366="",Q366&lt;=0),"",MAX(0,Settings!$B$15-M366))</f>
        <v/>
      </c>
      <c r="S366" s="30" t="str">
        <f aca="false">IF(A366="","",IF(Q366&lt;=0,"Paid",IF(N(N366)&gt;0,"Part paid",IF(N(R366)&gt;0,"Overdue","Due"))))</f>
        <v/>
      </c>
      <c r="T366" s="34" t="str">
        <f aca="false">IF(A366="","",IF(MONTH(B366)&gt;=4,MONTH(B366)-3,MONTH(B366)+9))</f>
        <v/>
      </c>
    </row>
    <row r="367" customFormat="false" ht="15" hidden="false" customHeight="true" outlineLevel="0" collapsed="false">
      <c r="A367" s="27"/>
      <c r="B367" s="35"/>
      <c r="C367" s="27"/>
      <c r="D367" s="27"/>
      <c r="E367" s="36"/>
      <c r="F367" s="30" t="str">
        <f aca="false">IF(A367="","",IF(Settings!$B$8="","No GST",IF(IFERROR(INDEX(Clients!$G$5:$G$154,MATCH(C367,Clients!$A$5:$A$154,0)),"")="96","Export",IF(IFERROR(INDEX(Clients!$G$5:$G$154,MATCH(C367,Clients!$A$5:$A$154,0)),"")=Settings!$B$17,"CGST+SGST","IGST"))))</f>
        <v/>
      </c>
      <c r="G367" s="31" t="n">
        <f aca="false">IF(F367="IGST",ROUND(N(E367)*Settings!$B$10,0),0)</f>
        <v>0</v>
      </c>
      <c r="H367" s="31" t="n">
        <f aca="false">IF(F367="CGST+SGST",ROUND(N(E367)*Settings!$B$10/2,0),0)</f>
        <v>0</v>
      </c>
      <c r="I367" s="31" t="n">
        <f aca="false">H367</f>
        <v>0</v>
      </c>
      <c r="J367" s="32" t="n">
        <f aca="false">N(E367)+G367+H367+I367</f>
        <v>0</v>
      </c>
      <c r="K367" s="31" t="n">
        <f aca="false">IF(A367="",0,ROUND(N(E367)*IFERROR(INDEX(Clients!$E$5:$E$154,MATCH(C367,Clients!$A$5:$A$154,0)),0),0))</f>
        <v>0</v>
      </c>
      <c r="L367" s="31" t="n">
        <f aca="false">J367-K367</f>
        <v>0</v>
      </c>
      <c r="M367" s="33" t="str">
        <f aca="false">IF(A367="","",B367+IFERROR(INDEX(Clients!$F$5:$F$154,MATCH(C367,Clients!$A$5:$A$154,0)),0))</f>
        <v/>
      </c>
      <c r="N367" s="36"/>
      <c r="O367" s="36"/>
      <c r="P367" s="35"/>
      <c r="Q367" s="32" t="n">
        <f aca="false">IF(A367="",0,J367-N(N367)-N(O367))</f>
        <v>0</v>
      </c>
      <c r="R367" s="34" t="str">
        <f aca="false">IF(OR(A367="",Q367&lt;=0),"",MAX(0,Settings!$B$15-M367))</f>
        <v/>
      </c>
      <c r="S367" s="30" t="str">
        <f aca="false">IF(A367="","",IF(Q367&lt;=0,"Paid",IF(N(N367)&gt;0,"Part paid",IF(N(R367)&gt;0,"Overdue","Due"))))</f>
        <v/>
      </c>
      <c r="T367" s="34" t="str">
        <f aca="false">IF(A367="","",IF(MONTH(B367)&gt;=4,MONTH(B367)-3,MONTH(B367)+9))</f>
        <v/>
      </c>
    </row>
    <row r="368" customFormat="false" ht="15" hidden="false" customHeight="true" outlineLevel="0" collapsed="false">
      <c r="A368" s="27"/>
      <c r="B368" s="35"/>
      <c r="C368" s="27"/>
      <c r="D368" s="27"/>
      <c r="E368" s="36"/>
      <c r="F368" s="30" t="str">
        <f aca="false">IF(A368="","",IF(Settings!$B$8="","No GST",IF(IFERROR(INDEX(Clients!$G$5:$G$154,MATCH(C368,Clients!$A$5:$A$154,0)),"")="96","Export",IF(IFERROR(INDEX(Clients!$G$5:$G$154,MATCH(C368,Clients!$A$5:$A$154,0)),"")=Settings!$B$17,"CGST+SGST","IGST"))))</f>
        <v/>
      </c>
      <c r="G368" s="31" t="n">
        <f aca="false">IF(F368="IGST",ROUND(N(E368)*Settings!$B$10,0),0)</f>
        <v>0</v>
      </c>
      <c r="H368" s="31" t="n">
        <f aca="false">IF(F368="CGST+SGST",ROUND(N(E368)*Settings!$B$10/2,0),0)</f>
        <v>0</v>
      </c>
      <c r="I368" s="31" t="n">
        <f aca="false">H368</f>
        <v>0</v>
      </c>
      <c r="J368" s="32" t="n">
        <f aca="false">N(E368)+G368+H368+I368</f>
        <v>0</v>
      </c>
      <c r="K368" s="31" t="n">
        <f aca="false">IF(A368="",0,ROUND(N(E368)*IFERROR(INDEX(Clients!$E$5:$E$154,MATCH(C368,Clients!$A$5:$A$154,0)),0),0))</f>
        <v>0</v>
      </c>
      <c r="L368" s="31" t="n">
        <f aca="false">J368-K368</f>
        <v>0</v>
      </c>
      <c r="M368" s="33" t="str">
        <f aca="false">IF(A368="","",B368+IFERROR(INDEX(Clients!$F$5:$F$154,MATCH(C368,Clients!$A$5:$A$154,0)),0))</f>
        <v/>
      </c>
      <c r="N368" s="36"/>
      <c r="O368" s="36"/>
      <c r="P368" s="35"/>
      <c r="Q368" s="32" t="n">
        <f aca="false">IF(A368="",0,J368-N(N368)-N(O368))</f>
        <v>0</v>
      </c>
      <c r="R368" s="34" t="str">
        <f aca="false">IF(OR(A368="",Q368&lt;=0),"",MAX(0,Settings!$B$15-M368))</f>
        <v/>
      </c>
      <c r="S368" s="30" t="str">
        <f aca="false">IF(A368="","",IF(Q368&lt;=0,"Paid",IF(N(N368)&gt;0,"Part paid",IF(N(R368)&gt;0,"Overdue","Due"))))</f>
        <v/>
      </c>
      <c r="T368" s="34" t="str">
        <f aca="false">IF(A368="","",IF(MONTH(B368)&gt;=4,MONTH(B368)-3,MONTH(B368)+9))</f>
        <v/>
      </c>
    </row>
    <row r="369" customFormat="false" ht="15" hidden="false" customHeight="true" outlineLevel="0" collapsed="false">
      <c r="A369" s="27"/>
      <c r="B369" s="35"/>
      <c r="C369" s="27"/>
      <c r="D369" s="27"/>
      <c r="E369" s="36"/>
      <c r="F369" s="30" t="str">
        <f aca="false">IF(A369="","",IF(Settings!$B$8="","No GST",IF(IFERROR(INDEX(Clients!$G$5:$G$154,MATCH(C369,Clients!$A$5:$A$154,0)),"")="96","Export",IF(IFERROR(INDEX(Clients!$G$5:$G$154,MATCH(C369,Clients!$A$5:$A$154,0)),"")=Settings!$B$17,"CGST+SGST","IGST"))))</f>
        <v/>
      </c>
      <c r="G369" s="31" t="n">
        <f aca="false">IF(F369="IGST",ROUND(N(E369)*Settings!$B$10,0),0)</f>
        <v>0</v>
      </c>
      <c r="H369" s="31" t="n">
        <f aca="false">IF(F369="CGST+SGST",ROUND(N(E369)*Settings!$B$10/2,0),0)</f>
        <v>0</v>
      </c>
      <c r="I369" s="31" t="n">
        <f aca="false">H369</f>
        <v>0</v>
      </c>
      <c r="J369" s="32" t="n">
        <f aca="false">N(E369)+G369+H369+I369</f>
        <v>0</v>
      </c>
      <c r="K369" s="31" t="n">
        <f aca="false">IF(A369="",0,ROUND(N(E369)*IFERROR(INDEX(Clients!$E$5:$E$154,MATCH(C369,Clients!$A$5:$A$154,0)),0),0))</f>
        <v>0</v>
      </c>
      <c r="L369" s="31" t="n">
        <f aca="false">J369-K369</f>
        <v>0</v>
      </c>
      <c r="M369" s="33" t="str">
        <f aca="false">IF(A369="","",B369+IFERROR(INDEX(Clients!$F$5:$F$154,MATCH(C369,Clients!$A$5:$A$154,0)),0))</f>
        <v/>
      </c>
      <c r="N369" s="36"/>
      <c r="O369" s="36"/>
      <c r="P369" s="35"/>
      <c r="Q369" s="32" t="n">
        <f aca="false">IF(A369="",0,J369-N(N369)-N(O369))</f>
        <v>0</v>
      </c>
      <c r="R369" s="34" t="str">
        <f aca="false">IF(OR(A369="",Q369&lt;=0),"",MAX(0,Settings!$B$15-M369))</f>
        <v/>
      </c>
      <c r="S369" s="30" t="str">
        <f aca="false">IF(A369="","",IF(Q369&lt;=0,"Paid",IF(N(N369)&gt;0,"Part paid",IF(N(R369)&gt;0,"Overdue","Due"))))</f>
        <v/>
      </c>
      <c r="T369" s="34" t="str">
        <f aca="false">IF(A369="","",IF(MONTH(B369)&gt;=4,MONTH(B369)-3,MONTH(B369)+9))</f>
        <v/>
      </c>
    </row>
    <row r="370" customFormat="false" ht="15" hidden="false" customHeight="true" outlineLevel="0" collapsed="false">
      <c r="A370" s="27"/>
      <c r="B370" s="35"/>
      <c r="C370" s="27"/>
      <c r="D370" s="27"/>
      <c r="E370" s="36"/>
      <c r="F370" s="30" t="str">
        <f aca="false">IF(A370="","",IF(Settings!$B$8="","No GST",IF(IFERROR(INDEX(Clients!$G$5:$G$154,MATCH(C370,Clients!$A$5:$A$154,0)),"")="96","Export",IF(IFERROR(INDEX(Clients!$G$5:$G$154,MATCH(C370,Clients!$A$5:$A$154,0)),"")=Settings!$B$17,"CGST+SGST","IGST"))))</f>
        <v/>
      </c>
      <c r="G370" s="31" t="n">
        <f aca="false">IF(F370="IGST",ROUND(N(E370)*Settings!$B$10,0),0)</f>
        <v>0</v>
      </c>
      <c r="H370" s="31" t="n">
        <f aca="false">IF(F370="CGST+SGST",ROUND(N(E370)*Settings!$B$10/2,0),0)</f>
        <v>0</v>
      </c>
      <c r="I370" s="31" t="n">
        <f aca="false">H370</f>
        <v>0</v>
      </c>
      <c r="J370" s="32" t="n">
        <f aca="false">N(E370)+G370+H370+I370</f>
        <v>0</v>
      </c>
      <c r="K370" s="31" t="n">
        <f aca="false">IF(A370="",0,ROUND(N(E370)*IFERROR(INDEX(Clients!$E$5:$E$154,MATCH(C370,Clients!$A$5:$A$154,0)),0),0))</f>
        <v>0</v>
      </c>
      <c r="L370" s="31" t="n">
        <f aca="false">J370-K370</f>
        <v>0</v>
      </c>
      <c r="M370" s="33" t="str">
        <f aca="false">IF(A370="","",B370+IFERROR(INDEX(Clients!$F$5:$F$154,MATCH(C370,Clients!$A$5:$A$154,0)),0))</f>
        <v/>
      </c>
      <c r="N370" s="36"/>
      <c r="O370" s="36"/>
      <c r="P370" s="35"/>
      <c r="Q370" s="32" t="n">
        <f aca="false">IF(A370="",0,J370-N(N370)-N(O370))</f>
        <v>0</v>
      </c>
      <c r="R370" s="34" t="str">
        <f aca="false">IF(OR(A370="",Q370&lt;=0),"",MAX(0,Settings!$B$15-M370))</f>
        <v/>
      </c>
      <c r="S370" s="30" t="str">
        <f aca="false">IF(A370="","",IF(Q370&lt;=0,"Paid",IF(N(N370)&gt;0,"Part paid",IF(N(R370)&gt;0,"Overdue","Due"))))</f>
        <v/>
      </c>
      <c r="T370" s="34" t="str">
        <f aca="false">IF(A370="","",IF(MONTH(B370)&gt;=4,MONTH(B370)-3,MONTH(B370)+9))</f>
        <v/>
      </c>
    </row>
    <row r="371" customFormat="false" ht="15" hidden="false" customHeight="true" outlineLevel="0" collapsed="false">
      <c r="A371" s="27"/>
      <c r="B371" s="35"/>
      <c r="C371" s="27"/>
      <c r="D371" s="27"/>
      <c r="E371" s="36"/>
      <c r="F371" s="30" t="str">
        <f aca="false">IF(A371="","",IF(Settings!$B$8="","No GST",IF(IFERROR(INDEX(Clients!$G$5:$G$154,MATCH(C371,Clients!$A$5:$A$154,0)),"")="96","Export",IF(IFERROR(INDEX(Clients!$G$5:$G$154,MATCH(C371,Clients!$A$5:$A$154,0)),"")=Settings!$B$17,"CGST+SGST","IGST"))))</f>
        <v/>
      </c>
      <c r="G371" s="31" t="n">
        <f aca="false">IF(F371="IGST",ROUND(N(E371)*Settings!$B$10,0),0)</f>
        <v>0</v>
      </c>
      <c r="H371" s="31" t="n">
        <f aca="false">IF(F371="CGST+SGST",ROUND(N(E371)*Settings!$B$10/2,0),0)</f>
        <v>0</v>
      </c>
      <c r="I371" s="31" t="n">
        <f aca="false">H371</f>
        <v>0</v>
      </c>
      <c r="J371" s="32" t="n">
        <f aca="false">N(E371)+G371+H371+I371</f>
        <v>0</v>
      </c>
      <c r="K371" s="31" t="n">
        <f aca="false">IF(A371="",0,ROUND(N(E371)*IFERROR(INDEX(Clients!$E$5:$E$154,MATCH(C371,Clients!$A$5:$A$154,0)),0),0))</f>
        <v>0</v>
      </c>
      <c r="L371" s="31" t="n">
        <f aca="false">J371-K371</f>
        <v>0</v>
      </c>
      <c r="M371" s="33" t="str">
        <f aca="false">IF(A371="","",B371+IFERROR(INDEX(Clients!$F$5:$F$154,MATCH(C371,Clients!$A$5:$A$154,0)),0))</f>
        <v/>
      </c>
      <c r="N371" s="36"/>
      <c r="O371" s="36"/>
      <c r="P371" s="35"/>
      <c r="Q371" s="32" t="n">
        <f aca="false">IF(A371="",0,J371-N(N371)-N(O371))</f>
        <v>0</v>
      </c>
      <c r="R371" s="34" t="str">
        <f aca="false">IF(OR(A371="",Q371&lt;=0),"",MAX(0,Settings!$B$15-M371))</f>
        <v/>
      </c>
      <c r="S371" s="30" t="str">
        <f aca="false">IF(A371="","",IF(Q371&lt;=0,"Paid",IF(N(N371)&gt;0,"Part paid",IF(N(R371)&gt;0,"Overdue","Due"))))</f>
        <v/>
      </c>
      <c r="T371" s="34" t="str">
        <f aca="false">IF(A371="","",IF(MONTH(B371)&gt;=4,MONTH(B371)-3,MONTH(B371)+9))</f>
        <v/>
      </c>
    </row>
    <row r="372" customFormat="false" ht="15" hidden="false" customHeight="true" outlineLevel="0" collapsed="false">
      <c r="A372" s="27"/>
      <c r="B372" s="35"/>
      <c r="C372" s="27"/>
      <c r="D372" s="27"/>
      <c r="E372" s="36"/>
      <c r="F372" s="30" t="str">
        <f aca="false">IF(A372="","",IF(Settings!$B$8="","No GST",IF(IFERROR(INDEX(Clients!$G$5:$G$154,MATCH(C372,Clients!$A$5:$A$154,0)),"")="96","Export",IF(IFERROR(INDEX(Clients!$G$5:$G$154,MATCH(C372,Clients!$A$5:$A$154,0)),"")=Settings!$B$17,"CGST+SGST","IGST"))))</f>
        <v/>
      </c>
      <c r="G372" s="31" t="n">
        <f aca="false">IF(F372="IGST",ROUND(N(E372)*Settings!$B$10,0),0)</f>
        <v>0</v>
      </c>
      <c r="H372" s="31" t="n">
        <f aca="false">IF(F372="CGST+SGST",ROUND(N(E372)*Settings!$B$10/2,0),0)</f>
        <v>0</v>
      </c>
      <c r="I372" s="31" t="n">
        <f aca="false">H372</f>
        <v>0</v>
      </c>
      <c r="J372" s="32" t="n">
        <f aca="false">N(E372)+G372+H372+I372</f>
        <v>0</v>
      </c>
      <c r="K372" s="31" t="n">
        <f aca="false">IF(A372="",0,ROUND(N(E372)*IFERROR(INDEX(Clients!$E$5:$E$154,MATCH(C372,Clients!$A$5:$A$154,0)),0),0))</f>
        <v>0</v>
      </c>
      <c r="L372" s="31" t="n">
        <f aca="false">J372-K372</f>
        <v>0</v>
      </c>
      <c r="M372" s="33" t="str">
        <f aca="false">IF(A372="","",B372+IFERROR(INDEX(Clients!$F$5:$F$154,MATCH(C372,Clients!$A$5:$A$154,0)),0))</f>
        <v/>
      </c>
      <c r="N372" s="36"/>
      <c r="O372" s="36"/>
      <c r="P372" s="35"/>
      <c r="Q372" s="32" t="n">
        <f aca="false">IF(A372="",0,J372-N(N372)-N(O372))</f>
        <v>0</v>
      </c>
      <c r="R372" s="34" t="str">
        <f aca="false">IF(OR(A372="",Q372&lt;=0),"",MAX(0,Settings!$B$15-M372))</f>
        <v/>
      </c>
      <c r="S372" s="30" t="str">
        <f aca="false">IF(A372="","",IF(Q372&lt;=0,"Paid",IF(N(N372)&gt;0,"Part paid",IF(N(R372)&gt;0,"Overdue","Due"))))</f>
        <v/>
      </c>
      <c r="T372" s="34" t="str">
        <f aca="false">IF(A372="","",IF(MONTH(B372)&gt;=4,MONTH(B372)-3,MONTH(B372)+9))</f>
        <v/>
      </c>
    </row>
    <row r="373" customFormat="false" ht="15" hidden="false" customHeight="true" outlineLevel="0" collapsed="false">
      <c r="A373" s="27"/>
      <c r="B373" s="35"/>
      <c r="C373" s="27"/>
      <c r="D373" s="27"/>
      <c r="E373" s="36"/>
      <c r="F373" s="30" t="str">
        <f aca="false">IF(A373="","",IF(Settings!$B$8="","No GST",IF(IFERROR(INDEX(Clients!$G$5:$G$154,MATCH(C373,Clients!$A$5:$A$154,0)),"")="96","Export",IF(IFERROR(INDEX(Clients!$G$5:$G$154,MATCH(C373,Clients!$A$5:$A$154,0)),"")=Settings!$B$17,"CGST+SGST","IGST"))))</f>
        <v/>
      </c>
      <c r="G373" s="31" t="n">
        <f aca="false">IF(F373="IGST",ROUND(N(E373)*Settings!$B$10,0),0)</f>
        <v>0</v>
      </c>
      <c r="H373" s="31" t="n">
        <f aca="false">IF(F373="CGST+SGST",ROUND(N(E373)*Settings!$B$10/2,0),0)</f>
        <v>0</v>
      </c>
      <c r="I373" s="31" t="n">
        <f aca="false">H373</f>
        <v>0</v>
      </c>
      <c r="J373" s="32" t="n">
        <f aca="false">N(E373)+G373+H373+I373</f>
        <v>0</v>
      </c>
      <c r="K373" s="31" t="n">
        <f aca="false">IF(A373="",0,ROUND(N(E373)*IFERROR(INDEX(Clients!$E$5:$E$154,MATCH(C373,Clients!$A$5:$A$154,0)),0),0))</f>
        <v>0</v>
      </c>
      <c r="L373" s="31" t="n">
        <f aca="false">J373-K373</f>
        <v>0</v>
      </c>
      <c r="M373" s="33" t="str">
        <f aca="false">IF(A373="","",B373+IFERROR(INDEX(Clients!$F$5:$F$154,MATCH(C373,Clients!$A$5:$A$154,0)),0))</f>
        <v/>
      </c>
      <c r="N373" s="36"/>
      <c r="O373" s="36"/>
      <c r="P373" s="35"/>
      <c r="Q373" s="32" t="n">
        <f aca="false">IF(A373="",0,J373-N(N373)-N(O373))</f>
        <v>0</v>
      </c>
      <c r="R373" s="34" t="str">
        <f aca="false">IF(OR(A373="",Q373&lt;=0),"",MAX(0,Settings!$B$15-M373))</f>
        <v/>
      </c>
      <c r="S373" s="30" t="str">
        <f aca="false">IF(A373="","",IF(Q373&lt;=0,"Paid",IF(N(N373)&gt;0,"Part paid",IF(N(R373)&gt;0,"Overdue","Due"))))</f>
        <v/>
      </c>
      <c r="T373" s="34" t="str">
        <f aca="false">IF(A373="","",IF(MONTH(B373)&gt;=4,MONTH(B373)-3,MONTH(B373)+9))</f>
        <v/>
      </c>
    </row>
    <row r="374" customFormat="false" ht="15" hidden="false" customHeight="true" outlineLevel="0" collapsed="false">
      <c r="A374" s="27"/>
      <c r="B374" s="35"/>
      <c r="C374" s="27"/>
      <c r="D374" s="27"/>
      <c r="E374" s="36"/>
      <c r="F374" s="30" t="str">
        <f aca="false">IF(A374="","",IF(Settings!$B$8="","No GST",IF(IFERROR(INDEX(Clients!$G$5:$G$154,MATCH(C374,Clients!$A$5:$A$154,0)),"")="96","Export",IF(IFERROR(INDEX(Clients!$G$5:$G$154,MATCH(C374,Clients!$A$5:$A$154,0)),"")=Settings!$B$17,"CGST+SGST","IGST"))))</f>
        <v/>
      </c>
      <c r="G374" s="31" t="n">
        <f aca="false">IF(F374="IGST",ROUND(N(E374)*Settings!$B$10,0),0)</f>
        <v>0</v>
      </c>
      <c r="H374" s="31" t="n">
        <f aca="false">IF(F374="CGST+SGST",ROUND(N(E374)*Settings!$B$10/2,0),0)</f>
        <v>0</v>
      </c>
      <c r="I374" s="31" t="n">
        <f aca="false">H374</f>
        <v>0</v>
      </c>
      <c r="J374" s="32" t="n">
        <f aca="false">N(E374)+G374+H374+I374</f>
        <v>0</v>
      </c>
      <c r="K374" s="31" t="n">
        <f aca="false">IF(A374="",0,ROUND(N(E374)*IFERROR(INDEX(Clients!$E$5:$E$154,MATCH(C374,Clients!$A$5:$A$154,0)),0),0))</f>
        <v>0</v>
      </c>
      <c r="L374" s="31" t="n">
        <f aca="false">J374-K374</f>
        <v>0</v>
      </c>
      <c r="M374" s="33" t="str">
        <f aca="false">IF(A374="","",B374+IFERROR(INDEX(Clients!$F$5:$F$154,MATCH(C374,Clients!$A$5:$A$154,0)),0))</f>
        <v/>
      </c>
      <c r="N374" s="36"/>
      <c r="O374" s="36"/>
      <c r="P374" s="35"/>
      <c r="Q374" s="32" t="n">
        <f aca="false">IF(A374="",0,J374-N(N374)-N(O374))</f>
        <v>0</v>
      </c>
      <c r="R374" s="34" t="str">
        <f aca="false">IF(OR(A374="",Q374&lt;=0),"",MAX(0,Settings!$B$15-M374))</f>
        <v/>
      </c>
      <c r="S374" s="30" t="str">
        <f aca="false">IF(A374="","",IF(Q374&lt;=0,"Paid",IF(N(N374)&gt;0,"Part paid",IF(N(R374)&gt;0,"Overdue","Due"))))</f>
        <v/>
      </c>
      <c r="T374" s="34" t="str">
        <f aca="false">IF(A374="","",IF(MONTH(B374)&gt;=4,MONTH(B374)-3,MONTH(B374)+9))</f>
        <v/>
      </c>
    </row>
    <row r="375" customFormat="false" ht="15" hidden="false" customHeight="true" outlineLevel="0" collapsed="false">
      <c r="A375" s="27"/>
      <c r="B375" s="35"/>
      <c r="C375" s="27"/>
      <c r="D375" s="27"/>
      <c r="E375" s="36"/>
      <c r="F375" s="30" t="str">
        <f aca="false">IF(A375="","",IF(Settings!$B$8="","No GST",IF(IFERROR(INDEX(Clients!$G$5:$G$154,MATCH(C375,Clients!$A$5:$A$154,0)),"")="96","Export",IF(IFERROR(INDEX(Clients!$G$5:$G$154,MATCH(C375,Clients!$A$5:$A$154,0)),"")=Settings!$B$17,"CGST+SGST","IGST"))))</f>
        <v/>
      </c>
      <c r="G375" s="31" t="n">
        <f aca="false">IF(F375="IGST",ROUND(N(E375)*Settings!$B$10,0),0)</f>
        <v>0</v>
      </c>
      <c r="H375" s="31" t="n">
        <f aca="false">IF(F375="CGST+SGST",ROUND(N(E375)*Settings!$B$10/2,0),0)</f>
        <v>0</v>
      </c>
      <c r="I375" s="31" t="n">
        <f aca="false">H375</f>
        <v>0</v>
      </c>
      <c r="J375" s="32" t="n">
        <f aca="false">N(E375)+G375+H375+I375</f>
        <v>0</v>
      </c>
      <c r="K375" s="31" t="n">
        <f aca="false">IF(A375="",0,ROUND(N(E375)*IFERROR(INDEX(Clients!$E$5:$E$154,MATCH(C375,Clients!$A$5:$A$154,0)),0),0))</f>
        <v>0</v>
      </c>
      <c r="L375" s="31" t="n">
        <f aca="false">J375-K375</f>
        <v>0</v>
      </c>
      <c r="M375" s="33" t="str">
        <f aca="false">IF(A375="","",B375+IFERROR(INDEX(Clients!$F$5:$F$154,MATCH(C375,Clients!$A$5:$A$154,0)),0))</f>
        <v/>
      </c>
      <c r="N375" s="36"/>
      <c r="O375" s="36"/>
      <c r="P375" s="35"/>
      <c r="Q375" s="32" t="n">
        <f aca="false">IF(A375="",0,J375-N(N375)-N(O375))</f>
        <v>0</v>
      </c>
      <c r="R375" s="34" t="str">
        <f aca="false">IF(OR(A375="",Q375&lt;=0),"",MAX(0,Settings!$B$15-M375))</f>
        <v/>
      </c>
      <c r="S375" s="30" t="str">
        <f aca="false">IF(A375="","",IF(Q375&lt;=0,"Paid",IF(N(N375)&gt;0,"Part paid",IF(N(R375)&gt;0,"Overdue","Due"))))</f>
        <v/>
      </c>
      <c r="T375" s="34" t="str">
        <f aca="false">IF(A375="","",IF(MONTH(B375)&gt;=4,MONTH(B375)-3,MONTH(B375)+9))</f>
        <v/>
      </c>
    </row>
    <row r="376" customFormat="false" ht="15" hidden="false" customHeight="true" outlineLevel="0" collapsed="false">
      <c r="A376" s="27"/>
      <c r="B376" s="35"/>
      <c r="C376" s="27"/>
      <c r="D376" s="27"/>
      <c r="E376" s="36"/>
      <c r="F376" s="30" t="str">
        <f aca="false">IF(A376="","",IF(Settings!$B$8="","No GST",IF(IFERROR(INDEX(Clients!$G$5:$G$154,MATCH(C376,Clients!$A$5:$A$154,0)),"")="96","Export",IF(IFERROR(INDEX(Clients!$G$5:$G$154,MATCH(C376,Clients!$A$5:$A$154,0)),"")=Settings!$B$17,"CGST+SGST","IGST"))))</f>
        <v/>
      </c>
      <c r="G376" s="31" t="n">
        <f aca="false">IF(F376="IGST",ROUND(N(E376)*Settings!$B$10,0),0)</f>
        <v>0</v>
      </c>
      <c r="H376" s="31" t="n">
        <f aca="false">IF(F376="CGST+SGST",ROUND(N(E376)*Settings!$B$10/2,0),0)</f>
        <v>0</v>
      </c>
      <c r="I376" s="31" t="n">
        <f aca="false">H376</f>
        <v>0</v>
      </c>
      <c r="J376" s="32" t="n">
        <f aca="false">N(E376)+G376+H376+I376</f>
        <v>0</v>
      </c>
      <c r="K376" s="31" t="n">
        <f aca="false">IF(A376="",0,ROUND(N(E376)*IFERROR(INDEX(Clients!$E$5:$E$154,MATCH(C376,Clients!$A$5:$A$154,0)),0),0))</f>
        <v>0</v>
      </c>
      <c r="L376" s="31" t="n">
        <f aca="false">J376-K376</f>
        <v>0</v>
      </c>
      <c r="M376" s="33" t="str">
        <f aca="false">IF(A376="","",B376+IFERROR(INDEX(Clients!$F$5:$F$154,MATCH(C376,Clients!$A$5:$A$154,0)),0))</f>
        <v/>
      </c>
      <c r="N376" s="36"/>
      <c r="O376" s="36"/>
      <c r="P376" s="35"/>
      <c r="Q376" s="32" t="n">
        <f aca="false">IF(A376="",0,J376-N(N376)-N(O376))</f>
        <v>0</v>
      </c>
      <c r="R376" s="34" t="str">
        <f aca="false">IF(OR(A376="",Q376&lt;=0),"",MAX(0,Settings!$B$15-M376))</f>
        <v/>
      </c>
      <c r="S376" s="30" t="str">
        <f aca="false">IF(A376="","",IF(Q376&lt;=0,"Paid",IF(N(N376)&gt;0,"Part paid",IF(N(R376)&gt;0,"Overdue","Due"))))</f>
        <v/>
      </c>
      <c r="T376" s="34" t="str">
        <f aca="false">IF(A376="","",IF(MONTH(B376)&gt;=4,MONTH(B376)-3,MONTH(B376)+9))</f>
        <v/>
      </c>
    </row>
    <row r="377" customFormat="false" ht="15" hidden="false" customHeight="true" outlineLevel="0" collapsed="false">
      <c r="A377" s="27"/>
      <c r="B377" s="35"/>
      <c r="C377" s="27"/>
      <c r="D377" s="27"/>
      <c r="E377" s="36"/>
      <c r="F377" s="30" t="str">
        <f aca="false">IF(A377="","",IF(Settings!$B$8="","No GST",IF(IFERROR(INDEX(Clients!$G$5:$G$154,MATCH(C377,Clients!$A$5:$A$154,0)),"")="96","Export",IF(IFERROR(INDEX(Clients!$G$5:$G$154,MATCH(C377,Clients!$A$5:$A$154,0)),"")=Settings!$B$17,"CGST+SGST","IGST"))))</f>
        <v/>
      </c>
      <c r="G377" s="31" t="n">
        <f aca="false">IF(F377="IGST",ROUND(N(E377)*Settings!$B$10,0),0)</f>
        <v>0</v>
      </c>
      <c r="H377" s="31" t="n">
        <f aca="false">IF(F377="CGST+SGST",ROUND(N(E377)*Settings!$B$10/2,0),0)</f>
        <v>0</v>
      </c>
      <c r="I377" s="31" t="n">
        <f aca="false">H377</f>
        <v>0</v>
      </c>
      <c r="J377" s="32" t="n">
        <f aca="false">N(E377)+G377+H377+I377</f>
        <v>0</v>
      </c>
      <c r="K377" s="31" t="n">
        <f aca="false">IF(A377="",0,ROUND(N(E377)*IFERROR(INDEX(Clients!$E$5:$E$154,MATCH(C377,Clients!$A$5:$A$154,0)),0),0))</f>
        <v>0</v>
      </c>
      <c r="L377" s="31" t="n">
        <f aca="false">J377-K377</f>
        <v>0</v>
      </c>
      <c r="M377" s="33" t="str">
        <f aca="false">IF(A377="","",B377+IFERROR(INDEX(Clients!$F$5:$F$154,MATCH(C377,Clients!$A$5:$A$154,0)),0))</f>
        <v/>
      </c>
      <c r="N377" s="36"/>
      <c r="O377" s="36"/>
      <c r="P377" s="35"/>
      <c r="Q377" s="32" t="n">
        <f aca="false">IF(A377="",0,J377-N(N377)-N(O377))</f>
        <v>0</v>
      </c>
      <c r="R377" s="34" t="str">
        <f aca="false">IF(OR(A377="",Q377&lt;=0),"",MAX(0,Settings!$B$15-M377))</f>
        <v/>
      </c>
      <c r="S377" s="30" t="str">
        <f aca="false">IF(A377="","",IF(Q377&lt;=0,"Paid",IF(N(N377)&gt;0,"Part paid",IF(N(R377)&gt;0,"Overdue","Due"))))</f>
        <v/>
      </c>
      <c r="T377" s="34" t="str">
        <f aca="false">IF(A377="","",IF(MONTH(B377)&gt;=4,MONTH(B377)-3,MONTH(B377)+9))</f>
        <v/>
      </c>
    </row>
    <row r="378" customFormat="false" ht="15" hidden="false" customHeight="true" outlineLevel="0" collapsed="false">
      <c r="A378" s="27"/>
      <c r="B378" s="35"/>
      <c r="C378" s="27"/>
      <c r="D378" s="27"/>
      <c r="E378" s="36"/>
      <c r="F378" s="30" t="str">
        <f aca="false">IF(A378="","",IF(Settings!$B$8="","No GST",IF(IFERROR(INDEX(Clients!$G$5:$G$154,MATCH(C378,Clients!$A$5:$A$154,0)),"")="96","Export",IF(IFERROR(INDEX(Clients!$G$5:$G$154,MATCH(C378,Clients!$A$5:$A$154,0)),"")=Settings!$B$17,"CGST+SGST","IGST"))))</f>
        <v/>
      </c>
      <c r="G378" s="31" t="n">
        <f aca="false">IF(F378="IGST",ROUND(N(E378)*Settings!$B$10,0),0)</f>
        <v>0</v>
      </c>
      <c r="H378" s="31" t="n">
        <f aca="false">IF(F378="CGST+SGST",ROUND(N(E378)*Settings!$B$10/2,0),0)</f>
        <v>0</v>
      </c>
      <c r="I378" s="31" t="n">
        <f aca="false">H378</f>
        <v>0</v>
      </c>
      <c r="J378" s="32" t="n">
        <f aca="false">N(E378)+G378+H378+I378</f>
        <v>0</v>
      </c>
      <c r="K378" s="31" t="n">
        <f aca="false">IF(A378="",0,ROUND(N(E378)*IFERROR(INDEX(Clients!$E$5:$E$154,MATCH(C378,Clients!$A$5:$A$154,0)),0),0))</f>
        <v>0</v>
      </c>
      <c r="L378" s="31" t="n">
        <f aca="false">J378-K378</f>
        <v>0</v>
      </c>
      <c r="M378" s="33" t="str">
        <f aca="false">IF(A378="","",B378+IFERROR(INDEX(Clients!$F$5:$F$154,MATCH(C378,Clients!$A$5:$A$154,0)),0))</f>
        <v/>
      </c>
      <c r="N378" s="36"/>
      <c r="O378" s="36"/>
      <c r="P378" s="35"/>
      <c r="Q378" s="32" t="n">
        <f aca="false">IF(A378="",0,J378-N(N378)-N(O378))</f>
        <v>0</v>
      </c>
      <c r="R378" s="34" t="str">
        <f aca="false">IF(OR(A378="",Q378&lt;=0),"",MAX(0,Settings!$B$15-M378))</f>
        <v/>
      </c>
      <c r="S378" s="30" t="str">
        <f aca="false">IF(A378="","",IF(Q378&lt;=0,"Paid",IF(N(N378)&gt;0,"Part paid",IF(N(R378)&gt;0,"Overdue","Due"))))</f>
        <v/>
      </c>
      <c r="T378" s="34" t="str">
        <f aca="false">IF(A378="","",IF(MONTH(B378)&gt;=4,MONTH(B378)-3,MONTH(B378)+9))</f>
        <v/>
      </c>
    </row>
    <row r="379" customFormat="false" ht="15" hidden="false" customHeight="true" outlineLevel="0" collapsed="false">
      <c r="A379" s="27"/>
      <c r="B379" s="35"/>
      <c r="C379" s="27"/>
      <c r="D379" s="27"/>
      <c r="E379" s="36"/>
      <c r="F379" s="30" t="str">
        <f aca="false">IF(A379="","",IF(Settings!$B$8="","No GST",IF(IFERROR(INDEX(Clients!$G$5:$G$154,MATCH(C379,Clients!$A$5:$A$154,0)),"")="96","Export",IF(IFERROR(INDEX(Clients!$G$5:$G$154,MATCH(C379,Clients!$A$5:$A$154,0)),"")=Settings!$B$17,"CGST+SGST","IGST"))))</f>
        <v/>
      </c>
      <c r="G379" s="31" t="n">
        <f aca="false">IF(F379="IGST",ROUND(N(E379)*Settings!$B$10,0),0)</f>
        <v>0</v>
      </c>
      <c r="H379" s="31" t="n">
        <f aca="false">IF(F379="CGST+SGST",ROUND(N(E379)*Settings!$B$10/2,0),0)</f>
        <v>0</v>
      </c>
      <c r="I379" s="31" t="n">
        <f aca="false">H379</f>
        <v>0</v>
      </c>
      <c r="J379" s="32" t="n">
        <f aca="false">N(E379)+G379+H379+I379</f>
        <v>0</v>
      </c>
      <c r="K379" s="31" t="n">
        <f aca="false">IF(A379="",0,ROUND(N(E379)*IFERROR(INDEX(Clients!$E$5:$E$154,MATCH(C379,Clients!$A$5:$A$154,0)),0),0))</f>
        <v>0</v>
      </c>
      <c r="L379" s="31" t="n">
        <f aca="false">J379-K379</f>
        <v>0</v>
      </c>
      <c r="M379" s="33" t="str">
        <f aca="false">IF(A379="","",B379+IFERROR(INDEX(Clients!$F$5:$F$154,MATCH(C379,Clients!$A$5:$A$154,0)),0))</f>
        <v/>
      </c>
      <c r="N379" s="36"/>
      <c r="O379" s="36"/>
      <c r="P379" s="35"/>
      <c r="Q379" s="32" t="n">
        <f aca="false">IF(A379="",0,J379-N(N379)-N(O379))</f>
        <v>0</v>
      </c>
      <c r="R379" s="34" t="str">
        <f aca="false">IF(OR(A379="",Q379&lt;=0),"",MAX(0,Settings!$B$15-M379))</f>
        <v/>
      </c>
      <c r="S379" s="30" t="str">
        <f aca="false">IF(A379="","",IF(Q379&lt;=0,"Paid",IF(N(N379)&gt;0,"Part paid",IF(N(R379)&gt;0,"Overdue","Due"))))</f>
        <v/>
      </c>
      <c r="T379" s="34" t="str">
        <f aca="false">IF(A379="","",IF(MONTH(B379)&gt;=4,MONTH(B379)-3,MONTH(B379)+9))</f>
        <v/>
      </c>
    </row>
    <row r="380" customFormat="false" ht="15" hidden="false" customHeight="true" outlineLevel="0" collapsed="false">
      <c r="A380" s="27"/>
      <c r="B380" s="35"/>
      <c r="C380" s="27"/>
      <c r="D380" s="27"/>
      <c r="E380" s="36"/>
      <c r="F380" s="30" t="str">
        <f aca="false">IF(A380="","",IF(Settings!$B$8="","No GST",IF(IFERROR(INDEX(Clients!$G$5:$G$154,MATCH(C380,Clients!$A$5:$A$154,0)),"")="96","Export",IF(IFERROR(INDEX(Clients!$G$5:$G$154,MATCH(C380,Clients!$A$5:$A$154,0)),"")=Settings!$B$17,"CGST+SGST","IGST"))))</f>
        <v/>
      </c>
      <c r="G380" s="31" t="n">
        <f aca="false">IF(F380="IGST",ROUND(N(E380)*Settings!$B$10,0),0)</f>
        <v>0</v>
      </c>
      <c r="H380" s="31" t="n">
        <f aca="false">IF(F380="CGST+SGST",ROUND(N(E380)*Settings!$B$10/2,0),0)</f>
        <v>0</v>
      </c>
      <c r="I380" s="31" t="n">
        <f aca="false">H380</f>
        <v>0</v>
      </c>
      <c r="J380" s="32" t="n">
        <f aca="false">N(E380)+G380+H380+I380</f>
        <v>0</v>
      </c>
      <c r="K380" s="31" t="n">
        <f aca="false">IF(A380="",0,ROUND(N(E380)*IFERROR(INDEX(Clients!$E$5:$E$154,MATCH(C380,Clients!$A$5:$A$154,0)),0),0))</f>
        <v>0</v>
      </c>
      <c r="L380" s="31" t="n">
        <f aca="false">J380-K380</f>
        <v>0</v>
      </c>
      <c r="M380" s="33" t="str">
        <f aca="false">IF(A380="","",B380+IFERROR(INDEX(Clients!$F$5:$F$154,MATCH(C380,Clients!$A$5:$A$154,0)),0))</f>
        <v/>
      </c>
      <c r="N380" s="36"/>
      <c r="O380" s="36"/>
      <c r="P380" s="35"/>
      <c r="Q380" s="32" t="n">
        <f aca="false">IF(A380="",0,J380-N(N380)-N(O380))</f>
        <v>0</v>
      </c>
      <c r="R380" s="34" t="str">
        <f aca="false">IF(OR(A380="",Q380&lt;=0),"",MAX(0,Settings!$B$15-M380))</f>
        <v/>
      </c>
      <c r="S380" s="30" t="str">
        <f aca="false">IF(A380="","",IF(Q380&lt;=0,"Paid",IF(N(N380)&gt;0,"Part paid",IF(N(R380)&gt;0,"Overdue","Due"))))</f>
        <v/>
      </c>
      <c r="T380" s="34" t="str">
        <f aca="false">IF(A380="","",IF(MONTH(B380)&gt;=4,MONTH(B380)-3,MONTH(B380)+9))</f>
        <v/>
      </c>
    </row>
    <row r="381" customFormat="false" ht="15" hidden="false" customHeight="true" outlineLevel="0" collapsed="false">
      <c r="A381" s="27"/>
      <c r="B381" s="35"/>
      <c r="C381" s="27"/>
      <c r="D381" s="27"/>
      <c r="E381" s="36"/>
      <c r="F381" s="30" t="str">
        <f aca="false">IF(A381="","",IF(Settings!$B$8="","No GST",IF(IFERROR(INDEX(Clients!$G$5:$G$154,MATCH(C381,Clients!$A$5:$A$154,0)),"")="96","Export",IF(IFERROR(INDEX(Clients!$G$5:$G$154,MATCH(C381,Clients!$A$5:$A$154,0)),"")=Settings!$B$17,"CGST+SGST","IGST"))))</f>
        <v/>
      </c>
      <c r="G381" s="31" t="n">
        <f aca="false">IF(F381="IGST",ROUND(N(E381)*Settings!$B$10,0),0)</f>
        <v>0</v>
      </c>
      <c r="H381" s="31" t="n">
        <f aca="false">IF(F381="CGST+SGST",ROUND(N(E381)*Settings!$B$10/2,0),0)</f>
        <v>0</v>
      </c>
      <c r="I381" s="31" t="n">
        <f aca="false">H381</f>
        <v>0</v>
      </c>
      <c r="J381" s="32" t="n">
        <f aca="false">N(E381)+G381+H381+I381</f>
        <v>0</v>
      </c>
      <c r="K381" s="31" t="n">
        <f aca="false">IF(A381="",0,ROUND(N(E381)*IFERROR(INDEX(Clients!$E$5:$E$154,MATCH(C381,Clients!$A$5:$A$154,0)),0),0))</f>
        <v>0</v>
      </c>
      <c r="L381" s="31" t="n">
        <f aca="false">J381-K381</f>
        <v>0</v>
      </c>
      <c r="M381" s="33" t="str">
        <f aca="false">IF(A381="","",B381+IFERROR(INDEX(Clients!$F$5:$F$154,MATCH(C381,Clients!$A$5:$A$154,0)),0))</f>
        <v/>
      </c>
      <c r="N381" s="36"/>
      <c r="O381" s="36"/>
      <c r="P381" s="35"/>
      <c r="Q381" s="32" t="n">
        <f aca="false">IF(A381="",0,J381-N(N381)-N(O381))</f>
        <v>0</v>
      </c>
      <c r="R381" s="34" t="str">
        <f aca="false">IF(OR(A381="",Q381&lt;=0),"",MAX(0,Settings!$B$15-M381))</f>
        <v/>
      </c>
      <c r="S381" s="30" t="str">
        <f aca="false">IF(A381="","",IF(Q381&lt;=0,"Paid",IF(N(N381)&gt;0,"Part paid",IF(N(R381)&gt;0,"Overdue","Due"))))</f>
        <v/>
      </c>
      <c r="T381" s="34" t="str">
        <f aca="false">IF(A381="","",IF(MONTH(B381)&gt;=4,MONTH(B381)-3,MONTH(B381)+9))</f>
        <v/>
      </c>
    </row>
    <row r="382" customFormat="false" ht="15" hidden="false" customHeight="true" outlineLevel="0" collapsed="false">
      <c r="A382" s="27"/>
      <c r="B382" s="35"/>
      <c r="C382" s="27"/>
      <c r="D382" s="27"/>
      <c r="E382" s="36"/>
      <c r="F382" s="30" t="str">
        <f aca="false">IF(A382="","",IF(Settings!$B$8="","No GST",IF(IFERROR(INDEX(Clients!$G$5:$G$154,MATCH(C382,Clients!$A$5:$A$154,0)),"")="96","Export",IF(IFERROR(INDEX(Clients!$G$5:$G$154,MATCH(C382,Clients!$A$5:$A$154,0)),"")=Settings!$B$17,"CGST+SGST","IGST"))))</f>
        <v/>
      </c>
      <c r="G382" s="31" t="n">
        <f aca="false">IF(F382="IGST",ROUND(N(E382)*Settings!$B$10,0),0)</f>
        <v>0</v>
      </c>
      <c r="H382" s="31" t="n">
        <f aca="false">IF(F382="CGST+SGST",ROUND(N(E382)*Settings!$B$10/2,0),0)</f>
        <v>0</v>
      </c>
      <c r="I382" s="31" t="n">
        <f aca="false">H382</f>
        <v>0</v>
      </c>
      <c r="J382" s="32" t="n">
        <f aca="false">N(E382)+G382+H382+I382</f>
        <v>0</v>
      </c>
      <c r="K382" s="31" t="n">
        <f aca="false">IF(A382="",0,ROUND(N(E382)*IFERROR(INDEX(Clients!$E$5:$E$154,MATCH(C382,Clients!$A$5:$A$154,0)),0),0))</f>
        <v>0</v>
      </c>
      <c r="L382" s="31" t="n">
        <f aca="false">J382-K382</f>
        <v>0</v>
      </c>
      <c r="M382" s="33" t="str">
        <f aca="false">IF(A382="","",B382+IFERROR(INDEX(Clients!$F$5:$F$154,MATCH(C382,Clients!$A$5:$A$154,0)),0))</f>
        <v/>
      </c>
      <c r="N382" s="36"/>
      <c r="O382" s="36"/>
      <c r="P382" s="35"/>
      <c r="Q382" s="32" t="n">
        <f aca="false">IF(A382="",0,J382-N(N382)-N(O382))</f>
        <v>0</v>
      </c>
      <c r="R382" s="34" t="str">
        <f aca="false">IF(OR(A382="",Q382&lt;=0),"",MAX(0,Settings!$B$15-M382))</f>
        <v/>
      </c>
      <c r="S382" s="30" t="str">
        <f aca="false">IF(A382="","",IF(Q382&lt;=0,"Paid",IF(N(N382)&gt;0,"Part paid",IF(N(R382)&gt;0,"Overdue","Due"))))</f>
        <v/>
      </c>
      <c r="T382" s="34" t="str">
        <f aca="false">IF(A382="","",IF(MONTH(B382)&gt;=4,MONTH(B382)-3,MONTH(B382)+9))</f>
        <v/>
      </c>
    </row>
    <row r="383" customFormat="false" ht="15" hidden="false" customHeight="true" outlineLevel="0" collapsed="false">
      <c r="A383" s="27"/>
      <c r="B383" s="35"/>
      <c r="C383" s="27"/>
      <c r="D383" s="27"/>
      <c r="E383" s="36"/>
      <c r="F383" s="30" t="str">
        <f aca="false">IF(A383="","",IF(Settings!$B$8="","No GST",IF(IFERROR(INDEX(Clients!$G$5:$G$154,MATCH(C383,Clients!$A$5:$A$154,0)),"")="96","Export",IF(IFERROR(INDEX(Clients!$G$5:$G$154,MATCH(C383,Clients!$A$5:$A$154,0)),"")=Settings!$B$17,"CGST+SGST","IGST"))))</f>
        <v/>
      </c>
      <c r="G383" s="31" t="n">
        <f aca="false">IF(F383="IGST",ROUND(N(E383)*Settings!$B$10,0),0)</f>
        <v>0</v>
      </c>
      <c r="H383" s="31" t="n">
        <f aca="false">IF(F383="CGST+SGST",ROUND(N(E383)*Settings!$B$10/2,0),0)</f>
        <v>0</v>
      </c>
      <c r="I383" s="31" t="n">
        <f aca="false">H383</f>
        <v>0</v>
      </c>
      <c r="J383" s="32" t="n">
        <f aca="false">N(E383)+G383+H383+I383</f>
        <v>0</v>
      </c>
      <c r="K383" s="31" t="n">
        <f aca="false">IF(A383="",0,ROUND(N(E383)*IFERROR(INDEX(Clients!$E$5:$E$154,MATCH(C383,Clients!$A$5:$A$154,0)),0),0))</f>
        <v>0</v>
      </c>
      <c r="L383" s="31" t="n">
        <f aca="false">J383-K383</f>
        <v>0</v>
      </c>
      <c r="M383" s="33" t="str">
        <f aca="false">IF(A383="","",B383+IFERROR(INDEX(Clients!$F$5:$F$154,MATCH(C383,Clients!$A$5:$A$154,0)),0))</f>
        <v/>
      </c>
      <c r="N383" s="36"/>
      <c r="O383" s="36"/>
      <c r="P383" s="35"/>
      <c r="Q383" s="32" t="n">
        <f aca="false">IF(A383="",0,J383-N(N383)-N(O383))</f>
        <v>0</v>
      </c>
      <c r="R383" s="34" t="str">
        <f aca="false">IF(OR(A383="",Q383&lt;=0),"",MAX(0,Settings!$B$15-M383))</f>
        <v/>
      </c>
      <c r="S383" s="30" t="str">
        <f aca="false">IF(A383="","",IF(Q383&lt;=0,"Paid",IF(N(N383)&gt;0,"Part paid",IF(N(R383)&gt;0,"Overdue","Due"))))</f>
        <v/>
      </c>
      <c r="T383" s="34" t="str">
        <f aca="false">IF(A383="","",IF(MONTH(B383)&gt;=4,MONTH(B383)-3,MONTH(B383)+9))</f>
        <v/>
      </c>
    </row>
    <row r="384" customFormat="false" ht="15" hidden="false" customHeight="true" outlineLevel="0" collapsed="false">
      <c r="A384" s="27"/>
      <c r="B384" s="35"/>
      <c r="C384" s="27"/>
      <c r="D384" s="27"/>
      <c r="E384" s="36"/>
      <c r="F384" s="30" t="str">
        <f aca="false">IF(A384="","",IF(Settings!$B$8="","No GST",IF(IFERROR(INDEX(Clients!$G$5:$G$154,MATCH(C384,Clients!$A$5:$A$154,0)),"")="96","Export",IF(IFERROR(INDEX(Clients!$G$5:$G$154,MATCH(C384,Clients!$A$5:$A$154,0)),"")=Settings!$B$17,"CGST+SGST","IGST"))))</f>
        <v/>
      </c>
      <c r="G384" s="31" t="n">
        <f aca="false">IF(F384="IGST",ROUND(N(E384)*Settings!$B$10,0),0)</f>
        <v>0</v>
      </c>
      <c r="H384" s="31" t="n">
        <f aca="false">IF(F384="CGST+SGST",ROUND(N(E384)*Settings!$B$10/2,0),0)</f>
        <v>0</v>
      </c>
      <c r="I384" s="31" t="n">
        <f aca="false">H384</f>
        <v>0</v>
      </c>
      <c r="J384" s="32" t="n">
        <f aca="false">N(E384)+G384+H384+I384</f>
        <v>0</v>
      </c>
      <c r="K384" s="31" t="n">
        <f aca="false">IF(A384="",0,ROUND(N(E384)*IFERROR(INDEX(Clients!$E$5:$E$154,MATCH(C384,Clients!$A$5:$A$154,0)),0),0))</f>
        <v>0</v>
      </c>
      <c r="L384" s="31" t="n">
        <f aca="false">J384-K384</f>
        <v>0</v>
      </c>
      <c r="M384" s="33" t="str">
        <f aca="false">IF(A384="","",B384+IFERROR(INDEX(Clients!$F$5:$F$154,MATCH(C384,Clients!$A$5:$A$154,0)),0))</f>
        <v/>
      </c>
      <c r="N384" s="36"/>
      <c r="O384" s="36"/>
      <c r="P384" s="35"/>
      <c r="Q384" s="32" t="n">
        <f aca="false">IF(A384="",0,J384-N(N384)-N(O384))</f>
        <v>0</v>
      </c>
      <c r="R384" s="34" t="str">
        <f aca="false">IF(OR(A384="",Q384&lt;=0),"",MAX(0,Settings!$B$15-M384))</f>
        <v/>
      </c>
      <c r="S384" s="30" t="str">
        <f aca="false">IF(A384="","",IF(Q384&lt;=0,"Paid",IF(N(N384)&gt;0,"Part paid",IF(N(R384)&gt;0,"Overdue","Due"))))</f>
        <v/>
      </c>
      <c r="T384" s="34" t="str">
        <f aca="false">IF(A384="","",IF(MONTH(B384)&gt;=4,MONTH(B384)-3,MONTH(B384)+9))</f>
        <v/>
      </c>
    </row>
    <row r="385" customFormat="false" ht="15" hidden="false" customHeight="true" outlineLevel="0" collapsed="false">
      <c r="A385" s="27"/>
      <c r="B385" s="35"/>
      <c r="C385" s="27"/>
      <c r="D385" s="27"/>
      <c r="E385" s="36"/>
      <c r="F385" s="30" t="str">
        <f aca="false">IF(A385="","",IF(Settings!$B$8="","No GST",IF(IFERROR(INDEX(Clients!$G$5:$G$154,MATCH(C385,Clients!$A$5:$A$154,0)),"")="96","Export",IF(IFERROR(INDEX(Clients!$G$5:$G$154,MATCH(C385,Clients!$A$5:$A$154,0)),"")=Settings!$B$17,"CGST+SGST","IGST"))))</f>
        <v/>
      </c>
      <c r="G385" s="31" t="n">
        <f aca="false">IF(F385="IGST",ROUND(N(E385)*Settings!$B$10,0),0)</f>
        <v>0</v>
      </c>
      <c r="H385" s="31" t="n">
        <f aca="false">IF(F385="CGST+SGST",ROUND(N(E385)*Settings!$B$10/2,0),0)</f>
        <v>0</v>
      </c>
      <c r="I385" s="31" t="n">
        <f aca="false">H385</f>
        <v>0</v>
      </c>
      <c r="J385" s="32" t="n">
        <f aca="false">N(E385)+G385+H385+I385</f>
        <v>0</v>
      </c>
      <c r="K385" s="31" t="n">
        <f aca="false">IF(A385="",0,ROUND(N(E385)*IFERROR(INDEX(Clients!$E$5:$E$154,MATCH(C385,Clients!$A$5:$A$154,0)),0),0))</f>
        <v>0</v>
      </c>
      <c r="L385" s="31" t="n">
        <f aca="false">J385-K385</f>
        <v>0</v>
      </c>
      <c r="M385" s="33" t="str">
        <f aca="false">IF(A385="","",B385+IFERROR(INDEX(Clients!$F$5:$F$154,MATCH(C385,Clients!$A$5:$A$154,0)),0))</f>
        <v/>
      </c>
      <c r="N385" s="36"/>
      <c r="O385" s="36"/>
      <c r="P385" s="35"/>
      <c r="Q385" s="32" t="n">
        <f aca="false">IF(A385="",0,J385-N(N385)-N(O385))</f>
        <v>0</v>
      </c>
      <c r="R385" s="34" t="str">
        <f aca="false">IF(OR(A385="",Q385&lt;=0),"",MAX(0,Settings!$B$15-M385))</f>
        <v/>
      </c>
      <c r="S385" s="30" t="str">
        <f aca="false">IF(A385="","",IF(Q385&lt;=0,"Paid",IF(N(N385)&gt;0,"Part paid",IF(N(R385)&gt;0,"Overdue","Due"))))</f>
        <v/>
      </c>
      <c r="T385" s="34" t="str">
        <f aca="false">IF(A385="","",IF(MONTH(B385)&gt;=4,MONTH(B385)-3,MONTH(B385)+9))</f>
        <v/>
      </c>
    </row>
    <row r="386" customFormat="false" ht="15" hidden="false" customHeight="true" outlineLevel="0" collapsed="false">
      <c r="A386" s="27"/>
      <c r="B386" s="35"/>
      <c r="C386" s="27"/>
      <c r="D386" s="27"/>
      <c r="E386" s="36"/>
      <c r="F386" s="30" t="str">
        <f aca="false">IF(A386="","",IF(Settings!$B$8="","No GST",IF(IFERROR(INDEX(Clients!$G$5:$G$154,MATCH(C386,Clients!$A$5:$A$154,0)),"")="96","Export",IF(IFERROR(INDEX(Clients!$G$5:$G$154,MATCH(C386,Clients!$A$5:$A$154,0)),"")=Settings!$B$17,"CGST+SGST","IGST"))))</f>
        <v/>
      </c>
      <c r="G386" s="31" t="n">
        <f aca="false">IF(F386="IGST",ROUND(N(E386)*Settings!$B$10,0),0)</f>
        <v>0</v>
      </c>
      <c r="H386" s="31" t="n">
        <f aca="false">IF(F386="CGST+SGST",ROUND(N(E386)*Settings!$B$10/2,0),0)</f>
        <v>0</v>
      </c>
      <c r="I386" s="31" t="n">
        <f aca="false">H386</f>
        <v>0</v>
      </c>
      <c r="J386" s="32" t="n">
        <f aca="false">N(E386)+G386+H386+I386</f>
        <v>0</v>
      </c>
      <c r="K386" s="31" t="n">
        <f aca="false">IF(A386="",0,ROUND(N(E386)*IFERROR(INDEX(Clients!$E$5:$E$154,MATCH(C386,Clients!$A$5:$A$154,0)),0),0))</f>
        <v>0</v>
      </c>
      <c r="L386" s="31" t="n">
        <f aca="false">J386-K386</f>
        <v>0</v>
      </c>
      <c r="M386" s="33" t="str">
        <f aca="false">IF(A386="","",B386+IFERROR(INDEX(Clients!$F$5:$F$154,MATCH(C386,Clients!$A$5:$A$154,0)),0))</f>
        <v/>
      </c>
      <c r="N386" s="36"/>
      <c r="O386" s="36"/>
      <c r="P386" s="35"/>
      <c r="Q386" s="32" t="n">
        <f aca="false">IF(A386="",0,J386-N(N386)-N(O386))</f>
        <v>0</v>
      </c>
      <c r="R386" s="34" t="str">
        <f aca="false">IF(OR(A386="",Q386&lt;=0),"",MAX(0,Settings!$B$15-M386))</f>
        <v/>
      </c>
      <c r="S386" s="30" t="str">
        <f aca="false">IF(A386="","",IF(Q386&lt;=0,"Paid",IF(N(N386)&gt;0,"Part paid",IF(N(R386)&gt;0,"Overdue","Due"))))</f>
        <v/>
      </c>
      <c r="T386" s="34" t="str">
        <f aca="false">IF(A386="","",IF(MONTH(B386)&gt;=4,MONTH(B386)-3,MONTH(B386)+9))</f>
        <v/>
      </c>
    </row>
    <row r="387" customFormat="false" ht="15" hidden="false" customHeight="true" outlineLevel="0" collapsed="false">
      <c r="A387" s="27"/>
      <c r="B387" s="35"/>
      <c r="C387" s="27"/>
      <c r="D387" s="27"/>
      <c r="E387" s="36"/>
      <c r="F387" s="30" t="str">
        <f aca="false">IF(A387="","",IF(Settings!$B$8="","No GST",IF(IFERROR(INDEX(Clients!$G$5:$G$154,MATCH(C387,Clients!$A$5:$A$154,0)),"")="96","Export",IF(IFERROR(INDEX(Clients!$G$5:$G$154,MATCH(C387,Clients!$A$5:$A$154,0)),"")=Settings!$B$17,"CGST+SGST","IGST"))))</f>
        <v/>
      </c>
      <c r="G387" s="31" t="n">
        <f aca="false">IF(F387="IGST",ROUND(N(E387)*Settings!$B$10,0),0)</f>
        <v>0</v>
      </c>
      <c r="H387" s="31" t="n">
        <f aca="false">IF(F387="CGST+SGST",ROUND(N(E387)*Settings!$B$10/2,0),0)</f>
        <v>0</v>
      </c>
      <c r="I387" s="31" t="n">
        <f aca="false">H387</f>
        <v>0</v>
      </c>
      <c r="J387" s="32" t="n">
        <f aca="false">N(E387)+G387+H387+I387</f>
        <v>0</v>
      </c>
      <c r="K387" s="31" t="n">
        <f aca="false">IF(A387="",0,ROUND(N(E387)*IFERROR(INDEX(Clients!$E$5:$E$154,MATCH(C387,Clients!$A$5:$A$154,0)),0),0))</f>
        <v>0</v>
      </c>
      <c r="L387" s="31" t="n">
        <f aca="false">J387-K387</f>
        <v>0</v>
      </c>
      <c r="M387" s="33" t="str">
        <f aca="false">IF(A387="","",B387+IFERROR(INDEX(Clients!$F$5:$F$154,MATCH(C387,Clients!$A$5:$A$154,0)),0))</f>
        <v/>
      </c>
      <c r="N387" s="36"/>
      <c r="O387" s="36"/>
      <c r="P387" s="35"/>
      <c r="Q387" s="32" t="n">
        <f aca="false">IF(A387="",0,J387-N(N387)-N(O387))</f>
        <v>0</v>
      </c>
      <c r="R387" s="34" t="str">
        <f aca="false">IF(OR(A387="",Q387&lt;=0),"",MAX(0,Settings!$B$15-M387))</f>
        <v/>
      </c>
      <c r="S387" s="30" t="str">
        <f aca="false">IF(A387="","",IF(Q387&lt;=0,"Paid",IF(N(N387)&gt;0,"Part paid",IF(N(R387)&gt;0,"Overdue","Due"))))</f>
        <v/>
      </c>
      <c r="T387" s="34" t="str">
        <f aca="false">IF(A387="","",IF(MONTH(B387)&gt;=4,MONTH(B387)-3,MONTH(B387)+9))</f>
        <v/>
      </c>
    </row>
    <row r="388" customFormat="false" ht="15" hidden="false" customHeight="true" outlineLevel="0" collapsed="false">
      <c r="A388" s="27"/>
      <c r="B388" s="35"/>
      <c r="C388" s="27"/>
      <c r="D388" s="27"/>
      <c r="E388" s="36"/>
      <c r="F388" s="30" t="str">
        <f aca="false">IF(A388="","",IF(Settings!$B$8="","No GST",IF(IFERROR(INDEX(Clients!$G$5:$G$154,MATCH(C388,Clients!$A$5:$A$154,0)),"")="96","Export",IF(IFERROR(INDEX(Clients!$G$5:$G$154,MATCH(C388,Clients!$A$5:$A$154,0)),"")=Settings!$B$17,"CGST+SGST","IGST"))))</f>
        <v/>
      </c>
      <c r="G388" s="31" t="n">
        <f aca="false">IF(F388="IGST",ROUND(N(E388)*Settings!$B$10,0),0)</f>
        <v>0</v>
      </c>
      <c r="H388" s="31" t="n">
        <f aca="false">IF(F388="CGST+SGST",ROUND(N(E388)*Settings!$B$10/2,0),0)</f>
        <v>0</v>
      </c>
      <c r="I388" s="31" t="n">
        <f aca="false">H388</f>
        <v>0</v>
      </c>
      <c r="J388" s="32" t="n">
        <f aca="false">N(E388)+G388+H388+I388</f>
        <v>0</v>
      </c>
      <c r="K388" s="31" t="n">
        <f aca="false">IF(A388="",0,ROUND(N(E388)*IFERROR(INDEX(Clients!$E$5:$E$154,MATCH(C388,Clients!$A$5:$A$154,0)),0),0))</f>
        <v>0</v>
      </c>
      <c r="L388" s="31" t="n">
        <f aca="false">J388-K388</f>
        <v>0</v>
      </c>
      <c r="M388" s="33" t="str">
        <f aca="false">IF(A388="","",B388+IFERROR(INDEX(Clients!$F$5:$F$154,MATCH(C388,Clients!$A$5:$A$154,0)),0))</f>
        <v/>
      </c>
      <c r="N388" s="36"/>
      <c r="O388" s="36"/>
      <c r="P388" s="35"/>
      <c r="Q388" s="32" t="n">
        <f aca="false">IF(A388="",0,J388-N(N388)-N(O388))</f>
        <v>0</v>
      </c>
      <c r="R388" s="34" t="str">
        <f aca="false">IF(OR(A388="",Q388&lt;=0),"",MAX(0,Settings!$B$15-M388))</f>
        <v/>
      </c>
      <c r="S388" s="30" t="str">
        <f aca="false">IF(A388="","",IF(Q388&lt;=0,"Paid",IF(N(N388)&gt;0,"Part paid",IF(N(R388)&gt;0,"Overdue","Due"))))</f>
        <v/>
      </c>
      <c r="T388" s="34" t="str">
        <f aca="false">IF(A388="","",IF(MONTH(B388)&gt;=4,MONTH(B388)-3,MONTH(B388)+9))</f>
        <v/>
      </c>
    </row>
    <row r="389" customFormat="false" ht="15" hidden="false" customHeight="true" outlineLevel="0" collapsed="false">
      <c r="A389" s="27"/>
      <c r="B389" s="35"/>
      <c r="C389" s="27"/>
      <c r="D389" s="27"/>
      <c r="E389" s="36"/>
      <c r="F389" s="30" t="str">
        <f aca="false">IF(A389="","",IF(Settings!$B$8="","No GST",IF(IFERROR(INDEX(Clients!$G$5:$G$154,MATCH(C389,Clients!$A$5:$A$154,0)),"")="96","Export",IF(IFERROR(INDEX(Clients!$G$5:$G$154,MATCH(C389,Clients!$A$5:$A$154,0)),"")=Settings!$B$17,"CGST+SGST","IGST"))))</f>
        <v/>
      </c>
      <c r="G389" s="31" t="n">
        <f aca="false">IF(F389="IGST",ROUND(N(E389)*Settings!$B$10,0),0)</f>
        <v>0</v>
      </c>
      <c r="H389" s="31" t="n">
        <f aca="false">IF(F389="CGST+SGST",ROUND(N(E389)*Settings!$B$10/2,0),0)</f>
        <v>0</v>
      </c>
      <c r="I389" s="31" t="n">
        <f aca="false">H389</f>
        <v>0</v>
      </c>
      <c r="J389" s="32" t="n">
        <f aca="false">N(E389)+G389+H389+I389</f>
        <v>0</v>
      </c>
      <c r="K389" s="31" t="n">
        <f aca="false">IF(A389="",0,ROUND(N(E389)*IFERROR(INDEX(Clients!$E$5:$E$154,MATCH(C389,Clients!$A$5:$A$154,0)),0),0))</f>
        <v>0</v>
      </c>
      <c r="L389" s="31" t="n">
        <f aca="false">J389-K389</f>
        <v>0</v>
      </c>
      <c r="M389" s="33" t="str">
        <f aca="false">IF(A389="","",B389+IFERROR(INDEX(Clients!$F$5:$F$154,MATCH(C389,Clients!$A$5:$A$154,0)),0))</f>
        <v/>
      </c>
      <c r="N389" s="36"/>
      <c r="O389" s="36"/>
      <c r="P389" s="35"/>
      <c r="Q389" s="32" t="n">
        <f aca="false">IF(A389="",0,J389-N(N389)-N(O389))</f>
        <v>0</v>
      </c>
      <c r="R389" s="34" t="str">
        <f aca="false">IF(OR(A389="",Q389&lt;=0),"",MAX(0,Settings!$B$15-M389))</f>
        <v/>
      </c>
      <c r="S389" s="30" t="str">
        <f aca="false">IF(A389="","",IF(Q389&lt;=0,"Paid",IF(N(N389)&gt;0,"Part paid",IF(N(R389)&gt;0,"Overdue","Due"))))</f>
        <v/>
      </c>
      <c r="T389" s="34" t="str">
        <f aca="false">IF(A389="","",IF(MONTH(B389)&gt;=4,MONTH(B389)-3,MONTH(B389)+9))</f>
        <v/>
      </c>
    </row>
    <row r="390" customFormat="false" ht="15" hidden="false" customHeight="true" outlineLevel="0" collapsed="false">
      <c r="A390" s="27"/>
      <c r="B390" s="35"/>
      <c r="C390" s="27"/>
      <c r="D390" s="27"/>
      <c r="E390" s="36"/>
      <c r="F390" s="30" t="str">
        <f aca="false">IF(A390="","",IF(Settings!$B$8="","No GST",IF(IFERROR(INDEX(Clients!$G$5:$G$154,MATCH(C390,Clients!$A$5:$A$154,0)),"")="96","Export",IF(IFERROR(INDEX(Clients!$G$5:$G$154,MATCH(C390,Clients!$A$5:$A$154,0)),"")=Settings!$B$17,"CGST+SGST","IGST"))))</f>
        <v/>
      </c>
      <c r="G390" s="31" t="n">
        <f aca="false">IF(F390="IGST",ROUND(N(E390)*Settings!$B$10,0),0)</f>
        <v>0</v>
      </c>
      <c r="H390" s="31" t="n">
        <f aca="false">IF(F390="CGST+SGST",ROUND(N(E390)*Settings!$B$10/2,0),0)</f>
        <v>0</v>
      </c>
      <c r="I390" s="31" t="n">
        <f aca="false">H390</f>
        <v>0</v>
      </c>
      <c r="J390" s="32" t="n">
        <f aca="false">N(E390)+G390+H390+I390</f>
        <v>0</v>
      </c>
      <c r="K390" s="31" t="n">
        <f aca="false">IF(A390="",0,ROUND(N(E390)*IFERROR(INDEX(Clients!$E$5:$E$154,MATCH(C390,Clients!$A$5:$A$154,0)),0),0))</f>
        <v>0</v>
      </c>
      <c r="L390" s="31" t="n">
        <f aca="false">J390-K390</f>
        <v>0</v>
      </c>
      <c r="M390" s="33" t="str">
        <f aca="false">IF(A390="","",B390+IFERROR(INDEX(Clients!$F$5:$F$154,MATCH(C390,Clients!$A$5:$A$154,0)),0))</f>
        <v/>
      </c>
      <c r="N390" s="36"/>
      <c r="O390" s="36"/>
      <c r="P390" s="35"/>
      <c r="Q390" s="32" t="n">
        <f aca="false">IF(A390="",0,J390-N(N390)-N(O390))</f>
        <v>0</v>
      </c>
      <c r="R390" s="34" t="str">
        <f aca="false">IF(OR(A390="",Q390&lt;=0),"",MAX(0,Settings!$B$15-M390))</f>
        <v/>
      </c>
      <c r="S390" s="30" t="str">
        <f aca="false">IF(A390="","",IF(Q390&lt;=0,"Paid",IF(N(N390)&gt;0,"Part paid",IF(N(R390)&gt;0,"Overdue","Due"))))</f>
        <v/>
      </c>
      <c r="T390" s="34" t="str">
        <f aca="false">IF(A390="","",IF(MONTH(B390)&gt;=4,MONTH(B390)-3,MONTH(B390)+9))</f>
        <v/>
      </c>
    </row>
    <row r="391" customFormat="false" ht="15" hidden="false" customHeight="true" outlineLevel="0" collapsed="false">
      <c r="A391" s="27"/>
      <c r="B391" s="35"/>
      <c r="C391" s="27"/>
      <c r="D391" s="27"/>
      <c r="E391" s="36"/>
      <c r="F391" s="30" t="str">
        <f aca="false">IF(A391="","",IF(Settings!$B$8="","No GST",IF(IFERROR(INDEX(Clients!$G$5:$G$154,MATCH(C391,Clients!$A$5:$A$154,0)),"")="96","Export",IF(IFERROR(INDEX(Clients!$G$5:$G$154,MATCH(C391,Clients!$A$5:$A$154,0)),"")=Settings!$B$17,"CGST+SGST","IGST"))))</f>
        <v/>
      </c>
      <c r="G391" s="31" t="n">
        <f aca="false">IF(F391="IGST",ROUND(N(E391)*Settings!$B$10,0),0)</f>
        <v>0</v>
      </c>
      <c r="H391" s="31" t="n">
        <f aca="false">IF(F391="CGST+SGST",ROUND(N(E391)*Settings!$B$10/2,0),0)</f>
        <v>0</v>
      </c>
      <c r="I391" s="31" t="n">
        <f aca="false">H391</f>
        <v>0</v>
      </c>
      <c r="J391" s="32" t="n">
        <f aca="false">N(E391)+G391+H391+I391</f>
        <v>0</v>
      </c>
      <c r="K391" s="31" t="n">
        <f aca="false">IF(A391="",0,ROUND(N(E391)*IFERROR(INDEX(Clients!$E$5:$E$154,MATCH(C391,Clients!$A$5:$A$154,0)),0),0))</f>
        <v>0</v>
      </c>
      <c r="L391" s="31" t="n">
        <f aca="false">J391-K391</f>
        <v>0</v>
      </c>
      <c r="M391" s="33" t="str">
        <f aca="false">IF(A391="","",B391+IFERROR(INDEX(Clients!$F$5:$F$154,MATCH(C391,Clients!$A$5:$A$154,0)),0))</f>
        <v/>
      </c>
      <c r="N391" s="36"/>
      <c r="O391" s="36"/>
      <c r="P391" s="35"/>
      <c r="Q391" s="32" t="n">
        <f aca="false">IF(A391="",0,J391-N(N391)-N(O391))</f>
        <v>0</v>
      </c>
      <c r="R391" s="34" t="str">
        <f aca="false">IF(OR(A391="",Q391&lt;=0),"",MAX(0,Settings!$B$15-M391))</f>
        <v/>
      </c>
      <c r="S391" s="30" t="str">
        <f aca="false">IF(A391="","",IF(Q391&lt;=0,"Paid",IF(N(N391)&gt;0,"Part paid",IF(N(R391)&gt;0,"Overdue","Due"))))</f>
        <v/>
      </c>
      <c r="T391" s="34" t="str">
        <f aca="false">IF(A391="","",IF(MONTH(B391)&gt;=4,MONTH(B391)-3,MONTH(B391)+9))</f>
        <v/>
      </c>
    </row>
    <row r="392" customFormat="false" ht="15" hidden="false" customHeight="true" outlineLevel="0" collapsed="false">
      <c r="A392" s="27"/>
      <c r="B392" s="35"/>
      <c r="C392" s="27"/>
      <c r="D392" s="27"/>
      <c r="E392" s="36"/>
      <c r="F392" s="30" t="str">
        <f aca="false">IF(A392="","",IF(Settings!$B$8="","No GST",IF(IFERROR(INDEX(Clients!$G$5:$G$154,MATCH(C392,Clients!$A$5:$A$154,0)),"")="96","Export",IF(IFERROR(INDEX(Clients!$G$5:$G$154,MATCH(C392,Clients!$A$5:$A$154,0)),"")=Settings!$B$17,"CGST+SGST","IGST"))))</f>
        <v/>
      </c>
      <c r="G392" s="31" t="n">
        <f aca="false">IF(F392="IGST",ROUND(N(E392)*Settings!$B$10,0),0)</f>
        <v>0</v>
      </c>
      <c r="H392" s="31" t="n">
        <f aca="false">IF(F392="CGST+SGST",ROUND(N(E392)*Settings!$B$10/2,0),0)</f>
        <v>0</v>
      </c>
      <c r="I392" s="31" t="n">
        <f aca="false">H392</f>
        <v>0</v>
      </c>
      <c r="J392" s="32" t="n">
        <f aca="false">N(E392)+G392+H392+I392</f>
        <v>0</v>
      </c>
      <c r="K392" s="31" t="n">
        <f aca="false">IF(A392="",0,ROUND(N(E392)*IFERROR(INDEX(Clients!$E$5:$E$154,MATCH(C392,Clients!$A$5:$A$154,0)),0),0))</f>
        <v>0</v>
      </c>
      <c r="L392" s="31" t="n">
        <f aca="false">J392-K392</f>
        <v>0</v>
      </c>
      <c r="M392" s="33" t="str">
        <f aca="false">IF(A392="","",B392+IFERROR(INDEX(Clients!$F$5:$F$154,MATCH(C392,Clients!$A$5:$A$154,0)),0))</f>
        <v/>
      </c>
      <c r="N392" s="36"/>
      <c r="O392" s="36"/>
      <c r="P392" s="35"/>
      <c r="Q392" s="32" t="n">
        <f aca="false">IF(A392="",0,J392-N(N392)-N(O392))</f>
        <v>0</v>
      </c>
      <c r="R392" s="34" t="str">
        <f aca="false">IF(OR(A392="",Q392&lt;=0),"",MAX(0,Settings!$B$15-M392))</f>
        <v/>
      </c>
      <c r="S392" s="30" t="str">
        <f aca="false">IF(A392="","",IF(Q392&lt;=0,"Paid",IF(N(N392)&gt;0,"Part paid",IF(N(R392)&gt;0,"Overdue","Due"))))</f>
        <v/>
      </c>
      <c r="T392" s="34" t="str">
        <f aca="false">IF(A392="","",IF(MONTH(B392)&gt;=4,MONTH(B392)-3,MONTH(B392)+9))</f>
        <v/>
      </c>
    </row>
    <row r="393" customFormat="false" ht="15" hidden="false" customHeight="true" outlineLevel="0" collapsed="false">
      <c r="A393" s="27"/>
      <c r="B393" s="35"/>
      <c r="C393" s="27"/>
      <c r="D393" s="27"/>
      <c r="E393" s="36"/>
      <c r="F393" s="30" t="str">
        <f aca="false">IF(A393="","",IF(Settings!$B$8="","No GST",IF(IFERROR(INDEX(Clients!$G$5:$G$154,MATCH(C393,Clients!$A$5:$A$154,0)),"")="96","Export",IF(IFERROR(INDEX(Clients!$G$5:$G$154,MATCH(C393,Clients!$A$5:$A$154,0)),"")=Settings!$B$17,"CGST+SGST","IGST"))))</f>
        <v/>
      </c>
      <c r="G393" s="31" t="n">
        <f aca="false">IF(F393="IGST",ROUND(N(E393)*Settings!$B$10,0),0)</f>
        <v>0</v>
      </c>
      <c r="H393" s="31" t="n">
        <f aca="false">IF(F393="CGST+SGST",ROUND(N(E393)*Settings!$B$10/2,0),0)</f>
        <v>0</v>
      </c>
      <c r="I393" s="31" t="n">
        <f aca="false">H393</f>
        <v>0</v>
      </c>
      <c r="J393" s="32" t="n">
        <f aca="false">N(E393)+G393+H393+I393</f>
        <v>0</v>
      </c>
      <c r="K393" s="31" t="n">
        <f aca="false">IF(A393="",0,ROUND(N(E393)*IFERROR(INDEX(Clients!$E$5:$E$154,MATCH(C393,Clients!$A$5:$A$154,0)),0),0))</f>
        <v>0</v>
      </c>
      <c r="L393" s="31" t="n">
        <f aca="false">J393-K393</f>
        <v>0</v>
      </c>
      <c r="M393" s="33" t="str">
        <f aca="false">IF(A393="","",B393+IFERROR(INDEX(Clients!$F$5:$F$154,MATCH(C393,Clients!$A$5:$A$154,0)),0))</f>
        <v/>
      </c>
      <c r="N393" s="36"/>
      <c r="O393" s="36"/>
      <c r="P393" s="35"/>
      <c r="Q393" s="32" t="n">
        <f aca="false">IF(A393="",0,J393-N(N393)-N(O393))</f>
        <v>0</v>
      </c>
      <c r="R393" s="34" t="str">
        <f aca="false">IF(OR(A393="",Q393&lt;=0),"",MAX(0,Settings!$B$15-M393))</f>
        <v/>
      </c>
      <c r="S393" s="30" t="str">
        <f aca="false">IF(A393="","",IF(Q393&lt;=0,"Paid",IF(N(N393)&gt;0,"Part paid",IF(N(R393)&gt;0,"Overdue","Due"))))</f>
        <v/>
      </c>
      <c r="T393" s="34" t="str">
        <f aca="false">IF(A393="","",IF(MONTH(B393)&gt;=4,MONTH(B393)-3,MONTH(B393)+9))</f>
        <v/>
      </c>
    </row>
    <row r="394" customFormat="false" ht="15" hidden="false" customHeight="true" outlineLevel="0" collapsed="false">
      <c r="A394" s="27"/>
      <c r="B394" s="35"/>
      <c r="C394" s="27"/>
      <c r="D394" s="27"/>
      <c r="E394" s="36"/>
      <c r="F394" s="30" t="str">
        <f aca="false">IF(A394="","",IF(Settings!$B$8="","No GST",IF(IFERROR(INDEX(Clients!$G$5:$G$154,MATCH(C394,Clients!$A$5:$A$154,0)),"")="96","Export",IF(IFERROR(INDEX(Clients!$G$5:$G$154,MATCH(C394,Clients!$A$5:$A$154,0)),"")=Settings!$B$17,"CGST+SGST","IGST"))))</f>
        <v/>
      </c>
      <c r="G394" s="31" t="n">
        <f aca="false">IF(F394="IGST",ROUND(N(E394)*Settings!$B$10,0),0)</f>
        <v>0</v>
      </c>
      <c r="H394" s="31" t="n">
        <f aca="false">IF(F394="CGST+SGST",ROUND(N(E394)*Settings!$B$10/2,0),0)</f>
        <v>0</v>
      </c>
      <c r="I394" s="31" t="n">
        <f aca="false">H394</f>
        <v>0</v>
      </c>
      <c r="J394" s="32" t="n">
        <f aca="false">N(E394)+G394+H394+I394</f>
        <v>0</v>
      </c>
      <c r="K394" s="31" t="n">
        <f aca="false">IF(A394="",0,ROUND(N(E394)*IFERROR(INDEX(Clients!$E$5:$E$154,MATCH(C394,Clients!$A$5:$A$154,0)),0),0))</f>
        <v>0</v>
      </c>
      <c r="L394" s="31" t="n">
        <f aca="false">J394-K394</f>
        <v>0</v>
      </c>
      <c r="M394" s="33" t="str">
        <f aca="false">IF(A394="","",B394+IFERROR(INDEX(Clients!$F$5:$F$154,MATCH(C394,Clients!$A$5:$A$154,0)),0))</f>
        <v/>
      </c>
      <c r="N394" s="36"/>
      <c r="O394" s="36"/>
      <c r="P394" s="35"/>
      <c r="Q394" s="32" t="n">
        <f aca="false">IF(A394="",0,J394-N(N394)-N(O394))</f>
        <v>0</v>
      </c>
      <c r="R394" s="34" t="str">
        <f aca="false">IF(OR(A394="",Q394&lt;=0),"",MAX(0,Settings!$B$15-M394))</f>
        <v/>
      </c>
      <c r="S394" s="30" t="str">
        <f aca="false">IF(A394="","",IF(Q394&lt;=0,"Paid",IF(N(N394)&gt;0,"Part paid",IF(N(R394)&gt;0,"Overdue","Due"))))</f>
        <v/>
      </c>
      <c r="T394" s="34" t="str">
        <f aca="false">IF(A394="","",IF(MONTH(B394)&gt;=4,MONTH(B394)-3,MONTH(B394)+9))</f>
        <v/>
      </c>
    </row>
    <row r="395" customFormat="false" ht="15" hidden="false" customHeight="true" outlineLevel="0" collapsed="false">
      <c r="A395" s="27"/>
      <c r="B395" s="35"/>
      <c r="C395" s="27"/>
      <c r="D395" s="27"/>
      <c r="E395" s="36"/>
      <c r="F395" s="30" t="str">
        <f aca="false">IF(A395="","",IF(Settings!$B$8="","No GST",IF(IFERROR(INDEX(Clients!$G$5:$G$154,MATCH(C395,Clients!$A$5:$A$154,0)),"")="96","Export",IF(IFERROR(INDEX(Clients!$G$5:$G$154,MATCH(C395,Clients!$A$5:$A$154,0)),"")=Settings!$B$17,"CGST+SGST","IGST"))))</f>
        <v/>
      </c>
      <c r="G395" s="31" t="n">
        <f aca="false">IF(F395="IGST",ROUND(N(E395)*Settings!$B$10,0),0)</f>
        <v>0</v>
      </c>
      <c r="H395" s="31" t="n">
        <f aca="false">IF(F395="CGST+SGST",ROUND(N(E395)*Settings!$B$10/2,0),0)</f>
        <v>0</v>
      </c>
      <c r="I395" s="31" t="n">
        <f aca="false">H395</f>
        <v>0</v>
      </c>
      <c r="J395" s="32" t="n">
        <f aca="false">N(E395)+G395+H395+I395</f>
        <v>0</v>
      </c>
      <c r="K395" s="31" t="n">
        <f aca="false">IF(A395="",0,ROUND(N(E395)*IFERROR(INDEX(Clients!$E$5:$E$154,MATCH(C395,Clients!$A$5:$A$154,0)),0),0))</f>
        <v>0</v>
      </c>
      <c r="L395" s="31" t="n">
        <f aca="false">J395-K395</f>
        <v>0</v>
      </c>
      <c r="M395" s="33" t="str">
        <f aca="false">IF(A395="","",B395+IFERROR(INDEX(Clients!$F$5:$F$154,MATCH(C395,Clients!$A$5:$A$154,0)),0))</f>
        <v/>
      </c>
      <c r="N395" s="36"/>
      <c r="O395" s="36"/>
      <c r="P395" s="35"/>
      <c r="Q395" s="32" t="n">
        <f aca="false">IF(A395="",0,J395-N(N395)-N(O395))</f>
        <v>0</v>
      </c>
      <c r="R395" s="34" t="str">
        <f aca="false">IF(OR(A395="",Q395&lt;=0),"",MAX(0,Settings!$B$15-M395))</f>
        <v/>
      </c>
      <c r="S395" s="30" t="str">
        <f aca="false">IF(A395="","",IF(Q395&lt;=0,"Paid",IF(N(N395)&gt;0,"Part paid",IF(N(R395)&gt;0,"Overdue","Due"))))</f>
        <v/>
      </c>
      <c r="T395" s="34" t="str">
        <f aca="false">IF(A395="","",IF(MONTH(B395)&gt;=4,MONTH(B395)-3,MONTH(B395)+9))</f>
        <v/>
      </c>
    </row>
    <row r="396" customFormat="false" ht="15" hidden="false" customHeight="true" outlineLevel="0" collapsed="false">
      <c r="A396" s="27"/>
      <c r="B396" s="35"/>
      <c r="C396" s="27"/>
      <c r="D396" s="27"/>
      <c r="E396" s="36"/>
      <c r="F396" s="30" t="str">
        <f aca="false">IF(A396="","",IF(Settings!$B$8="","No GST",IF(IFERROR(INDEX(Clients!$G$5:$G$154,MATCH(C396,Clients!$A$5:$A$154,0)),"")="96","Export",IF(IFERROR(INDEX(Clients!$G$5:$G$154,MATCH(C396,Clients!$A$5:$A$154,0)),"")=Settings!$B$17,"CGST+SGST","IGST"))))</f>
        <v/>
      </c>
      <c r="G396" s="31" t="n">
        <f aca="false">IF(F396="IGST",ROUND(N(E396)*Settings!$B$10,0),0)</f>
        <v>0</v>
      </c>
      <c r="H396" s="31" t="n">
        <f aca="false">IF(F396="CGST+SGST",ROUND(N(E396)*Settings!$B$10/2,0),0)</f>
        <v>0</v>
      </c>
      <c r="I396" s="31" t="n">
        <f aca="false">H396</f>
        <v>0</v>
      </c>
      <c r="J396" s="32" t="n">
        <f aca="false">N(E396)+G396+H396+I396</f>
        <v>0</v>
      </c>
      <c r="K396" s="31" t="n">
        <f aca="false">IF(A396="",0,ROUND(N(E396)*IFERROR(INDEX(Clients!$E$5:$E$154,MATCH(C396,Clients!$A$5:$A$154,0)),0),0))</f>
        <v>0</v>
      </c>
      <c r="L396" s="31" t="n">
        <f aca="false">J396-K396</f>
        <v>0</v>
      </c>
      <c r="M396" s="33" t="str">
        <f aca="false">IF(A396="","",B396+IFERROR(INDEX(Clients!$F$5:$F$154,MATCH(C396,Clients!$A$5:$A$154,0)),0))</f>
        <v/>
      </c>
      <c r="N396" s="36"/>
      <c r="O396" s="36"/>
      <c r="P396" s="35"/>
      <c r="Q396" s="32" t="n">
        <f aca="false">IF(A396="",0,J396-N(N396)-N(O396))</f>
        <v>0</v>
      </c>
      <c r="R396" s="34" t="str">
        <f aca="false">IF(OR(A396="",Q396&lt;=0),"",MAX(0,Settings!$B$15-M396))</f>
        <v/>
      </c>
      <c r="S396" s="30" t="str">
        <f aca="false">IF(A396="","",IF(Q396&lt;=0,"Paid",IF(N(N396)&gt;0,"Part paid",IF(N(R396)&gt;0,"Overdue","Due"))))</f>
        <v/>
      </c>
      <c r="T396" s="34" t="str">
        <f aca="false">IF(A396="","",IF(MONTH(B396)&gt;=4,MONTH(B396)-3,MONTH(B396)+9))</f>
        <v/>
      </c>
    </row>
    <row r="397" customFormat="false" ht="15" hidden="false" customHeight="true" outlineLevel="0" collapsed="false">
      <c r="A397" s="27"/>
      <c r="B397" s="35"/>
      <c r="C397" s="27"/>
      <c r="D397" s="27"/>
      <c r="E397" s="36"/>
      <c r="F397" s="30" t="str">
        <f aca="false">IF(A397="","",IF(Settings!$B$8="","No GST",IF(IFERROR(INDEX(Clients!$G$5:$G$154,MATCH(C397,Clients!$A$5:$A$154,0)),"")="96","Export",IF(IFERROR(INDEX(Clients!$G$5:$G$154,MATCH(C397,Clients!$A$5:$A$154,0)),"")=Settings!$B$17,"CGST+SGST","IGST"))))</f>
        <v/>
      </c>
      <c r="G397" s="31" t="n">
        <f aca="false">IF(F397="IGST",ROUND(N(E397)*Settings!$B$10,0),0)</f>
        <v>0</v>
      </c>
      <c r="H397" s="31" t="n">
        <f aca="false">IF(F397="CGST+SGST",ROUND(N(E397)*Settings!$B$10/2,0),0)</f>
        <v>0</v>
      </c>
      <c r="I397" s="31" t="n">
        <f aca="false">H397</f>
        <v>0</v>
      </c>
      <c r="J397" s="32" t="n">
        <f aca="false">N(E397)+G397+H397+I397</f>
        <v>0</v>
      </c>
      <c r="K397" s="31" t="n">
        <f aca="false">IF(A397="",0,ROUND(N(E397)*IFERROR(INDEX(Clients!$E$5:$E$154,MATCH(C397,Clients!$A$5:$A$154,0)),0),0))</f>
        <v>0</v>
      </c>
      <c r="L397" s="31" t="n">
        <f aca="false">J397-K397</f>
        <v>0</v>
      </c>
      <c r="M397" s="33" t="str">
        <f aca="false">IF(A397="","",B397+IFERROR(INDEX(Clients!$F$5:$F$154,MATCH(C397,Clients!$A$5:$A$154,0)),0))</f>
        <v/>
      </c>
      <c r="N397" s="36"/>
      <c r="O397" s="36"/>
      <c r="P397" s="35"/>
      <c r="Q397" s="32" t="n">
        <f aca="false">IF(A397="",0,J397-N(N397)-N(O397))</f>
        <v>0</v>
      </c>
      <c r="R397" s="34" t="str">
        <f aca="false">IF(OR(A397="",Q397&lt;=0),"",MAX(0,Settings!$B$15-M397))</f>
        <v/>
      </c>
      <c r="S397" s="30" t="str">
        <f aca="false">IF(A397="","",IF(Q397&lt;=0,"Paid",IF(N(N397)&gt;0,"Part paid",IF(N(R397)&gt;0,"Overdue","Due"))))</f>
        <v/>
      </c>
      <c r="T397" s="34" t="str">
        <f aca="false">IF(A397="","",IF(MONTH(B397)&gt;=4,MONTH(B397)-3,MONTH(B397)+9))</f>
        <v/>
      </c>
    </row>
    <row r="398" customFormat="false" ht="15" hidden="false" customHeight="true" outlineLevel="0" collapsed="false">
      <c r="A398" s="27"/>
      <c r="B398" s="35"/>
      <c r="C398" s="27"/>
      <c r="D398" s="27"/>
      <c r="E398" s="36"/>
      <c r="F398" s="30" t="str">
        <f aca="false">IF(A398="","",IF(Settings!$B$8="","No GST",IF(IFERROR(INDEX(Clients!$G$5:$G$154,MATCH(C398,Clients!$A$5:$A$154,0)),"")="96","Export",IF(IFERROR(INDEX(Clients!$G$5:$G$154,MATCH(C398,Clients!$A$5:$A$154,0)),"")=Settings!$B$17,"CGST+SGST","IGST"))))</f>
        <v/>
      </c>
      <c r="G398" s="31" t="n">
        <f aca="false">IF(F398="IGST",ROUND(N(E398)*Settings!$B$10,0),0)</f>
        <v>0</v>
      </c>
      <c r="H398" s="31" t="n">
        <f aca="false">IF(F398="CGST+SGST",ROUND(N(E398)*Settings!$B$10/2,0),0)</f>
        <v>0</v>
      </c>
      <c r="I398" s="31" t="n">
        <f aca="false">H398</f>
        <v>0</v>
      </c>
      <c r="J398" s="32" t="n">
        <f aca="false">N(E398)+G398+H398+I398</f>
        <v>0</v>
      </c>
      <c r="K398" s="31" t="n">
        <f aca="false">IF(A398="",0,ROUND(N(E398)*IFERROR(INDEX(Clients!$E$5:$E$154,MATCH(C398,Clients!$A$5:$A$154,0)),0),0))</f>
        <v>0</v>
      </c>
      <c r="L398" s="31" t="n">
        <f aca="false">J398-K398</f>
        <v>0</v>
      </c>
      <c r="M398" s="33" t="str">
        <f aca="false">IF(A398="","",B398+IFERROR(INDEX(Clients!$F$5:$F$154,MATCH(C398,Clients!$A$5:$A$154,0)),0))</f>
        <v/>
      </c>
      <c r="N398" s="36"/>
      <c r="O398" s="36"/>
      <c r="P398" s="35"/>
      <c r="Q398" s="32" t="n">
        <f aca="false">IF(A398="",0,J398-N(N398)-N(O398))</f>
        <v>0</v>
      </c>
      <c r="R398" s="34" t="str">
        <f aca="false">IF(OR(A398="",Q398&lt;=0),"",MAX(0,Settings!$B$15-M398))</f>
        <v/>
      </c>
      <c r="S398" s="30" t="str">
        <f aca="false">IF(A398="","",IF(Q398&lt;=0,"Paid",IF(N(N398)&gt;0,"Part paid",IF(N(R398)&gt;0,"Overdue","Due"))))</f>
        <v/>
      </c>
      <c r="T398" s="34" t="str">
        <f aca="false">IF(A398="","",IF(MONTH(B398)&gt;=4,MONTH(B398)-3,MONTH(B398)+9))</f>
        <v/>
      </c>
    </row>
    <row r="399" customFormat="false" ht="15" hidden="false" customHeight="true" outlineLevel="0" collapsed="false">
      <c r="A399" s="27"/>
      <c r="B399" s="35"/>
      <c r="C399" s="27"/>
      <c r="D399" s="27"/>
      <c r="E399" s="36"/>
      <c r="F399" s="30" t="str">
        <f aca="false">IF(A399="","",IF(Settings!$B$8="","No GST",IF(IFERROR(INDEX(Clients!$G$5:$G$154,MATCH(C399,Clients!$A$5:$A$154,0)),"")="96","Export",IF(IFERROR(INDEX(Clients!$G$5:$G$154,MATCH(C399,Clients!$A$5:$A$154,0)),"")=Settings!$B$17,"CGST+SGST","IGST"))))</f>
        <v/>
      </c>
      <c r="G399" s="31" t="n">
        <f aca="false">IF(F399="IGST",ROUND(N(E399)*Settings!$B$10,0),0)</f>
        <v>0</v>
      </c>
      <c r="H399" s="31" t="n">
        <f aca="false">IF(F399="CGST+SGST",ROUND(N(E399)*Settings!$B$10/2,0),0)</f>
        <v>0</v>
      </c>
      <c r="I399" s="31" t="n">
        <f aca="false">H399</f>
        <v>0</v>
      </c>
      <c r="J399" s="32" t="n">
        <f aca="false">N(E399)+G399+H399+I399</f>
        <v>0</v>
      </c>
      <c r="K399" s="31" t="n">
        <f aca="false">IF(A399="",0,ROUND(N(E399)*IFERROR(INDEX(Clients!$E$5:$E$154,MATCH(C399,Clients!$A$5:$A$154,0)),0),0))</f>
        <v>0</v>
      </c>
      <c r="L399" s="31" t="n">
        <f aca="false">J399-K399</f>
        <v>0</v>
      </c>
      <c r="M399" s="33" t="str">
        <f aca="false">IF(A399="","",B399+IFERROR(INDEX(Clients!$F$5:$F$154,MATCH(C399,Clients!$A$5:$A$154,0)),0))</f>
        <v/>
      </c>
      <c r="N399" s="36"/>
      <c r="O399" s="36"/>
      <c r="P399" s="35"/>
      <c r="Q399" s="32" t="n">
        <f aca="false">IF(A399="",0,J399-N(N399)-N(O399))</f>
        <v>0</v>
      </c>
      <c r="R399" s="34" t="str">
        <f aca="false">IF(OR(A399="",Q399&lt;=0),"",MAX(0,Settings!$B$15-M399))</f>
        <v/>
      </c>
      <c r="S399" s="30" t="str">
        <f aca="false">IF(A399="","",IF(Q399&lt;=0,"Paid",IF(N(N399)&gt;0,"Part paid",IF(N(R399)&gt;0,"Overdue","Due"))))</f>
        <v/>
      </c>
      <c r="T399" s="34" t="str">
        <f aca="false">IF(A399="","",IF(MONTH(B399)&gt;=4,MONTH(B399)-3,MONTH(B399)+9))</f>
        <v/>
      </c>
    </row>
    <row r="400" customFormat="false" ht="15" hidden="false" customHeight="true" outlineLevel="0" collapsed="false">
      <c r="A400" s="27"/>
      <c r="B400" s="35"/>
      <c r="C400" s="27"/>
      <c r="D400" s="27"/>
      <c r="E400" s="36"/>
      <c r="F400" s="30" t="str">
        <f aca="false">IF(A400="","",IF(Settings!$B$8="","No GST",IF(IFERROR(INDEX(Clients!$G$5:$G$154,MATCH(C400,Clients!$A$5:$A$154,0)),"")="96","Export",IF(IFERROR(INDEX(Clients!$G$5:$G$154,MATCH(C400,Clients!$A$5:$A$154,0)),"")=Settings!$B$17,"CGST+SGST","IGST"))))</f>
        <v/>
      </c>
      <c r="G400" s="31" t="n">
        <f aca="false">IF(F400="IGST",ROUND(N(E400)*Settings!$B$10,0),0)</f>
        <v>0</v>
      </c>
      <c r="H400" s="31" t="n">
        <f aca="false">IF(F400="CGST+SGST",ROUND(N(E400)*Settings!$B$10/2,0),0)</f>
        <v>0</v>
      </c>
      <c r="I400" s="31" t="n">
        <f aca="false">H400</f>
        <v>0</v>
      </c>
      <c r="J400" s="32" t="n">
        <f aca="false">N(E400)+G400+H400+I400</f>
        <v>0</v>
      </c>
      <c r="K400" s="31" t="n">
        <f aca="false">IF(A400="",0,ROUND(N(E400)*IFERROR(INDEX(Clients!$E$5:$E$154,MATCH(C400,Clients!$A$5:$A$154,0)),0),0))</f>
        <v>0</v>
      </c>
      <c r="L400" s="31" t="n">
        <f aca="false">J400-K400</f>
        <v>0</v>
      </c>
      <c r="M400" s="33" t="str">
        <f aca="false">IF(A400="","",B400+IFERROR(INDEX(Clients!$F$5:$F$154,MATCH(C400,Clients!$A$5:$A$154,0)),0))</f>
        <v/>
      </c>
      <c r="N400" s="36"/>
      <c r="O400" s="36"/>
      <c r="P400" s="35"/>
      <c r="Q400" s="32" t="n">
        <f aca="false">IF(A400="",0,J400-N(N400)-N(O400))</f>
        <v>0</v>
      </c>
      <c r="R400" s="34" t="str">
        <f aca="false">IF(OR(A400="",Q400&lt;=0),"",MAX(0,Settings!$B$15-M400))</f>
        <v/>
      </c>
      <c r="S400" s="30" t="str">
        <f aca="false">IF(A400="","",IF(Q400&lt;=0,"Paid",IF(N(N400)&gt;0,"Part paid",IF(N(R400)&gt;0,"Overdue","Due"))))</f>
        <v/>
      </c>
      <c r="T400" s="34" t="str">
        <f aca="false">IF(A400="","",IF(MONTH(B400)&gt;=4,MONTH(B400)-3,MONTH(B400)+9))</f>
        <v/>
      </c>
    </row>
    <row r="401" customFormat="false" ht="15" hidden="false" customHeight="true" outlineLevel="0" collapsed="false">
      <c r="A401" s="27"/>
      <c r="B401" s="35"/>
      <c r="C401" s="27"/>
      <c r="D401" s="27"/>
      <c r="E401" s="36"/>
      <c r="F401" s="30" t="str">
        <f aca="false">IF(A401="","",IF(Settings!$B$8="","No GST",IF(IFERROR(INDEX(Clients!$G$5:$G$154,MATCH(C401,Clients!$A$5:$A$154,0)),"")="96","Export",IF(IFERROR(INDEX(Clients!$G$5:$G$154,MATCH(C401,Clients!$A$5:$A$154,0)),"")=Settings!$B$17,"CGST+SGST","IGST"))))</f>
        <v/>
      </c>
      <c r="G401" s="31" t="n">
        <f aca="false">IF(F401="IGST",ROUND(N(E401)*Settings!$B$10,0),0)</f>
        <v>0</v>
      </c>
      <c r="H401" s="31" t="n">
        <f aca="false">IF(F401="CGST+SGST",ROUND(N(E401)*Settings!$B$10/2,0),0)</f>
        <v>0</v>
      </c>
      <c r="I401" s="31" t="n">
        <f aca="false">H401</f>
        <v>0</v>
      </c>
      <c r="J401" s="32" t="n">
        <f aca="false">N(E401)+G401+H401+I401</f>
        <v>0</v>
      </c>
      <c r="K401" s="31" t="n">
        <f aca="false">IF(A401="",0,ROUND(N(E401)*IFERROR(INDEX(Clients!$E$5:$E$154,MATCH(C401,Clients!$A$5:$A$154,0)),0),0))</f>
        <v>0</v>
      </c>
      <c r="L401" s="31" t="n">
        <f aca="false">J401-K401</f>
        <v>0</v>
      </c>
      <c r="M401" s="33" t="str">
        <f aca="false">IF(A401="","",B401+IFERROR(INDEX(Clients!$F$5:$F$154,MATCH(C401,Clients!$A$5:$A$154,0)),0))</f>
        <v/>
      </c>
      <c r="N401" s="36"/>
      <c r="O401" s="36"/>
      <c r="P401" s="35"/>
      <c r="Q401" s="32" t="n">
        <f aca="false">IF(A401="",0,J401-N(N401)-N(O401))</f>
        <v>0</v>
      </c>
      <c r="R401" s="34" t="str">
        <f aca="false">IF(OR(A401="",Q401&lt;=0),"",MAX(0,Settings!$B$15-M401))</f>
        <v/>
      </c>
      <c r="S401" s="30" t="str">
        <f aca="false">IF(A401="","",IF(Q401&lt;=0,"Paid",IF(N(N401)&gt;0,"Part paid",IF(N(R401)&gt;0,"Overdue","Due"))))</f>
        <v/>
      </c>
      <c r="T401" s="34" t="str">
        <f aca="false">IF(A401="","",IF(MONTH(B401)&gt;=4,MONTH(B401)-3,MONTH(B401)+9))</f>
        <v/>
      </c>
    </row>
    <row r="402" customFormat="false" ht="15" hidden="false" customHeight="true" outlineLevel="0" collapsed="false">
      <c r="A402" s="27"/>
      <c r="B402" s="35"/>
      <c r="C402" s="27"/>
      <c r="D402" s="27"/>
      <c r="E402" s="36"/>
      <c r="F402" s="30" t="str">
        <f aca="false">IF(A402="","",IF(Settings!$B$8="","No GST",IF(IFERROR(INDEX(Clients!$G$5:$G$154,MATCH(C402,Clients!$A$5:$A$154,0)),"")="96","Export",IF(IFERROR(INDEX(Clients!$G$5:$G$154,MATCH(C402,Clients!$A$5:$A$154,0)),"")=Settings!$B$17,"CGST+SGST","IGST"))))</f>
        <v/>
      </c>
      <c r="G402" s="31" t="n">
        <f aca="false">IF(F402="IGST",ROUND(N(E402)*Settings!$B$10,0),0)</f>
        <v>0</v>
      </c>
      <c r="H402" s="31" t="n">
        <f aca="false">IF(F402="CGST+SGST",ROUND(N(E402)*Settings!$B$10/2,0),0)</f>
        <v>0</v>
      </c>
      <c r="I402" s="31" t="n">
        <f aca="false">H402</f>
        <v>0</v>
      </c>
      <c r="J402" s="32" t="n">
        <f aca="false">N(E402)+G402+H402+I402</f>
        <v>0</v>
      </c>
      <c r="K402" s="31" t="n">
        <f aca="false">IF(A402="",0,ROUND(N(E402)*IFERROR(INDEX(Clients!$E$5:$E$154,MATCH(C402,Clients!$A$5:$A$154,0)),0),0))</f>
        <v>0</v>
      </c>
      <c r="L402" s="31" t="n">
        <f aca="false">J402-K402</f>
        <v>0</v>
      </c>
      <c r="M402" s="33" t="str">
        <f aca="false">IF(A402="","",B402+IFERROR(INDEX(Clients!$F$5:$F$154,MATCH(C402,Clients!$A$5:$A$154,0)),0))</f>
        <v/>
      </c>
      <c r="N402" s="36"/>
      <c r="O402" s="36"/>
      <c r="P402" s="35"/>
      <c r="Q402" s="32" t="n">
        <f aca="false">IF(A402="",0,J402-N(N402)-N(O402))</f>
        <v>0</v>
      </c>
      <c r="R402" s="34" t="str">
        <f aca="false">IF(OR(A402="",Q402&lt;=0),"",MAX(0,Settings!$B$15-M402))</f>
        <v/>
      </c>
      <c r="S402" s="30" t="str">
        <f aca="false">IF(A402="","",IF(Q402&lt;=0,"Paid",IF(N(N402)&gt;0,"Part paid",IF(N(R402)&gt;0,"Overdue","Due"))))</f>
        <v/>
      </c>
      <c r="T402" s="34" t="str">
        <f aca="false">IF(A402="","",IF(MONTH(B402)&gt;=4,MONTH(B402)-3,MONTH(B402)+9))</f>
        <v/>
      </c>
    </row>
    <row r="403" customFormat="false" ht="15" hidden="false" customHeight="true" outlineLevel="0" collapsed="false">
      <c r="A403" s="27"/>
      <c r="B403" s="35"/>
      <c r="C403" s="27"/>
      <c r="D403" s="27"/>
      <c r="E403" s="36"/>
      <c r="F403" s="30" t="str">
        <f aca="false">IF(A403="","",IF(Settings!$B$8="","No GST",IF(IFERROR(INDEX(Clients!$G$5:$G$154,MATCH(C403,Clients!$A$5:$A$154,0)),"")="96","Export",IF(IFERROR(INDEX(Clients!$G$5:$G$154,MATCH(C403,Clients!$A$5:$A$154,0)),"")=Settings!$B$17,"CGST+SGST","IGST"))))</f>
        <v/>
      </c>
      <c r="G403" s="31" t="n">
        <f aca="false">IF(F403="IGST",ROUND(N(E403)*Settings!$B$10,0),0)</f>
        <v>0</v>
      </c>
      <c r="H403" s="31" t="n">
        <f aca="false">IF(F403="CGST+SGST",ROUND(N(E403)*Settings!$B$10/2,0),0)</f>
        <v>0</v>
      </c>
      <c r="I403" s="31" t="n">
        <f aca="false">H403</f>
        <v>0</v>
      </c>
      <c r="J403" s="32" t="n">
        <f aca="false">N(E403)+G403+H403+I403</f>
        <v>0</v>
      </c>
      <c r="K403" s="31" t="n">
        <f aca="false">IF(A403="",0,ROUND(N(E403)*IFERROR(INDEX(Clients!$E$5:$E$154,MATCH(C403,Clients!$A$5:$A$154,0)),0),0))</f>
        <v>0</v>
      </c>
      <c r="L403" s="31" t="n">
        <f aca="false">J403-K403</f>
        <v>0</v>
      </c>
      <c r="M403" s="33" t="str">
        <f aca="false">IF(A403="","",B403+IFERROR(INDEX(Clients!$F$5:$F$154,MATCH(C403,Clients!$A$5:$A$154,0)),0))</f>
        <v/>
      </c>
      <c r="N403" s="36"/>
      <c r="O403" s="36"/>
      <c r="P403" s="35"/>
      <c r="Q403" s="32" t="n">
        <f aca="false">IF(A403="",0,J403-N(N403)-N(O403))</f>
        <v>0</v>
      </c>
      <c r="R403" s="34" t="str">
        <f aca="false">IF(OR(A403="",Q403&lt;=0),"",MAX(0,Settings!$B$15-M403))</f>
        <v/>
      </c>
      <c r="S403" s="30" t="str">
        <f aca="false">IF(A403="","",IF(Q403&lt;=0,"Paid",IF(N(N403)&gt;0,"Part paid",IF(N(R403)&gt;0,"Overdue","Due"))))</f>
        <v/>
      </c>
      <c r="T403" s="34" t="str">
        <f aca="false">IF(A403="","",IF(MONTH(B403)&gt;=4,MONTH(B403)-3,MONTH(B403)+9))</f>
        <v/>
      </c>
    </row>
    <row r="404" customFormat="false" ht="15" hidden="false" customHeight="true" outlineLevel="0" collapsed="false">
      <c r="A404" s="27"/>
      <c r="B404" s="35"/>
      <c r="C404" s="27"/>
      <c r="D404" s="27"/>
      <c r="E404" s="36"/>
      <c r="F404" s="30" t="str">
        <f aca="false">IF(A404="","",IF(Settings!$B$8="","No GST",IF(IFERROR(INDEX(Clients!$G$5:$G$154,MATCH(C404,Clients!$A$5:$A$154,0)),"")="96","Export",IF(IFERROR(INDEX(Clients!$G$5:$G$154,MATCH(C404,Clients!$A$5:$A$154,0)),"")=Settings!$B$17,"CGST+SGST","IGST"))))</f>
        <v/>
      </c>
      <c r="G404" s="31" t="n">
        <f aca="false">IF(F404="IGST",ROUND(N(E404)*Settings!$B$10,0),0)</f>
        <v>0</v>
      </c>
      <c r="H404" s="31" t="n">
        <f aca="false">IF(F404="CGST+SGST",ROUND(N(E404)*Settings!$B$10/2,0),0)</f>
        <v>0</v>
      </c>
      <c r="I404" s="31" t="n">
        <f aca="false">H404</f>
        <v>0</v>
      </c>
      <c r="J404" s="32" t="n">
        <f aca="false">N(E404)+G404+H404+I404</f>
        <v>0</v>
      </c>
      <c r="K404" s="31" t="n">
        <f aca="false">IF(A404="",0,ROUND(N(E404)*IFERROR(INDEX(Clients!$E$5:$E$154,MATCH(C404,Clients!$A$5:$A$154,0)),0),0))</f>
        <v>0</v>
      </c>
      <c r="L404" s="31" t="n">
        <f aca="false">J404-K404</f>
        <v>0</v>
      </c>
      <c r="M404" s="33" t="str">
        <f aca="false">IF(A404="","",B404+IFERROR(INDEX(Clients!$F$5:$F$154,MATCH(C404,Clients!$A$5:$A$154,0)),0))</f>
        <v/>
      </c>
      <c r="N404" s="36"/>
      <c r="O404" s="36"/>
      <c r="P404" s="35"/>
      <c r="Q404" s="32" t="n">
        <f aca="false">IF(A404="",0,J404-N(N404)-N(O404))</f>
        <v>0</v>
      </c>
      <c r="R404" s="34" t="str">
        <f aca="false">IF(OR(A404="",Q404&lt;=0),"",MAX(0,Settings!$B$15-M404))</f>
        <v/>
      </c>
      <c r="S404" s="30" t="str">
        <f aca="false">IF(A404="","",IF(Q404&lt;=0,"Paid",IF(N(N404)&gt;0,"Part paid",IF(N(R404)&gt;0,"Overdue","Due"))))</f>
        <v/>
      </c>
      <c r="T404" s="34" t="str">
        <f aca="false">IF(A404="","",IF(MONTH(B404)&gt;=4,MONTH(B404)-3,MONTH(B404)+9))</f>
        <v/>
      </c>
    </row>
    <row r="405" customFormat="false" ht="15" hidden="false" customHeight="true" outlineLevel="0" collapsed="false">
      <c r="A405" s="27"/>
      <c r="B405" s="35"/>
      <c r="C405" s="27"/>
      <c r="D405" s="27"/>
      <c r="E405" s="36"/>
      <c r="F405" s="30" t="str">
        <f aca="false">IF(A405="","",IF(Settings!$B$8="","No GST",IF(IFERROR(INDEX(Clients!$G$5:$G$154,MATCH(C405,Clients!$A$5:$A$154,0)),"")="96","Export",IF(IFERROR(INDEX(Clients!$G$5:$G$154,MATCH(C405,Clients!$A$5:$A$154,0)),"")=Settings!$B$17,"CGST+SGST","IGST"))))</f>
        <v/>
      </c>
      <c r="G405" s="31" t="n">
        <f aca="false">IF(F405="IGST",ROUND(N(E405)*Settings!$B$10,0),0)</f>
        <v>0</v>
      </c>
      <c r="H405" s="31" t="n">
        <f aca="false">IF(F405="CGST+SGST",ROUND(N(E405)*Settings!$B$10/2,0),0)</f>
        <v>0</v>
      </c>
      <c r="I405" s="31" t="n">
        <f aca="false">H405</f>
        <v>0</v>
      </c>
      <c r="J405" s="32" t="n">
        <f aca="false">N(E405)+G405+H405+I405</f>
        <v>0</v>
      </c>
      <c r="K405" s="31" t="n">
        <f aca="false">IF(A405="",0,ROUND(N(E405)*IFERROR(INDEX(Clients!$E$5:$E$154,MATCH(C405,Clients!$A$5:$A$154,0)),0),0))</f>
        <v>0</v>
      </c>
      <c r="L405" s="31" t="n">
        <f aca="false">J405-K405</f>
        <v>0</v>
      </c>
      <c r="M405" s="33" t="str">
        <f aca="false">IF(A405="","",B405+IFERROR(INDEX(Clients!$F$5:$F$154,MATCH(C405,Clients!$A$5:$A$154,0)),0))</f>
        <v/>
      </c>
      <c r="N405" s="36"/>
      <c r="O405" s="36"/>
      <c r="P405" s="35"/>
      <c r="Q405" s="32" t="n">
        <f aca="false">IF(A405="",0,J405-N(N405)-N(O405))</f>
        <v>0</v>
      </c>
      <c r="R405" s="34" t="str">
        <f aca="false">IF(OR(A405="",Q405&lt;=0),"",MAX(0,Settings!$B$15-M405))</f>
        <v/>
      </c>
      <c r="S405" s="30" t="str">
        <f aca="false">IF(A405="","",IF(Q405&lt;=0,"Paid",IF(N(N405)&gt;0,"Part paid",IF(N(R405)&gt;0,"Overdue","Due"))))</f>
        <v/>
      </c>
      <c r="T405" s="34" t="str">
        <f aca="false">IF(A405="","",IF(MONTH(B405)&gt;=4,MONTH(B405)-3,MONTH(B405)+9))</f>
        <v/>
      </c>
    </row>
    <row r="406" customFormat="false" ht="15" hidden="false" customHeight="true" outlineLevel="0" collapsed="false">
      <c r="A406" s="27"/>
      <c r="B406" s="35"/>
      <c r="C406" s="27"/>
      <c r="D406" s="27"/>
      <c r="E406" s="36"/>
      <c r="F406" s="30" t="str">
        <f aca="false">IF(A406="","",IF(Settings!$B$8="","No GST",IF(IFERROR(INDEX(Clients!$G$5:$G$154,MATCH(C406,Clients!$A$5:$A$154,0)),"")="96","Export",IF(IFERROR(INDEX(Clients!$G$5:$G$154,MATCH(C406,Clients!$A$5:$A$154,0)),"")=Settings!$B$17,"CGST+SGST","IGST"))))</f>
        <v/>
      </c>
      <c r="G406" s="31" t="n">
        <f aca="false">IF(F406="IGST",ROUND(N(E406)*Settings!$B$10,0),0)</f>
        <v>0</v>
      </c>
      <c r="H406" s="31" t="n">
        <f aca="false">IF(F406="CGST+SGST",ROUND(N(E406)*Settings!$B$10/2,0),0)</f>
        <v>0</v>
      </c>
      <c r="I406" s="31" t="n">
        <f aca="false">H406</f>
        <v>0</v>
      </c>
      <c r="J406" s="32" t="n">
        <f aca="false">N(E406)+G406+H406+I406</f>
        <v>0</v>
      </c>
      <c r="K406" s="31" t="n">
        <f aca="false">IF(A406="",0,ROUND(N(E406)*IFERROR(INDEX(Clients!$E$5:$E$154,MATCH(C406,Clients!$A$5:$A$154,0)),0),0))</f>
        <v>0</v>
      </c>
      <c r="L406" s="31" t="n">
        <f aca="false">J406-K406</f>
        <v>0</v>
      </c>
      <c r="M406" s="33" t="str">
        <f aca="false">IF(A406="","",B406+IFERROR(INDEX(Clients!$F$5:$F$154,MATCH(C406,Clients!$A$5:$A$154,0)),0))</f>
        <v/>
      </c>
      <c r="N406" s="36"/>
      <c r="O406" s="36"/>
      <c r="P406" s="35"/>
      <c r="Q406" s="32" t="n">
        <f aca="false">IF(A406="",0,J406-N(N406)-N(O406))</f>
        <v>0</v>
      </c>
      <c r="R406" s="34" t="str">
        <f aca="false">IF(OR(A406="",Q406&lt;=0),"",MAX(0,Settings!$B$15-M406))</f>
        <v/>
      </c>
      <c r="S406" s="30" t="str">
        <f aca="false">IF(A406="","",IF(Q406&lt;=0,"Paid",IF(N(N406)&gt;0,"Part paid",IF(N(R406)&gt;0,"Overdue","Due"))))</f>
        <v/>
      </c>
      <c r="T406" s="34" t="str">
        <f aca="false">IF(A406="","",IF(MONTH(B406)&gt;=4,MONTH(B406)-3,MONTH(B406)+9))</f>
        <v/>
      </c>
    </row>
    <row r="407" customFormat="false" ht="15" hidden="false" customHeight="true" outlineLevel="0" collapsed="false">
      <c r="A407" s="27"/>
      <c r="B407" s="35"/>
      <c r="C407" s="27"/>
      <c r="D407" s="27"/>
      <c r="E407" s="36"/>
      <c r="F407" s="30" t="str">
        <f aca="false">IF(A407="","",IF(Settings!$B$8="","No GST",IF(IFERROR(INDEX(Clients!$G$5:$G$154,MATCH(C407,Clients!$A$5:$A$154,0)),"")="96","Export",IF(IFERROR(INDEX(Clients!$G$5:$G$154,MATCH(C407,Clients!$A$5:$A$154,0)),"")=Settings!$B$17,"CGST+SGST","IGST"))))</f>
        <v/>
      </c>
      <c r="G407" s="31" t="n">
        <f aca="false">IF(F407="IGST",ROUND(N(E407)*Settings!$B$10,0),0)</f>
        <v>0</v>
      </c>
      <c r="H407" s="31" t="n">
        <f aca="false">IF(F407="CGST+SGST",ROUND(N(E407)*Settings!$B$10/2,0),0)</f>
        <v>0</v>
      </c>
      <c r="I407" s="31" t="n">
        <f aca="false">H407</f>
        <v>0</v>
      </c>
      <c r="J407" s="32" t="n">
        <f aca="false">N(E407)+G407+H407+I407</f>
        <v>0</v>
      </c>
      <c r="K407" s="31" t="n">
        <f aca="false">IF(A407="",0,ROUND(N(E407)*IFERROR(INDEX(Clients!$E$5:$E$154,MATCH(C407,Clients!$A$5:$A$154,0)),0),0))</f>
        <v>0</v>
      </c>
      <c r="L407" s="31" t="n">
        <f aca="false">J407-K407</f>
        <v>0</v>
      </c>
      <c r="M407" s="33" t="str">
        <f aca="false">IF(A407="","",B407+IFERROR(INDEX(Clients!$F$5:$F$154,MATCH(C407,Clients!$A$5:$A$154,0)),0))</f>
        <v/>
      </c>
      <c r="N407" s="36"/>
      <c r="O407" s="36"/>
      <c r="P407" s="35"/>
      <c r="Q407" s="32" t="n">
        <f aca="false">IF(A407="",0,J407-N(N407)-N(O407))</f>
        <v>0</v>
      </c>
      <c r="R407" s="34" t="str">
        <f aca="false">IF(OR(A407="",Q407&lt;=0),"",MAX(0,Settings!$B$15-M407))</f>
        <v/>
      </c>
      <c r="S407" s="30" t="str">
        <f aca="false">IF(A407="","",IF(Q407&lt;=0,"Paid",IF(N(N407)&gt;0,"Part paid",IF(N(R407)&gt;0,"Overdue","Due"))))</f>
        <v/>
      </c>
      <c r="T407" s="34" t="str">
        <f aca="false">IF(A407="","",IF(MONTH(B407)&gt;=4,MONTH(B407)-3,MONTH(B407)+9))</f>
        <v/>
      </c>
    </row>
    <row r="408" customFormat="false" ht="15" hidden="false" customHeight="true" outlineLevel="0" collapsed="false">
      <c r="A408" s="27"/>
      <c r="B408" s="35"/>
      <c r="C408" s="27"/>
      <c r="D408" s="27"/>
      <c r="E408" s="36"/>
      <c r="F408" s="30" t="str">
        <f aca="false">IF(A408="","",IF(Settings!$B$8="","No GST",IF(IFERROR(INDEX(Clients!$G$5:$G$154,MATCH(C408,Clients!$A$5:$A$154,0)),"")="96","Export",IF(IFERROR(INDEX(Clients!$G$5:$G$154,MATCH(C408,Clients!$A$5:$A$154,0)),"")=Settings!$B$17,"CGST+SGST","IGST"))))</f>
        <v/>
      </c>
      <c r="G408" s="31" t="n">
        <f aca="false">IF(F408="IGST",ROUND(N(E408)*Settings!$B$10,0),0)</f>
        <v>0</v>
      </c>
      <c r="H408" s="31" t="n">
        <f aca="false">IF(F408="CGST+SGST",ROUND(N(E408)*Settings!$B$10/2,0),0)</f>
        <v>0</v>
      </c>
      <c r="I408" s="31" t="n">
        <f aca="false">H408</f>
        <v>0</v>
      </c>
      <c r="J408" s="32" t="n">
        <f aca="false">N(E408)+G408+H408+I408</f>
        <v>0</v>
      </c>
      <c r="K408" s="31" t="n">
        <f aca="false">IF(A408="",0,ROUND(N(E408)*IFERROR(INDEX(Clients!$E$5:$E$154,MATCH(C408,Clients!$A$5:$A$154,0)),0),0))</f>
        <v>0</v>
      </c>
      <c r="L408" s="31" t="n">
        <f aca="false">J408-K408</f>
        <v>0</v>
      </c>
      <c r="M408" s="33" t="str">
        <f aca="false">IF(A408="","",B408+IFERROR(INDEX(Clients!$F$5:$F$154,MATCH(C408,Clients!$A$5:$A$154,0)),0))</f>
        <v/>
      </c>
      <c r="N408" s="36"/>
      <c r="O408" s="36"/>
      <c r="P408" s="35"/>
      <c r="Q408" s="32" t="n">
        <f aca="false">IF(A408="",0,J408-N(N408)-N(O408))</f>
        <v>0</v>
      </c>
      <c r="R408" s="34" t="str">
        <f aca="false">IF(OR(A408="",Q408&lt;=0),"",MAX(0,Settings!$B$15-M408))</f>
        <v/>
      </c>
      <c r="S408" s="30" t="str">
        <f aca="false">IF(A408="","",IF(Q408&lt;=0,"Paid",IF(N(N408)&gt;0,"Part paid",IF(N(R408)&gt;0,"Overdue","Due"))))</f>
        <v/>
      </c>
      <c r="T408" s="34" t="str">
        <f aca="false">IF(A408="","",IF(MONTH(B408)&gt;=4,MONTH(B408)-3,MONTH(B408)+9))</f>
        <v/>
      </c>
    </row>
    <row r="409" customFormat="false" ht="15" hidden="false" customHeight="true" outlineLevel="0" collapsed="false">
      <c r="A409" s="27"/>
      <c r="B409" s="35"/>
      <c r="C409" s="27"/>
      <c r="D409" s="27"/>
      <c r="E409" s="36"/>
      <c r="F409" s="30" t="str">
        <f aca="false">IF(A409="","",IF(Settings!$B$8="","No GST",IF(IFERROR(INDEX(Clients!$G$5:$G$154,MATCH(C409,Clients!$A$5:$A$154,0)),"")="96","Export",IF(IFERROR(INDEX(Clients!$G$5:$G$154,MATCH(C409,Clients!$A$5:$A$154,0)),"")=Settings!$B$17,"CGST+SGST","IGST"))))</f>
        <v/>
      </c>
      <c r="G409" s="31" t="n">
        <f aca="false">IF(F409="IGST",ROUND(N(E409)*Settings!$B$10,0),0)</f>
        <v>0</v>
      </c>
      <c r="H409" s="31" t="n">
        <f aca="false">IF(F409="CGST+SGST",ROUND(N(E409)*Settings!$B$10/2,0),0)</f>
        <v>0</v>
      </c>
      <c r="I409" s="31" t="n">
        <f aca="false">H409</f>
        <v>0</v>
      </c>
      <c r="J409" s="32" t="n">
        <f aca="false">N(E409)+G409+H409+I409</f>
        <v>0</v>
      </c>
      <c r="K409" s="31" t="n">
        <f aca="false">IF(A409="",0,ROUND(N(E409)*IFERROR(INDEX(Clients!$E$5:$E$154,MATCH(C409,Clients!$A$5:$A$154,0)),0),0))</f>
        <v>0</v>
      </c>
      <c r="L409" s="31" t="n">
        <f aca="false">J409-K409</f>
        <v>0</v>
      </c>
      <c r="M409" s="33" t="str">
        <f aca="false">IF(A409="","",B409+IFERROR(INDEX(Clients!$F$5:$F$154,MATCH(C409,Clients!$A$5:$A$154,0)),0))</f>
        <v/>
      </c>
      <c r="N409" s="36"/>
      <c r="O409" s="36"/>
      <c r="P409" s="35"/>
      <c r="Q409" s="32" t="n">
        <f aca="false">IF(A409="",0,J409-N(N409)-N(O409))</f>
        <v>0</v>
      </c>
      <c r="R409" s="34" t="str">
        <f aca="false">IF(OR(A409="",Q409&lt;=0),"",MAX(0,Settings!$B$15-M409))</f>
        <v/>
      </c>
      <c r="S409" s="30" t="str">
        <f aca="false">IF(A409="","",IF(Q409&lt;=0,"Paid",IF(N(N409)&gt;0,"Part paid",IF(N(R409)&gt;0,"Overdue","Due"))))</f>
        <v/>
      </c>
      <c r="T409" s="34" t="str">
        <f aca="false">IF(A409="","",IF(MONTH(B409)&gt;=4,MONTH(B409)-3,MONTH(B409)+9))</f>
        <v/>
      </c>
    </row>
    <row r="410" customFormat="false" ht="15" hidden="false" customHeight="true" outlineLevel="0" collapsed="false">
      <c r="A410" s="27"/>
      <c r="B410" s="35"/>
      <c r="C410" s="27"/>
      <c r="D410" s="27"/>
      <c r="E410" s="36"/>
      <c r="F410" s="30" t="str">
        <f aca="false">IF(A410="","",IF(Settings!$B$8="","No GST",IF(IFERROR(INDEX(Clients!$G$5:$G$154,MATCH(C410,Clients!$A$5:$A$154,0)),"")="96","Export",IF(IFERROR(INDEX(Clients!$G$5:$G$154,MATCH(C410,Clients!$A$5:$A$154,0)),"")=Settings!$B$17,"CGST+SGST","IGST"))))</f>
        <v/>
      </c>
      <c r="G410" s="31" t="n">
        <f aca="false">IF(F410="IGST",ROUND(N(E410)*Settings!$B$10,0),0)</f>
        <v>0</v>
      </c>
      <c r="H410" s="31" t="n">
        <f aca="false">IF(F410="CGST+SGST",ROUND(N(E410)*Settings!$B$10/2,0),0)</f>
        <v>0</v>
      </c>
      <c r="I410" s="31" t="n">
        <f aca="false">H410</f>
        <v>0</v>
      </c>
      <c r="J410" s="32" t="n">
        <f aca="false">N(E410)+G410+H410+I410</f>
        <v>0</v>
      </c>
      <c r="K410" s="31" t="n">
        <f aca="false">IF(A410="",0,ROUND(N(E410)*IFERROR(INDEX(Clients!$E$5:$E$154,MATCH(C410,Clients!$A$5:$A$154,0)),0),0))</f>
        <v>0</v>
      </c>
      <c r="L410" s="31" t="n">
        <f aca="false">J410-K410</f>
        <v>0</v>
      </c>
      <c r="M410" s="33" t="str">
        <f aca="false">IF(A410="","",B410+IFERROR(INDEX(Clients!$F$5:$F$154,MATCH(C410,Clients!$A$5:$A$154,0)),0))</f>
        <v/>
      </c>
      <c r="N410" s="36"/>
      <c r="O410" s="36"/>
      <c r="P410" s="35"/>
      <c r="Q410" s="32" t="n">
        <f aca="false">IF(A410="",0,J410-N(N410)-N(O410))</f>
        <v>0</v>
      </c>
      <c r="R410" s="34" t="str">
        <f aca="false">IF(OR(A410="",Q410&lt;=0),"",MAX(0,Settings!$B$15-M410))</f>
        <v/>
      </c>
      <c r="S410" s="30" t="str">
        <f aca="false">IF(A410="","",IF(Q410&lt;=0,"Paid",IF(N(N410)&gt;0,"Part paid",IF(N(R410)&gt;0,"Overdue","Due"))))</f>
        <v/>
      </c>
      <c r="T410" s="34" t="str">
        <f aca="false">IF(A410="","",IF(MONTH(B410)&gt;=4,MONTH(B410)-3,MONTH(B410)+9))</f>
        <v/>
      </c>
    </row>
    <row r="411" customFormat="false" ht="15" hidden="false" customHeight="true" outlineLevel="0" collapsed="false">
      <c r="A411" s="27"/>
      <c r="B411" s="35"/>
      <c r="C411" s="27"/>
      <c r="D411" s="27"/>
      <c r="E411" s="36"/>
      <c r="F411" s="30" t="str">
        <f aca="false">IF(A411="","",IF(Settings!$B$8="","No GST",IF(IFERROR(INDEX(Clients!$G$5:$G$154,MATCH(C411,Clients!$A$5:$A$154,0)),"")="96","Export",IF(IFERROR(INDEX(Clients!$G$5:$G$154,MATCH(C411,Clients!$A$5:$A$154,0)),"")=Settings!$B$17,"CGST+SGST","IGST"))))</f>
        <v/>
      </c>
      <c r="G411" s="31" t="n">
        <f aca="false">IF(F411="IGST",ROUND(N(E411)*Settings!$B$10,0),0)</f>
        <v>0</v>
      </c>
      <c r="H411" s="31" t="n">
        <f aca="false">IF(F411="CGST+SGST",ROUND(N(E411)*Settings!$B$10/2,0),0)</f>
        <v>0</v>
      </c>
      <c r="I411" s="31" t="n">
        <f aca="false">H411</f>
        <v>0</v>
      </c>
      <c r="J411" s="32" t="n">
        <f aca="false">N(E411)+G411+H411+I411</f>
        <v>0</v>
      </c>
      <c r="K411" s="31" t="n">
        <f aca="false">IF(A411="",0,ROUND(N(E411)*IFERROR(INDEX(Clients!$E$5:$E$154,MATCH(C411,Clients!$A$5:$A$154,0)),0),0))</f>
        <v>0</v>
      </c>
      <c r="L411" s="31" t="n">
        <f aca="false">J411-K411</f>
        <v>0</v>
      </c>
      <c r="M411" s="33" t="str">
        <f aca="false">IF(A411="","",B411+IFERROR(INDEX(Clients!$F$5:$F$154,MATCH(C411,Clients!$A$5:$A$154,0)),0))</f>
        <v/>
      </c>
      <c r="N411" s="36"/>
      <c r="O411" s="36"/>
      <c r="P411" s="35"/>
      <c r="Q411" s="32" t="n">
        <f aca="false">IF(A411="",0,J411-N(N411)-N(O411))</f>
        <v>0</v>
      </c>
      <c r="R411" s="34" t="str">
        <f aca="false">IF(OR(A411="",Q411&lt;=0),"",MAX(0,Settings!$B$15-M411))</f>
        <v/>
      </c>
      <c r="S411" s="30" t="str">
        <f aca="false">IF(A411="","",IF(Q411&lt;=0,"Paid",IF(N(N411)&gt;0,"Part paid",IF(N(R411)&gt;0,"Overdue","Due"))))</f>
        <v/>
      </c>
      <c r="T411" s="34" t="str">
        <f aca="false">IF(A411="","",IF(MONTH(B411)&gt;=4,MONTH(B411)-3,MONTH(B411)+9))</f>
        <v/>
      </c>
    </row>
    <row r="412" customFormat="false" ht="15" hidden="false" customHeight="true" outlineLevel="0" collapsed="false">
      <c r="A412" s="27"/>
      <c r="B412" s="35"/>
      <c r="C412" s="27"/>
      <c r="D412" s="27"/>
      <c r="E412" s="36"/>
      <c r="F412" s="30" t="str">
        <f aca="false">IF(A412="","",IF(Settings!$B$8="","No GST",IF(IFERROR(INDEX(Clients!$G$5:$G$154,MATCH(C412,Clients!$A$5:$A$154,0)),"")="96","Export",IF(IFERROR(INDEX(Clients!$G$5:$G$154,MATCH(C412,Clients!$A$5:$A$154,0)),"")=Settings!$B$17,"CGST+SGST","IGST"))))</f>
        <v/>
      </c>
      <c r="G412" s="31" t="n">
        <f aca="false">IF(F412="IGST",ROUND(N(E412)*Settings!$B$10,0),0)</f>
        <v>0</v>
      </c>
      <c r="H412" s="31" t="n">
        <f aca="false">IF(F412="CGST+SGST",ROUND(N(E412)*Settings!$B$10/2,0),0)</f>
        <v>0</v>
      </c>
      <c r="I412" s="31" t="n">
        <f aca="false">H412</f>
        <v>0</v>
      </c>
      <c r="J412" s="32" t="n">
        <f aca="false">N(E412)+G412+H412+I412</f>
        <v>0</v>
      </c>
      <c r="K412" s="31" t="n">
        <f aca="false">IF(A412="",0,ROUND(N(E412)*IFERROR(INDEX(Clients!$E$5:$E$154,MATCH(C412,Clients!$A$5:$A$154,0)),0),0))</f>
        <v>0</v>
      </c>
      <c r="L412" s="31" t="n">
        <f aca="false">J412-K412</f>
        <v>0</v>
      </c>
      <c r="M412" s="33" t="str">
        <f aca="false">IF(A412="","",B412+IFERROR(INDEX(Clients!$F$5:$F$154,MATCH(C412,Clients!$A$5:$A$154,0)),0))</f>
        <v/>
      </c>
      <c r="N412" s="36"/>
      <c r="O412" s="36"/>
      <c r="P412" s="35"/>
      <c r="Q412" s="32" t="n">
        <f aca="false">IF(A412="",0,J412-N(N412)-N(O412))</f>
        <v>0</v>
      </c>
      <c r="R412" s="34" t="str">
        <f aca="false">IF(OR(A412="",Q412&lt;=0),"",MAX(0,Settings!$B$15-M412))</f>
        <v/>
      </c>
      <c r="S412" s="30" t="str">
        <f aca="false">IF(A412="","",IF(Q412&lt;=0,"Paid",IF(N(N412)&gt;0,"Part paid",IF(N(R412)&gt;0,"Overdue","Due"))))</f>
        <v/>
      </c>
      <c r="T412" s="34" t="str">
        <f aca="false">IF(A412="","",IF(MONTH(B412)&gt;=4,MONTH(B412)-3,MONTH(B412)+9))</f>
        <v/>
      </c>
    </row>
    <row r="413" customFormat="false" ht="15" hidden="false" customHeight="true" outlineLevel="0" collapsed="false">
      <c r="A413" s="27"/>
      <c r="B413" s="35"/>
      <c r="C413" s="27"/>
      <c r="D413" s="27"/>
      <c r="E413" s="36"/>
      <c r="F413" s="30" t="str">
        <f aca="false">IF(A413="","",IF(Settings!$B$8="","No GST",IF(IFERROR(INDEX(Clients!$G$5:$G$154,MATCH(C413,Clients!$A$5:$A$154,0)),"")="96","Export",IF(IFERROR(INDEX(Clients!$G$5:$G$154,MATCH(C413,Clients!$A$5:$A$154,0)),"")=Settings!$B$17,"CGST+SGST","IGST"))))</f>
        <v/>
      </c>
      <c r="G413" s="31" t="n">
        <f aca="false">IF(F413="IGST",ROUND(N(E413)*Settings!$B$10,0),0)</f>
        <v>0</v>
      </c>
      <c r="H413" s="31" t="n">
        <f aca="false">IF(F413="CGST+SGST",ROUND(N(E413)*Settings!$B$10/2,0),0)</f>
        <v>0</v>
      </c>
      <c r="I413" s="31" t="n">
        <f aca="false">H413</f>
        <v>0</v>
      </c>
      <c r="J413" s="32" t="n">
        <f aca="false">N(E413)+G413+H413+I413</f>
        <v>0</v>
      </c>
      <c r="K413" s="31" t="n">
        <f aca="false">IF(A413="",0,ROUND(N(E413)*IFERROR(INDEX(Clients!$E$5:$E$154,MATCH(C413,Clients!$A$5:$A$154,0)),0),0))</f>
        <v>0</v>
      </c>
      <c r="L413" s="31" t="n">
        <f aca="false">J413-K413</f>
        <v>0</v>
      </c>
      <c r="M413" s="33" t="str">
        <f aca="false">IF(A413="","",B413+IFERROR(INDEX(Clients!$F$5:$F$154,MATCH(C413,Clients!$A$5:$A$154,0)),0))</f>
        <v/>
      </c>
      <c r="N413" s="36"/>
      <c r="O413" s="36"/>
      <c r="P413" s="35"/>
      <c r="Q413" s="32" t="n">
        <f aca="false">IF(A413="",0,J413-N(N413)-N(O413))</f>
        <v>0</v>
      </c>
      <c r="R413" s="34" t="str">
        <f aca="false">IF(OR(A413="",Q413&lt;=0),"",MAX(0,Settings!$B$15-M413))</f>
        <v/>
      </c>
      <c r="S413" s="30" t="str">
        <f aca="false">IF(A413="","",IF(Q413&lt;=0,"Paid",IF(N(N413)&gt;0,"Part paid",IF(N(R413)&gt;0,"Overdue","Due"))))</f>
        <v/>
      </c>
      <c r="T413" s="34" t="str">
        <f aca="false">IF(A413="","",IF(MONTH(B413)&gt;=4,MONTH(B413)-3,MONTH(B413)+9))</f>
        <v/>
      </c>
    </row>
    <row r="414" customFormat="false" ht="15" hidden="false" customHeight="true" outlineLevel="0" collapsed="false">
      <c r="A414" s="27"/>
      <c r="B414" s="35"/>
      <c r="C414" s="27"/>
      <c r="D414" s="27"/>
      <c r="E414" s="36"/>
      <c r="F414" s="30" t="str">
        <f aca="false">IF(A414="","",IF(Settings!$B$8="","No GST",IF(IFERROR(INDEX(Clients!$G$5:$G$154,MATCH(C414,Clients!$A$5:$A$154,0)),"")="96","Export",IF(IFERROR(INDEX(Clients!$G$5:$G$154,MATCH(C414,Clients!$A$5:$A$154,0)),"")=Settings!$B$17,"CGST+SGST","IGST"))))</f>
        <v/>
      </c>
      <c r="G414" s="31" t="n">
        <f aca="false">IF(F414="IGST",ROUND(N(E414)*Settings!$B$10,0),0)</f>
        <v>0</v>
      </c>
      <c r="H414" s="31" t="n">
        <f aca="false">IF(F414="CGST+SGST",ROUND(N(E414)*Settings!$B$10/2,0),0)</f>
        <v>0</v>
      </c>
      <c r="I414" s="31" t="n">
        <f aca="false">H414</f>
        <v>0</v>
      </c>
      <c r="J414" s="32" t="n">
        <f aca="false">N(E414)+G414+H414+I414</f>
        <v>0</v>
      </c>
      <c r="K414" s="31" t="n">
        <f aca="false">IF(A414="",0,ROUND(N(E414)*IFERROR(INDEX(Clients!$E$5:$E$154,MATCH(C414,Clients!$A$5:$A$154,0)),0),0))</f>
        <v>0</v>
      </c>
      <c r="L414" s="31" t="n">
        <f aca="false">J414-K414</f>
        <v>0</v>
      </c>
      <c r="M414" s="33" t="str">
        <f aca="false">IF(A414="","",B414+IFERROR(INDEX(Clients!$F$5:$F$154,MATCH(C414,Clients!$A$5:$A$154,0)),0))</f>
        <v/>
      </c>
      <c r="N414" s="36"/>
      <c r="O414" s="36"/>
      <c r="P414" s="35"/>
      <c r="Q414" s="32" t="n">
        <f aca="false">IF(A414="",0,J414-N(N414)-N(O414))</f>
        <v>0</v>
      </c>
      <c r="R414" s="34" t="str">
        <f aca="false">IF(OR(A414="",Q414&lt;=0),"",MAX(0,Settings!$B$15-M414))</f>
        <v/>
      </c>
      <c r="S414" s="30" t="str">
        <f aca="false">IF(A414="","",IF(Q414&lt;=0,"Paid",IF(N(N414)&gt;0,"Part paid",IF(N(R414)&gt;0,"Overdue","Due"))))</f>
        <v/>
      </c>
      <c r="T414" s="34" t="str">
        <f aca="false">IF(A414="","",IF(MONTH(B414)&gt;=4,MONTH(B414)-3,MONTH(B414)+9))</f>
        <v/>
      </c>
    </row>
    <row r="415" customFormat="false" ht="15" hidden="false" customHeight="true" outlineLevel="0" collapsed="false">
      <c r="A415" s="27"/>
      <c r="B415" s="35"/>
      <c r="C415" s="27"/>
      <c r="D415" s="27"/>
      <c r="E415" s="36"/>
      <c r="F415" s="30" t="str">
        <f aca="false">IF(A415="","",IF(Settings!$B$8="","No GST",IF(IFERROR(INDEX(Clients!$G$5:$G$154,MATCH(C415,Clients!$A$5:$A$154,0)),"")="96","Export",IF(IFERROR(INDEX(Clients!$G$5:$G$154,MATCH(C415,Clients!$A$5:$A$154,0)),"")=Settings!$B$17,"CGST+SGST","IGST"))))</f>
        <v/>
      </c>
      <c r="G415" s="31" t="n">
        <f aca="false">IF(F415="IGST",ROUND(N(E415)*Settings!$B$10,0),0)</f>
        <v>0</v>
      </c>
      <c r="H415" s="31" t="n">
        <f aca="false">IF(F415="CGST+SGST",ROUND(N(E415)*Settings!$B$10/2,0),0)</f>
        <v>0</v>
      </c>
      <c r="I415" s="31" t="n">
        <f aca="false">H415</f>
        <v>0</v>
      </c>
      <c r="J415" s="32" t="n">
        <f aca="false">N(E415)+G415+H415+I415</f>
        <v>0</v>
      </c>
      <c r="K415" s="31" t="n">
        <f aca="false">IF(A415="",0,ROUND(N(E415)*IFERROR(INDEX(Clients!$E$5:$E$154,MATCH(C415,Clients!$A$5:$A$154,0)),0),0))</f>
        <v>0</v>
      </c>
      <c r="L415" s="31" t="n">
        <f aca="false">J415-K415</f>
        <v>0</v>
      </c>
      <c r="M415" s="33" t="str">
        <f aca="false">IF(A415="","",B415+IFERROR(INDEX(Clients!$F$5:$F$154,MATCH(C415,Clients!$A$5:$A$154,0)),0))</f>
        <v/>
      </c>
      <c r="N415" s="36"/>
      <c r="O415" s="36"/>
      <c r="P415" s="35"/>
      <c r="Q415" s="32" t="n">
        <f aca="false">IF(A415="",0,J415-N(N415)-N(O415))</f>
        <v>0</v>
      </c>
      <c r="R415" s="34" t="str">
        <f aca="false">IF(OR(A415="",Q415&lt;=0),"",MAX(0,Settings!$B$15-M415))</f>
        <v/>
      </c>
      <c r="S415" s="30" t="str">
        <f aca="false">IF(A415="","",IF(Q415&lt;=0,"Paid",IF(N(N415)&gt;0,"Part paid",IF(N(R415)&gt;0,"Overdue","Due"))))</f>
        <v/>
      </c>
      <c r="T415" s="34" t="str">
        <f aca="false">IF(A415="","",IF(MONTH(B415)&gt;=4,MONTH(B415)-3,MONTH(B415)+9))</f>
        <v/>
      </c>
    </row>
    <row r="416" customFormat="false" ht="15" hidden="false" customHeight="true" outlineLevel="0" collapsed="false">
      <c r="A416" s="27"/>
      <c r="B416" s="35"/>
      <c r="C416" s="27"/>
      <c r="D416" s="27"/>
      <c r="E416" s="36"/>
      <c r="F416" s="30" t="str">
        <f aca="false">IF(A416="","",IF(Settings!$B$8="","No GST",IF(IFERROR(INDEX(Clients!$G$5:$G$154,MATCH(C416,Clients!$A$5:$A$154,0)),"")="96","Export",IF(IFERROR(INDEX(Clients!$G$5:$G$154,MATCH(C416,Clients!$A$5:$A$154,0)),"")=Settings!$B$17,"CGST+SGST","IGST"))))</f>
        <v/>
      </c>
      <c r="G416" s="31" t="n">
        <f aca="false">IF(F416="IGST",ROUND(N(E416)*Settings!$B$10,0),0)</f>
        <v>0</v>
      </c>
      <c r="H416" s="31" t="n">
        <f aca="false">IF(F416="CGST+SGST",ROUND(N(E416)*Settings!$B$10/2,0),0)</f>
        <v>0</v>
      </c>
      <c r="I416" s="31" t="n">
        <f aca="false">H416</f>
        <v>0</v>
      </c>
      <c r="J416" s="32" t="n">
        <f aca="false">N(E416)+G416+H416+I416</f>
        <v>0</v>
      </c>
      <c r="K416" s="31" t="n">
        <f aca="false">IF(A416="",0,ROUND(N(E416)*IFERROR(INDEX(Clients!$E$5:$E$154,MATCH(C416,Clients!$A$5:$A$154,0)),0),0))</f>
        <v>0</v>
      </c>
      <c r="L416" s="31" t="n">
        <f aca="false">J416-K416</f>
        <v>0</v>
      </c>
      <c r="M416" s="33" t="str">
        <f aca="false">IF(A416="","",B416+IFERROR(INDEX(Clients!$F$5:$F$154,MATCH(C416,Clients!$A$5:$A$154,0)),0))</f>
        <v/>
      </c>
      <c r="N416" s="36"/>
      <c r="O416" s="36"/>
      <c r="P416" s="35"/>
      <c r="Q416" s="32" t="n">
        <f aca="false">IF(A416="",0,J416-N(N416)-N(O416))</f>
        <v>0</v>
      </c>
      <c r="R416" s="34" t="str">
        <f aca="false">IF(OR(A416="",Q416&lt;=0),"",MAX(0,Settings!$B$15-M416))</f>
        <v/>
      </c>
      <c r="S416" s="30" t="str">
        <f aca="false">IF(A416="","",IF(Q416&lt;=0,"Paid",IF(N(N416)&gt;0,"Part paid",IF(N(R416)&gt;0,"Overdue","Due"))))</f>
        <v/>
      </c>
      <c r="T416" s="34" t="str">
        <f aca="false">IF(A416="","",IF(MONTH(B416)&gt;=4,MONTH(B416)-3,MONTH(B416)+9))</f>
        <v/>
      </c>
    </row>
    <row r="417" customFormat="false" ht="15" hidden="false" customHeight="true" outlineLevel="0" collapsed="false">
      <c r="A417" s="27"/>
      <c r="B417" s="35"/>
      <c r="C417" s="27"/>
      <c r="D417" s="27"/>
      <c r="E417" s="36"/>
      <c r="F417" s="30" t="str">
        <f aca="false">IF(A417="","",IF(Settings!$B$8="","No GST",IF(IFERROR(INDEX(Clients!$G$5:$G$154,MATCH(C417,Clients!$A$5:$A$154,0)),"")="96","Export",IF(IFERROR(INDEX(Clients!$G$5:$G$154,MATCH(C417,Clients!$A$5:$A$154,0)),"")=Settings!$B$17,"CGST+SGST","IGST"))))</f>
        <v/>
      </c>
      <c r="G417" s="31" t="n">
        <f aca="false">IF(F417="IGST",ROUND(N(E417)*Settings!$B$10,0),0)</f>
        <v>0</v>
      </c>
      <c r="H417" s="31" t="n">
        <f aca="false">IF(F417="CGST+SGST",ROUND(N(E417)*Settings!$B$10/2,0),0)</f>
        <v>0</v>
      </c>
      <c r="I417" s="31" t="n">
        <f aca="false">H417</f>
        <v>0</v>
      </c>
      <c r="J417" s="32" t="n">
        <f aca="false">N(E417)+G417+H417+I417</f>
        <v>0</v>
      </c>
      <c r="K417" s="31" t="n">
        <f aca="false">IF(A417="",0,ROUND(N(E417)*IFERROR(INDEX(Clients!$E$5:$E$154,MATCH(C417,Clients!$A$5:$A$154,0)),0),0))</f>
        <v>0</v>
      </c>
      <c r="L417" s="31" t="n">
        <f aca="false">J417-K417</f>
        <v>0</v>
      </c>
      <c r="M417" s="33" t="str">
        <f aca="false">IF(A417="","",B417+IFERROR(INDEX(Clients!$F$5:$F$154,MATCH(C417,Clients!$A$5:$A$154,0)),0))</f>
        <v/>
      </c>
      <c r="N417" s="36"/>
      <c r="O417" s="36"/>
      <c r="P417" s="35"/>
      <c r="Q417" s="32" t="n">
        <f aca="false">IF(A417="",0,J417-N(N417)-N(O417))</f>
        <v>0</v>
      </c>
      <c r="R417" s="34" t="str">
        <f aca="false">IF(OR(A417="",Q417&lt;=0),"",MAX(0,Settings!$B$15-M417))</f>
        <v/>
      </c>
      <c r="S417" s="30" t="str">
        <f aca="false">IF(A417="","",IF(Q417&lt;=0,"Paid",IF(N(N417)&gt;0,"Part paid",IF(N(R417)&gt;0,"Overdue","Due"))))</f>
        <v/>
      </c>
      <c r="T417" s="34" t="str">
        <f aca="false">IF(A417="","",IF(MONTH(B417)&gt;=4,MONTH(B417)-3,MONTH(B417)+9))</f>
        <v/>
      </c>
    </row>
    <row r="418" customFormat="false" ht="15" hidden="false" customHeight="true" outlineLevel="0" collapsed="false">
      <c r="A418" s="27"/>
      <c r="B418" s="35"/>
      <c r="C418" s="27"/>
      <c r="D418" s="27"/>
      <c r="E418" s="36"/>
      <c r="F418" s="30" t="str">
        <f aca="false">IF(A418="","",IF(Settings!$B$8="","No GST",IF(IFERROR(INDEX(Clients!$G$5:$G$154,MATCH(C418,Clients!$A$5:$A$154,0)),"")="96","Export",IF(IFERROR(INDEX(Clients!$G$5:$G$154,MATCH(C418,Clients!$A$5:$A$154,0)),"")=Settings!$B$17,"CGST+SGST","IGST"))))</f>
        <v/>
      </c>
      <c r="G418" s="31" t="n">
        <f aca="false">IF(F418="IGST",ROUND(N(E418)*Settings!$B$10,0),0)</f>
        <v>0</v>
      </c>
      <c r="H418" s="31" t="n">
        <f aca="false">IF(F418="CGST+SGST",ROUND(N(E418)*Settings!$B$10/2,0),0)</f>
        <v>0</v>
      </c>
      <c r="I418" s="31" t="n">
        <f aca="false">H418</f>
        <v>0</v>
      </c>
      <c r="J418" s="32" t="n">
        <f aca="false">N(E418)+G418+H418+I418</f>
        <v>0</v>
      </c>
      <c r="K418" s="31" t="n">
        <f aca="false">IF(A418="",0,ROUND(N(E418)*IFERROR(INDEX(Clients!$E$5:$E$154,MATCH(C418,Clients!$A$5:$A$154,0)),0),0))</f>
        <v>0</v>
      </c>
      <c r="L418" s="31" t="n">
        <f aca="false">J418-K418</f>
        <v>0</v>
      </c>
      <c r="M418" s="33" t="str">
        <f aca="false">IF(A418="","",B418+IFERROR(INDEX(Clients!$F$5:$F$154,MATCH(C418,Clients!$A$5:$A$154,0)),0))</f>
        <v/>
      </c>
      <c r="N418" s="36"/>
      <c r="O418" s="36"/>
      <c r="P418" s="35"/>
      <c r="Q418" s="32" t="n">
        <f aca="false">IF(A418="",0,J418-N(N418)-N(O418))</f>
        <v>0</v>
      </c>
      <c r="R418" s="34" t="str">
        <f aca="false">IF(OR(A418="",Q418&lt;=0),"",MAX(0,Settings!$B$15-M418))</f>
        <v/>
      </c>
      <c r="S418" s="30" t="str">
        <f aca="false">IF(A418="","",IF(Q418&lt;=0,"Paid",IF(N(N418)&gt;0,"Part paid",IF(N(R418)&gt;0,"Overdue","Due"))))</f>
        <v/>
      </c>
      <c r="T418" s="34" t="str">
        <f aca="false">IF(A418="","",IF(MONTH(B418)&gt;=4,MONTH(B418)-3,MONTH(B418)+9))</f>
        <v/>
      </c>
    </row>
    <row r="419" customFormat="false" ht="15" hidden="false" customHeight="true" outlineLevel="0" collapsed="false">
      <c r="A419" s="27"/>
      <c r="B419" s="35"/>
      <c r="C419" s="27"/>
      <c r="D419" s="27"/>
      <c r="E419" s="36"/>
      <c r="F419" s="30" t="str">
        <f aca="false">IF(A419="","",IF(Settings!$B$8="","No GST",IF(IFERROR(INDEX(Clients!$G$5:$G$154,MATCH(C419,Clients!$A$5:$A$154,0)),"")="96","Export",IF(IFERROR(INDEX(Clients!$G$5:$G$154,MATCH(C419,Clients!$A$5:$A$154,0)),"")=Settings!$B$17,"CGST+SGST","IGST"))))</f>
        <v/>
      </c>
      <c r="G419" s="31" t="n">
        <f aca="false">IF(F419="IGST",ROUND(N(E419)*Settings!$B$10,0),0)</f>
        <v>0</v>
      </c>
      <c r="H419" s="31" t="n">
        <f aca="false">IF(F419="CGST+SGST",ROUND(N(E419)*Settings!$B$10/2,0),0)</f>
        <v>0</v>
      </c>
      <c r="I419" s="31" t="n">
        <f aca="false">H419</f>
        <v>0</v>
      </c>
      <c r="J419" s="32" t="n">
        <f aca="false">N(E419)+G419+H419+I419</f>
        <v>0</v>
      </c>
      <c r="K419" s="31" t="n">
        <f aca="false">IF(A419="",0,ROUND(N(E419)*IFERROR(INDEX(Clients!$E$5:$E$154,MATCH(C419,Clients!$A$5:$A$154,0)),0),0))</f>
        <v>0</v>
      </c>
      <c r="L419" s="31" t="n">
        <f aca="false">J419-K419</f>
        <v>0</v>
      </c>
      <c r="M419" s="33" t="str">
        <f aca="false">IF(A419="","",B419+IFERROR(INDEX(Clients!$F$5:$F$154,MATCH(C419,Clients!$A$5:$A$154,0)),0))</f>
        <v/>
      </c>
      <c r="N419" s="36"/>
      <c r="O419" s="36"/>
      <c r="P419" s="35"/>
      <c r="Q419" s="32" t="n">
        <f aca="false">IF(A419="",0,J419-N(N419)-N(O419))</f>
        <v>0</v>
      </c>
      <c r="R419" s="34" t="str">
        <f aca="false">IF(OR(A419="",Q419&lt;=0),"",MAX(0,Settings!$B$15-M419))</f>
        <v/>
      </c>
      <c r="S419" s="30" t="str">
        <f aca="false">IF(A419="","",IF(Q419&lt;=0,"Paid",IF(N(N419)&gt;0,"Part paid",IF(N(R419)&gt;0,"Overdue","Due"))))</f>
        <v/>
      </c>
      <c r="T419" s="34" t="str">
        <f aca="false">IF(A419="","",IF(MONTH(B419)&gt;=4,MONTH(B419)-3,MONTH(B419)+9))</f>
        <v/>
      </c>
    </row>
    <row r="420" customFormat="false" ht="15" hidden="false" customHeight="true" outlineLevel="0" collapsed="false">
      <c r="A420" s="27"/>
      <c r="B420" s="35"/>
      <c r="C420" s="27"/>
      <c r="D420" s="27"/>
      <c r="E420" s="36"/>
      <c r="F420" s="30" t="str">
        <f aca="false">IF(A420="","",IF(Settings!$B$8="","No GST",IF(IFERROR(INDEX(Clients!$G$5:$G$154,MATCH(C420,Clients!$A$5:$A$154,0)),"")="96","Export",IF(IFERROR(INDEX(Clients!$G$5:$G$154,MATCH(C420,Clients!$A$5:$A$154,0)),"")=Settings!$B$17,"CGST+SGST","IGST"))))</f>
        <v/>
      </c>
      <c r="G420" s="31" t="n">
        <f aca="false">IF(F420="IGST",ROUND(N(E420)*Settings!$B$10,0),0)</f>
        <v>0</v>
      </c>
      <c r="H420" s="31" t="n">
        <f aca="false">IF(F420="CGST+SGST",ROUND(N(E420)*Settings!$B$10/2,0),0)</f>
        <v>0</v>
      </c>
      <c r="I420" s="31" t="n">
        <f aca="false">H420</f>
        <v>0</v>
      </c>
      <c r="J420" s="32" t="n">
        <f aca="false">N(E420)+G420+H420+I420</f>
        <v>0</v>
      </c>
      <c r="K420" s="31" t="n">
        <f aca="false">IF(A420="",0,ROUND(N(E420)*IFERROR(INDEX(Clients!$E$5:$E$154,MATCH(C420,Clients!$A$5:$A$154,0)),0),0))</f>
        <v>0</v>
      </c>
      <c r="L420" s="31" t="n">
        <f aca="false">J420-K420</f>
        <v>0</v>
      </c>
      <c r="M420" s="33" t="str">
        <f aca="false">IF(A420="","",B420+IFERROR(INDEX(Clients!$F$5:$F$154,MATCH(C420,Clients!$A$5:$A$154,0)),0))</f>
        <v/>
      </c>
      <c r="N420" s="36"/>
      <c r="O420" s="36"/>
      <c r="P420" s="35"/>
      <c r="Q420" s="32" t="n">
        <f aca="false">IF(A420="",0,J420-N(N420)-N(O420))</f>
        <v>0</v>
      </c>
      <c r="R420" s="34" t="str">
        <f aca="false">IF(OR(A420="",Q420&lt;=0),"",MAX(0,Settings!$B$15-M420))</f>
        <v/>
      </c>
      <c r="S420" s="30" t="str">
        <f aca="false">IF(A420="","",IF(Q420&lt;=0,"Paid",IF(N(N420)&gt;0,"Part paid",IF(N(R420)&gt;0,"Overdue","Due"))))</f>
        <v/>
      </c>
      <c r="T420" s="34" t="str">
        <f aca="false">IF(A420="","",IF(MONTH(B420)&gt;=4,MONTH(B420)-3,MONTH(B420)+9))</f>
        <v/>
      </c>
    </row>
    <row r="421" customFormat="false" ht="15" hidden="false" customHeight="true" outlineLevel="0" collapsed="false">
      <c r="A421" s="27"/>
      <c r="B421" s="35"/>
      <c r="C421" s="27"/>
      <c r="D421" s="27"/>
      <c r="E421" s="36"/>
      <c r="F421" s="30" t="str">
        <f aca="false">IF(A421="","",IF(Settings!$B$8="","No GST",IF(IFERROR(INDEX(Clients!$G$5:$G$154,MATCH(C421,Clients!$A$5:$A$154,0)),"")="96","Export",IF(IFERROR(INDEX(Clients!$G$5:$G$154,MATCH(C421,Clients!$A$5:$A$154,0)),"")=Settings!$B$17,"CGST+SGST","IGST"))))</f>
        <v/>
      </c>
      <c r="G421" s="31" t="n">
        <f aca="false">IF(F421="IGST",ROUND(N(E421)*Settings!$B$10,0),0)</f>
        <v>0</v>
      </c>
      <c r="H421" s="31" t="n">
        <f aca="false">IF(F421="CGST+SGST",ROUND(N(E421)*Settings!$B$10/2,0),0)</f>
        <v>0</v>
      </c>
      <c r="I421" s="31" t="n">
        <f aca="false">H421</f>
        <v>0</v>
      </c>
      <c r="J421" s="32" t="n">
        <f aca="false">N(E421)+G421+H421+I421</f>
        <v>0</v>
      </c>
      <c r="K421" s="31" t="n">
        <f aca="false">IF(A421="",0,ROUND(N(E421)*IFERROR(INDEX(Clients!$E$5:$E$154,MATCH(C421,Clients!$A$5:$A$154,0)),0),0))</f>
        <v>0</v>
      </c>
      <c r="L421" s="31" t="n">
        <f aca="false">J421-K421</f>
        <v>0</v>
      </c>
      <c r="M421" s="33" t="str">
        <f aca="false">IF(A421="","",B421+IFERROR(INDEX(Clients!$F$5:$F$154,MATCH(C421,Clients!$A$5:$A$154,0)),0))</f>
        <v/>
      </c>
      <c r="N421" s="36"/>
      <c r="O421" s="36"/>
      <c r="P421" s="35"/>
      <c r="Q421" s="32" t="n">
        <f aca="false">IF(A421="",0,J421-N(N421)-N(O421))</f>
        <v>0</v>
      </c>
      <c r="R421" s="34" t="str">
        <f aca="false">IF(OR(A421="",Q421&lt;=0),"",MAX(0,Settings!$B$15-M421))</f>
        <v/>
      </c>
      <c r="S421" s="30" t="str">
        <f aca="false">IF(A421="","",IF(Q421&lt;=0,"Paid",IF(N(N421)&gt;0,"Part paid",IF(N(R421)&gt;0,"Overdue","Due"))))</f>
        <v/>
      </c>
      <c r="T421" s="34" t="str">
        <f aca="false">IF(A421="","",IF(MONTH(B421)&gt;=4,MONTH(B421)-3,MONTH(B421)+9))</f>
        <v/>
      </c>
    </row>
    <row r="422" customFormat="false" ht="15" hidden="false" customHeight="true" outlineLevel="0" collapsed="false">
      <c r="A422" s="27"/>
      <c r="B422" s="35"/>
      <c r="C422" s="27"/>
      <c r="D422" s="27"/>
      <c r="E422" s="36"/>
      <c r="F422" s="30" t="str">
        <f aca="false">IF(A422="","",IF(Settings!$B$8="","No GST",IF(IFERROR(INDEX(Clients!$G$5:$G$154,MATCH(C422,Clients!$A$5:$A$154,0)),"")="96","Export",IF(IFERROR(INDEX(Clients!$G$5:$G$154,MATCH(C422,Clients!$A$5:$A$154,0)),"")=Settings!$B$17,"CGST+SGST","IGST"))))</f>
        <v/>
      </c>
      <c r="G422" s="31" t="n">
        <f aca="false">IF(F422="IGST",ROUND(N(E422)*Settings!$B$10,0),0)</f>
        <v>0</v>
      </c>
      <c r="H422" s="31" t="n">
        <f aca="false">IF(F422="CGST+SGST",ROUND(N(E422)*Settings!$B$10/2,0),0)</f>
        <v>0</v>
      </c>
      <c r="I422" s="31" t="n">
        <f aca="false">H422</f>
        <v>0</v>
      </c>
      <c r="J422" s="32" t="n">
        <f aca="false">N(E422)+G422+H422+I422</f>
        <v>0</v>
      </c>
      <c r="K422" s="31" t="n">
        <f aca="false">IF(A422="",0,ROUND(N(E422)*IFERROR(INDEX(Clients!$E$5:$E$154,MATCH(C422,Clients!$A$5:$A$154,0)),0),0))</f>
        <v>0</v>
      </c>
      <c r="L422" s="31" t="n">
        <f aca="false">J422-K422</f>
        <v>0</v>
      </c>
      <c r="M422" s="33" t="str">
        <f aca="false">IF(A422="","",B422+IFERROR(INDEX(Clients!$F$5:$F$154,MATCH(C422,Clients!$A$5:$A$154,0)),0))</f>
        <v/>
      </c>
      <c r="N422" s="36"/>
      <c r="O422" s="36"/>
      <c r="P422" s="35"/>
      <c r="Q422" s="32" t="n">
        <f aca="false">IF(A422="",0,J422-N(N422)-N(O422))</f>
        <v>0</v>
      </c>
      <c r="R422" s="34" t="str">
        <f aca="false">IF(OR(A422="",Q422&lt;=0),"",MAX(0,Settings!$B$15-M422))</f>
        <v/>
      </c>
      <c r="S422" s="30" t="str">
        <f aca="false">IF(A422="","",IF(Q422&lt;=0,"Paid",IF(N(N422)&gt;0,"Part paid",IF(N(R422)&gt;0,"Overdue","Due"))))</f>
        <v/>
      </c>
      <c r="T422" s="34" t="str">
        <f aca="false">IF(A422="","",IF(MONTH(B422)&gt;=4,MONTH(B422)-3,MONTH(B422)+9))</f>
        <v/>
      </c>
    </row>
    <row r="423" customFormat="false" ht="15" hidden="false" customHeight="true" outlineLevel="0" collapsed="false">
      <c r="A423" s="27"/>
      <c r="B423" s="35"/>
      <c r="C423" s="27"/>
      <c r="D423" s="27"/>
      <c r="E423" s="36"/>
      <c r="F423" s="30" t="str">
        <f aca="false">IF(A423="","",IF(Settings!$B$8="","No GST",IF(IFERROR(INDEX(Clients!$G$5:$G$154,MATCH(C423,Clients!$A$5:$A$154,0)),"")="96","Export",IF(IFERROR(INDEX(Clients!$G$5:$G$154,MATCH(C423,Clients!$A$5:$A$154,0)),"")=Settings!$B$17,"CGST+SGST","IGST"))))</f>
        <v/>
      </c>
      <c r="G423" s="31" t="n">
        <f aca="false">IF(F423="IGST",ROUND(N(E423)*Settings!$B$10,0),0)</f>
        <v>0</v>
      </c>
      <c r="H423" s="31" t="n">
        <f aca="false">IF(F423="CGST+SGST",ROUND(N(E423)*Settings!$B$10/2,0),0)</f>
        <v>0</v>
      </c>
      <c r="I423" s="31" t="n">
        <f aca="false">H423</f>
        <v>0</v>
      </c>
      <c r="J423" s="32" t="n">
        <f aca="false">N(E423)+G423+H423+I423</f>
        <v>0</v>
      </c>
      <c r="K423" s="31" t="n">
        <f aca="false">IF(A423="",0,ROUND(N(E423)*IFERROR(INDEX(Clients!$E$5:$E$154,MATCH(C423,Clients!$A$5:$A$154,0)),0),0))</f>
        <v>0</v>
      </c>
      <c r="L423" s="31" t="n">
        <f aca="false">J423-K423</f>
        <v>0</v>
      </c>
      <c r="M423" s="33" t="str">
        <f aca="false">IF(A423="","",B423+IFERROR(INDEX(Clients!$F$5:$F$154,MATCH(C423,Clients!$A$5:$A$154,0)),0))</f>
        <v/>
      </c>
      <c r="N423" s="36"/>
      <c r="O423" s="36"/>
      <c r="P423" s="35"/>
      <c r="Q423" s="32" t="n">
        <f aca="false">IF(A423="",0,J423-N(N423)-N(O423))</f>
        <v>0</v>
      </c>
      <c r="R423" s="34" t="str">
        <f aca="false">IF(OR(A423="",Q423&lt;=0),"",MAX(0,Settings!$B$15-M423))</f>
        <v/>
      </c>
      <c r="S423" s="30" t="str">
        <f aca="false">IF(A423="","",IF(Q423&lt;=0,"Paid",IF(N(N423)&gt;0,"Part paid",IF(N(R423)&gt;0,"Overdue","Due"))))</f>
        <v/>
      </c>
      <c r="T423" s="34" t="str">
        <f aca="false">IF(A423="","",IF(MONTH(B423)&gt;=4,MONTH(B423)-3,MONTH(B423)+9))</f>
        <v/>
      </c>
    </row>
    <row r="424" customFormat="false" ht="15" hidden="false" customHeight="true" outlineLevel="0" collapsed="false">
      <c r="A424" s="27"/>
      <c r="B424" s="35"/>
      <c r="C424" s="27"/>
      <c r="D424" s="27"/>
      <c r="E424" s="36"/>
      <c r="F424" s="30" t="str">
        <f aca="false">IF(A424="","",IF(Settings!$B$8="","No GST",IF(IFERROR(INDEX(Clients!$G$5:$G$154,MATCH(C424,Clients!$A$5:$A$154,0)),"")="96","Export",IF(IFERROR(INDEX(Clients!$G$5:$G$154,MATCH(C424,Clients!$A$5:$A$154,0)),"")=Settings!$B$17,"CGST+SGST","IGST"))))</f>
        <v/>
      </c>
      <c r="G424" s="31" t="n">
        <f aca="false">IF(F424="IGST",ROUND(N(E424)*Settings!$B$10,0),0)</f>
        <v>0</v>
      </c>
      <c r="H424" s="31" t="n">
        <f aca="false">IF(F424="CGST+SGST",ROUND(N(E424)*Settings!$B$10/2,0),0)</f>
        <v>0</v>
      </c>
      <c r="I424" s="31" t="n">
        <f aca="false">H424</f>
        <v>0</v>
      </c>
      <c r="J424" s="32" t="n">
        <f aca="false">N(E424)+G424+H424+I424</f>
        <v>0</v>
      </c>
      <c r="K424" s="31" t="n">
        <f aca="false">IF(A424="",0,ROUND(N(E424)*IFERROR(INDEX(Clients!$E$5:$E$154,MATCH(C424,Clients!$A$5:$A$154,0)),0),0))</f>
        <v>0</v>
      </c>
      <c r="L424" s="31" t="n">
        <f aca="false">J424-K424</f>
        <v>0</v>
      </c>
      <c r="M424" s="33" t="str">
        <f aca="false">IF(A424="","",B424+IFERROR(INDEX(Clients!$F$5:$F$154,MATCH(C424,Clients!$A$5:$A$154,0)),0))</f>
        <v/>
      </c>
      <c r="N424" s="36"/>
      <c r="O424" s="36"/>
      <c r="P424" s="35"/>
      <c r="Q424" s="32" t="n">
        <f aca="false">IF(A424="",0,J424-N(N424)-N(O424))</f>
        <v>0</v>
      </c>
      <c r="R424" s="34" t="str">
        <f aca="false">IF(OR(A424="",Q424&lt;=0),"",MAX(0,Settings!$B$15-M424))</f>
        <v/>
      </c>
      <c r="S424" s="30" t="str">
        <f aca="false">IF(A424="","",IF(Q424&lt;=0,"Paid",IF(N(N424)&gt;0,"Part paid",IF(N(R424)&gt;0,"Overdue","Due"))))</f>
        <v/>
      </c>
      <c r="T424" s="34" t="str">
        <f aca="false">IF(A424="","",IF(MONTH(B424)&gt;=4,MONTH(B424)-3,MONTH(B424)+9))</f>
        <v/>
      </c>
    </row>
    <row r="425" customFormat="false" ht="15" hidden="false" customHeight="true" outlineLevel="0" collapsed="false">
      <c r="A425" s="27"/>
      <c r="B425" s="35"/>
      <c r="C425" s="27"/>
      <c r="D425" s="27"/>
      <c r="E425" s="36"/>
      <c r="F425" s="30" t="str">
        <f aca="false">IF(A425="","",IF(Settings!$B$8="","No GST",IF(IFERROR(INDEX(Clients!$G$5:$G$154,MATCH(C425,Clients!$A$5:$A$154,0)),"")="96","Export",IF(IFERROR(INDEX(Clients!$G$5:$G$154,MATCH(C425,Clients!$A$5:$A$154,0)),"")=Settings!$B$17,"CGST+SGST","IGST"))))</f>
        <v/>
      </c>
      <c r="G425" s="31" t="n">
        <f aca="false">IF(F425="IGST",ROUND(N(E425)*Settings!$B$10,0),0)</f>
        <v>0</v>
      </c>
      <c r="H425" s="31" t="n">
        <f aca="false">IF(F425="CGST+SGST",ROUND(N(E425)*Settings!$B$10/2,0),0)</f>
        <v>0</v>
      </c>
      <c r="I425" s="31" t="n">
        <f aca="false">H425</f>
        <v>0</v>
      </c>
      <c r="J425" s="32" t="n">
        <f aca="false">N(E425)+G425+H425+I425</f>
        <v>0</v>
      </c>
      <c r="K425" s="31" t="n">
        <f aca="false">IF(A425="",0,ROUND(N(E425)*IFERROR(INDEX(Clients!$E$5:$E$154,MATCH(C425,Clients!$A$5:$A$154,0)),0),0))</f>
        <v>0</v>
      </c>
      <c r="L425" s="31" t="n">
        <f aca="false">J425-K425</f>
        <v>0</v>
      </c>
      <c r="M425" s="33" t="str">
        <f aca="false">IF(A425="","",B425+IFERROR(INDEX(Clients!$F$5:$F$154,MATCH(C425,Clients!$A$5:$A$154,0)),0))</f>
        <v/>
      </c>
      <c r="N425" s="36"/>
      <c r="O425" s="36"/>
      <c r="P425" s="35"/>
      <c r="Q425" s="32" t="n">
        <f aca="false">IF(A425="",0,J425-N(N425)-N(O425))</f>
        <v>0</v>
      </c>
      <c r="R425" s="34" t="str">
        <f aca="false">IF(OR(A425="",Q425&lt;=0),"",MAX(0,Settings!$B$15-M425))</f>
        <v/>
      </c>
      <c r="S425" s="30" t="str">
        <f aca="false">IF(A425="","",IF(Q425&lt;=0,"Paid",IF(N(N425)&gt;0,"Part paid",IF(N(R425)&gt;0,"Overdue","Due"))))</f>
        <v/>
      </c>
      <c r="T425" s="34" t="str">
        <f aca="false">IF(A425="","",IF(MONTH(B425)&gt;=4,MONTH(B425)-3,MONTH(B425)+9))</f>
        <v/>
      </c>
    </row>
    <row r="426" customFormat="false" ht="15" hidden="false" customHeight="true" outlineLevel="0" collapsed="false">
      <c r="A426" s="27"/>
      <c r="B426" s="35"/>
      <c r="C426" s="27"/>
      <c r="D426" s="27"/>
      <c r="E426" s="36"/>
      <c r="F426" s="30" t="str">
        <f aca="false">IF(A426="","",IF(Settings!$B$8="","No GST",IF(IFERROR(INDEX(Clients!$G$5:$G$154,MATCH(C426,Clients!$A$5:$A$154,0)),"")="96","Export",IF(IFERROR(INDEX(Clients!$G$5:$G$154,MATCH(C426,Clients!$A$5:$A$154,0)),"")=Settings!$B$17,"CGST+SGST","IGST"))))</f>
        <v/>
      </c>
      <c r="G426" s="31" t="n">
        <f aca="false">IF(F426="IGST",ROUND(N(E426)*Settings!$B$10,0),0)</f>
        <v>0</v>
      </c>
      <c r="H426" s="31" t="n">
        <f aca="false">IF(F426="CGST+SGST",ROUND(N(E426)*Settings!$B$10/2,0),0)</f>
        <v>0</v>
      </c>
      <c r="I426" s="31" t="n">
        <f aca="false">H426</f>
        <v>0</v>
      </c>
      <c r="J426" s="32" t="n">
        <f aca="false">N(E426)+G426+H426+I426</f>
        <v>0</v>
      </c>
      <c r="K426" s="31" t="n">
        <f aca="false">IF(A426="",0,ROUND(N(E426)*IFERROR(INDEX(Clients!$E$5:$E$154,MATCH(C426,Clients!$A$5:$A$154,0)),0),0))</f>
        <v>0</v>
      </c>
      <c r="L426" s="31" t="n">
        <f aca="false">J426-K426</f>
        <v>0</v>
      </c>
      <c r="M426" s="33" t="str">
        <f aca="false">IF(A426="","",B426+IFERROR(INDEX(Clients!$F$5:$F$154,MATCH(C426,Clients!$A$5:$A$154,0)),0))</f>
        <v/>
      </c>
      <c r="N426" s="36"/>
      <c r="O426" s="36"/>
      <c r="P426" s="35"/>
      <c r="Q426" s="32" t="n">
        <f aca="false">IF(A426="",0,J426-N(N426)-N(O426))</f>
        <v>0</v>
      </c>
      <c r="R426" s="34" t="str">
        <f aca="false">IF(OR(A426="",Q426&lt;=0),"",MAX(0,Settings!$B$15-M426))</f>
        <v/>
      </c>
      <c r="S426" s="30" t="str">
        <f aca="false">IF(A426="","",IF(Q426&lt;=0,"Paid",IF(N(N426)&gt;0,"Part paid",IF(N(R426)&gt;0,"Overdue","Due"))))</f>
        <v/>
      </c>
      <c r="T426" s="34" t="str">
        <f aca="false">IF(A426="","",IF(MONTH(B426)&gt;=4,MONTH(B426)-3,MONTH(B426)+9))</f>
        <v/>
      </c>
    </row>
    <row r="427" customFormat="false" ht="15" hidden="false" customHeight="true" outlineLevel="0" collapsed="false">
      <c r="A427" s="27"/>
      <c r="B427" s="35"/>
      <c r="C427" s="27"/>
      <c r="D427" s="27"/>
      <c r="E427" s="36"/>
      <c r="F427" s="30" t="str">
        <f aca="false">IF(A427="","",IF(Settings!$B$8="","No GST",IF(IFERROR(INDEX(Clients!$G$5:$G$154,MATCH(C427,Clients!$A$5:$A$154,0)),"")="96","Export",IF(IFERROR(INDEX(Clients!$G$5:$G$154,MATCH(C427,Clients!$A$5:$A$154,0)),"")=Settings!$B$17,"CGST+SGST","IGST"))))</f>
        <v/>
      </c>
      <c r="G427" s="31" t="n">
        <f aca="false">IF(F427="IGST",ROUND(N(E427)*Settings!$B$10,0),0)</f>
        <v>0</v>
      </c>
      <c r="H427" s="31" t="n">
        <f aca="false">IF(F427="CGST+SGST",ROUND(N(E427)*Settings!$B$10/2,0),0)</f>
        <v>0</v>
      </c>
      <c r="I427" s="31" t="n">
        <f aca="false">H427</f>
        <v>0</v>
      </c>
      <c r="J427" s="32" t="n">
        <f aca="false">N(E427)+G427+H427+I427</f>
        <v>0</v>
      </c>
      <c r="K427" s="31" t="n">
        <f aca="false">IF(A427="",0,ROUND(N(E427)*IFERROR(INDEX(Clients!$E$5:$E$154,MATCH(C427,Clients!$A$5:$A$154,0)),0),0))</f>
        <v>0</v>
      </c>
      <c r="L427" s="31" t="n">
        <f aca="false">J427-K427</f>
        <v>0</v>
      </c>
      <c r="M427" s="33" t="str">
        <f aca="false">IF(A427="","",B427+IFERROR(INDEX(Clients!$F$5:$F$154,MATCH(C427,Clients!$A$5:$A$154,0)),0))</f>
        <v/>
      </c>
      <c r="N427" s="36"/>
      <c r="O427" s="36"/>
      <c r="P427" s="35"/>
      <c r="Q427" s="32" t="n">
        <f aca="false">IF(A427="",0,J427-N(N427)-N(O427))</f>
        <v>0</v>
      </c>
      <c r="R427" s="34" t="str">
        <f aca="false">IF(OR(A427="",Q427&lt;=0),"",MAX(0,Settings!$B$15-M427))</f>
        <v/>
      </c>
      <c r="S427" s="30" t="str">
        <f aca="false">IF(A427="","",IF(Q427&lt;=0,"Paid",IF(N(N427)&gt;0,"Part paid",IF(N(R427)&gt;0,"Overdue","Due"))))</f>
        <v/>
      </c>
      <c r="T427" s="34" t="str">
        <f aca="false">IF(A427="","",IF(MONTH(B427)&gt;=4,MONTH(B427)-3,MONTH(B427)+9))</f>
        <v/>
      </c>
    </row>
    <row r="428" customFormat="false" ht="15" hidden="false" customHeight="true" outlineLevel="0" collapsed="false">
      <c r="A428" s="27"/>
      <c r="B428" s="35"/>
      <c r="C428" s="27"/>
      <c r="D428" s="27"/>
      <c r="E428" s="36"/>
      <c r="F428" s="30" t="str">
        <f aca="false">IF(A428="","",IF(Settings!$B$8="","No GST",IF(IFERROR(INDEX(Clients!$G$5:$G$154,MATCH(C428,Clients!$A$5:$A$154,0)),"")="96","Export",IF(IFERROR(INDEX(Clients!$G$5:$G$154,MATCH(C428,Clients!$A$5:$A$154,0)),"")=Settings!$B$17,"CGST+SGST","IGST"))))</f>
        <v/>
      </c>
      <c r="G428" s="31" t="n">
        <f aca="false">IF(F428="IGST",ROUND(N(E428)*Settings!$B$10,0),0)</f>
        <v>0</v>
      </c>
      <c r="H428" s="31" t="n">
        <f aca="false">IF(F428="CGST+SGST",ROUND(N(E428)*Settings!$B$10/2,0),0)</f>
        <v>0</v>
      </c>
      <c r="I428" s="31" t="n">
        <f aca="false">H428</f>
        <v>0</v>
      </c>
      <c r="J428" s="32" t="n">
        <f aca="false">N(E428)+G428+H428+I428</f>
        <v>0</v>
      </c>
      <c r="K428" s="31" t="n">
        <f aca="false">IF(A428="",0,ROUND(N(E428)*IFERROR(INDEX(Clients!$E$5:$E$154,MATCH(C428,Clients!$A$5:$A$154,0)),0),0))</f>
        <v>0</v>
      </c>
      <c r="L428" s="31" t="n">
        <f aca="false">J428-K428</f>
        <v>0</v>
      </c>
      <c r="M428" s="33" t="str">
        <f aca="false">IF(A428="","",B428+IFERROR(INDEX(Clients!$F$5:$F$154,MATCH(C428,Clients!$A$5:$A$154,0)),0))</f>
        <v/>
      </c>
      <c r="N428" s="36"/>
      <c r="O428" s="36"/>
      <c r="P428" s="35"/>
      <c r="Q428" s="32" t="n">
        <f aca="false">IF(A428="",0,J428-N(N428)-N(O428))</f>
        <v>0</v>
      </c>
      <c r="R428" s="34" t="str">
        <f aca="false">IF(OR(A428="",Q428&lt;=0),"",MAX(0,Settings!$B$15-M428))</f>
        <v/>
      </c>
      <c r="S428" s="30" t="str">
        <f aca="false">IF(A428="","",IF(Q428&lt;=0,"Paid",IF(N(N428)&gt;0,"Part paid",IF(N(R428)&gt;0,"Overdue","Due"))))</f>
        <v/>
      </c>
      <c r="T428" s="34" t="str">
        <f aca="false">IF(A428="","",IF(MONTH(B428)&gt;=4,MONTH(B428)-3,MONTH(B428)+9))</f>
        <v/>
      </c>
    </row>
    <row r="429" customFormat="false" ht="15" hidden="false" customHeight="true" outlineLevel="0" collapsed="false">
      <c r="A429" s="27"/>
      <c r="B429" s="35"/>
      <c r="C429" s="27"/>
      <c r="D429" s="27"/>
      <c r="E429" s="36"/>
      <c r="F429" s="30" t="str">
        <f aca="false">IF(A429="","",IF(Settings!$B$8="","No GST",IF(IFERROR(INDEX(Clients!$G$5:$G$154,MATCH(C429,Clients!$A$5:$A$154,0)),"")="96","Export",IF(IFERROR(INDEX(Clients!$G$5:$G$154,MATCH(C429,Clients!$A$5:$A$154,0)),"")=Settings!$B$17,"CGST+SGST","IGST"))))</f>
        <v/>
      </c>
      <c r="G429" s="31" t="n">
        <f aca="false">IF(F429="IGST",ROUND(N(E429)*Settings!$B$10,0),0)</f>
        <v>0</v>
      </c>
      <c r="H429" s="31" t="n">
        <f aca="false">IF(F429="CGST+SGST",ROUND(N(E429)*Settings!$B$10/2,0),0)</f>
        <v>0</v>
      </c>
      <c r="I429" s="31" t="n">
        <f aca="false">H429</f>
        <v>0</v>
      </c>
      <c r="J429" s="32" t="n">
        <f aca="false">N(E429)+G429+H429+I429</f>
        <v>0</v>
      </c>
      <c r="K429" s="31" t="n">
        <f aca="false">IF(A429="",0,ROUND(N(E429)*IFERROR(INDEX(Clients!$E$5:$E$154,MATCH(C429,Clients!$A$5:$A$154,0)),0),0))</f>
        <v>0</v>
      </c>
      <c r="L429" s="31" t="n">
        <f aca="false">J429-K429</f>
        <v>0</v>
      </c>
      <c r="M429" s="33" t="str">
        <f aca="false">IF(A429="","",B429+IFERROR(INDEX(Clients!$F$5:$F$154,MATCH(C429,Clients!$A$5:$A$154,0)),0))</f>
        <v/>
      </c>
      <c r="N429" s="36"/>
      <c r="O429" s="36"/>
      <c r="P429" s="35"/>
      <c r="Q429" s="32" t="n">
        <f aca="false">IF(A429="",0,J429-N(N429)-N(O429))</f>
        <v>0</v>
      </c>
      <c r="R429" s="34" t="str">
        <f aca="false">IF(OR(A429="",Q429&lt;=0),"",MAX(0,Settings!$B$15-M429))</f>
        <v/>
      </c>
      <c r="S429" s="30" t="str">
        <f aca="false">IF(A429="","",IF(Q429&lt;=0,"Paid",IF(N(N429)&gt;0,"Part paid",IF(N(R429)&gt;0,"Overdue","Due"))))</f>
        <v/>
      </c>
      <c r="T429" s="34" t="str">
        <f aca="false">IF(A429="","",IF(MONTH(B429)&gt;=4,MONTH(B429)-3,MONTH(B429)+9))</f>
        <v/>
      </c>
    </row>
    <row r="430" customFormat="false" ht="15" hidden="false" customHeight="true" outlineLevel="0" collapsed="false">
      <c r="A430" s="27"/>
      <c r="B430" s="35"/>
      <c r="C430" s="27"/>
      <c r="D430" s="27"/>
      <c r="E430" s="36"/>
      <c r="F430" s="30" t="str">
        <f aca="false">IF(A430="","",IF(Settings!$B$8="","No GST",IF(IFERROR(INDEX(Clients!$G$5:$G$154,MATCH(C430,Clients!$A$5:$A$154,0)),"")="96","Export",IF(IFERROR(INDEX(Clients!$G$5:$G$154,MATCH(C430,Clients!$A$5:$A$154,0)),"")=Settings!$B$17,"CGST+SGST","IGST"))))</f>
        <v/>
      </c>
      <c r="G430" s="31" t="n">
        <f aca="false">IF(F430="IGST",ROUND(N(E430)*Settings!$B$10,0),0)</f>
        <v>0</v>
      </c>
      <c r="H430" s="31" t="n">
        <f aca="false">IF(F430="CGST+SGST",ROUND(N(E430)*Settings!$B$10/2,0),0)</f>
        <v>0</v>
      </c>
      <c r="I430" s="31" t="n">
        <f aca="false">H430</f>
        <v>0</v>
      </c>
      <c r="J430" s="32" t="n">
        <f aca="false">N(E430)+G430+H430+I430</f>
        <v>0</v>
      </c>
      <c r="K430" s="31" t="n">
        <f aca="false">IF(A430="",0,ROUND(N(E430)*IFERROR(INDEX(Clients!$E$5:$E$154,MATCH(C430,Clients!$A$5:$A$154,0)),0),0))</f>
        <v>0</v>
      </c>
      <c r="L430" s="31" t="n">
        <f aca="false">J430-K430</f>
        <v>0</v>
      </c>
      <c r="M430" s="33" t="str">
        <f aca="false">IF(A430="","",B430+IFERROR(INDEX(Clients!$F$5:$F$154,MATCH(C430,Clients!$A$5:$A$154,0)),0))</f>
        <v/>
      </c>
      <c r="N430" s="36"/>
      <c r="O430" s="36"/>
      <c r="P430" s="35"/>
      <c r="Q430" s="32" t="n">
        <f aca="false">IF(A430="",0,J430-N(N430)-N(O430))</f>
        <v>0</v>
      </c>
      <c r="R430" s="34" t="str">
        <f aca="false">IF(OR(A430="",Q430&lt;=0),"",MAX(0,Settings!$B$15-M430))</f>
        <v/>
      </c>
      <c r="S430" s="30" t="str">
        <f aca="false">IF(A430="","",IF(Q430&lt;=0,"Paid",IF(N(N430)&gt;0,"Part paid",IF(N(R430)&gt;0,"Overdue","Due"))))</f>
        <v/>
      </c>
      <c r="T430" s="34" t="str">
        <f aca="false">IF(A430="","",IF(MONTH(B430)&gt;=4,MONTH(B430)-3,MONTH(B430)+9))</f>
        <v/>
      </c>
    </row>
    <row r="431" customFormat="false" ht="15" hidden="false" customHeight="true" outlineLevel="0" collapsed="false">
      <c r="A431" s="27"/>
      <c r="B431" s="35"/>
      <c r="C431" s="27"/>
      <c r="D431" s="27"/>
      <c r="E431" s="36"/>
      <c r="F431" s="30" t="str">
        <f aca="false">IF(A431="","",IF(Settings!$B$8="","No GST",IF(IFERROR(INDEX(Clients!$G$5:$G$154,MATCH(C431,Clients!$A$5:$A$154,0)),"")="96","Export",IF(IFERROR(INDEX(Clients!$G$5:$G$154,MATCH(C431,Clients!$A$5:$A$154,0)),"")=Settings!$B$17,"CGST+SGST","IGST"))))</f>
        <v/>
      </c>
      <c r="G431" s="31" t="n">
        <f aca="false">IF(F431="IGST",ROUND(N(E431)*Settings!$B$10,0),0)</f>
        <v>0</v>
      </c>
      <c r="H431" s="31" t="n">
        <f aca="false">IF(F431="CGST+SGST",ROUND(N(E431)*Settings!$B$10/2,0),0)</f>
        <v>0</v>
      </c>
      <c r="I431" s="31" t="n">
        <f aca="false">H431</f>
        <v>0</v>
      </c>
      <c r="J431" s="32" t="n">
        <f aca="false">N(E431)+G431+H431+I431</f>
        <v>0</v>
      </c>
      <c r="K431" s="31" t="n">
        <f aca="false">IF(A431="",0,ROUND(N(E431)*IFERROR(INDEX(Clients!$E$5:$E$154,MATCH(C431,Clients!$A$5:$A$154,0)),0),0))</f>
        <v>0</v>
      </c>
      <c r="L431" s="31" t="n">
        <f aca="false">J431-K431</f>
        <v>0</v>
      </c>
      <c r="M431" s="33" t="str">
        <f aca="false">IF(A431="","",B431+IFERROR(INDEX(Clients!$F$5:$F$154,MATCH(C431,Clients!$A$5:$A$154,0)),0))</f>
        <v/>
      </c>
      <c r="N431" s="36"/>
      <c r="O431" s="36"/>
      <c r="P431" s="35"/>
      <c r="Q431" s="32" t="n">
        <f aca="false">IF(A431="",0,J431-N(N431)-N(O431))</f>
        <v>0</v>
      </c>
      <c r="R431" s="34" t="str">
        <f aca="false">IF(OR(A431="",Q431&lt;=0),"",MAX(0,Settings!$B$15-M431))</f>
        <v/>
      </c>
      <c r="S431" s="30" t="str">
        <f aca="false">IF(A431="","",IF(Q431&lt;=0,"Paid",IF(N(N431)&gt;0,"Part paid",IF(N(R431)&gt;0,"Overdue","Due"))))</f>
        <v/>
      </c>
      <c r="T431" s="34" t="str">
        <f aca="false">IF(A431="","",IF(MONTH(B431)&gt;=4,MONTH(B431)-3,MONTH(B431)+9))</f>
        <v/>
      </c>
    </row>
    <row r="432" customFormat="false" ht="15" hidden="false" customHeight="true" outlineLevel="0" collapsed="false">
      <c r="A432" s="27"/>
      <c r="B432" s="35"/>
      <c r="C432" s="27"/>
      <c r="D432" s="27"/>
      <c r="E432" s="36"/>
      <c r="F432" s="30" t="str">
        <f aca="false">IF(A432="","",IF(Settings!$B$8="","No GST",IF(IFERROR(INDEX(Clients!$G$5:$G$154,MATCH(C432,Clients!$A$5:$A$154,0)),"")="96","Export",IF(IFERROR(INDEX(Clients!$G$5:$G$154,MATCH(C432,Clients!$A$5:$A$154,0)),"")=Settings!$B$17,"CGST+SGST","IGST"))))</f>
        <v/>
      </c>
      <c r="G432" s="31" t="n">
        <f aca="false">IF(F432="IGST",ROUND(N(E432)*Settings!$B$10,0),0)</f>
        <v>0</v>
      </c>
      <c r="H432" s="31" t="n">
        <f aca="false">IF(F432="CGST+SGST",ROUND(N(E432)*Settings!$B$10/2,0),0)</f>
        <v>0</v>
      </c>
      <c r="I432" s="31" t="n">
        <f aca="false">H432</f>
        <v>0</v>
      </c>
      <c r="J432" s="32" t="n">
        <f aca="false">N(E432)+G432+H432+I432</f>
        <v>0</v>
      </c>
      <c r="K432" s="31" t="n">
        <f aca="false">IF(A432="",0,ROUND(N(E432)*IFERROR(INDEX(Clients!$E$5:$E$154,MATCH(C432,Clients!$A$5:$A$154,0)),0),0))</f>
        <v>0</v>
      </c>
      <c r="L432" s="31" t="n">
        <f aca="false">J432-K432</f>
        <v>0</v>
      </c>
      <c r="M432" s="33" t="str">
        <f aca="false">IF(A432="","",B432+IFERROR(INDEX(Clients!$F$5:$F$154,MATCH(C432,Clients!$A$5:$A$154,0)),0))</f>
        <v/>
      </c>
      <c r="N432" s="36"/>
      <c r="O432" s="36"/>
      <c r="P432" s="35"/>
      <c r="Q432" s="32" t="n">
        <f aca="false">IF(A432="",0,J432-N(N432)-N(O432))</f>
        <v>0</v>
      </c>
      <c r="R432" s="34" t="str">
        <f aca="false">IF(OR(A432="",Q432&lt;=0),"",MAX(0,Settings!$B$15-M432))</f>
        <v/>
      </c>
      <c r="S432" s="30" t="str">
        <f aca="false">IF(A432="","",IF(Q432&lt;=0,"Paid",IF(N(N432)&gt;0,"Part paid",IF(N(R432)&gt;0,"Overdue","Due"))))</f>
        <v/>
      </c>
      <c r="T432" s="34" t="str">
        <f aca="false">IF(A432="","",IF(MONTH(B432)&gt;=4,MONTH(B432)-3,MONTH(B432)+9))</f>
        <v/>
      </c>
    </row>
    <row r="433" customFormat="false" ht="15" hidden="false" customHeight="true" outlineLevel="0" collapsed="false">
      <c r="A433" s="27"/>
      <c r="B433" s="35"/>
      <c r="C433" s="27"/>
      <c r="D433" s="27"/>
      <c r="E433" s="36"/>
      <c r="F433" s="30" t="str">
        <f aca="false">IF(A433="","",IF(Settings!$B$8="","No GST",IF(IFERROR(INDEX(Clients!$G$5:$G$154,MATCH(C433,Clients!$A$5:$A$154,0)),"")="96","Export",IF(IFERROR(INDEX(Clients!$G$5:$G$154,MATCH(C433,Clients!$A$5:$A$154,0)),"")=Settings!$B$17,"CGST+SGST","IGST"))))</f>
        <v/>
      </c>
      <c r="G433" s="31" t="n">
        <f aca="false">IF(F433="IGST",ROUND(N(E433)*Settings!$B$10,0),0)</f>
        <v>0</v>
      </c>
      <c r="H433" s="31" t="n">
        <f aca="false">IF(F433="CGST+SGST",ROUND(N(E433)*Settings!$B$10/2,0),0)</f>
        <v>0</v>
      </c>
      <c r="I433" s="31" t="n">
        <f aca="false">H433</f>
        <v>0</v>
      </c>
      <c r="J433" s="32" t="n">
        <f aca="false">N(E433)+G433+H433+I433</f>
        <v>0</v>
      </c>
      <c r="K433" s="31" t="n">
        <f aca="false">IF(A433="",0,ROUND(N(E433)*IFERROR(INDEX(Clients!$E$5:$E$154,MATCH(C433,Clients!$A$5:$A$154,0)),0),0))</f>
        <v>0</v>
      </c>
      <c r="L433" s="31" t="n">
        <f aca="false">J433-K433</f>
        <v>0</v>
      </c>
      <c r="M433" s="33" t="str">
        <f aca="false">IF(A433="","",B433+IFERROR(INDEX(Clients!$F$5:$F$154,MATCH(C433,Clients!$A$5:$A$154,0)),0))</f>
        <v/>
      </c>
      <c r="N433" s="36"/>
      <c r="O433" s="36"/>
      <c r="P433" s="35"/>
      <c r="Q433" s="32" t="n">
        <f aca="false">IF(A433="",0,J433-N(N433)-N(O433))</f>
        <v>0</v>
      </c>
      <c r="R433" s="34" t="str">
        <f aca="false">IF(OR(A433="",Q433&lt;=0),"",MAX(0,Settings!$B$15-M433))</f>
        <v/>
      </c>
      <c r="S433" s="30" t="str">
        <f aca="false">IF(A433="","",IF(Q433&lt;=0,"Paid",IF(N(N433)&gt;0,"Part paid",IF(N(R433)&gt;0,"Overdue","Due"))))</f>
        <v/>
      </c>
      <c r="T433" s="34" t="str">
        <f aca="false">IF(A433="","",IF(MONTH(B433)&gt;=4,MONTH(B433)-3,MONTH(B433)+9))</f>
        <v/>
      </c>
    </row>
    <row r="434" customFormat="false" ht="15" hidden="false" customHeight="true" outlineLevel="0" collapsed="false">
      <c r="A434" s="27"/>
      <c r="B434" s="35"/>
      <c r="C434" s="27"/>
      <c r="D434" s="27"/>
      <c r="E434" s="36"/>
      <c r="F434" s="30" t="str">
        <f aca="false">IF(A434="","",IF(Settings!$B$8="","No GST",IF(IFERROR(INDEX(Clients!$G$5:$G$154,MATCH(C434,Clients!$A$5:$A$154,0)),"")="96","Export",IF(IFERROR(INDEX(Clients!$G$5:$G$154,MATCH(C434,Clients!$A$5:$A$154,0)),"")=Settings!$B$17,"CGST+SGST","IGST"))))</f>
        <v/>
      </c>
      <c r="G434" s="31" t="n">
        <f aca="false">IF(F434="IGST",ROUND(N(E434)*Settings!$B$10,0),0)</f>
        <v>0</v>
      </c>
      <c r="H434" s="31" t="n">
        <f aca="false">IF(F434="CGST+SGST",ROUND(N(E434)*Settings!$B$10/2,0),0)</f>
        <v>0</v>
      </c>
      <c r="I434" s="31" t="n">
        <f aca="false">H434</f>
        <v>0</v>
      </c>
      <c r="J434" s="32" t="n">
        <f aca="false">N(E434)+G434+H434+I434</f>
        <v>0</v>
      </c>
      <c r="K434" s="31" t="n">
        <f aca="false">IF(A434="",0,ROUND(N(E434)*IFERROR(INDEX(Clients!$E$5:$E$154,MATCH(C434,Clients!$A$5:$A$154,0)),0),0))</f>
        <v>0</v>
      </c>
      <c r="L434" s="31" t="n">
        <f aca="false">J434-K434</f>
        <v>0</v>
      </c>
      <c r="M434" s="33" t="str">
        <f aca="false">IF(A434="","",B434+IFERROR(INDEX(Clients!$F$5:$F$154,MATCH(C434,Clients!$A$5:$A$154,0)),0))</f>
        <v/>
      </c>
      <c r="N434" s="36"/>
      <c r="O434" s="36"/>
      <c r="P434" s="35"/>
      <c r="Q434" s="32" t="n">
        <f aca="false">IF(A434="",0,J434-N(N434)-N(O434))</f>
        <v>0</v>
      </c>
      <c r="R434" s="34" t="str">
        <f aca="false">IF(OR(A434="",Q434&lt;=0),"",MAX(0,Settings!$B$15-M434))</f>
        <v/>
      </c>
      <c r="S434" s="30" t="str">
        <f aca="false">IF(A434="","",IF(Q434&lt;=0,"Paid",IF(N(N434)&gt;0,"Part paid",IF(N(R434)&gt;0,"Overdue","Due"))))</f>
        <v/>
      </c>
      <c r="T434" s="34" t="str">
        <f aca="false">IF(A434="","",IF(MONTH(B434)&gt;=4,MONTH(B434)-3,MONTH(B434)+9))</f>
        <v/>
      </c>
    </row>
    <row r="435" customFormat="false" ht="15" hidden="false" customHeight="true" outlineLevel="0" collapsed="false">
      <c r="A435" s="27"/>
      <c r="B435" s="35"/>
      <c r="C435" s="27"/>
      <c r="D435" s="27"/>
      <c r="E435" s="36"/>
      <c r="F435" s="30" t="str">
        <f aca="false">IF(A435="","",IF(Settings!$B$8="","No GST",IF(IFERROR(INDEX(Clients!$G$5:$G$154,MATCH(C435,Clients!$A$5:$A$154,0)),"")="96","Export",IF(IFERROR(INDEX(Clients!$G$5:$G$154,MATCH(C435,Clients!$A$5:$A$154,0)),"")=Settings!$B$17,"CGST+SGST","IGST"))))</f>
        <v/>
      </c>
      <c r="G435" s="31" t="n">
        <f aca="false">IF(F435="IGST",ROUND(N(E435)*Settings!$B$10,0),0)</f>
        <v>0</v>
      </c>
      <c r="H435" s="31" t="n">
        <f aca="false">IF(F435="CGST+SGST",ROUND(N(E435)*Settings!$B$10/2,0),0)</f>
        <v>0</v>
      </c>
      <c r="I435" s="31" t="n">
        <f aca="false">H435</f>
        <v>0</v>
      </c>
      <c r="J435" s="32" t="n">
        <f aca="false">N(E435)+G435+H435+I435</f>
        <v>0</v>
      </c>
      <c r="K435" s="31" t="n">
        <f aca="false">IF(A435="",0,ROUND(N(E435)*IFERROR(INDEX(Clients!$E$5:$E$154,MATCH(C435,Clients!$A$5:$A$154,0)),0),0))</f>
        <v>0</v>
      </c>
      <c r="L435" s="31" t="n">
        <f aca="false">J435-K435</f>
        <v>0</v>
      </c>
      <c r="M435" s="33" t="str">
        <f aca="false">IF(A435="","",B435+IFERROR(INDEX(Clients!$F$5:$F$154,MATCH(C435,Clients!$A$5:$A$154,0)),0))</f>
        <v/>
      </c>
      <c r="N435" s="36"/>
      <c r="O435" s="36"/>
      <c r="P435" s="35"/>
      <c r="Q435" s="32" t="n">
        <f aca="false">IF(A435="",0,J435-N(N435)-N(O435))</f>
        <v>0</v>
      </c>
      <c r="R435" s="34" t="str">
        <f aca="false">IF(OR(A435="",Q435&lt;=0),"",MAX(0,Settings!$B$15-M435))</f>
        <v/>
      </c>
      <c r="S435" s="30" t="str">
        <f aca="false">IF(A435="","",IF(Q435&lt;=0,"Paid",IF(N(N435)&gt;0,"Part paid",IF(N(R435)&gt;0,"Overdue","Due"))))</f>
        <v/>
      </c>
      <c r="T435" s="34" t="str">
        <f aca="false">IF(A435="","",IF(MONTH(B435)&gt;=4,MONTH(B435)-3,MONTH(B435)+9))</f>
        <v/>
      </c>
    </row>
    <row r="436" customFormat="false" ht="15" hidden="false" customHeight="true" outlineLevel="0" collapsed="false">
      <c r="A436" s="27"/>
      <c r="B436" s="35"/>
      <c r="C436" s="27"/>
      <c r="D436" s="27"/>
      <c r="E436" s="36"/>
      <c r="F436" s="30" t="str">
        <f aca="false">IF(A436="","",IF(Settings!$B$8="","No GST",IF(IFERROR(INDEX(Clients!$G$5:$G$154,MATCH(C436,Clients!$A$5:$A$154,0)),"")="96","Export",IF(IFERROR(INDEX(Clients!$G$5:$G$154,MATCH(C436,Clients!$A$5:$A$154,0)),"")=Settings!$B$17,"CGST+SGST","IGST"))))</f>
        <v/>
      </c>
      <c r="G436" s="31" t="n">
        <f aca="false">IF(F436="IGST",ROUND(N(E436)*Settings!$B$10,0),0)</f>
        <v>0</v>
      </c>
      <c r="H436" s="31" t="n">
        <f aca="false">IF(F436="CGST+SGST",ROUND(N(E436)*Settings!$B$10/2,0),0)</f>
        <v>0</v>
      </c>
      <c r="I436" s="31" t="n">
        <f aca="false">H436</f>
        <v>0</v>
      </c>
      <c r="J436" s="32" t="n">
        <f aca="false">N(E436)+G436+H436+I436</f>
        <v>0</v>
      </c>
      <c r="K436" s="31" t="n">
        <f aca="false">IF(A436="",0,ROUND(N(E436)*IFERROR(INDEX(Clients!$E$5:$E$154,MATCH(C436,Clients!$A$5:$A$154,0)),0),0))</f>
        <v>0</v>
      </c>
      <c r="L436" s="31" t="n">
        <f aca="false">J436-K436</f>
        <v>0</v>
      </c>
      <c r="M436" s="33" t="str">
        <f aca="false">IF(A436="","",B436+IFERROR(INDEX(Clients!$F$5:$F$154,MATCH(C436,Clients!$A$5:$A$154,0)),0))</f>
        <v/>
      </c>
      <c r="N436" s="36"/>
      <c r="O436" s="36"/>
      <c r="P436" s="35"/>
      <c r="Q436" s="32" t="n">
        <f aca="false">IF(A436="",0,J436-N(N436)-N(O436))</f>
        <v>0</v>
      </c>
      <c r="R436" s="34" t="str">
        <f aca="false">IF(OR(A436="",Q436&lt;=0),"",MAX(0,Settings!$B$15-M436))</f>
        <v/>
      </c>
      <c r="S436" s="30" t="str">
        <f aca="false">IF(A436="","",IF(Q436&lt;=0,"Paid",IF(N(N436)&gt;0,"Part paid",IF(N(R436)&gt;0,"Overdue","Due"))))</f>
        <v/>
      </c>
      <c r="T436" s="34" t="str">
        <f aca="false">IF(A436="","",IF(MONTH(B436)&gt;=4,MONTH(B436)-3,MONTH(B436)+9))</f>
        <v/>
      </c>
    </row>
    <row r="437" customFormat="false" ht="15" hidden="false" customHeight="true" outlineLevel="0" collapsed="false">
      <c r="A437" s="27"/>
      <c r="B437" s="35"/>
      <c r="C437" s="27"/>
      <c r="D437" s="27"/>
      <c r="E437" s="36"/>
      <c r="F437" s="30" t="str">
        <f aca="false">IF(A437="","",IF(Settings!$B$8="","No GST",IF(IFERROR(INDEX(Clients!$G$5:$G$154,MATCH(C437,Clients!$A$5:$A$154,0)),"")="96","Export",IF(IFERROR(INDEX(Clients!$G$5:$G$154,MATCH(C437,Clients!$A$5:$A$154,0)),"")=Settings!$B$17,"CGST+SGST","IGST"))))</f>
        <v/>
      </c>
      <c r="G437" s="31" t="n">
        <f aca="false">IF(F437="IGST",ROUND(N(E437)*Settings!$B$10,0),0)</f>
        <v>0</v>
      </c>
      <c r="H437" s="31" t="n">
        <f aca="false">IF(F437="CGST+SGST",ROUND(N(E437)*Settings!$B$10/2,0),0)</f>
        <v>0</v>
      </c>
      <c r="I437" s="31" t="n">
        <f aca="false">H437</f>
        <v>0</v>
      </c>
      <c r="J437" s="32" t="n">
        <f aca="false">N(E437)+G437+H437+I437</f>
        <v>0</v>
      </c>
      <c r="K437" s="31" t="n">
        <f aca="false">IF(A437="",0,ROUND(N(E437)*IFERROR(INDEX(Clients!$E$5:$E$154,MATCH(C437,Clients!$A$5:$A$154,0)),0),0))</f>
        <v>0</v>
      </c>
      <c r="L437" s="31" t="n">
        <f aca="false">J437-K437</f>
        <v>0</v>
      </c>
      <c r="M437" s="33" t="str">
        <f aca="false">IF(A437="","",B437+IFERROR(INDEX(Clients!$F$5:$F$154,MATCH(C437,Clients!$A$5:$A$154,0)),0))</f>
        <v/>
      </c>
      <c r="N437" s="36"/>
      <c r="O437" s="36"/>
      <c r="P437" s="35"/>
      <c r="Q437" s="32" t="n">
        <f aca="false">IF(A437="",0,J437-N(N437)-N(O437))</f>
        <v>0</v>
      </c>
      <c r="R437" s="34" t="str">
        <f aca="false">IF(OR(A437="",Q437&lt;=0),"",MAX(0,Settings!$B$15-M437))</f>
        <v/>
      </c>
      <c r="S437" s="30" t="str">
        <f aca="false">IF(A437="","",IF(Q437&lt;=0,"Paid",IF(N(N437)&gt;0,"Part paid",IF(N(R437)&gt;0,"Overdue","Due"))))</f>
        <v/>
      </c>
      <c r="T437" s="34" t="str">
        <f aca="false">IF(A437="","",IF(MONTH(B437)&gt;=4,MONTH(B437)-3,MONTH(B437)+9))</f>
        <v/>
      </c>
    </row>
    <row r="438" customFormat="false" ht="15" hidden="false" customHeight="true" outlineLevel="0" collapsed="false">
      <c r="A438" s="27"/>
      <c r="B438" s="35"/>
      <c r="C438" s="27"/>
      <c r="D438" s="27"/>
      <c r="E438" s="36"/>
      <c r="F438" s="30" t="str">
        <f aca="false">IF(A438="","",IF(Settings!$B$8="","No GST",IF(IFERROR(INDEX(Clients!$G$5:$G$154,MATCH(C438,Clients!$A$5:$A$154,0)),"")="96","Export",IF(IFERROR(INDEX(Clients!$G$5:$G$154,MATCH(C438,Clients!$A$5:$A$154,0)),"")=Settings!$B$17,"CGST+SGST","IGST"))))</f>
        <v/>
      </c>
      <c r="G438" s="31" t="n">
        <f aca="false">IF(F438="IGST",ROUND(N(E438)*Settings!$B$10,0),0)</f>
        <v>0</v>
      </c>
      <c r="H438" s="31" t="n">
        <f aca="false">IF(F438="CGST+SGST",ROUND(N(E438)*Settings!$B$10/2,0),0)</f>
        <v>0</v>
      </c>
      <c r="I438" s="31" t="n">
        <f aca="false">H438</f>
        <v>0</v>
      </c>
      <c r="J438" s="32" t="n">
        <f aca="false">N(E438)+G438+H438+I438</f>
        <v>0</v>
      </c>
      <c r="K438" s="31" t="n">
        <f aca="false">IF(A438="",0,ROUND(N(E438)*IFERROR(INDEX(Clients!$E$5:$E$154,MATCH(C438,Clients!$A$5:$A$154,0)),0),0))</f>
        <v>0</v>
      </c>
      <c r="L438" s="31" t="n">
        <f aca="false">J438-K438</f>
        <v>0</v>
      </c>
      <c r="M438" s="33" t="str">
        <f aca="false">IF(A438="","",B438+IFERROR(INDEX(Clients!$F$5:$F$154,MATCH(C438,Clients!$A$5:$A$154,0)),0))</f>
        <v/>
      </c>
      <c r="N438" s="36"/>
      <c r="O438" s="36"/>
      <c r="P438" s="35"/>
      <c r="Q438" s="32" t="n">
        <f aca="false">IF(A438="",0,J438-N(N438)-N(O438))</f>
        <v>0</v>
      </c>
      <c r="R438" s="34" t="str">
        <f aca="false">IF(OR(A438="",Q438&lt;=0),"",MAX(0,Settings!$B$15-M438))</f>
        <v/>
      </c>
      <c r="S438" s="30" t="str">
        <f aca="false">IF(A438="","",IF(Q438&lt;=0,"Paid",IF(N(N438)&gt;0,"Part paid",IF(N(R438)&gt;0,"Overdue","Due"))))</f>
        <v/>
      </c>
      <c r="T438" s="34" t="str">
        <f aca="false">IF(A438="","",IF(MONTH(B438)&gt;=4,MONTH(B438)-3,MONTH(B438)+9))</f>
        <v/>
      </c>
    </row>
    <row r="439" customFormat="false" ht="15" hidden="false" customHeight="true" outlineLevel="0" collapsed="false">
      <c r="A439" s="27"/>
      <c r="B439" s="35"/>
      <c r="C439" s="27"/>
      <c r="D439" s="27"/>
      <c r="E439" s="36"/>
      <c r="F439" s="30" t="str">
        <f aca="false">IF(A439="","",IF(Settings!$B$8="","No GST",IF(IFERROR(INDEX(Clients!$G$5:$G$154,MATCH(C439,Clients!$A$5:$A$154,0)),"")="96","Export",IF(IFERROR(INDEX(Clients!$G$5:$G$154,MATCH(C439,Clients!$A$5:$A$154,0)),"")=Settings!$B$17,"CGST+SGST","IGST"))))</f>
        <v/>
      </c>
      <c r="G439" s="31" t="n">
        <f aca="false">IF(F439="IGST",ROUND(N(E439)*Settings!$B$10,0),0)</f>
        <v>0</v>
      </c>
      <c r="H439" s="31" t="n">
        <f aca="false">IF(F439="CGST+SGST",ROUND(N(E439)*Settings!$B$10/2,0),0)</f>
        <v>0</v>
      </c>
      <c r="I439" s="31" t="n">
        <f aca="false">H439</f>
        <v>0</v>
      </c>
      <c r="J439" s="32" t="n">
        <f aca="false">N(E439)+G439+H439+I439</f>
        <v>0</v>
      </c>
      <c r="K439" s="31" t="n">
        <f aca="false">IF(A439="",0,ROUND(N(E439)*IFERROR(INDEX(Clients!$E$5:$E$154,MATCH(C439,Clients!$A$5:$A$154,0)),0),0))</f>
        <v>0</v>
      </c>
      <c r="L439" s="31" t="n">
        <f aca="false">J439-K439</f>
        <v>0</v>
      </c>
      <c r="M439" s="33" t="str">
        <f aca="false">IF(A439="","",B439+IFERROR(INDEX(Clients!$F$5:$F$154,MATCH(C439,Clients!$A$5:$A$154,0)),0))</f>
        <v/>
      </c>
      <c r="N439" s="36"/>
      <c r="O439" s="36"/>
      <c r="P439" s="35"/>
      <c r="Q439" s="32" t="n">
        <f aca="false">IF(A439="",0,J439-N(N439)-N(O439))</f>
        <v>0</v>
      </c>
      <c r="R439" s="34" t="str">
        <f aca="false">IF(OR(A439="",Q439&lt;=0),"",MAX(0,Settings!$B$15-M439))</f>
        <v/>
      </c>
      <c r="S439" s="30" t="str">
        <f aca="false">IF(A439="","",IF(Q439&lt;=0,"Paid",IF(N(N439)&gt;0,"Part paid",IF(N(R439)&gt;0,"Overdue","Due"))))</f>
        <v/>
      </c>
      <c r="T439" s="34" t="str">
        <f aca="false">IF(A439="","",IF(MONTH(B439)&gt;=4,MONTH(B439)-3,MONTH(B439)+9))</f>
        <v/>
      </c>
    </row>
    <row r="440" customFormat="false" ht="15" hidden="false" customHeight="true" outlineLevel="0" collapsed="false">
      <c r="A440" s="27"/>
      <c r="B440" s="35"/>
      <c r="C440" s="27"/>
      <c r="D440" s="27"/>
      <c r="E440" s="36"/>
      <c r="F440" s="30" t="str">
        <f aca="false">IF(A440="","",IF(Settings!$B$8="","No GST",IF(IFERROR(INDEX(Clients!$G$5:$G$154,MATCH(C440,Clients!$A$5:$A$154,0)),"")="96","Export",IF(IFERROR(INDEX(Clients!$G$5:$G$154,MATCH(C440,Clients!$A$5:$A$154,0)),"")=Settings!$B$17,"CGST+SGST","IGST"))))</f>
        <v/>
      </c>
      <c r="G440" s="31" t="n">
        <f aca="false">IF(F440="IGST",ROUND(N(E440)*Settings!$B$10,0),0)</f>
        <v>0</v>
      </c>
      <c r="H440" s="31" t="n">
        <f aca="false">IF(F440="CGST+SGST",ROUND(N(E440)*Settings!$B$10/2,0),0)</f>
        <v>0</v>
      </c>
      <c r="I440" s="31" t="n">
        <f aca="false">H440</f>
        <v>0</v>
      </c>
      <c r="J440" s="32" t="n">
        <f aca="false">N(E440)+G440+H440+I440</f>
        <v>0</v>
      </c>
      <c r="K440" s="31" t="n">
        <f aca="false">IF(A440="",0,ROUND(N(E440)*IFERROR(INDEX(Clients!$E$5:$E$154,MATCH(C440,Clients!$A$5:$A$154,0)),0),0))</f>
        <v>0</v>
      </c>
      <c r="L440" s="31" t="n">
        <f aca="false">J440-K440</f>
        <v>0</v>
      </c>
      <c r="M440" s="33" t="str">
        <f aca="false">IF(A440="","",B440+IFERROR(INDEX(Clients!$F$5:$F$154,MATCH(C440,Clients!$A$5:$A$154,0)),0))</f>
        <v/>
      </c>
      <c r="N440" s="36"/>
      <c r="O440" s="36"/>
      <c r="P440" s="35"/>
      <c r="Q440" s="32" t="n">
        <f aca="false">IF(A440="",0,J440-N(N440)-N(O440))</f>
        <v>0</v>
      </c>
      <c r="R440" s="34" t="str">
        <f aca="false">IF(OR(A440="",Q440&lt;=0),"",MAX(0,Settings!$B$15-M440))</f>
        <v/>
      </c>
      <c r="S440" s="30" t="str">
        <f aca="false">IF(A440="","",IF(Q440&lt;=0,"Paid",IF(N(N440)&gt;0,"Part paid",IF(N(R440)&gt;0,"Overdue","Due"))))</f>
        <v/>
      </c>
      <c r="T440" s="34" t="str">
        <f aca="false">IF(A440="","",IF(MONTH(B440)&gt;=4,MONTH(B440)-3,MONTH(B440)+9))</f>
        <v/>
      </c>
    </row>
    <row r="441" customFormat="false" ht="15" hidden="false" customHeight="true" outlineLevel="0" collapsed="false">
      <c r="A441" s="27"/>
      <c r="B441" s="35"/>
      <c r="C441" s="27"/>
      <c r="D441" s="27"/>
      <c r="E441" s="36"/>
      <c r="F441" s="30" t="str">
        <f aca="false">IF(A441="","",IF(Settings!$B$8="","No GST",IF(IFERROR(INDEX(Clients!$G$5:$G$154,MATCH(C441,Clients!$A$5:$A$154,0)),"")="96","Export",IF(IFERROR(INDEX(Clients!$G$5:$G$154,MATCH(C441,Clients!$A$5:$A$154,0)),"")=Settings!$B$17,"CGST+SGST","IGST"))))</f>
        <v/>
      </c>
      <c r="G441" s="31" t="n">
        <f aca="false">IF(F441="IGST",ROUND(N(E441)*Settings!$B$10,0),0)</f>
        <v>0</v>
      </c>
      <c r="H441" s="31" t="n">
        <f aca="false">IF(F441="CGST+SGST",ROUND(N(E441)*Settings!$B$10/2,0),0)</f>
        <v>0</v>
      </c>
      <c r="I441" s="31" t="n">
        <f aca="false">H441</f>
        <v>0</v>
      </c>
      <c r="J441" s="32" t="n">
        <f aca="false">N(E441)+G441+H441+I441</f>
        <v>0</v>
      </c>
      <c r="K441" s="31" t="n">
        <f aca="false">IF(A441="",0,ROUND(N(E441)*IFERROR(INDEX(Clients!$E$5:$E$154,MATCH(C441,Clients!$A$5:$A$154,0)),0),0))</f>
        <v>0</v>
      </c>
      <c r="L441" s="31" t="n">
        <f aca="false">J441-K441</f>
        <v>0</v>
      </c>
      <c r="M441" s="33" t="str">
        <f aca="false">IF(A441="","",B441+IFERROR(INDEX(Clients!$F$5:$F$154,MATCH(C441,Clients!$A$5:$A$154,0)),0))</f>
        <v/>
      </c>
      <c r="N441" s="36"/>
      <c r="O441" s="36"/>
      <c r="P441" s="35"/>
      <c r="Q441" s="32" t="n">
        <f aca="false">IF(A441="",0,J441-N(N441)-N(O441))</f>
        <v>0</v>
      </c>
      <c r="R441" s="34" t="str">
        <f aca="false">IF(OR(A441="",Q441&lt;=0),"",MAX(0,Settings!$B$15-M441))</f>
        <v/>
      </c>
      <c r="S441" s="30" t="str">
        <f aca="false">IF(A441="","",IF(Q441&lt;=0,"Paid",IF(N(N441)&gt;0,"Part paid",IF(N(R441)&gt;0,"Overdue","Due"))))</f>
        <v/>
      </c>
      <c r="T441" s="34" t="str">
        <f aca="false">IF(A441="","",IF(MONTH(B441)&gt;=4,MONTH(B441)-3,MONTH(B441)+9))</f>
        <v/>
      </c>
    </row>
    <row r="442" customFormat="false" ht="15" hidden="false" customHeight="true" outlineLevel="0" collapsed="false">
      <c r="A442" s="27"/>
      <c r="B442" s="35"/>
      <c r="C442" s="27"/>
      <c r="D442" s="27"/>
      <c r="E442" s="36"/>
      <c r="F442" s="30" t="str">
        <f aca="false">IF(A442="","",IF(Settings!$B$8="","No GST",IF(IFERROR(INDEX(Clients!$G$5:$G$154,MATCH(C442,Clients!$A$5:$A$154,0)),"")="96","Export",IF(IFERROR(INDEX(Clients!$G$5:$G$154,MATCH(C442,Clients!$A$5:$A$154,0)),"")=Settings!$B$17,"CGST+SGST","IGST"))))</f>
        <v/>
      </c>
      <c r="G442" s="31" t="n">
        <f aca="false">IF(F442="IGST",ROUND(N(E442)*Settings!$B$10,0),0)</f>
        <v>0</v>
      </c>
      <c r="H442" s="31" t="n">
        <f aca="false">IF(F442="CGST+SGST",ROUND(N(E442)*Settings!$B$10/2,0),0)</f>
        <v>0</v>
      </c>
      <c r="I442" s="31" t="n">
        <f aca="false">H442</f>
        <v>0</v>
      </c>
      <c r="J442" s="32" t="n">
        <f aca="false">N(E442)+G442+H442+I442</f>
        <v>0</v>
      </c>
      <c r="K442" s="31" t="n">
        <f aca="false">IF(A442="",0,ROUND(N(E442)*IFERROR(INDEX(Clients!$E$5:$E$154,MATCH(C442,Clients!$A$5:$A$154,0)),0),0))</f>
        <v>0</v>
      </c>
      <c r="L442" s="31" t="n">
        <f aca="false">J442-K442</f>
        <v>0</v>
      </c>
      <c r="M442" s="33" t="str">
        <f aca="false">IF(A442="","",B442+IFERROR(INDEX(Clients!$F$5:$F$154,MATCH(C442,Clients!$A$5:$A$154,0)),0))</f>
        <v/>
      </c>
      <c r="N442" s="36"/>
      <c r="O442" s="36"/>
      <c r="P442" s="35"/>
      <c r="Q442" s="32" t="n">
        <f aca="false">IF(A442="",0,J442-N(N442)-N(O442))</f>
        <v>0</v>
      </c>
      <c r="R442" s="34" t="str">
        <f aca="false">IF(OR(A442="",Q442&lt;=0),"",MAX(0,Settings!$B$15-M442))</f>
        <v/>
      </c>
      <c r="S442" s="30" t="str">
        <f aca="false">IF(A442="","",IF(Q442&lt;=0,"Paid",IF(N(N442)&gt;0,"Part paid",IF(N(R442)&gt;0,"Overdue","Due"))))</f>
        <v/>
      </c>
      <c r="T442" s="34" t="str">
        <f aca="false">IF(A442="","",IF(MONTH(B442)&gt;=4,MONTH(B442)-3,MONTH(B442)+9))</f>
        <v/>
      </c>
    </row>
    <row r="443" customFormat="false" ht="15" hidden="false" customHeight="true" outlineLevel="0" collapsed="false">
      <c r="A443" s="27"/>
      <c r="B443" s="35"/>
      <c r="C443" s="27"/>
      <c r="D443" s="27"/>
      <c r="E443" s="36"/>
      <c r="F443" s="30" t="str">
        <f aca="false">IF(A443="","",IF(Settings!$B$8="","No GST",IF(IFERROR(INDEX(Clients!$G$5:$G$154,MATCH(C443,Clients!$A$5:$A$154,0)),"")="96","Export",IF(IFERROR(INDEX(Clients!$G$5:$G$154,MATCH(C443,Clients!$A$5:$A$154,0)),"")=Settings!$B$17,"CGST+SGST","IGST"))))</f>
        <v/>
      </c>
      <c r="G443" s="31" t="n">
        <f aca="false">IF(F443="IGST",ROUND(N(E443)*Settings!$B$10,0),0)</f>
        <v>0</v>
      </c>
      <c r="H443" s="31" t="n">
        <f aca="false">IF(F443="CGST+SGST",ROUND(N(E443)*Settings!$B$10/2,0),0)</f>
        <v>0</v>
      </c>
      <c r="I443" s="31" t="n">
        <f aca="false">H443</f>
        <v>0</v>
      </c>
      <c r="J443" s="32" t="n">
        <f aca="false">N(E443)+G443+H443+I443</f>
        <v>0</v>
      </c>
      <c r="K443" s="31" t="n">
        <f aca="false">IF(A443="",0,ROUND(N(E443)*IFERROR(INDEX(Clients!$E$5:$E$154,MATCH(C443,Clients!$A$5:$A$154,0)),0),0))</f>
        <v>0</v>
      </c>
      <c r="L443" s="31" t="n">
        <f aca="false">J443-K443</f>
        <v>0</v>
      </c>
      <c r="M443" s="33" t="str">
        <f aca="false">IF(A443="","",B443+IFERROR(INDEX(Clients!$F$5:$F$154,MATCH(C443,Clients!$A$5:$A$154,0)),0))</f>
        <v/>
      </c>
      <c r="N443" s="36"/>
      <c r="O443" s="36"/>
      <c r="P443" s="35"/>
      <c r="Q443" s="32" t="n">
        <f aca="false">IF(A443="",0,J443-N(N443)-N(O443))</f>
        <v>0</v>
      </c>
      <c r="R443" s="34" t="str">
        <f aca="false">IF(OR(A443="",Q443&lt;=0),"",MAX(0,Settings!$B$15-M443))</f>
        <v/>
      </c>
      <c r="S443" s="30" t="str">
        <f aca="false">IF(A443="","",IF(Q443&lt;=0,"Paid",IF(N(N443)&gt;0,"Part paid",IF(N(R443)&gt;0,"Overdue","Due"))))</f>
        <v/>
      </c>
      <c r="T443" s="34" t="str">
        <f aca="false">IF(A443="","",IF(MONTH(B443)&gt;=4,MONTH(B443)-3,MONTH(B443)+9))</f>
        <v/>
      </c>
    </row>
    <row r="444" customFormat="false" ht="15" hidden="false" customHeight="true" outlineLevel="0" collapsed="false">
      <c r="A444" s="27"/>
      <c r="B444" s="35"/>
      <c r="C444" s="27"/>
      <c r="D444" s="27"/>
      <c r="E444" s="36"/>
      <c r="F444" s="30" t="str">
        <f aca="false">IF(A444="","",IF(Settings!$B$8="","No GST",IF(IFERROR(INDEX(Clients!$G$5:$G$154,MATCH(C444,Clients!$A$5:$A$154,0)),"")="96","Export",IF(IFERROR(INDEX(Clients!$G$5:$G$154,MATCH(C444,Clients!$A$5:$A$154,0)),"")=Settings!$B$17,"CGST+SGST","IGST"))))</f>
        <v/>
      </c>
      <c r="G444" s="31" t="n">
        <f aca="false">IF(F444="IGST",ROUND(N(E444)*Settings!$B$10,0),0)</f>
        <v>0</v>
      </c>
      <c r="H444" s="31" t="n">
        <f aca="false">IF(F444="CGST+SGST",ROUND(N(E444)*Settings!$B$10/2,0),0)</f>
        <v>0</v>
      </c>
      <c r="I444" s="31" t="n">
        <f aca="false">H444</f>
        <v>0</v>
      </c>
      <c r="J444" s="32" t="n">
        <f aca="false">N(E444)+G444+H444+I444</f>
        <v>0</v>
      </c>
      <c r="K444" s="31" t="n">
        <f aca="false">IF(A444="",0,ROUND(N(E444)*IFERROR(INDEX(Clients!$E$5:$E$154,MATCH(C444,Clients!$A$5:$A$154,0)),0),0))</f>
        <v>0</v>
      </c>
      <c r="L444" s="31" t="n">
        <f aca="false">J444-K444</f>
        <v>0</v>
      </c>
      <c r="M444" s="33" t="str">
        <f aca="false">IF(A444="","",B444+IFERROR(INDEX(Clients!$F$5:$F$154,MATCH(C444,Clients!$A$5:$A$154,0)),0))</f>
        <v/>
      </c>
      <c r="N444" s="36"/>
      <c r="O444" s="36"/>
      <c r="P444" s="35"/>
      <c r="Q444" s="32" t="n">
        <f aca="false">IF(A444="",0,J444-N(N444)-N(O444))</f>
        <v>0</v>
      </c>
      <c r="R444" s="34" t="str">
        <f aca="false">IF(OR(A444="",Q444&lt;=0),"",MAX(0,Settings!$B$15-M444))</f>
        <v/>
      </c>
      <c r="S444" s="30" t="str">
        <f aca="false">IF(A444="","",IF(Q444&lt;=0,"Paid",IF(N(N444)&gt;0,"Part paid",IF(N(R444)&gt;0,"Overdue","Due"))))</f>
        <v/>
      </c>
      <c r="T444" s="34" t="str">
        <f aca="false">IF(A444="","",IF(MONTH(B444)&gt;=4,MONTH(B444)-3,MONTH(B444)+9))</f>
        <v/>
      </c>
    </row>
    <row r="445" customFormat="false" ht="15" hidden="false" customHeight="true" outlineLevel="0" collapsed="false">
      <c r="A445" s="27"/>
      <c r="B445" s="35"/>
      <c r="C445" s="27"/>
      <c r="D445" s="27"/>
      <c r="E445" s="36"/>
      <c r="F445" s="30" t="str">
        <f aca="false">IF(A445="","",IF(Settings!$B$8="","No GST",IF(IFERROR(INDEX(Clients!$G$5:$G$154,MATCH(C445,Clients!$A$5:$A$154,0)),"")="96","Export",IF(IFERROR(INDEX(Clients!$G$5:$G$154,MATCH(C445,Clients!$A$5:$A$154,0)),"")=Settings!$B$17,"CGST+SGST","IGST"))))</f>
        <v/>
      </c>
      <c r="G445" s="31" t="n">
        <f aca="false">IF(F445="IGST",ROUND(N(E445)*Settings!$B$10,0),0)</f>
        <v>0</v>
      </c>
      <c r="H445" s="31" t="n">
        <f aca="false">IF(F445="CGST+SGST",ROUND(N(E445)*Settings!$B$10/2,0),0)</f>
        <v>0</v>
      </c>
      <c r="I445" s="31" t="n">
        <f aca="false">H445</f>
        <v>0</v>
      </c>
      <c r="J445" s="32" t="n">
        <f aca="false">N(E445)+G445+H445+I445</f>
        <v>0</v>
      </c>
      <c r="K445" s="31" t="n">
        <f aca="false">IF(A445="",0,ROUND(N(E445)*IFERROR(INDEX(Clients!$E$5:$E$154,MATCH(C445,Clients!$A$5:$A$154,0)),0),0))</f>
        <v>0</v>
      </c>
      <c r="L445" s="31" t="n">
        <f aca="false">J445-K445</f>
        <v>0</v>
      </c>
      <c r="M445" s="33" t="str">
        <f aca="false">IF(A445="","",B445+IFERROR(INDEX(Clients!$F$5:$F$154,MATCH(C445,Clients!$A$5:$A$154,0)),0))</f>
        <v/>
      </c>
      <c r="N445" s="36"/>
      <c r="O445" s="36"/>
      <c r="P445" s="35"/>
      <c r="Q445" s="32" t="n">
        <f aca="false">IF(A445="",0,J445-N(N445)-N(O445))</f>
        <v>0</v>
      </c>
      <c r="R445" s="34" t="str">
        <f aca="false">IF(OR(A445="",Q445&lt;=0),"",MAX(0,Settings!$B$15-M445))</f>
        <v/>
      </c>
      <c r="S445" s="30" t="str">
        <f aca="false">IF(A445="","",IF(Q445&lt;=0,"Paid",IF(N(N445)&gt;0,"Part paid",IF(N(R445)&gt;0,"Overdue","Due"))))</f>
        <v/>
      </c>
      <c r="T445" s="34" t="str">
        <f aca="false">IF(A445="","",IF(MONTH(B445)&gt;=4,MONTH(B445)-3,MONTH(B445)+9))</f>
        <v/>
      </c>
    </row>
    <row r="446" customFormat="false" ht="15" hidden="false" customHeight="true" outlineLevel="0" collapsed="false">
      <c r="A446" s="27"/>
      <c r="B446" s="35"/>
      <c r="C446" s="27"/>
      <c r="D446" s="27"/>
      <c r="E446" s="36"/>
      <c r="F446" s="30" t="str">
        <f aca="false">IF(A446="","",IF(Settings!$B$8="","No GST",IF(IFERROR(INDEX(Clients!$G$5:$G$154,MATCH(C446,Clients!$A$5:$A$154,0)),"")="96","Export",IF(IFERROR(INDEX(Clients!$G$5:$G$154,MATCH(C446,Clients!$A$5:$A$154,0)),"")=Settings!$B$17,"CGST+SGST","IGST"))))</f>
        <v/>
      </c>
      <c r="G446" s="31" t="n">
        <f aca="false">IF(F446="IGST",ROUND(N(E446)*Settings!$B$10,0),0)</f>
        <v>0</v>
      </c>
      <c r="H446" s="31" t="n">
        <f aca="false">IF(F446="CGST+SGST",ROUND(N(E446)*Settings!$B$10/2,0),0)</f>
        <v>0</v>
      </c>
      <c r="I446" s="31" t="n">
        <f aca="false">H446</f>
        <v>0</v>
      </c>
      <c r="J446" s="32" t="n">
        <f aca="false">N(E446)+G446+H446+I446</f>
        <v>0</v>
      </c>
      <c r="K446" s="31" t="n">
        <f aca="false">IF(A446="",0,ROUND(N(E446)*IFERROR(INDEX(Clients!$E$5:$E$154,MATCH(C446,Clients!$A$5:$A$154,0)),0),0))</f>
        <v>0</v>
      </c>
      <c r="L446" s="31" t="n">
        <f aca="false">J446-K446</f>
        <v>0</v>
      </c>
      <c r="M446" s="33" t="str">
        <f aca="false">IF(A446="","",B446+IFERROR(INDEX(Clients!$F$5:$F$154,MATCH(C446,Clients!$A$5:$A$154,0)),0))</f>
        <v/>
      </c>
      <c r="N446" s="36"/>
      <c r="O446" s="36"/>
      <c r="P446" s="35"/>
      <c r="Q446" s="32" t="n">
        <f aca="false">IF(A446="",0,J446-N(N446)-N(O446))</f>
        <v>0</v>
      </c>
      <c r="R446" s="34" t="str">
        <f aca="false">IF(OR(A446="",Q446&lt;=0),"",MAX(0,Settings!$B$15-M446))</f>
        <v/>
      </c>
      <c r="S446" s="30" t="str">
        <f aca="false">IF(A446="","",IF(Q446&lt;=0,"Paid",IF(N(N446)&gt;0,"Part paid",IF(N(R446)&gt;0,"Overdue","Due"))))</f>
        <v/>
      </c>
      <c r="T446" s="34" t="str">
        <f aca="false">IF(A446="","",IF(MONTH(B446)&gt;=4,MONTH(B446)-3,MONTH(B446)+9))</f>
        <v/>
      </c>
    </row>
    <row r="447" customFormat="false" ht="15" hidden="false" customHeight="true" outlineLevel="0" collapsed="false">
      <c r="A447" s="27"/>
      <c r="B447" s="35"/>
      <c r="C447" s="27"/>
      <c r="D447" s="27"/>
      <c r="E447" s="36"/>
      <c r="F447" s="30" t="str">
        <f aca="false">IF(A447="","",IF(Settings!$B$8="","No GST",IF(IFERROR(INDEX(Clients!$G$5:$G$154,MATCH(C447,Clients!$A$5:$A$154,0)),"")="96","Export",IF(IFERROR(INDEX(Clients!$G$5:$G$154,MATCH(C447,Clients!$A$5:$A$154,0)),"")=Settings!$B$17,"CGST+SGST","IGST"))))</f>
        <v/>
      </c>
      <c r="G447" s="31" t="n">
        <f aca="false">IF(F447="IGST",ROUND(N(E447)*Settings!$B$10,0),0)</f>
        <v>0</v>
      </c>
      <c r="H447" s="31" t="n">
        <f aca="false">IF(F447="CGST+SGST",ROUND(N(E447)*Settings!$B$10/2,0),0)</f>
        <v>0</v>
      </c>
      <c r="I447" s="31" t="n">
        <f aca="false">H447</f>
        <v>0</v>
      </c>
      <c r="J447" s="32" t="n">
        <f aca="false">N(E447)+G447+H447+I447</f>
        <v>0</v>
      </c>
      <c r="K447" s="31" t="n">
        <f aca="false">IF(A447="",0,ROUND(N(E447)*IFERROR(INDEX(Clients!$E$5:$E$154,MATCH(C447,Clients!$A$5:$A$154,0)),0),0))</f>
        <v>0</v>
      </c>
      <c r="L447" s="31" t="n">
        <f aca="false">J447-K447</f>
        <v>0</v>
      </c>
      <c r="M447" s="33" t="str">
        <f aca="false">IF(A447="","",B447+IFERROR(INDEX(Clients!$F$5:$F$154,MATCH(C447,Clients!$A$5:$A$154,0)),0))</f>
        <v/>
      </c>
      <c r="N447" s="36"/>
      <c r="O447" s="36"/>
      <c r="P447" s="35"/>
      <c r="Q447" s="32" t="n">
        <f aca="false">IF(A447="",0,J447-N(N447)-N(O447))</f>
        <v>0</v>
      </c>
      <c r="R447" s="34" t="str">
        <f aca="false">IF(OR(A447="",Q447&lt;=0),"",MAX(0,Settings!$B$15-M447))</f>
        <v/>
      </c>
      <c r="S447" s="30" t="str">
        <f aca="false">IF(A447="","",IF(Q447&lt;=0,"Paid",IF(N(N447)&gt;0,"Part paid",IF(N(R447)&gt;0,"Overdue","Due"))))</f>
        <v/>
      </c>
      <c r="T447" s="34" t="str">
        <f aca="false">IF(A447="","",IF(MONTH(B447)&gt;=4,MONTH(B447)-3,MONTH(B447)+9))</f>
        <v/>
      </c>
    </row>
    <row r="448" customFormat="false" ht="15" hidden="false" customHeight="true" outlineLevel="0" collapsed="false">
      <c r="A448" s="27"/>
      <c r="B448" s="35"/>
      <c r="C448" s="27"/>
      <c r="D448" s="27"/>
      <c r="E448" s="36"/>
      <c r="F448" s="30" t="str">
        <f aca="false">IF(A448="","",IF(Settings!$B$8="","No GST",IF(IFERROR(INDEX(Clients!$G$5:$G$154,MATCH(C448,Clients!$A$5:$A$154,0)),"")="96","Export",IF(IFERROR(INDEX(Clients!$G$5:$G$154,MATCH(C448,Clients!$A$5:$A$154,0)),"")=Settings!$B$17,"CGST+SGST","IGST"))))</f>
        <v/>
      </c>
      <c r="G448" s="31" t="n">
        <f aca="false">IF(F448="IGST",ROUND(N(E448)*Settings!$B$10,0),0)</f>
        <v>0</v>
      </c>
      <c r="H448" s="31" t="n">
        <f aca="false">IF(F448="CGST+SGST",ROUND(N(E448)*Settings!$B$10/2,0),0)</f>
        <v>0</v>
      </c>
      <c r="I448" s="31" t="n">
        <f aca="false">H448</f>
        <v>0</v>
      </c>
      <c r="J448" s="32" t="n">
        <f aca="false">N(E448)+G448+H448+I448</f>
        <v>0</v>
      </c>
      <c r="K448" s="31" t="n">
        <f aca="false">IF(A448="",0,ROUND(N(E448)*IFERROR(INDEX(Clients!$E$5:$E$154,MATCH(C448,Clients!$A$5:$A$154,0)),0),0))</f>
        <v>0</v>
      </c>
      <c r="L448" s="31" t="n">
        <f aca="false">J448-K448</f>
        <v>0</v>
      </c>
      <c r="M448" s="33" t="str">
        <f aca="false">IF(A448="","",B448+IFERROR(INDEX(Clients!$F$5:$F$154,MATCH(C448,Clients!$A$5:$A$154,0)),0))</f>
        <v/>
      </c>
      <c r="N448" s="36"/>
      <c r="O448" s="36"/>
      <c r="P448" s="35"/>
      <c r="Q448" s="32" t="n">
        <f aca="false">IF(A448="",0,J448-N(N448)-N(O448))</f>
        <v>0</v>
      </c>
      <c r="R448" s="34" t="str">
        <f aca="false">IF(OR(A448="",Q448&lt;=0),"",MAX(0,Settings!$B$15-M448))</f>
        <v/>
      </c>
      <c r="S448" s="30" t="str">
        <f aca="false">IF(A448="","",IF(Q448&lt;=0,"Paid",IF(N(N448)&gt;0,"Part paid",IF(N(R448)&gt;0,"Overdue","Due"))))</f>
        <v/>
      </c>
      <c r="T448" s="34" t="str">
        <f aca="false">IF(A448="","",IF(MONTH(B448)&gt;=4,MONTH(B448)-3,MONTH(B448)+9))</f>
        <v/>
      </c>
    </row>
    <row r="449" customFormat="false" ht="15" hidden="false" customHeight="true" outlineLevel="0" collapsed="false">
      <c r="A449" s="27"/>
      <c r="B449" s="35"/>
      <c r="C449" s="27"/>
      <c r="D449" s="27"/>
      <c r="E449" s="36"/>
      <c r="F449" s="30" t="str">
        <f aca="false">IF(A449="","",IF(Settings!$B$8="","No GST",IF(IFERROR(INDEX(Clients!$G$5:$G$154,MATCH(C449,Clients!$A$5:$A$154,0)),"")="96","Export",IF(IFERROR(INDEX(Clients!$G$5:$G$154,MATCH(C449,Clients!$A$5:$A$154,0)),"")=Settings!$B$17,"CGST+SGST","IGST"))))</f>
        <v/>
      </c>
      <c r="G449" s="31" t="n">
        <f aca="false">IF(F449="IGST",ROUND(N(E449)*Settings!$B$10,0),0)</f>
        <v>0</v>
      </c>
      <c r="H449" s="31" t="n">
        <f aca="false">IF(F449="CGST+SGST",ROUND(N(E449)*Settings!$B$10/2,0),0)</f>
        <v>0</v>
      </c>
      <c r="I449" s="31" t="n">
        <f aca="false">H449</f>
        <v>0</v>
      </c>
      <c r="J449" s="32" t="n">
        <f aca="false">N(E449)+G449+H449+I449</f>
        <v>0</v>
      </c>
      <c r="K449" s="31" t="n">
        <f aca="false">IF(A449="",0,ROUND(N(E449)*IFERROR(INDEX(Clients!$E$5:$E$154,MATCH(C449,Clients!$A$5:$A$154,0)),0),0))</f>
        <v>0</v>
      </c>
      <c r="L449" s="31" t="n">
        <f aca="false">J449-K449</f>
        <v>0</v>
      </c>
      <c r="M449" s="33" t="str">
        <f aca="false">IF(A449="","",B449+IFERROR(INDEX(Clients!$F$5:$F$154,MATCH(C449,Clients!$A$5:$A$154,0)),0))</f>
        <v/>
      </c>
      <c r="N449" s="36"/>
      <c r="O449" s="36"/>
      <c r="P449" s="35"/>
      <c r="Q449" s="32" t="n">
        <f aca="false">IF(A449="",0,J449-N(N449)-N(O449))</f>
        <v>0</v>
      </c>
      <c r="R449" s="34" t="str">
        <f aca="false">IF(OR(A449="",Q449&lt;=0),"",MAX(0,Settings!$B$15-M449))</f>
        <v/>
      </c>
      <c r="S449" s="30" t="str">
        <f aca="false">IF(A449="","",IF(Q449&lt;=0,"Paid",IF(N(N449)&gt;0,"Part paid",IF(N(R449)&gt;0,"Overdue","Due"))))</f>
        <v/>
      </c>
      <c r="T449" s="34" t="str">
        <f aca="false">IF(A449="","",IF(MONTH(B449)&gt;=4,MONTH(B449)-3,MONTH(B449)+9))</f>
        <v/>
      </c>
    </row>
    <row r="450" customFormat="false" ht="15" hidden="false" customHeight="true" outlineLevel="0" collapsed="false">
      <c r="A450" s="27"/>
      <c r="B450" s="35"/>
      <c r="C450" s="27"/>
      <c r="D450" s="27"/>
      <c r="E450" s="36"/>
      <c r="F450" s="30" t="str">
        <f aca="false">IF(A450="","",IF(Settings!$B$8="","No GST",IF(IFERROR(INDEX(Clients!$G$5:$G$154,MATCH(C450,Clients!$A$5:$A$154,0)),"")="96","Export",IF(IFERROR(INDEX(Clients!$G$5:$G$154,MATCH(C450,Clients!$A$5:$A$154,0)),"")=Settings!$B$17,"CGST+SGST","IGST"))))</f>
        <v/>
      </c>
      <c r="G450" s="31" t="n">
        <f aca="false">IF(F450="IGST",ROUND(N(E450)*Settings!$B$10,0),0)</f>
        <v>0</v>
      </c>
      <c r="H450" s="31" t="n">
        <f aca="false">IF(F450="CGST+SGST",ROUND(N(E450)*Settings!$B$10/2,0),0)</f>
        <v>0</v>
      </c>
      <c r="I450" s="31" t="n">
        <f aca="false">H450</f>
        <v>0</v>
      </c>
      <c r="J450" s="32" t="n">
        <f aca="false">N(E450)+G450+H450+I450</f>
        <v>0</v>
      </c>
      <c r="K450" s="31" t="n">
        <f aca="false">IF(A450="",0,ROUND(N(E450)*IFERROR(INDEX(Clients!$E$5:$E$154,MATCH(C450,Clients!$A$5:$A$154,0)),0),0))</f>
        <v>0</v>
      </c>
      <c r="L450" s="31" t="n">
        <f aca="false">J450-K450</f>
        <v>0</v>
      </c>
      <c r="M450" s="33" t="str">
        <f aca="false">IF(A450="","",B450+IFERROR(INDEX(Clients!$F$5:$F$154,MATCH(C450,Clients!$A$5:$A$154,0)),0))</f>
        <v/>
      </c>
      <c r="N450" s="36"/>
      <c r="O450" s="36"/>
      <c r="P450" s="35"/>
      <c r="Q450" s="32" t="n">
        <f aca="false">IF(A450="",0,J450-N(N450)-N(O450))</f>
        <v>0</v>
      </c>
      <c r="R450" s="34" t="str">
        <f aca="false">IF(OR(A450="",Q450&lt;=0),"",MAX(0,Settings!$B$15-M450))</f>
        <v/>
      </c>
      <c r="S450" s="30" t="str">
        <f aca="false">IF(A450="","",IF(Q450&lt;=0,"Paid",IF(N(N450)&gt;0,"Part paid",IF(N(R450)&gt;0,"Overdue","Due"))))</f>
        <v/>
      </c>
      <c r="T450" s="34" t="str">
        <f aca="false">IF(A450="","",IF(MONTH(B450)&gt;=4,MONTH(B450)-3,MONTH(B450)+9))</f>
        <v/>
      </c>
    </row>
    <row r="451" customFormat="false" ht="15" hidden="false" customHeight="true" outlineLevel="0" collapsed="false">
      <c r="A451" s="27"/>
      <c r="B451" s="35"/>
      <c r="C451" s="27"/>
      <c r="D451" s="27"/>
      <c r="E451" s="36"/>
      <c r="F451" s="30" t="str">
        <f aca="false">IF(A451="","",IF(Settings!$B$8="","No GST",IF(IFERROR(INDEX(Clients!$G$5:$G$154,MATCH(C451,Clients!$A$5:$A$154,0)),"")="96","Export",IF(IFERROR(INDEX(Clients!$G$5:$G$154,MATCH(C451,Clients!$A$5:$A$154,0)),"")=Settings!$B$17,"CGST+SGST","IGST"))))</f>
        <v/>
      </c>
      <c r="G451" s="31" t="n">
        <f aca="false">IF(F451="IGST",ROUND(N(E451)*Settings!$B$10,0),0)</f>
        <v>0</v>
      </c>
      <c r="H451" s="31" t="n">
        <f aca="false">IF(F451="CGST+SGST",ROUND(N(E451)*Settings!$B$10/2,0),0)</f>
        <v>0</v>
      </c>
      <c r="I451" s="31" t="n">
        <f aca="false">H451</f>
        <v>0</v>
      </c>
      <c r="J451" s="32" t="n">
        <f aca="false">N(E451)+G451+H451+I451</f>
        <v>0</v>
      </c>
      <c r="K451" s="31" t="n">
        <f aca="false">IF(A451="",0,ROUND(N(E451)*IFERROR(INDEX(Clients!$E$5:$E$154,MATCH(C451,Clients!$A$5:$A$154,0)),0),0))</f>
        <v>0</v>
      </c>
      <c r="L451" s="31" t="n">
        <f aca="false">J451-K451</f>
        <v>0</v>
      </c>
      <c r="M451" s="33" t="str">
        <f aca="false">IF(A451="","",B451+IFERROR(INDEX(Clients!$F$5:$F$154,MATCH(C451,Clients!$A$5:$A$154,0)),0))</f>
        <v/>
      </c>
      <c r="N451" s="36"/>
      <c r="O451" s="36"/>
      <c r="P451" s="35"/>
      <c r="Q451" s="32" t="n">
        <f aca="false">IF(A451="",0,J451-N(N451)-N(O451))</f>
        <v>0</v>
      </c>
      <c r="R451" s="34" t="str">
        <f aca="false">IF(OR(A451="",Q451&lt;=0),"",MAX(0,Settings!$B$15-M451))</f>
        <v/>
      </c>
      <c r="S451" s="30" t="str">
        <f aca="false">IF(A451="","",IF(Q451&lt;=0,"Paid",IF(N(N451)&gt;0,"Part paid",IF(N(R451)&gt;0,"Overdue","Due"))))</f>
        <v/>
      </c>
      <c r="T451" s="34" t="str">
        <f aca="false">IF(A451="","",IF(MONTH(B451)&gt;=4,MONTH(B451)-3,MONTH(B451)+9))</f>
        <v/>
      </c>
    </row>
    <row r="452" customFormat="false" ht="15" hidden="false" customHeight="true" outlineLevel="0" collapsed="false">
      <c r="A452" s="27"/>
      <c r="B452" s="35"/>
      <c r="C452" s="27"/>
      <c r="D452" s="27"/>
      <c r="E452" s="36"/>
      <c r="F452" s="30" t="str">
        <f aca="false">IF(A452="","",IF(Settings!$B$8="","No GST",IF(IFERROR(INDEX(Clients!$G$5:$G$154,MATCH(C452,Clients!$A$5:$A$154,0)),"")="96","Export",IF(IFERROR(INDEX(Clients!$G$5:$G$154,MATCH(C452,Clients!$A$5:$A$154,0)),"")=Settings!$B$17,"CGST+SGST","IGST"))))</f>
        <v/>
      </c>
      <c r="G452" s="31" t="n">
        <f aca="false">IF(F452="IGST",ROUND(N(E452)*Settings!$B$10,0),0)</f>
        <v>0</v>
      </c>
      <c r="H452" s="31" t="n">
        <f aca="false">IF(F452="CGST+SGST",ROUND(N(E452)*Settings!$B$10/2,0),0)</f>
        <v>0</v>
      </c>
      <c r="I452" s="31" t="n">
        <f aca="false">H452</f>
        <v>0</v>
      </c>
      <c r="J452" s="32" t="n">
        <f aca="false">N(E452)+G452+H452+I452</f>
        <v>0</v>
      </c>
      <c r="K452" s="31" t="n">
        <f aca="false">IF(A452="",0,ROUND(N(E452)*IFERROR(INDEX(Clients!$E$5:$E$154,MATCH(C452,Clients!$A$5:$A$154,0)),0),0))</f>
        <v>0</v>
      </c>
      <c r="L452" s="31" t="n">
        <f aca="false">J452-K452</f>
        <v>0</v>
      </c>
      <c r="M452" s="33" t="str">
        <f aca="false">IF(A452="","",B452+IFERROR(INDEX(Clients!$F$5:$F$154,MATCH(C452,Clients!$A$5:$A$154,0)),0))</f>
        <v/>
      </c>
      <c r="N452" s="36"/>
      <c r="O452" s="36"/>
      <c r="P452" s="35"/>
      <c r="Q452" s="32" t="n">
        <f aca="false">IF(A452="",0,J452-N(N452)-N(O452))</f>
        <v>0</v>
      </c>
      <c r="R452" s="34" t="str">
        <f aca="false">IF(OR(A452="",Q452&lt;=0),"",MAX(0,Settings!$B$15-M452))</f>
        <v/>
      </c>
      <c r="S452" s="30" t="str">
        <f aca="false">IF(A452="","",IF(Q452&lt;=0,"Paid",IF(N(N452)&gt;0,"Part paid",IF(N(R452)&gt;0,"Overdue","Due"))))</f>
        <v/>
      </c>
      <c r="T452" s="34" t="str">
        <f aca="false">IF(A452="","",IF(MONTH(B452)&gt;=4,MONTH(B452)-3,MONTH(B452)+9))</f>
        <v/>
      </c>
    </row>
    <row r="453" customFormat="false" ht="15" hidden="false" customHeight="true" outlineLevel="0" collapsed="false">
      <c r="A453" s="27"/>
      <c r="B453" s="35"/>
      <c r="C453" s="27"/>
      <c r="D453" s="27"/>
      <c r="E453" s="36"/>
      <c r="F453" s="30" t="str">
        <f aca="false">IF(A453="","",IF(Settings!$B$8="","No GST",IF(IFERROR(INDEX(Clients!$G$5:$G$154,MATCH(C453,Clients!$A$5:$A$154,0)),"")="96","Export",IF(IFERROR(INDEX(Clients!$G$5:$G$154,MATCH(C453,Clients!$A$5:$A$154,0)),"")=Settings!$B$17,"CGST+SGST","IGST"))))</f>
        <v/>
      </c>
      <c r="G453" s="31" t="n">
        <f aca="false">IF(F453="IGST",ROUND(N(E453)*Settings!$B$10,0),0)</f>
        <v>0</v>
      </c>
      <c r="H453" s="31" t="n">
        <f aca="false">IF(F453="CGST+SGST",ROUND(N(E453)*Settings!$B$10/2,0),0)</f>
        <v>0</v>
      </c>
      <c r="I453" s="31" t="n">
        <f aca="false">H453</f>
        <v>0</v>
      </c>
      <c r="J453" s="32" t="n">
        <f aca="false">N(E453)+G453+H453+I453</f>
        <v>0</v>
      </c>
      <c r="K453" s="31" t="n">
        <f aca="false">IF(A453="",0,ROUND(N(E453)*IFERROR(INDEX(Clients!$E$5:$E$154,MATCH(C453,Clients!$A$5:$A$154,0)),0),0))</f>
        <v>0</v>
      </c>
      <c r="L453" s="31" t="n">
        <f aca="false">J453-K453</f>
        <v>0</v>
      </c>
      <c r="M453" s="33" t="str">
        <f aca="false">IF(A453="","",B453+IFERROR(INDEX(Clients!$F$5:$F$154,MATCH(C453,Clients!$A$5:$A$154,0)),0))</f>
        <v/>
      </c>
      <c r="N453" s="36"/>
      <c r="O453" s="36"/>
      <c r="P453" s="35"/>
      <c r="Q453" s="32" t="n">
        <f aca="false">IF(A453="",0,J453-N(N453)-N(O453))</f>
        <v>0</v>
      </c>
      <c r="R453" s="34" t="str">
        <f aca="false">IF(OR(A453="",Q453&lt;=0),"",MAX(0,Settings!$B$15-M453))</f>
        <v/>
      </c>
      <c r="S453" s="30" t="str">
        <f aca="false">IF(A453="","",IF(Q453&lt;=0,"Paid",IF(N(N453)&gt;0,"Part paid",IF(N(R453)&gt;0,"Overdue","Due"))))</f>
        <v/>
      </c>
      <c r="T453" s="34" t="str">
        <f aca="false">IF(A453="","",IF(MONTH(B453)&gt;=4,MONTH(B453)-3,MONTH(B453)+9))</f>
        <v/>
      </c>
    </row>
    <row r="454" customFormat="false" ht="15" hidden="false" customHeight="true" outlineLevel="0" collapsed="false">
      <c r="A454" s="27"/>
      <c r="B454" s="35"/>
      <c r="C454" s="27"/>
      <c r="D454" s="27"/>
      <c r="E454" s="36"/>
      <c r="F454" s="30" t="str">
        <f aca="false">IF(A454="","",IF(Settings!$B$8="","No GST",IF(IFERROR(INDEX(Clients!$G$5:$G$154,MATCH(C454,Clients!$A$5:$A$154,0)),"")="96","Export",IF(IFERROR(INDEX(Clients!$G$5:$G$154,MATCH(C454,Clients!$A$5:$A$154,0)),"")=Settings!$B$17,"CGST+SGST","IGST"))))</f>
        <v/>
      </c>
      <c r="G454" s="31" t="n">
        <f aca="false">IF(F454="IGST",ROUND(N(E454)*Settings!$B$10,0),0)</f>
        <v>0</v>
      </c>
      <c r="H454" s="31" t="n">
        <f aca="false">IF(F454="CGST+SGST",ROUND(N(E454)*Settings!$B$10/2,0),0)</f>
        <v>0</v>
      </c>
      <c r="I454" s="31" t="n">
        <f aca="false">H454</f>
        <v>0</v>
      </c>
      <c r="J454" s="32" t="n">
        <f aca="false">N(E454)+G454+H454+I454</f>
        <v>0</v>
      </c>
      <c r="K454" s="31" t="n">
        <f aca="false">IF(A454="",0,ROUND(N(E454)*IFERROR(INDEX(Clients!$E$5:$E$154,MATCH(C454,Clients!$A$5:$A$154,0)),0),0))</f>
        <v>0</v>
      </c>
      <c r="L454" s="31" t="n">
        <f aca="false">J454-K454</f>
        <v>0</v>
      </c>
      <c r="M454" s="33" t="str">
        <f aca="false">IF(A454="","",B454+IFERROR(INDEX(Clients!$F$5:$F$154,MATCH(C454,Clients!$A$5:$A$154,0)),0))</f>
        <v/>
      </c>
      <c r="N454" s="36"/>
      <c r="O454" s="36"/>
      <c r="P454" s="35"/>
      <c r="Q454" s="32" t="n">
        <f aca="false">IF(A454="",0,J454-N(N454)-N(O454))</f>
        <v>0</v>
      </c>
      <c r="R454" s="34" t="str">
        <f aca="false">IF(OR(A454="",Q454&lt;=0),"",MAX(0,Settings!$B$15-M454))</f>
        <v/>
      </c>
      <c r="S454" s="30" t="str">
        <f aca="false">IF(A454="","",IF(Q454&lt;=0,"Paid",IF(N(N454)&gt;0,"Part paid",IF(N(R454)&gt;0,"Overdue","Due"))))</f>
        <v/>
      </c>
      <c r="T454" s="34" t="str">
        <f aca="false">IF(A454="","",IF(MONTH(B454)&gt;=4,MONTH(B454)-3,MONTH(B454)+9))</f>
        <v/>
      </c>
    </row>
    <row r="455" customFormat="false" ht="15" hidden="false" customHeight="true" outlineLevel="0" collapsed="false">
      <c r="A455" s="27"/>
      <c r="B455" s="35"/>
      <c r="C455" s="27"/>
      <c r="D455" s="27"/>
      <c r="E455" s="36"/>
      <c r="F455" s="30" t="str">
        <f aca="false">IF(A455="","",IF(Settings!$B$8="","No GST",IF(IFERROR(INDEX(Clients!$G$5:$G$154,MATCH(C455,Clients!$A$5:$A$154,0)),"")="96","Export",IF(IFERROR(INDEX(Clients!$G$5:$G$154,MATCH(C455,Clients!$A$5:$A$154,0)),"")=Settings!$B$17,"CGST+SGST","IGST"))))</f>
        <v/>
      </c>
      <c r="G455" s="31" t="n">
        <f aca="false">IF(F455="IGST",ROUND(N(E455)*Settings!$B$10,0),0)</f>
        <v>0</v>
      </c>
      <c r="H455" s="31" t="n">
        <f aca="false">IF(F455="CGST+SGST",ROUND(N(E455)*Settings!$B$10/2,0),0)</f>
        <v>0</v>
      </c>
      <c r="I455" s="31" t="n">
        <f aca="false">H455</f>
        <v>0</v>
      </c>
      <c r="J455" s="32" t="n">
        <f aca="false">N(E455)+G455+H455+I455</f>
        <v>0</v>
      </c>
      <c r="K455" s="31" t="n">
        <f aca="false">IF(A455="",0,ROUND(N(E455)*IFERROR(INDEX(Clients!$E$5:$E$154,MATCH(C455,Clients!$A$5:$A$154,0)),0),0))</f>
        <v>0</v>
      </c>
      <c r="L455" s="31" t="n">
        <f aca="false">J455-K455</f>
        <v>0</v>
      </c>
      <c r="M455" s="33" t="str">
        <f aca="false">IF(A455="","",B455+IFERROR(INDEX(Clients!$F$5:$F$154,MATCH(C455,Clients!$A$5:$A$154,0)),0))</f>
        <v/>
      </c>
      <c r="N455" s="36"/>
      <c r="O455" s="36"/>
      <c r="P455" s="35"/>
      <c r="Q455" s="32" t="n">
        <f aca="false">IF(A455="",0,J455-N(N455)-N(O455))</f>
        <v>0</v>
      </c>
      <c r="R455" s="34" t="str">
        <f aca="false">IF(OR(A455="",Q455&lt;=0),"",MAX(0,Settings!$B$15-M455))</f>
        <v/>
      </c>
      <c r="S455" s="30" t="str">
        <f aca="false">IF(A455="","",IF(Q455&lt;=0,"Paid",IF(N(N455)&gt;0,"Part paid",IF(N(R455)&gt;0,"Overdue","Due"))))</f>
        <v/>
      </c>
      <c r="T455" s="34" t="str">
        <f aca="false">IF(A455="","",IF(MONTH(B455)&gt;=4,MONTH(B455)-3,MONTH(B455)+9))</f>
        <v/>
      </c>
    </row>
    <row r="456" customFormat="false" ht="15" hidden="false" customHeight="true" outlineLevel="0" collapsed="false">
      <c r="A456" s="27"/>
      <c r="B456" s="35"/>
      <c r="C456" s="27"/>
      <c r="D456" s="27"/>
      <c r="E456" s="36"/>
      <c r="F456" s="30" t="str">
        <f aca="false">IF(A456="","",IF(Settings!$B$8="","No GST",IF(IFERROR(INDEX(Clients!$G$5:$G$154,MATCH(C456,Clients!$A$5:$A$154,0)),"")="96","Export",IF(IFERROR(INDEX(Clients!$G$5:$G$154,MATCH(C456,Clients!$A$5:$A$154,0)),"")=Settings!$B$17,"CGST+SGST","IGST"))))</f>
        <v/>
      </c>
      <c r="G456" s="31" t="n">
        <f aca="false">IF(F456="IGST",ROUND(N(E456)*Settings!$B$10,0),0)</f>
        <v>0</v>
      </c>
      <c r="H456" s="31" t="n">
        <f aca="false">IF(F456="CGST+SGST",ROUND(N(E456)*Settings!$B$10/2,0),0)</f>
        <v>0</v>
      </c>
      <c r="I456" s="31" t="n">
        <f aca="false">H456</f>
        <v>0</v>
      </c>
      <c r="J456" s="32" t="n">
        <f aca="false">N(E456)+G456+H456+I456</f>
        <v>0</v>
      </c>
      <c r="K456" s="31" t="n">
        <f aca="false">IF(A456="",0,ROUND(N(E456)*IFERROR(INDEX(Clients!$E$5:$E$154,MATCH(C456,Clients!$A$5:$A$154,0)),0),0))</f>
        <v>0</v>
      </c>
      <c r="L456" s="31" t="n">
        <f aca="false">J456-K456</f>
        <v>0</v>
      </c>
      <c r="M456" s="33" t="str">
        <f aca="false">IF(A456="","",B456+IFERROR(INDEX(Clients!$F$5:$F$154,MATCH(C456,Clients!$A$5:$A$154,0)),0))</f>
        <v/>
      </c>
      <c r="N456" s="36"/>
      <c r="O456" s="36"/>
      <c r="P456" s="35"/>
      <c r="Q456" s="32" t="n">
        <f aca="false">IF(A456="",0,J456-N(N456)-N(O456))</f>
        <v>0</v>
      </c>
      <c r="R456" s="34" t="str">
        <f aca="false">IF(OR(A456="",Q456&lt;=0),"",MAX(0,Settings!$B$15-M456))</f>
        <v/>
      </c>
      <c r="S456" s="30" t="str">
        <f aca="false">IF(A456="","",IF(Q456&lt;=0,"Paid",IF(N(N456)&gt;0,"Part paid",IF(N(R456)&gt;0,"Overdue","Due"))))</f>
        <v/>
      </c>
      <c r="T456" s="34" t="str">
        <f aca="false">IF(A456="","",IF(MONTH(B456)&gt;=4,MONTH(B456)-3,MONTH(B456)+9))</f>
        <v/>
      </c>
    </row>
    <row r="457" customFormat="false" ht="15" hidden="false" customHeight="true" outlineLevel="0" collapsed="false">
      <c r="A457" s="27"/>
      <c r="B457" s="35"/>
      <c r="C457" s="27"/>
      <c r="D457" s="27"/>
      <c r="E457" s="36"/>
      <c r="F457" s="30" t="str">
        <f aca="false">IF(A457="","",IF(Settings!$B$8="","No GST",IF(IFERROR(INDEX(Clients!$G$5:$G$154,MATCH(C457,Clients!$A$5:$A$154,0)),"")="96","Export",IF(IFERROR(INDEX(Clients!$G$5:$G$154,MATCH(C457,Clients!$A$5:$A$154,0)),"")=Settings!$B$17,"CGST+SGST","IGST"))))</f>
        <v/>
      </c>
      <c r="G457" s="31" t="n">
        <f aca="false">IF(F457="IGST",ROUND(N(E457)*Settings!$B$10,0),0)</f>
        <v>0</v>
      </c>
      <c r="H457" s="31" t="n">
        <f aca="false">IF(F457="CGST+SGST",ROUND(N(E457)*Settings!$B$10/2,0),0)</f>
        <v>0</v>
      </c>
      <c r="I457" s="31" t="n">
        <f aca="false">H457</f>
        <v>0</v>
      </c>
      <c r="J457" s="32" t="n">
        <f aca="false">N(E457)+G457+H457+I457</f>
        <v>0</v>
      </c>
      <c r="K457" s="31" t="n">
        <f aca="false">IF(A457="",0,ROUND(N(E457)*IFERROR(INDEX(Clients!$E$5:$E$154,MATCH(C457,Clients!$A$5:$A$154,0)),0),0))</f>
        <v>0</v>
      </c>
      <c r="L457" s="31" t="n">
        <f aca="false">J457-K457</f>
        <v>0</v>
      </c>
      <c r="M457" s="33" t="str">
        <f aca="false">IF(A457="","",B457+IFERROR(INDEX(Clients!$F$5:$F$154,MATCH(C457,Clients!$A$5:$A$154,0)),0))</f>
        <v/>
      </c>
      <c r="N457" s="36"/>
      <c r="O457" s="36"/>
      <c r="P457" s="35"/>
      <c r="Q457" s="32" t="n">
        <f aca="false">IF(A457="",0,J457-N(N457)-N(O457))</f>
        <v>0</v>
      </c>
      <c r="R457" s="34" t="str">
        <f aca="false">IF(OR(A457="",Q457&lt;=0),"",MAX(0,Settings!$B$15-M457))</f>
        <v/>
      </c>
      <c r="S457" s="30" t="str">
        <f aca="false">IF(A457="","",IF(Q457&lt;=0,"Paid",IF(N(N457)&gt;0,"Part paid",IF(N(R457)&gt;0,"Overdue","Due"))))</f>
        <v/>
      </c>
      <c r="T457" s="34" t="str">
        <f aca="false">IF(A457="","",IF(MONTH(B457)&gt;=4,MONTH(B457)-3,MONTH(B457)+9))</f>
        <v/>
      </c>
    </row>
    <row r="458" customFormat="false" ht="15" hidden="false" customHeight="true" outlineLevel="0" collapsed="false">
      <c r="A458" s="27"/>
      <c r="B458" s="35"/>
      <c r="C458" s="27"/>
      <c r="D458" s="27"/>
      <c r="E458" s="36"/>
      <c r="F458" s="30" t="str">
        <f aca="false">IF(A458="","",IF(Settings!$B$8="","No GST",IF(IFERROR(INDEX(Clients!$G$5:$G$154,MATCH(C458,Clients!$A$5:$A$154,0)),"")="96","Export",IF(IFERROR(INDEX(Clients!$G$5:$G$154,MATCH(C458,Clients!$A$5:$A$154,0)),"")=Settings!$B$17,"CGST+SGST","IGST"))))</f>
        <v/>
      </c>
      <c r="G458" s="31" t="n">
        <f aca="false">IF(F458="IGST",ROUND(N(E458)*Settings!$B$10,0),0)</f>
        <v>0</v>
      </c>
      <c r="H458" s="31" t="n">
        <f aca="false">IF(F458="CGST+SGST",ROUND(N(E458)*Settings!$B$10/2,0),0)</f>
        <v>0</v>
      </c>
      <c r="I458" s="31" t="n">
        <f aca="false">H458</f>
        <v>0</v>
      </c>
      <c r="J458" s="32" t="n">
        <f aca="false">N(E458)+G458+H458+I458</f>
        <v>0</v>
      </c>
      <c r="K458" s="31" t="n">
        <f aca="false">IF(A458="",0,ROUND(N(E458)*IFERROR(INDEX(Clients!$E$5:$E$154,MATCH(C458,Clients!$A$5:$A$154,0)),0),0))</f>
        <v>0</v>
      </c>
      <c r="L458" s="31" t="n">
        <f aca="false">J458-K458</f>
        <v>0</v>
      </c>
      <c r="M458" s="33" t="str">
        <f aca="false">IF(A458="","",B458+IFERROR(INDEX(Clients!$F$5:$F$154,MATCH(C458,Clients!$A$5:$A$154,0)),0))</f>
        <v/>
      </c>
      <c r="N458" s="36"/>
      <c r="O458" s="36"/>
      <c r="P458" s="35"/>
      <c r="Q458" s="32" t="n">
        <f aca="false">IF(A458="",0,J458-N(N458)-N(O458))</f>
        <v>0</v>
      </c>
      <c r="R458" s="34" t="str">
        <f aca="false">IF(OR(A458="",Q458&lt;=0),"",MAX(0,Settings!$B$15-M458))</f>
        <v/>
      </c>
      <c r="S458" s="30" t="str">
        <f aca="false">IF(A458="","",IF(Q458&lt;=0,"Paid",IF(N(N458)&gt;0,"Part paid",IF(N(R458)&gt;0,"Overdue","Due"))))</f>
        <v/>
      </c>
      <c r="T458" s="34" t="str">
        <f aca="false">IF(A458="","",IF(MONTH(B458)&gt;=4,MONTH(B458)-3,MONTH(B458)+9))</f>
        <v/>
      </c>
    </row>
    <row r="459" customFormat="false" ht="15" hidden="false" customHeight="true" outlineLevel="0" collapsed="false">
      <c r="A459" s="27"/>
      <c r="B459" s="35"/>
      <c r="C459" s="27"/>
      <c r="D459" s="27"/>
      <c r="E459" s="36"/>
      <c r="F459" s="30" t="str">
        <f aca="false">IF(A459="","",IF(Settings!$B$8="","No GST",IF(IFERROR(INDEX(Clients!$G$5:$G$154,MATCH(C459,Clients!$A$5:$A$154,0)),"")="96","Export",IF(IFERROR(INDEX(Clients!$G$5:$G$154,MATCH(C459,Clients!$A$5:$A$154,0)),"")=Settings!$B$17,"CGST+SGST","IGST"))))</f>
        <v/>
      </c>
      <c r="G459" s="31" t="n">
        <f aca="false">IF(F459="IGST",ROUND(N(E459)*Settings!$B$10,0),0)</f>
        <v>0</v>
      </c>
      <c r="H459" s="31" t="n">
        <f aca="false">IF(F459="CGST+SGST",ROUND(N(E459)*Settings!$B$10/2,0),0)</f>
        <v>0</v>
      </c>
      <c r="I459" s="31" t="n">
        <f aca="false">H459</f>
        <v>0</v>
      </c>
      <c r="J459" s="32" t="n">
        <f aca="false">N(E459)+G459+H459+I459</f>
        <v>0</v>
      </c>
      <c r="K459" s="31" t="n">
        <f aca="false">IF(A459="",0,ROUND(N(E459)*IFERROR(INDEX(Clients!$E$5:$E$154,MATCH(C459,Clients!$A$5:$A$154,0)),0),0))</f>
        <v>0</v>
      </c>
      <c r="L459" s="31" t="n">
        <f aca="false">J459-K459</f>
        <v>0</v>
      </c>
      <c r="M459" s="33" t="str">
        <f aca="false">IF(A459="","",B459+IFERROR(INDEX(Clients!$F$5:$F$154,MATCH(C459,Clients!$A$5:$A$154,0)),0))</f>
        <v/>
      </c>
      <c r="N459" s="36"/>
      <c r="O459" s="36"/>
      <c r="P459" s="35"/>
      <c r="Q459" s="32" t="n">
        <f aca="false">IF(A459="",0,J459-N(N459)-N(O459))</f>
        <v>0</v>
      </c>
      <c r="R459" s="34" t="str">
        <f aca="false">IF(OR(A459="",Q459&lt;=0),"",MAX(0,Settings!$B$15-M459))</f>
        <v/>
      </c>
      <c r="S459" s="30" t="str">
        <f aca="false">IF(A459="","",IF(Q459&lt;=0,"Paid",IF(N(N459)&gt;0,"Part paid",IF(N(R459)&gt;0,"Overdue","Due"))))</f>
        <v/>
      </c>
      <c r="T459" s="34" t="str">
        <f aca="false">IF(A459="","",IF(MONTH(B459)&gt;=4,MONTH(B459)-3,MONTH(B459)+9))</f>
        <v/>
      </c>
    </row>
    <row r="460" customFormat="false" ht="15" hidden="false" customHeight="true" outlineLevel="0" collapsed="false">
      <c r="A460" s="27"/>
      <c r="B460" s="35"/>
      <c r="C460" s="27"/>
      <c r="D460" s="27"/>
      <c r="E460" s="36"/>
      <c r="F460" s="30" t="str">
        <f aca="false">IF(A460="","",IF(Settings!$B$8="","No GST",IF(IFERROR(INDEX(Clients!$G$5:$G$154,MATCH(C460,Clients!$A$5:$A$154,0)),"")="96","Export",IF(IFERROR(INDEX(Clients!$G$5:$G$154,MATCH(C460,Clients!$A$5:$A$154,0)),"")=Settings!$B$17,"CGST+SGST","IGST"))))</f>
        <v/>
      </c>
      <c r="G460" s="31" t="n">
        <f aca="false">IF(F460="IGST",ROUND(N(E460)*Settings!$B$10,0),0)</f>
        <v>0</v>
      </c>
      <c r="H460" s="31" t="n">
        <f aca="false">IF(F460="CGST+SGST",ROUND(N(E460)*Settings!$B$10/2,0),0)</f>
        <v>0</v>
      </c>
      <c r="I460" s="31" t="n">
        <f aca="false">H460</f>
        <v>0</v>
      </c>
      <c r="J460" s="32" t="n">
        <f aca="false">N(E460)+G460+H460+I460</f>
        <v>0</v>
      </c>
      <c r="K460" s="31" t="n">
        <f aca="false">IF(A460="",0,ROUND(N(E460)*IFERROR(INDEX(Clients!$E$5:$E$154,MATCH(C460,Clients!$A$5:$A$154,0)),0),0))</f>
        <v>0</v>
      </c>
      <c r="L460" s="31" t="n">
        <f aca="false">J460-K460</f>
        <v>0</v>
      </c>
      <c r="M460" s="33" t="str">
        <f aca="false">IF(A460="","",B460+IFERROR(INDEX(Clients!$F$5:$F$154,MATCH(C460,Clients!$A$5:$A$154,0)),0))</f>
        <v/>
      </c>
      <c r="N460" s="36"/>
      <c r="O460" s="36"/>
      <c r="P460" s="35"/>
      <c r="Q460" s="32" t="n">
        <f aca="false">IF(A460="",0,J460-N(N460)-N(O460))</f>
        <v>0</v>
      </c>
      <c r="R460" s="34" t="str">
        <f aca="false">IF(OR(A460="",Q460&lt;=0),"",MAX(0,Settings!$B$15-M460))</f>
        <v/>
      </c>
      <c r="S460" s="30" t="str">
        <f aca="false">IF(A460="","",IF(Q460&lt;=0,"Paid",IF(N(N460)&gt;0,"Part paid",IF(N(R460)&gt;0,"Overdue","Due"))))</f>
        <v/>
      </c>
      <c r="T460" s="34" t="str">
        <f aca="false">IF(A460="","",IF(MONTH(B460)&gt;=4,MONTH(B460)-3,MONTH(B460)+9))</f>
        <v/>
      </c>
    </row>
    <row r="461" customFormat="false" ht="15" hidden="false" customHeight="true" outlineLevel="0" collapsed="false">
      <c r="A461" s="27"/>
      <c r="B461" s="35"/>
      <c r="C461" s="27"/>
      <c r="D461" s="27"/>
      <c r="E461" s="36"/>
      <c r="F461" s="30" t="str">
        <f aca="false">IF(A461="","",IF(Settings!$B$8="","No GST",IF(IFERROR(INDEX(Clients!$G$5:$G$154,MATCH(C461,Clients!$A$5:$A$154,0)),"")="96","Export",IF(IFERROR(INDEX(Clients!$G$5:$G$154,MATCH(C461,Clients!$A$5:$A$154,0)),"")=Settings!$B$17,"CGST+SGST","IGST"))))</f>
        <v/>
      </c>
      <c r="G461" s="31" t="n">
        <f aca="false">IF(F461="IGST",ROUND(N(E461)*Settings!$B$10,0),0)</f>
        <v>0</v>
      </c>
      <c r="H461" s="31" t="n">
        <f aca="false">IF(F461="CGST+SGST",ROUND(N(E461)*Settings!$B$10/2,0),0)</f>
        <v>0</v>
      </c>
      <c r="I461" s="31" t="n">
        <f aca="false">H461</f>
        <v>0</v>
      </c>
      <c r="J461" s="32" t="n">
        <f aca="false">N(E461)+G461+H461+I461</f>
        <v>0</v>
      </c>
      <c r="K461" s="31" t="n">
        <f aca="false">IF(A461="",0,ROUND(N(E461)*IFERROR(INDEX(Clients!$E$5:$E$154,MATCH(C461,Clients!$A$5:$A$154,0)),0),0))</f>
        <v>0</v>
      </c>
      <c r="L461" s="31" t="n">
        <f aca="false">J461-K461</f>
        <v>0</v>
      </c>
      <c r="M461" s="33" t="str">
        <f aca="false">IF(A461="","",B461+IFERROR(INDEX(Clients!$F$5:$F$154,MATCH(C461,Clients!$A$5:$A$154,0)),0))</f>
        <v/>
      </c>
      <c r="N461" s="36"/>
      <c r="O461" s="36"/>
      <c r="P461" s="35"/>
      <c r="Q461" s="32" t="n">
        <f aca="false">IF(A461="",0,J461-N(N461)-N(O461))</f>
        <v>0</v>
      </c>
      <c r="R461" s="34" t="str">
        <f aca="false">IF(OR(A461="",Q461&lt;=0),"",MAX(0,Settings!$B$15-M461))</f>
        <v/>
      </c>
      <c r="S461" s="30" t="str">
        <f aca="false">IF(A461="","",IF(Q461&lt;=0,"Paid",IF(N(N461)&gt;0,"Part paid",IF(N(R461)&gt;0,"Overdue","Due"))))</f>
        <v/>
      </c>
      <c r="T461" s="34" t="str">
        <f aca="false">IF(A461="","",IF(MONTH(B461)&gt;=4,MONTH(B461)-3,MONTH(B461)+9))</f>
        <v/>
      </c>
    </row>
    <row r="462" customFormat="false" ht="15" hidden="false" customHeight="true" outlineLevel="0" collapsed="false">
      <c r="A462" s="27"/>
      <c r="B462" s="35"/>
      <c r="C462" s="27"/>
      <c r="D462" s="27"/>
      <c r="E462" s="36"/>
      <c r="F462" s="30" t="str">
        <f aca="false">IF(A462="","",IF(Settings!$B$8="","No GST",IF(IFERROR(INDEX(Clients!$G$5:$G$154,MATCH(C462,Clients!$A$5:$A$154,0)),"")="96","Export",IF(IFERROR(INDEX(Clients!$G$5:$G$154,MATCH(C462,Clients!$A$5:$A$154,0)),"")=Settings!$B$17,"CGST+SGST","IGST"))))</f>
        <v/>
      </c>
      <c r="G462" s="31" t="n">
        <f aca="false">IF(F462="IGST",ROUND(N(E462)*Settings!$B$10,0),0)</f>
        <v>0</v>
      </c>
      <c r="H462" s="31" t="n">
        <f aca="false">IF(F462="CGST+SGST",ROUND(N(E462)*Settings!$B$10/2,0),0)</f>
        <v>0</v>
      </c>
      <c r="I462" s="31" t="n">
        <f aca="false">H462</f>
        <v>0</v>
      </c>
      <c r="J462" s="32" t="n">
        <f aca="false">N(E462)+G462+H462+I462</f>
        <v>0</v>
      </c>
      <c r="K462" s="31" t="n">
        <f aca="false">IF(A462="",0,ROUND(N(E462)*IFERROR(INDEX(Clients!$E$5:$E$154,MATCH(C462,Clients!$A$5:$A$154,0)),0),0))</f>
        <v>0</v>
      </c>
      <c r="L462" s="31" t="n">
        <f aca="false">J462-K462</f>
        <v>0</v>
      </c>
      <c r="M462" s="33" t="str">
        <f aca="false">IF(A462="","",B462+IFERROR(INDEX(Clients!$F$5:$F$154,MATCH(C462,Clients!$A$5:$A$154,0)),0))</f>
        <v/>
      </c>
      <c r="N462" s="36"/>
      <c r="O462" s="36"/>
      <c r="P462" s="35"/>
      <c r="Q462" s="32" t="n">
        <f aca="false">IF(A462="",0,J462-N(N462)-N(O462))</f>
        <v>0</v>
      </c>
      <c r="R462" s="34" t="str">
        <f aca="false">IF(OR(A462="",Q462&lt;=0),"",MAX(0,Settings!$B$15-M462))</f>
        <v/>
      </c>
      <c r="S462" s="30" t="str">
        <f aca="false">IF(A462="","",IF(Q462&lt;=0,"Paid",IF(N(N462)&gt;0,"Part paid",IF(N(R462)&gt;0,"Overdue","Due"))))</f>
        <v/>
      </c>
      <c r="T462" s="34" t="str">
        <f aca="false">IF(A462="","",IF(MONTH(B462)&gt;=4,MONTH(B462)-3,MONTH(B462)+9))</f>
        <v/>
      </c>
    </row>
    <row r="463" customFormat="false" ht="15" hidden="false" customHeight="true" outlineLevel="0" collapsed="false">
      <c r="A463" s="27"/>
      <c r="B463" s="35"/>
      <c r="C463" s="27"/>
      <c r="D463" s="27"/>
      <c r="E463" s="36"/>
      <c r="F463" s="30" t="str">
        <f aca="false">IF(A463="","",IF(Settings!$B$8="","No GST",IF(IFERROR(INDEX(Clients!$G$5:$G$154,MATCH(C463,Clients!$A$5:$A$154,0)),"")="96","Export",IF(IFERROR(INDEX(Clients!$G$5:$G$154,MATCH(C463,Clients!$A$5:$A$154,0)),"")=Settings!$B$17,"CGST+SGST","IGST"))))</f>
        <v/>
      </c>
      <c r="G463" s="31" t="n">
        <f aca="false">IF(F463="IGST",ROUND(N(E463)*Settings!$B$10,0),0)</f>
        <v>0</v>
      </c>
      <c r="H463" s="31" t="n">
        <f aca="false">IF(F463="CGST+SGST",ROUND(N(E463)*Settings!$B$10/2,0),0)</f>
        <v>0</v>
      </c>
      <c r="I463" s="31" t="n">
        <f aca="false">H463</f>
        <v>0</v>
      </c>
      <c r="J463" s="32" t="n">
        <f aca="false">N(E463)+G463+H463+I463</f>
        <v>0</v>
      </c>
      <c r="K463" s="31" t="n">
        <f aca="false">IF(A463="",0,ROUND(N(E463)*IFERROR(INDEX(Clients!$E$5:$E$154,MATCH(C463,Clients!$A$5:$A$154,0)),0),0))</f>
        <v>0</v>
      </c>
      <c r="L463" s="31" t="n">
        <f aca="false">J463-K463</f>
        <v>0</v>
      </c>
      <c r="M463" s="33" t="str">
        <f aca="false">IF(A463="","",B463+IFERROR(INDEX(Clients!$F$5:$F$154,MATCH(C463,Clients!$A$5:$A$154,0)),0))</f>
        <v/>
      </c>
      <c r="N463" s="36"/>
      <c r="O463" s="36"/>
      <c r="P463" s="35"/>
      <c r="Q463" s="32" t="n">
        <f aca="false">IF(A463="",0,J463-N(N463)-N(O463))</f>
        <v>0</v>
      </c>
      <c r="R463" s="34" t="str">
        <f aca="false">IF(OR(A463="",Q463&lt;=0),"",MAX(0,Settings!$B$15-M463))</f>
        <v/>
      </c>
      <c r="S463" s="30" t="str">
        <f aca="false">IF(A463="","",IF(Q463&lt;=0,"Paid",IF(N(N463)&gt;0,"Part paid",IF(N(R463)&gt;0,"Overdue","Due"))))</f>
        <v/>
      </c>
      <c r="T463" s="34" t="str">
        <f aca="false">IF(A463="","",IF(MONTH(B463)&gt;=4,MONTH(B463)-3,MONTH(B463)+9))</f>
        <v/>
      </c>
    </row>
    <row r="464" customFormat="false" ht="15" hidden="false" customHeight="true" outlineLevel="0" collapsed="false">
      <c r="A464" s="27"/>
      <c r="B464" s="35"/>
      <c r="C464" s="27"/>
      <c r="D464" s="27"/>
      <c r="E464" s="36"/>
      <c r="F464" s="30" t="str">
        <f aca="false">IF(A464="","",IF(Settings!$B$8="","No GST",IF(IFERROR(INDEX(Clients!$G$5:$G$154,MATCH(C464,Clients!$A$5:$A$154,0)),"")="96","Export",IF(IFERROR(INDEX(Clients!$G$5:$G$154,MATCH(C464,Clients!$A$5:$A$154,0)),"")=Settings!$B$17,"CGST+SGST","IGST"))))</f>
        <v/>
      </c>
      <c r="G464" s="31" t="n">
        <f aca="false">IF(F464="IGST",ROUND(N(E464)*Settings!$B$10,0),0)</f>
        <v>0</v>
      </c>
      <c r="H464" s="31" t="n">
        <f aca="false">IF(F464="CGST+SGST",ROUND(N(E464)*Settings!$B$10/2,0),0)</f>
        <v>0</v>
      </c>
      <c r="I464" s="31" t="n">
        <f aca="false">H464</f>
        <v>0</v>
      </c>
      <c r="J464" s="32" t="n">
        <f aca="false">N(E464)+G464+H464+I464</f>
        <v>0</v>
      </c>
      <c r="K464" s="31" t="n">
        <f aca="false">IF(A464="",0,ROUND(N(E464)*IFERROR(INDEX(Clients!$E$5:$E$154,MATCH(C464,Clients!$A$5:$A$154,0)),0),0))</f>
        <v>0</v>
      </c>
      <c r="L464" s="31" t="n">
        <f aca="false">J464-K464</f>
        <v>0</v>
      </c>
      <c r="M464" s="33" t="str">
        <f aca="false">IF(A464="","",B464+IFERROR(INDEX(Clients!$F$5:$F$154,MATCH(C464,Clients!$A$5:$A$154,0)),0))</f>
        <v/>
      </c>
      <c r="N464" s="36"/>
      <c r="O464" s="36"/>
      <c r="P464" s="35"/>
      <c r="Q464" s="32" t="n">
        <f aca="false">IF(A464="",0,J464-N(N464)-N(O464))</f>
        <v>0</v>
      </c>
      <c r="R464" s="34" t="str">
        <f aca="false">IF(OR(A464="",Q464&lt;=0),"",MAX(0,Settings!$B$15-M464))</f>
        <v/>
      </c>
      <c r="S464" s="30" t="str">
        <f aca="false">IF(A464="","",IF(Q464&lt;=0,"Paid",IF(N(N464)&gt;0,"Part paid",IF(N(R464)&gt;0,"Overdue","Due"))))</f>
        <v/>
      </c>
      <c r="T464" s="34" t="str">
        <f aca="false">IF(A464="","",IF(MONTH(B464)&gt;=4,MONTH(B464)-3,MONTH(B464)+9))</f>
        <v/>
      </c>
    </row>
    <row r="465" customFormat="false" ht="15" hidden="false" customHeight="true" outlineLevel="0" collapsed="false">
      <c r="A465" s="27"/>
      <c r="B465" s="35"/>
      <c r="C465" s="27"/>
      <c r="D465" s="27"/>
      <c r="E465" s="36"/>
      <c r="F465" s="30" t="str">
        <f aca="false">IF(A465="","",IF(Settings!$B$8="","No GST",IF(IFERROR(INDEX(Clients!$G$5:$G$154,MATCH(C465,Clients!$A$5:$A$154,0)),"")="96","Export",IF(IFERROR(INDEX(Clients!$G$5:$G$154,MATCH(C465,Clients!$A$5:$A$154,0)),"")=Settings!$B$17,"CGST+SGST","IGST"))))</f>
        <v/>
      </c>
      <c r="G465" s="31" t="n">
        <f aca="false">IF(F465="IGST",ROUND(N(E465)*Settings!$B$10,0),0)</f>
        <v>0</v>
      </c>
      <c r="H465" s="31" t="n">
        <f aca="false">IF(F465="CGST+SGST",ROUND(N(E465)*Settings!$B$10/2,0),0)</f>
        <v>0</v>
      </c>
      <c r="I465" s="31" t="n">
        <f aca="false">H465</f>
        <v>0</v>
      </c>
      <c r="J465" s="32" t="n">
        <f aca="false">N(E465)+G465+H465+I465</f>
        <v>0</v>
      </c>
      <c r="K465" s="31" t="n">
        <f aca="false">IF(A465="",0,ROUND(N(E465)*IFERROR(INDEX(Clients!$E$5:$E$154,MATCH(C465,Clients!$A$5:$A$154,0)),0),0))</f>
        <v>0</v>
      </c>
      <c r="L465" s="31" t="n">
        <f aca="false">J465-K465</f>
        <v>0</v>
      </c>
      <c r="M465" s="33" t="str">
        <f aca="false">IF(A465="","",B465+IFERROR(INDEX(Clients!$F$5:$F$154,MATCH(C465,Clients!$A$5:$A$154,0)),0))</f>
        <v/>
      </c>
      <c r="N465" s="36"/>
      <c r="O465" s="36"/>
      <c r="P465" s="35"/>
      <c r="Q465" s="32" t="n">
        <f aca="false">IF(A465="",0,J465-N(N465)-N(O465))</f>
        <v>0</v>
      </c>
      <c r="R465" s="34" t="str">
        <f aca="false">IF(OR(A465="",Q465&lt;=0),"",MAX(0,Settings!$B$15-M465))</f>
        <v/>
      </c>
      <c r="S465" s="30" t="str">
        <f aca="false">IF(A465="","",IF(Q465&lt;=0,"Paid",IF(N(N465)&gt;0,"Part paid",IF(N(R465)&gt;0,"Overdue","Due"))))</f>
        <v/>
      </c>
      <c r="T465" s="34" t="str">
        <f aca="false">IF(A465="","",IF(MONTH(B465)&gt;=4,MONTH(B465)-3,MONTH(B465)+9))</f>
        <v/>
      </c>
    </row>
    <row r="466" customFormat="false" ht="15" hidden="false" customHeight="true" outlineLevel="0" collapsed="false">
      <c r="A466" s="27"/>
      <c r="B466" s="35"/>
      <c r="C466" s="27"/>
      <c r="D466" s="27"/>
      <c r="E466" s="36"/>
      <c r="F466" s="30" t="str">
        <f aca="false">IF(A466="","",IF(Settings!$B$8="","No GST",IF(IFERROR(INDEX(Clients!$G$5:$G$154,MATCH(C466,Clients!$A$5:$A$154,0)),"")="96","Export",IF(IFERROR(INDEX(Clients!$G$5:$G$154,MATCH(C466,Clients!$A$5:$A$154,0)),"")=Settings!$B$17,"CGST+SGST","IGST"))))</f>
        <v/>
      </c>
      <c r="G466" s="31" t="n">
        <f aca="false">IF(F466="IGST",ROUND(N(E466)*Settings!$B$10,0),0)</f>
        <v>0</v>
      </c>
      <c r="H466" s="31" t="n">
        <f aca="false">IF(F466="CGST+SGST",ROUND(N(E466)*Settings!$B$10/2,0),0)</f>
        <v>0</v>
      </c>
      <c r="I466" s="31" t="n">
        <f aca="false">H466</f>
        <v>0</v>
      </c>
      <c r="J466" s="32" t="n">
        <f aca="false">N(E466)+G466+H466+I466</f>
        <v>0</v>
      </c>
      <c r="K466" s="31" t="n">
        <f aca="false">IF(A466="",0,ROUND(N(E466)*IFERROR(INDEX(Clients!$E$5:$E$154,MATCH(C466,Clients!$A$5:$A$154,0)),0),0))</f>
        <v>0</v>
      </c>
      <c r="L466" s="31" t="n">
        <f aca="false">J466-K466</f>
        <v>0</v>
      </c>
      <c r="M466" s="33" t="str">
        <f aca="false">IF(A466="","",B466+IFERROR(INDEX(Clients!$F$5:$F$154,MATCH(C466,Clients!$A$5:$A$154,0)),0))</f>
        <v/>
      </c>
      <c r="N466" s="36"/>
      <c r="O466" s="36"/>
      <c r="P466" s="35"/>
      <c r="Q466" s="32" t="n">
        <f aca="false">IF(A466="",0,J466-N(N466)-N(O466))</f>
        <v>0</v>
      </c>
      <c r="R466" s="34" t="str">
        <f aca="false">IF(OR(A466="",Q466&lt;=0),"",MAX(0,Settings!$B$15-M466))</f>
        <v/>
      </c>
      <c r="S466" s="30" t="str">
        <f aca="false">IF(A466="","",IF(Q466&lt;=0,"Paid",IF(N(N466)&gt;0,"Part paid",IF(N(R466)&gt;0,"Overdue","Due"))))</f>
        <v/>
      </c>
      <c r="T466" s="34" t="str">
        <f aca="false">IF(A466="","",IF(MONTH(B466)&gt;=4,MONTH(B466)-3,MONTH(B466)+9))</f>
        <v/>
      </c>
    </row>
    <row r="467" customFormat="false" ht="15" hidden="false" customHeight="true" outlineLevel="0" collapsed="false">
      <c r="A467" s="27"/>
      <c r="B467" s="35"/>
      <c r="C467" s="27"/>
      <c r="D467" s="27"/>
      <c r="E467" s="36"/>
      <c r="F467" s="30" t="str">
        <f aca="false">IF(A467="","",IF(Settings!$B$8="","No GST",IF(IFERROR(INDEX(Clients!$G$5:$G$154,MATCH(C467,Clients!$A$5:$A$154,0)),"")="96","Export",IF(IFERROR(INDEX(Clients!$G$5:$G$154,MATCH(C467,Clients!$A$5:$A$154,0)),"")=Settings!$B$17,"CGST+SGST","IGST"))))</f>
        <v/>
      </c>
      <c r="G467" s="31" t="n">
        <f aca="false">IF(F467="IGST",ROUND(N(E467)*Settings!$B$10,0),0)</f>
        <v>0</v>
      </c>
      <c r="H467" s="31" t="n">
        <f aca="false">IF(F467="CGST+SGST",ROUND(N(E467)*Settings!$B$10/2,0),0)</f>
        <v>0</v>
      </c>
      <c r="I467" s="31" t="n">
        <f aca="false">H467</f>
        <v>0</v>
      </c>
      <c r="J467" s="32" t="n">
        <f aca="false">N(E467)+G467+H467+I467</f>
        <v>0</v>
      </c>
      <c r="K467" s="31" t="n">
        <f aca="false">IF(A467="",0,ROUND(N(E467)*IFERROR(INDEX(Clients!$E$5:$E$154,MATCH(C467,Clients!$A$5:$A$154,0)),0),0))</f>
        <v>0</v>
      </c>
      <c r="L467" s="31" t="n">
        <f aca="false">J467-K467</f>
        <v>0</v>
      </c>
      <c r="M467" s="33" t="str">
        <f aca="false">IF(A467="","",B467+IFERROR(INDEX(Clients!$F$5:$F$154,MATCH(C467,Clients!$A$5:$A$154,0)),0))</f>
        <v/>
      </c>
      <c r="N467" s="36"/>
      <c r="O467" s="36"/>
      <c r="P467" s="35"/>
      <c r="Q467" s="32" t="n">
        <f aca="false">IF(A467="",0,J467-N(N467)-N(O467))</f>
        <v>0</v>
      </c>
      <c r="R467" s="34" t="str">
        <f aca="false">IF(OR(A467="",Q467&lt;=0),"",MAX(0,Settings!$B$15-M467))</f>
        <v/>
      </c>
      <c r="S467" s="30" t="str">
        <f aca="false">IF(A467="","",IF(Q467&lt;=0,"Paid",IF(N(N467)&gt;0,"Part paid",IF(N(R467)&gt;0,"Overdue","Due"))))</f>
        <v/>
      </c>
      <c r="T467" s="34" t="str">
        <f aca="false">IF(A467="","",IF(MONTH(B467)&gt;=4,MONTH(B467)-3,MONTH(B467)+9))</f>
        <v/>
      </c>
    </row>
    <row r="468" customFormat="false" ht="15" hidden="false" customHeight="true" outlineLevel="0" collapsed="false">
      <c r="A468" s="27"/>
      <c r="B468" s="35"/>
      <c r="C468" s="27"/>
      <c r="D468" s="27"/>
      <c r="E468" s="36"/>
      <c r="F468" s="30" t="str">
        <f aca="false">IF(A468="","",IF(Settings!$B$8="","No GST",IF(IFERROR(INDEX(Clients!$G$5:$G$154,MATCH(C468,Clients!$A$5:$A$154,0)),"")="96","Export",IF(IFERROR(INDEX(Clients!$G$5:$G$154,MATCH(C468,Clients!$A$5:$A$154,0)),"")=Settings!$B$17,"CGST+SGST","IGST"))))</f>
        <v/>
      </c>
      <c r="G468" s="31" t="n">
        <f aca="false">IF(F468="IGST",ROUND(N(E468)*Settings!$B$10,0),0)</f>
        <v>0</v>
      </c>
      <c r="H468" s="31" t="n">
        <f aca="false">IF(F468="CGST+SGST",ROUND(N(E468)*Settings!$B$10/2,0),0)</f>
        <v>0</v>
      </c>
      <c r="I468" s="31" t="n">
        <f aca="false">H468</f>
        <v>0</v>
      </c>
      <c r="J468" s="32" t="n">
        <f aca="false">N(E468)+G468+H468+I468</f>
        <v>0</v>
      </c>
      <c r="K468" s="31" t="n">
        <f aca="false">IF(A468="",0,ROUND(N(E468)*IFERROR(INDEX(Clients!$E$5:$E$154,MATCH(C468,Clients!$A$5:$A$154,0)),0),0))</f>
        <v>0</v>
      </c>
      <c r="L468" s="31" t="n">
        <f aca="false">J468-K468</f>
        <v>0</v>
      </c>
      <c r="M468" s="33" t="str">
        <f aca="false">IF(A468="","",B468+IFERROR(INDEX(Clients!$F$5:$F$154,MATCH(C468,Clients!$A$5:$A$154,0)),0))</f>
        <v/>
      </c>
      <c r="N468" s="36"/>
      <c r="O468" s="36"/>
      <c r="P468" s="35"/>
      <c r="Q468" s="32" t="n">
        <f aca="false">IF(A468="",0,J468-N(N468)-N(O468))</f>
        <v>0</v>
      </c>
      <c r="R468" s="34" t="str">
        <f aca="false">IF(OR(A468="",Q468&lt;=0),"",MAX(0,Settings!$B$15-M468))</f>
        <v/>
      </c>
      <c r="S468" s="30" t="str">
        <f aca="false">IF(A468="","",IF(Q468&lt;=0,"Paid",IF(N(N468)&gt;0,"Part paid",IF(N(R468)&gt;0,"Overdue","Due"))))</f>
        <v/>
      </c>
      <c r="T468" s="34" t="str">
        <f aca="false">IF(A468="","",IF(MONTH(B468)&gt;=4,MONTH(B468)-3,MONTH(B468)+9))</f>
        <v/>
      </c>
    </row>
    <row r="469" customFormat="false" ht="15" hidden="false" customHeight="true" outlineLevel="0" collapsed="false">
      <c r="A469" s="27"/>
      <c r="B469" s="35"/>
      <c r="C469" s="27"/>
      <c r="D469" s="27"/>
      <c r="E469" s="36"/>
      <c r="F469" s="30" t="str">
        <f aca="false">IF(A469="","",IF(Settings!$B$8="","No GST",IF(IFERROR(INDEX(Clients!$G$5:$G$154,MATCH(C469,Clients!$A$5:$A$154,0)),"")="96","Export",IF(IFERROR(INDEX(Clients!$G$5:$G$154,MATCH(C469,Clients!$A$5:$A$154,0)),"")=Settings!$B$17,"CGST+SGST","IGST"))))</f>
        <v/>
      </c>
      <c r="G469" s="31" t="n">
        <f aca="false">IF(F469="IGST",ROUND(N(E469)*Settings!$B$10,0),0)</f>
        <v>0</v>
      </c>
      <c r="H469" s="31" t="n">
        <f aca="false">IF(F469="CGST+SGST",ROUND(N(E469)*Settings!$B$10/2,0),0)</f>
        <v>0</v>
      </c>
      <c r="I469" s="31" t="n">
        <f aca="false">H469</f>
        <v>0</v>
      </c>
      <c r="J469" s="32" t="n">
        <f aca="false">N(E469)+G469+H469+I469</f>
        <v>0</v>
      </c>
      <c r="K469" s="31" t="n">
        <f aca="false">IF(A469="",0,ROUND(N(E469)*IFERROR(INDEX(Clients!$E$5:$E$154,MATCH(C469,Clients!$A$5:$A$154,0)),0),0))</f>
        <v>0</v>
      </c>
      <c r="L469" s="31" t="n">
        <f aca="false">J469-K469</f>
        <v>0</v>
      </c>
      <c r="M469" s="33" t="str">
        <f aca="false">IF(A469="","",B469+IFERROR(INDEX(Clients!$F$5:$F$154,MATCH(C469,Clients!$A$5:$A$154,0)),0))</f>
        <v/>
      </c>
      <c r="N469" s="36"/>
      <c r="O469" s="36"/>
      <c r="P469" s="35"/>
      <c r="Q469" s="32" t="n">
        <f aca="false">IF(A469="",0,J469-N(N469)-N(O469))</f>
        <v>0</v>
      </c>
      <c r="R469" s="34" t="str">
        <f aca="false">IF(OR(A469="",Q469&lt;=0),"",MAX(0,Settings!$B$15-M469))</f>
        <v/>
      </c>
      <c r="S469" s="30" t="str">
        <f aca="false">IF(A469="","",IF(Q469&lt;=0,"Paid",IF(N(N469)&gt;0,"Part paid",IF(N(R469)&gt;0,"Overdue","Due"))))</f>
        <v/>
      </c>
      <c r="T469" s="34" t="str">
        <f aca="false">IF(A469="","",IF(MONTH(B469)&gt;=4,MONTH(B469)-3,MONTH(B469)+9))</f>
        <v/>
      </c>
    </row>
    <row r="470" customFormat="false" ht="15" hidden="false" customHeight="true" outlineLevel="0" collapsed="false">
      <c r="A470" s="27"/>
      <c r="B470" s="35"/>
      <c r="C470" s="27"/>
      <c r="D470" s="27"/>
      <c r="E470" s="36"/>
      <c r="F470" s="30" t="str">
        <f aca="false">IF(A470="","",IF(Settings!$B$8="","No GST",IF(IFERROR(INDEX(Clients!$G$5:$G$154,MATCH(C470,Clients!$A$5:$A$154,0)),"")="96","Export",IF(IFERROR(INDEX(Clients!$G$5:$G$154,MATCH(C470,Clients!$A$5:$A$154,0)),"")=Settings!$B$17,"CGST+SGST","IGST"))))</f>
        <v/>
      </c>
      <c r="G470" s="31" t="n">
        <f aca="false">IF(F470="IGST",ROUND(N(E470)*Settings!$B$10,0),0)</f>
        <v>0</v>
      </c>
      <c r="H470" s="31" t="n">
        <f aca="false">IF(F470="CGST+SGST",ROUND(N(E470)*Settings!$B$10/2,0),0)</f>
        <v>0</v>
      </c>
      <c r="I470" s="31" t="n">
        <f aca="false">H470</f>
        <v>0</v>
      </c>
      <c r="J470" s="32" t="n">
        <f aca="false">N(E470)+G470+H470+I470</f>
        <v>0</v>
      </c>
      <c r="K470" s="31" t="n">
        <f aca="false">IF(A470="",0,ROUND(N(E470)*IFERROR(INDEX(Clients!$E$5:$E$154,MATCH(C470,Clients!$A$5:$A$154,0)),0),0))</f>
        <v>0</v>
      </c>
      <c r="L470" s="31" t="n">
        <f aca="false">J470-K470</f>
        <v>0</v>
      </c>
      <c r="M470" s="33" t="str">
        <f aca="false">IF(A470="","",B470+IFERROR(INDEX(Clients!$F$5:$F$154,MATCH(C470,Clients!$A$5:$A$154,0)),0))</f>
        <v/>
      </c>
      <c r="N470" s="36"/>
      <c r="O470" s="36"/>
      <c r="P470" s="35"/>
      <c r="Q470" s="32" t="n">
        <f aca="false">IF(A470="",0,J470-N(N470)-N(O470))</f>
        <v>0</v>
      </c>
      <c r="R470" s="34" t="str">
        <f aca="false">IF(OR(A470="",Q470&lt;=0),"",MAX(0,Settings!$B$15-M470))</f>
        <v/>
      </c>
      <c r="S470" s="30" t="str">
        <f aca="false">IF(A470="","",IF(Q470&lt;=0,"Paid",IF(N(N470)&gt;0,"Part paid",IF(N(R470)&gt;0,"Overdue","Due"))))</f>
        <v/>
      </c>
      <c r="T470" s="34" t="str">
        <f aca="false">IF(A470="","",IF(MONTH(B470)&gt;=4,MONTH(B470)-3,MONTH(B470)+9))</f>
        <v/>
      </c>
    </row>
    <row r="471" customFormat="false" ht="15" hidden="false" customHeight="true" outlineLevel="0" collapsed="false">
      <c r="A471" s="27"/>
      <c r="B471" s="35"/>
      <c r="C471" s="27"/>
      <c r="D471" s="27"/>
      <c r="E471" s="36"/>
      <c r="F471" s="30" t="str">
        <f aca="false">IF(A471="","",IF(Settings!$B$8="","No GST",IF(IFERROR(INDEX(Clients!$G$5:$G$154,MATCH(C471,Clients!$A$5:$A$154,0)),"")="96","Export",IF(IFERROR(INDEX(Clients!$G$5:$G$154,MATCH(C471,Clients!$A$5:$A$154,0)),"")=Settings!$B$17,"CGST+SGST","IGST"))))</f>
        <v/>
      </c>
      <c r="G471" s="31" t="n">
        <f aca="false">IF(F471="IGST",ROUND(N(E471)*Settings!$B$10,0),0)</f>
        <v>0</v>
      </c>
      <c r="H471" s="31" t="n">
        <f aca="false">IF(F471="CGST+SGST",ROUND(N(E471)*Settings!$B$10/2,0),0)</f>
        <v>0</v>
      </c>
      <c r="I471" s="31" t="n">
        <f aca="false">H471</f>
        <v>0</v>
      </c>
      <c r="J471" s="32" t="n">
        <f aca="false">N(E471)+G471+H471+I471</f>
        <v>0</v>
      </c>
      <c r="K471" s="31" t="n">
        <f aca="false">IF(A471="",0,ROUND(N(E471)*IFERROR(INDEX(Clients!$E$5:$E$154,MATCH(C471,Clients!$A$5:$A$154,0)),0),0))</f>
        <v>0</v>
      </c>
      <c r="L471" s="31" t="n">
        <f aca="false">J471-K471</f>
        <v>0</v>
      </c>
      <c r="M471" s="33" t="str">
        <f aca="false">IF(A471="","",B471+IFERROR(INDEX(Clients!$F$5:$F$154,MATCH(C471,Clients!$A$5:$A$154,0)),0))</f>
        <v/>
      </c>
      <c r="N471" s="36"/>
      <c r="O471" s="36"/>
      <c r="P471" s="35"/>
      <c r="Q471" s="32" t="n">
        <f aca="false">IF(A471="",0,J471-N(N471)-N(O471))</f>
        <v>0</v>
      </c>
      <c r="R471" s="34" t="str">
        <f aca="false">IF(OR(A471="",Q471&lt;=0),"",MAX(0,Settings!$B$15-M471))</f>
        <v/>
      </c>
      <c r="S471" s="30" t="str">
        <f aca="false">IF(A471="","",IF(Q471&lt;=0,"Paid",IF(N(N471)&gt;0,"Part paid",IF(N(R471)&gt;0,"Overdue","Due"))))</f>
        <v/>
      </c>
      <c r="T471" s="34" t="str">
        <f aca="false">IF(A471="","",IF(MONTH(B471)&gt;=4,MONTH(B471)-3,MONTH(B471)+9))</f>
        <v/>
      </c>
    </row>
    <row r="472" customFormat="false" ht="15" hidden="false" customHeight="true" outlineLevel="0" collapsed="false">
      <c r="A472" s="27"/>
      <c r="B472" s="35"/>
      <c r="C472" s="27"/>
      <c r="D472" s="27"/>
      <c r="E472" s="36"/>
      <c r="F472" s="30" t="str">
        <f aca="false">IF(A472="","",IF(Settings!$B$8="","No GST",IF(IFERROR(INDEX(Clients!$G$5:$G$154,MATCH(C472,Clients!$A$5:$A$154,0)),"")="96","Export",IF(IFERROR(INDEX(Clients!$G$5:$G$154,MATCH(C472,Clients!$A$5:$A$154,0)),"")=Settings!$B$17,"CGST+SGST","IGST"))))</f>
        <v/>
      </c>
      <c r="G472" s="31" t="n">
        <f aca="false">IF(F472="IGST",ROUND(N(E472)*Settings!$B$10,0),0)</f>
        <v>0</v>
      </c>
      <c r="H472" s="31" t="n">
        <f aca="false">IF(F472="CGST+SGST",ROUND(N(E472)*Settings!$B$10/2,0),0)</f>
        <v>0</v>
      </c>
      <c r="I472" s="31" t="n">
        <f aca="false">H472</f>
        <v>0</v>
      </c>
      <c r="J472" s="32" t="n">
        <f aca="false">N(E472)+G472+H472+I472</f>
        <v>0</v>
      </c>
      <c r="K472" s="31" t="n">
        <f aca="false">IF(A472="",0,ROUND(N(E472)*IFERROR(INDEX(Clients!$E$5:$E$154,MATCH(C472,Clients!$A$5:$A$154,0)),0),0))</f>
        <v>0</v>
      </c>
      <c r="L472" s="31" t="n">
        <f aca="false">J472-K472</f>
        <v>0</v>
      </c>
      <c r="M472" s="33" t="str">
        <f aca="false">IF(A472="","",B472+IFERROR(INDEX(Clients!$F$5:$F$154,MATCH(C472,Clients!$A$5:$A$154,0)),0))</f>
        <v/>
      </c>
      <c r="N472" s="36"/>
      <c r="O472" s="36"/>
      <c r="P472" s="35"/>
      <c r="Q472" s="32" t="n">
        <f aca="false">IF(A472="",0,J472-N(N472)-N(O472))</f>
        <v>0</v>
      </c>
      <c r="R472" s="34" t="str">
        <f aca="false">IF(OR(A472="",Q472&lt;=0),"",MAX(0,Settings!$B$15-M472))</f>
        <v/>
      </c>
      <c r="S472" s="30" t="str">
        <f aca="false">IF(A472="","",IF(Q472&lt;=0,"Paid",IF(N(N472)&gt;0,"Part paid",IF(N(R472)&gt;0,"Overdue","Due"))))</f>
        <v/>
      </c>
      <c r="T472" s="34" t="str">
        <f aca="false">IF(A472="","",IF(MONTH(B472)&gt;=4,MONTH(B472)-3,MONTH(B472)+9))</f>
        <v/>
      </c>
    </row>
    <row r="473" customFormat="false" ht="15" hidden="false" customHeight="true" outlineLevel="0" collapsed="false">
      <c r="A473" s="27"/>
      <c r="B473" s="35"/>
      <c r="C473" s="27"/>
      <c r="D473" s="27"/>
      <c r="E473" s="36"/>
      <c r="F473" s="30" t="str">
        <f aca="false">IF(A473="","",IF(Settings!$B$8="","No GST",IF(IFERROR(INDEX(Clients!$G$5:$G$154,MATCH(C473,Clients!$A$5:$A$154,0)),"")="96","Export",IF(IFERROR(INDEX(Clients!$G$5:$G$154,MATCH(C473,Clients!$A$5:$A$154,0)),"")=Settings!$B$17,"CGST+SGST","IGST"))))</f>
        <v/>
      </c>
      <c r="G473" s="31" t="n">
        <f aca="false">IF(F473="IGST",ROUND(N(E473)*Settings!$B$10,0),0)</f>
        <v>0</v>
      </c>
      <c r="H473" s="31" t="n">
        <f aca="false">IF(F473="CGST+SGST",ROUND(N(E473)*Settings!$B$10/2,0),0)</f>
        <v>0</v>
      </c>
      <c r="I473" s="31" t="n">
        <f aca="false">H473</f>
        <v>0</v>
      </c>
      <c r="J473" s="32" t="n">
        <f aca="false">N(E473)+G473+H473+I473</f>
        <v>0</v>
      </c>
      <c r="K473" s="31" t="n">
        <f aca="false">IF(A473="",0,ROUND(N(E473)*IFERROR(INDEX(Clients!$E$5:$E$154,MATCH(C473,Clients!$A$5:$A$154,0)),0),0))</f>
        <v>0</v>
      </c>
      <c r="L473" s="31" t="n">
        <f aca="false">J473-K473</f>
        <v>0</v>
      </c>
      <c r="M473" s="33" t="str">
        <f aca="false">IF(A473="","",B473+IFERROR(INDEX(Clients!$F$5:$F$154,MATCH(C473,Clients!$A$5:$A$154,0)),0))</f>
        <v/>
      </c>
      <c r="N473" s="36"/>
      <c r="O473" s="36"/>
      <c r="P473" s="35"/>
      <c r="Q473" s="32" t="n">
        <f aca="false">IF(A473="",0,J473-N(N473)-N(O473))</f>
        <v>0</v>
      </c>
      <c r="R473" s="34" t="str">
        <f aca="false">IF(OR(A473="",Q473&lt;=0),"",MAX(0,Settings!$B$15-M473))</f>
        <v/>
      </c>
      <c r="S473" s="30" t="str">
        <f aca="false">IF(A473="","",IF(Q473&lt;=0,"Paid",IF(N(N473)&gt;0,"Part paid",IF(N(R473)&gt;0,"Overdue","Due"))))</f>
        <v/>
      </c>
      <c r="T473" s="34" t="str">
        <f aca="false">IF(A473="","",IF(MONTH(B473)&gt;=4,MONTH(B473)-3,MONTH(B473)+9))</f>
        <v/>
      </c>
    </row>
    <row r="474" customFormat="false" ht="15" hidden="false" customHeight="true" outlineLevel="0" collapsed="false">
      <c r="A474" s="27"/>
      <c r="B474" s="35"/>
      <c r="C474" s="27"/>
      <c r="D474" s="27"/>
      <c r="E474" s="36"/>
      <c r="F474" s="30" t="str">
        <f aca="false">IF(A474="","",IF(Settings!$B$8="","No GST",IF(IFERROR(INDEX(Clients!$G$5:$G$154,MATCH(C474,Clients!$A$5:$A$154,0)),"")="96","Export",IF(IFERROR(INDEX(Clients!$G$5:$G$154,MATCH(C474,Clients!$A$5:$A$154,0)),"")=Settings!$B$17,"CGST+SGST","IGST"))))</f>
        <v/>
      </c>
      <c r="G474" s="31" t="n">
        <f aca="false">IF(F474="IGST",ROUND(N(E474)*Settings!$B$10,0),0)</f>
        <v>0</v>
      </c>
      <c r="H474" s="31" t="n">
        <f aca="false">IF(F474="CGST+SGST",ROUND(N(E474)*Settings!$B$10/2,0),0)</f>
        <v>0</v>
      </c>
      <c r="I474" s="31" t="n">
        <f aca="false">H474</f>
        <v>0</v>
      </c>
      <c r="J474" s="32" t="n">
        <f aca="false">N(E474)+G474+H474+I474</f>
        <v>0</v>
      </c>
      <c r="K474" s="31" t="n">
        <f aca="false">IF(A474="",0,ROUND(N(E474)*IFERROR(INDEX(Clients!$E$5:$E$154,MATCH(C474,Clients!$A$5:$A$154,0)),0),0))</f>
        <v>0</v>
      </c>
      <c r="L474" s="31" t="n">
        <f aca="false">J474-K474</f>
        <v>0</v>
      </c>
      <c r="M474" s="33" t="str">
        <f aca="false">IF(A474="","",B474+IFERROR(INDEX(Clients!$F$5:$F$154,MATCH(C474,Clients!$A$5:$A$154,0)),0))</f>
        <v/>
      </c>
      <c r="N474" s="36"/>
      <c r="O474" s="36"/>
      <c r="P474" s="35"/>
      <c r="Q474" s="32" t="n">
        <f aca="false">IF(A474="",0,J474-N(N474)-N(O474))</f>
        <v>0</v>
      </c>
      <c r="R474" s="34" t="str">
        <f aca="false">IF(OR(A474="",Q474&lt;=0),"",MAX(0,Settings!$B$15-M474))</f>
        <v/>
      </c>
      <c r="S474" s="30" t="str">
        <f aca="false">IF(A474="","",IF(Q474&lt;=0,"Paid",IF(N(N474)&gt;0,"Part paid",IF(N(R474)&gt;0,"Overdue","Due"))))</f>
        <v/>
      </c>
      <c r="T474" s="34" t="str">
        <f aca="false">IF(A474="","",IF(MONTH(B474)&gt;=4,MONTH(B474)-3,MONTH(B474)+9))</f>
        <v/>
      </c>
    </row>
    <row r="475" customFormat="false" ht="15" hidden="false" customHeight="true" outlineLevel="0" collapsed="false">
      <c r="A475" s="27"/>
      <c r="B475" s="35"/>
      <c r="C475" s="27"/>
      <c r="D475" s="27"/>
      <c r="E475" s="36"/>
      <c r="F475" s="30" t="str">
        <f aca="false">IF(A475="","",IF(Settings!$B$8="","No GST",IF(IFERROR(INDEX(Clients!$G$5:$G$154,MATCH(C475,Clients!$A$5:$A$154,0)),"")="96","Export",IF(IFERROR(INDEX(Clients!$G$5:$G$154,MATCH(C475,Clients!$A$5:$A$154,0)),"")=Settings!$B$17,"CGST+SGST","IGST"))))</f>
        <v/>
      </c>
      <c r="G475" s="31" t="n">
        <f aca="false">IF(F475="IGST",ROUND(N(E475)*Settings!$B$10,0),0)</f>
        <v>0</v>
      </c>
      <c r="H475" s="31" t="n">
        <f aca="false">IF(F475="CGST+SGST",ROUND(N(E475)*Settings!$B$10/2,0),0)</f>
        <v>0</v>
      </c>
      <c r="I475" s="31" t="n">
        <f aca="false">H475</f>
        <v>0</v>
      </c>
      <c r="J475" s="32" t="n">
        <f aca="false">N(E475)+G475+H475+I475</f>
        <v>0</v>
      </c>
      <c r="K475" s="31" t="n">
        <f aca="false">IF(A475="",0,ROUND(N(E475)*IFERROR(INDEX(Clients!$E$5:$E$154,MATCH(C475,Clients!$A$5:$A$154,0)),0),0))</f>
        <v>0</v>
      </c>
      <c r="L475" s="31" t="n">
        <f aca="false">J475-K475</f>
        <v>0</v>
      </c>
      <c r="M475" s="33" t="str">
        <f aca="false">IF(A475="","",B475+IFERROR(INDEX(Clients!$F$5:$F$154,MATCH(C475,Clients!$A$5:$A$154,0)),0))</f>
        <v/>
      </c>
      <c r="N475" s="36"/>
      <c r="O475" s="36"/>
      <c r="P475" s="35"/>
      <c r="Q475" s="32" t="n">
        <f aca="false">IF(A475="",0,J475-N(N475)-N(O475))</f>
        <v>0</v>
      </c>
      <c r="R475" s="34" t="str">
        <f aca="false">IF(OR(A475="",Q475&lt;=0),"",MAX(0,Settings!$B$15-M475))</f>
        <v/>
      </c>
      <c r="S475" s="30" t="str">
        <f aca="false">IF(A475="","",IF(Q475&lt;=0,"Paid",IF(N(N475)&gt;0,"Part paid",IF(N(R475)&gt;0,"Overdue","Due"))))</f>
        <v/>
      </c>
      <c r="T475" s="34" t="str">
        <f aca="false">IF(A475="","",IF(MONTH(B475)&gt;=4,MONTH(B475)-3,MONTH(B475)+9))</f>
        <v/>
      </c>
    </row>
    <row r="476" customFormat="false" ht="15" hidden="false" customHeight="true" outlineLevel="0" collapsed="false">
      <c r="A476" s="27"/>
      <c r="B476" s="35"/>
      <c r="C476" s="27"/>
      <c r="D476" s="27"/>
      <c r="E476" s="36"/>
      <c r="F476" s="30" t="str">
        <f aca="false">IF(A476="","",IF(Settings!$B$8="","No GST",IF(IFERROR(INDEX(Clients!$G$5:$G$154,MATCH(C476,Clients!$A$5:$A$154,0)),"")="96","Export",IF(IFERROR(INDEX(Clients!$G$5:$G$154,MATCH(C476,Clients!$A$5:$A$154,0)),"")=Settings!$B$17,"CGST+SGST","IGST"))))</f>
        <v/>
      </c>
      <c r="G476" s="31" t="n">
        <f aca="false">IF(F476="IGST",ROUND(N(E476)*Settings!$B$10,0),0)</f>
        <v>0</v>
      </c>
      <c r="H476" s="31" t="n">
        <f aca="false">IF(F476="CGST+SGST",ROUND(N(E476)*Settings!$B$10/2,0),0)</f>
        <v>0</v>
      </c>
      <c r="I476" s="31" t="n">
        <f aca="false">H476</f>
        <v>0</v>
      </c>
      <c r="J476" s="32" t="n">
        <f aca="false">N(E476)+G476+H476+I476</f>
        <v>0</v>
      </c>
      <c r="K476" s="31" t="n">
        <f aca="false">IF(A476="",0,ROUND(N(E476)*IFERROR(INDEX(Clients!$E$5:$E$154,MATCH(C476,Clients!$A$5:$A$154,0)),0),0))</f>
        <v>0</v>
      </c>
      <c r="L476" s="31" t="n">
        <f aca="false">J476-K476</f>
        <v>0</v>
      </c>
      <c r="M476" s="33" t="str">
        <f aca="false">IF(A476="","",B476+IFERROR(INDEX(Clients!$F$5:$F$154,MATCH(C476,Clients!$A$5:$A$154,0)),0))</f>
        <v/>
      </c>
      <c r="N476" s="36"/>
      <c r="O476" s="36"/>
      <c r="P476" s="35"/>
      <c r="Q476" s="32" t="n">
        <f aca="false">IF(A476="",0,J476-N(N476)-N(O476))</f>
        <v>0</v>
      </c>
      <c r="R476" s="34" t="str">
        <f aca="false">IF(OR(A476="",Q476&lt;=0),"",MAX(0,Settings!$B$15-M476))</f>
        <v/>
      </c>
      <c r="S476" s="30" t="str">
        <f aca="false">IF(A476="","",IF(Q476&lt;=0,"Paid",IF(N(N476)&gt;0,"Part paid",IF(N(R476)&gt;0,"Overdue","Due"))))</f>
        <v/>
      </c>
      <c r="T476" s="34" t="str">
        <f aca="false">IF(A476="","",IF(MONTH(B476)&gt;=4,MONTH(B476)-3,MONTH(B476)+9))</f>
        <v/>
      </c>
    </row>
    <row r="477" customFormat="false" ht="15" hidden="false" customHeight="true" outlineLevel="0" collapsed="false">
      <c r="A477" s="27"/>
      <c r="B477" s="35"/>
      <c r="C477" s="27"/>
      <c r="D477" s="27"/>
      <c r="E477" s="36"/>
      <c r="F477" s="30" t="str">
        <f aca="false">IF(A477="","",IF(Settings!$B$8="","No GST",IF(IFERROR(INDEX(Clients!$G$5:$G$154,MATCH(C477,Clients!$A$5:$A$154,0)),"")="96","Export",IF(IFERROR(INDEX(Clients!$G$5:$G$154,MATCH(C477,Clients!$A$5:$A$154,0)),"")=Settings!$B$17,"CGST+SGST","IGST"))))</f>
        <v/>
      </c>
      <c r="G477" s="31" t="n">
        <f aca="false">IF(F477="IGST",ROUND(N(E477)*Settings!$B$10,0),0)</f>
        <v>0</v>
      </c>
      <c r="H477" s="31" t="n">
        <f aca="false">IF(F477="CGST+SGST",ROUND(N(E477)*Settings!$B$10/2,0),0)</f>
        <v>0</v>
      </c>
      <c r="I477" s="31" t="n">
        <f aca="false">H477</f>
        <v>0</v>
      </c>
      <c r="J477" s="32" t="n">
        <f aca="false">N(E477)+G477+H477+I477</f>
        <v>0</v>
      </c>
      <c r="K477" s="31" t="n">
        <f aca="false">IF(A477="",0,ROUND(N(E477)*IFERROR(INDEX(Clients!$E$5:$E$154,MATCH(C477,Clients!$A$5:$A$154,0)),0),0))</f>
        <v>0</v>
      </c>
      <c r="L477" s="31" t="n">
        <f aca="false">J477-K477</f>
        <v>0</v>
      </c>
      <c r="M477" s="33" t="str">
        <f aca="false">IF(A477="","",B477+IFERROR(INDEX(Clients!$F$5:$F$154,MATCH(C477,Clients!$A$5:$A$154,0)),0))</f>
        <v/>
      </c>
      <c r="N477" s="36"/>
      <c r="O477" s="36"/>
      <c r="P477" s="35"/>
      <c r="Q477" s="32" t="n">
        <f aca="false">IF(A477="",0,J477-N(N477)-N(O477))</f>
        <v>0</v>
      </c>
      <c r="R477" s="34" t="str">
        <f aca="false">IF(OR(A477="",Q477&lt;=0),"",MAX(0,Settings!$B$15-M477))</f>
        <v/>
      </c>
      <c r="S477" s="30" t="str">
        <f aca="false">IF(A477="","",IF(Q477&lt;=0,"Paid",IF(N(N477)&gt;0,"Part paid",IF(N(R477)&gt;0,"Overdue","Due"))))</f>
        <v/>
      </c>
      <c r="T477" s="34" t="str">
        <f aca="false">IF(A477="","",IF(MONTH(B477)&gt;=4,MONTH(B477)-3,MONTH(B477)+9))</f>
        <v/>
      </c>
    </row>
    <row r="478" customFormat="false" ht="15" hidden="false" customHeight="true" outlineLevel="0" collapsed="false">
      <c r="A478" s="27"/>
      <c r="B478" s="35"/>
      <c r="C478" s="27"/>
      <c r="D478" s="27"/>
      <c r="E478" s="36"/>
      <c r="F478" s="30" t="str">
        <f aca="false">IF(A478="","",IF(Settings!$B$8="","No GST",IF(IFERROR(INDEX(Clients!$G$5:$G$154,MATCH(C478,Clients!$A$5:$A$154,0)),"")="96","Export",IF(IFERROR(INDEX(Clients!$G$5:$G$154,MATCH(C478,Clients!$A$5:$A$154,0)),"")=Settings!$B$17,"CGST+SGST","IGST"))))</f>
        <v/>
      </c>
      <c r="G478" s="31" t="n">
        <f aca="false">IF(F478="IGST",ROUND(N(E478)*Settings!$B$10,0),0)</f>
        <v>0</v>
      </c>
      <c r="H478" s="31" t="n">
        <f aca="false">IF(F478="CGST+SGST",ROUND(N(E478)*Settings!$B$10/2,0),0)</f>
        <v>0</v>
      </c>
      <c r="I478" s="31" t="n">
        <f aca="false">H478</f>
        <v>0</v>
      </c>
      <c r="J478" s="32" t="n">
        <f aca="false">N(E478)+G478+H478+I478</f>
        <v>0</v>
      </c>
      <c r="K478" s="31" t="n">
        <f aca="false">IF(A478="",0,ROUND(N(E478)*IFERROR(INDEX(Clients!$E$5:$E$154,MATCH(C478,Clients!$A$5:$A$154,0)),0),0))</f>
        <v>0</v>
      </c>
      <c r="L478" s="31" t="n">
        <f aca="false">J478-K478</f>
        <v>0</v>
      </c>
      <c r="M478" s="33" t="str">
        <f aca="false">IF(A478="","",B478+IFERROR(INDEX(Clients!$F$5:$F$154,MATCH(C478,Clients!$A$5:$A$154,0)),0))</f>
        <v/>
      </c>
      <c r="N478" s="36"/>
      <c r="O478" s="36"/>
      <c r="P478" s="35"/>
      <c r="Q478" s="32" t="n">
        <f aca="false">IF(A478="",0,J478-N(N478)-N(O478))</f>
        <v>0</v>
      </c>
      <c r="R478" s="34" t="str">
        <f aca="false">IF(OR(A478="",Q478&lt;=0),"",MAX(0,Settings!$B$15-M478))</f>
        <v/>
      </c>
      <c r="S478" s="30" t="str">
        <f aca="false">IF(A478="","",IF(Q478&lt;=0,"Paid",IF(N(N478)&gt;0,"Part paid",IF(N(R478)&gt;0,"Overdue","Due"))))</f>
        <v/>
      </c>
      <c r="T478" s="34" t="str">
        <f aca="false">IF(A478="","",IF(MONTH(B478)&gt;=4,MONTH(B478)-3,MONTH(B478)+9))</f>
        <v/>
      </c>
    </row>
    <row r="479" customFormat="false" ht="15" hidden="false" customHeight="true" outlineLevel="0" collapsed="false">
      <c r="A479" s="27"/>
      <c r="B479" s="35"/>
      <c r="C479" s="27"/>
      <c r="D479" s="27"/>
      <c r="E479" s="36"/>
      <c r="F479" s="30" t="str">
        <f aca="false">IF(A479="","",IF(Settings!$B$8="","No GST",IF(IFERROR(INDEX(Clients!$G$5:$G$154,MATCH(C479,Clients!$A$5:$A$154,0)),"")="96","Export",IF(IFERROR(INDEX(Clients!$G$5:$G$154,MATCH(C479,Clients!$A$5:$A$154,0)),"")=Settings!$B$17,"CGST+SGST","IGST"))))</f>
        <v/>
      </c>
      <c r="G479" s="31" t="n">
        <f aca="false">IF(F479="IGST",ROUND(N(E479)*Settings!$B$10,0),0)</f>
        <v>0</v>
      </c>
      <c r="H479" s="31" t="n">
        <f aca="false">IF(F479="CGST+SGST",ROUND(N(E479)*Settings!$B$10/2,0),0)</f>
        <v>0</v>
      </c>
      <c r="I479" s="31" t="n">
        <f aca="false">H479</f>
        <v>0</v>
      </c>
      <c r="J479" s="32" t="n">
        <f aca="false">N(E479)+G479+H479+I479</f>
        <v>0</v>
      </c>
      <c r="K479" s="31" t="n">
        <f aca="false">IF(A479="",0,ROUND(N(E479)*IFERROR(INDEX(Clients!$E$5:$E$154,MATCH(C479,Clients!$A$5:$A$154,0)),0),0))</f>
        <v>0</v>
      </c>
      <c r="L479" s="31" t="n">
        <f aca="false">J479-K479</f>
        <v>0</v>
      </c>
      <c r="M479" s="33" t="str">
        <f aca="false">IF(A479="","",B479+IFERROR(INDEX(Clients!$F$5:$F$154,MATCH(C479,Clients!$A$5:$A$154,0)),0))</f>
        <v/>
      </c>
      <c r="N479" s="36"/>
      <c r="O479" s="36"/>
      <c r="P479" s="35"/>
      <c r="Q479" s="32" t="n">
        <f aca="false">IF(A479="",0,J479-N(N479)-N(O479))</f>
        <v>0</v>
      </c>
      <c r="R479" s="34" t="str">
        <f aca="false">IF(OR(A479="",Q479&lt;=0),"",MAX(0,Settings!$B$15-M479))</f>
        <v/>
      </c>
      <c r="S479" s="30" t="str">
        <f aca="false">IF(A479="","",IF(Q479&lt;=0,"Paid",IF(N(N479)&gt;0,"Part paid",IF(N(R479)&gt;0,"Overdue","Due"))))</f>
        <v/>
      </c>
      <c r="T479" s="34" t="str">
        <f aca="false">IF(A479="","",IF(MONTH(B479)&gt;=4,MONTH(B479)-3,MONTH(B479)+9))</f>
        <v/>
      </c>
    </row>
    <row r="480" customFormat="false" ht="15" hidden="false" customHeight="true" outlineLevel="0" collapsed="false">
      <c r="A480" s="27"/>
      <c r="B480" s="35"/>
      <c r="C480" s="27"/>
      <c r="D480" s="27"/>
      <c r="E480" s="36"/>
      <c r="F480" s="30" t="str">
        <f aca="false">IF(A480="","",IF(Settings!$B$8="","No GST",IF(IFERROR(INDEX(Clients!$G$5:$G$154,MATCH(C480,Clients!$A$5:$A$154,0)),"")="96","Export",IF(IFERROR(INDEX(Clients!$G$5:$G$154,MATCH(C480,Clients!$A$5:$A$154,0)),"")=Settings!$B$17,"CGST+SGST","IGST"))))</f>
        <v/>
      </c>
      <c r="G480" s="31" t="n">
        <f aca="false">IF(F480="IGST",ROUND(N(E480)*Settings!$B$10,0),0)</f>
        <v>0</v>
      </c>
      <c r="H480" s="31" t="n">
        <f aca="false">IF(F480="CGST+SGST",ROUND(N(E480)*Settings!$B$10/2,0),0)</f>
        <v>0</v>
      </c>
      <c r="I480" s="31" t="n">
        <f aca="false">H480</f>
        <v>0</v>
      </c>
      <c r="J480" s="32" t="n">
        <f aca="false">N(E480)+G480+H480+I480</f>
        <v>0</v>
      </c>
      <c r="K480" s="31" t="n">
        <f aca="false">IF(A480="",0,ROUND(N(E480)*IFERROR(INDEX(Clients!$E$5:$E$154,MATCH(C480,Clients!$A$5:$A$154,0)),0),0))</f>
        <v>0</v>
      </c>
      <c r="L480" s="31" t="n">
        <f aca="false">J480-K480</f>
        <v>0</v>
      </c>
      <c r="M480" s="33" t="str">
        <f aca="false">IF(A480="","",B480+IFERROR(INDEX(Clients!$F$5:$F$154,MATCH(C480,Clients!$A$5:$A$154,0)),0))</f>
        <v/>
      </c>
      <c r="N480" s="36"/>
      <c r="O480" s="36"/>
      <c r="P480" s="35"/>
      <c r="Q480" s="32" t="n">
        <f aca="false">IF(A480="",0,J480-N(N480)-N(O480))</f>
        <v>0</v>
      </c>
      <c r="R480" s="34" t="str">
        <f aca="false">IF(OR(A480="",Q480&lt;=0),"",MAX(0,Settings!$B$15-M480))</f>
        <v/>
      </c>
      <c r="S480" s="30" t="str">
        <f aca="false">IF(A480="","",IF(Q480&lt;=0,"Paid",IF(N(N480)&gt;0,"Part paid",IF(N(R480)&gt;0,"Overdue","Due"))))</f>
        <v/>
      </c>
      <c r="T480" s="34" t="str">
        <f aca="false">IF(A480="","",IF(MONTH(B480)&gt;=4,MONTH(B480)-3,MONTH(B480)+9))</f>
        <v/>
      </c>
    </row>
    <row r="481" customFormat="false" ht="15" hidden="false" customHeight="true" outlineLevel="0" collapsed="false">
      <c r="A481" s="27"/>
      <c r="B481" s="35"/>
      <c r="C481" s="27"/>
      <c r="D481" s="27"/>
      <c r="E481" s="36"/>
      <c r="F481" s="30" t="str">
        <f aca="false">IF(A481="","",IF(Settings!$B$8="","No GST",IF(IFERROR(INDEX(Clients!$G$5:$G$154,MATCH(C481,Clients!$A$5:$A$154,0)),"")="96","Export",IF(IFERROR(INDEX(Clients!$G$5:$G$154,MATCH(C481,Clients!$A$5:$A$154,0)),"")=Settings!$B$17,"CGST+SGST","IGST"))))</f>
        <v/>
      </c>
      <c r="G481" s="31" t="n">
        <f aca="false">IF(F481="IGST",ROUND(N(E481)*Settings!$B$10,0),0)</f>
        <v>0</v>
      </c>
      <c r="H481" s="31" t="n">
        <f aca="false">IF(F481="CGST+SGST",ROUND(N(E481)*Settings!$B$10/2,0),0)</f>
        <v>0</v>
      </c>
      <c r="I481" s="31" t="n">
        <f aca="false">H481</f>
        <v>0</v>
      </c>
      <c r="J481" s="32" t="n">
        <f aca="false">N(E481)+G481+H481+I481</f>
        <v>0</v>
      </c>
      <c r="K481" s="31" t="n">
        <f aca="false">IF(A481="",0,ROUND(N(E481)*IFERROR(INDEX(Clients!$E$5:$E$154,MATCH(C481,Clients!$A$5:$A$154,0)),0),0))</f>
        <v>0</v>
      </c>
      <c r="L481" s="31" t="n">
        <f aca="false">J481-K481</f>
        <v>0</v>
      </c>
      <c r="M481" s="33" t="str">
        <f aca="false">IF(A481="","",B481+IFERROR(INDEX(Clients!$F$5:$F$154,MATCH(C481,Clients!$A$5:$A$154,0)),0))</f>
        <v/>
      </c>
      <c r="N481" s="36"/>
      <c r="O481" s="36"/>
      <c r="P481" s="35"/>
      <c r="Q481" s="32" t="n">
        <f aca="false">IF(A481="",0,J481-N(N481)-N(O481))</f>
        <v>0</v>
      </c>
      <c r="R481" s="34" t="str">
        <f aca="false">IF(OR(A481="",Q481&lt;=0),"",MAX(0,Settings!$B$15-M481))</f>
        <v/>
      </c>
      <c r="S481" s="30" t="str">
        <f aca="false">IF(A481="","",IF(Q481&lt;=0,"Paid",IF(N(N481)&gt;0,"Part paid",IF(N(R481)&gt;0,"Overdue","Due"))))</f>
        <v/>
      </c>
      <c r="T481" s="34" t="str">
        <f aca="false">IF(A481="","",IF(MONTH(B481)&gt;=4,MONTH(B481)-3,MONTH(B481)+9))</f>
        <v/>
      </c>
    </row>
    <row r="482" customFormat="false" ht="15" hidden="false" customHeight="true" outlineLevel="0" collapsed="false">
      <c r="A482" s="27"/>
      <c r="B482" s="35"/>
      <c r="C482" s="27"/>
      <c r="D482" s="27"/>
      <c r="E482" s="36"/>
      <c r="F482" s="30" t="str">
        <f aca="false">IF(A482="","",IF(Settings!$B$8="","No GST",IF(IFERROR(INDEX(Clients!$G$5:$G$154,MATCH(C482,Clients!$A$5:$A$154,0)),"")="96","Export",IF(IFERROR(INDEX(Clients!$G$5:$G$154,MATCH(C482,Clients!$A$5:$A$154,0)),"")=Settings!$B$17,"CGST+SGST","IGST"))))</f>
        <v/>
      </c>
      <c r="G482" s="31" t="n">
        <f aca="false">IF(F482="IGST",ROUND(N(E482)*Settings!$B$10,0),0)</f>
        <v>0</v>
      </c>
      <c r="H482" s="31" t="n">
        <f aca="false">IF(F482="CGST+SGST",ROUND(N(E482)*Settings!$B$10/2,0),0)</f>
        <v>0</v>
      </c>
      <c r="I482" s="31" t="n">
        <f aca="false">H482</f>
        <v>0</v>
      </c>
      <c r="J482" s="32" t="n">
        <f aca="false">N(E482)+G482+H482+I482</f>
        <v>0</v>
      </c>
      <c r="K482" s="31" t="n">
        <f aca="false">IF(A482="",0,ROUND(N(E482)*IFERROR(INDEX(Clients!$E$5:$E$154,MATCH(C482,Clients!$A$5:$A$154,0)),0),0))</f>
        <v>0</v>
      </c>
      <c r="L482" s="31" t="n">
        <f aca="false">J482-K482</f>
        <v>0</v>
      </c>
      <c r="M482" s="33" t="str">
        <f aca="false">IF(A482="","",B482+IFERROR(INDEX(Clients!$F$5:$F$154,MATCH(C482,Clients!$A$5:$A$154,0)),0))</f>
        <v/>
      </c>
      <c r="N482" s="36"/>
      <c r="O482" s="36"/>
      <c r="P482" s="35"/>
      <c r="Q482" s="32" t="n">
        <f aca="false">IF(A482="",0,J482-N(N482)-N(O482))</f>
        <v>0</v>
      </c>
      <c r="R482" s="34" t="str">
        <f aca="false">IF(OR(A482="",Q482&lt;=0),"",MAX(0,Settings!$B$15-M482))</f>
        <v/>
      </c>
      <c r="S482" s="30" t="str">
        <f aca="false">IF(A482="","",IF(Q482&lt;=0,"Paid",IF(N(N482)&gt;0,"Part paid",IF(N(R482)&gt;0,"Overdue","Due"))))</f>
        <v/>
      </c>
      <c r="T482" s="34" t="str">
        <f aca="false">IF(A482="","",IF(MONTH(B482)&gt;=4,MONTH(B482)-3,MONTH(B482)+9))</f>
        <v/>
      </c>
    </row>
    <row r="483" customFormat="false" ht="15" hidden="false" customHeight="true" outlineLevel="0" collapsed="false">
      <c r="A483" s="27"/>
      <c r="B483" s="35"/>
      <c r="C483" s="27"/>
      <c r="D483" s="27"/>
      <c r="E483" s="36"/>
      <c r="F483" s="30" t="str">
        <f aca="false">IF(A483="","",IF(Settings!$B$8="","No GST",IF(IFERROR(INDEX(Clients!$G$5:$G$154,MATCH(C483,Clients!$A$5:$A$154,0)),"")="96","Export",IF(IFERROR(INDEX(Clients!$G$5:$G$154,MATCH(C483,Clients!$A$5:$A$154,0)),"")=Settings!$B$17,"CGST+SGST","IGST"))))</f>
        <v/>
      </c>
      <c r="G483" s="31" t="n">
        <f aca="false">IF(F483="IGST",ROUND(N(E483)*Settings!$B$10,0),0)</f>
        <v>0</v>
      </c>
      <c r="H483" s="31" t="n">
        <f aca="false">IF(F483="CGST+SGST",ROUND(N(E483)*Settings!$B$10/2,0),0)</f>
        <v>0</v>
      </c>
      <c r="I483" s="31" t="n">
        <f aca="false">H483</f>
        <v>0</v>
      </c>
      <c r="J483" s="32" t="n">
        <f aca="false">N(E483)+G483+H483+I483</f>
        <v>0</v>
      </c>
      <c r="K483" s="31" t="n">
        <f aca="false">IF(A483="",0,ROUND(N(E483)*IFERROR(INDEX(Clients!$E$5:$E$154,MATCH(C483,Clients!$A$5:$A$154,0)),0),0))</f>
        <v>0</v>
      </c>
      <c r="L483" s="31" t="n">
        <f aca="false">J483-K483</f>
        <v>0</v>
      </c>
      <c r="M483" s="33" t="str">
        <f aca="false">IF(A483="","",B483+IFERROR(INDEX(Clients!$F$5:$F$154,MATCH(C483,Clients!$A$5:$A$154,0)),0))</f>
        <v/>
      </c>
      <c r="N483" s="36"/>
      <c r="O483" s="36"/>
      <c r="P483" s="35"/>
      <c r="Q483" s="32" t="n">
        <f aca="false">IF(A483="",0,J483-N(N483)-N(O483))</f>
        <v>0</v>
      </c>
      <c r="R483" s="34" t="str">
        <f aca="false">IF(OR(A483="",Q483&lt;=0),"",MAX(0,Settings!$B$15-M483))</f>
        <v/>
      </c>
      <c r="S483" s="30" t="str">
        <f aca="false">IF(A483="","",IF(Q483&lt;=0,"Paid",IF(N(N483)&gt;0,"Part paid",IF(N(R483)&gt;0,"Overdue","Due"))))</f>
        <v/>
      </c>
      <c r="T483" s="34" t="str">
        <f aca="false">IF(A483="","",IF(MONTH(B483)&gt;=4,MONTH(B483)-3,MONTH(B483)+9))</f>
        <v/>
      </c>
    </row>
    <row r="484" customFormat="false" ht="15" hidden="false" customHeight="true" outlineLevel="0" collapsed="false">
      <c r="A484" s="27"/>
      <c r="B484" s="35"/>
      <c r="C484" s="27"/>
      <c r="D484" s="27"/>
      <c r="E484" s="36"/>
      <c r="F484" s="30" t="str">
        <f aca="false">IF(A484="","",IF(Settings!$B$8="","No GST",IF(IFERROR(INDEX(Clients!$G$5:$G$154,MATCH(C484,Clients!$A$5:$A$154,0)),"")="96","Export",IF(IFERROR(INDEX(Clients!$G$5:$G$154,MATCH(C484,Clients!$A$5:$A$154,0)),"")=Settings!$B$17,"CGST+SGST","IGST"))))</f>
        <v/>
      </c>
      <c r="G484" s="31" t="n">
        <f aca="false">IF(F484="IGST",ROUND(N(E484)*Settings!$B$10,0),0)</f>
        <v>0</v>
      </c>
      <c r="H484" s="31" t="n">
        <f aca="false">IF(F484="CGST+SGST",ROUND(N(E484)*Settings!$B$10/2,0),0)</f>
        <v>0</v>
      </c>
      <c r="I484" s="31" t="n">
        <f aca="false">H484</f>
        <v>0</v>
      </c>
      <c r="J484" s="32" t="n">
        <f aca="false">N(E484)+G484+H484+I484</f>
        <v>0</v>
      </c>
      <c r="K484" s="31" t="n">
        <f aca="false">IF(A484="",0,ROUND(N(E484)*IFERROR(INDEX(Clients!$E$5:$E$154,MATCH(C484,Clients!$A$5:$A$154,0)),0),0))</f>
        <v>0</v>
      </c>
      <c r="L484" s="31" t="n">
        <f aca="false">J484-K484</f>
        <v>0</v>
      </c>
      <c r="M484" s="33" t="str">
        <f aca="false">IF(A484="","",B484+IFERROR(INDEX(Clients!$F$5:$F$154,MATCH(C484,Clients!$A$5:$A$154,0)),0))</f>
        <v/>
      </c>
      <c r="N484" s="36"/>
      <c r="O484" s="36"/>
      <c r="P484" s="35"/>
      <c r="Q484" s="32" t="n">
        <f aca="false">IF(A484="",0,J484-N(N484)-N(O484))</f>
        <v>0</v>
      </c>
      <c r="R484" s="34" t="str">
        <f aca="false">IF(OR(A484="",Q484&lt;=0),"",MAX(0,Settings!$B$15-M484))</f>
        <v/>
      </c>
      <c r="S484" s="30" t="str">
        <f aca="false">IF(A484="","",IF(Q484&lt;=0,"Paid",IF(N(N484)&gt;0,"Part paid",IF(N(R484)&gt;0,"Overdue","Due"))))</f>
        <v/>
      </c>
      <c r="T484" s="34" t="str">
        <f aca="false">IF(A484="","",IF(MONTH(B484)&gt;=4,MONTH(B484)-3,MONTH(B484)+9))</f>
        <v/>
      </c>
    </row>
    <row r="485" customFormat="false" ht="15" hidden="false" customHeight="true" outlineLevel="0" collapsed="false">
      <c r="A485" s="27"/>
      <c r="B485" s="35"/>
      <c r="C485" s="27"/>
      <c r="D485" s="27"/>
      <c r="E485" s="36"/>
      <c r="F485" s="30" t="str">
        <f aca="false">IF(A485="","",IF(Settings!$B$8="","No GST",IF(IFERROR(INDEX(Clients!$G$5:$G$154,MATCH(C485,Clients!$A$5:$A$154,0)),"")="96","Export",IF(IFERROR(INDEX(Clients!$G$5:$G$154,MATCH(C485,Clients!$A$5:$A$154,0)),"")=Settings!$B$17,"CGST+SGST","IGST"))))</f>
        <v/>
      </c>
      <c r="G485" s="31" t="n">
        <f aca="false">IF(F485="IGST",ROUND(N(E485)*Settings!$B$10,0),0)</f>
        <v>0</v>
      </c>
      <c r="H485" s="31" t="n">
        <f aca="false">IF(F485="CGST+SGST",ROUND(N(E485)*Settings!$B$10/2,0),0)</f>
        <v>0</v>
      </c>
      <c r="I485" s="31" t="n">
        <f aca="false">H485</f>
        <v>0</v>
      </c>
      <c r="J485" s="32" t="n">
        <f aca="false">N(E485)+G485+H485+I485</f>
        <v>0</v>
      </c>
      <c r="K485" s="31" t="n">
        <f aca="false">IF(A485="",0,ROUND(N(E485)*IFERROR(INDEX(Clients!$E$5:$E$154,MATCH(C485,Clients!$A$5:$A$154,0)),0),0))</f>
        <v>0</v>
      </c>
      <c r="L485" s="31" t="n">
        <f aca="false">J485-K485</f>
        <v>0</v>
      </c>
      <c r="M485" s="33" t="str">
        <f aca="false">IF(A485="","",B485+IFERROR(INDEX(Clients!$F$5:$F$154,MATCH(C485,Clients!$A$5:$A$154,0)),0))</f>
        <v/>
      </c>
      <c r="N485" s="36"/>
      <c r="O485" s="36"/>
      <c r="P485" s="35"/>
      <c r="Q485" s="32" t="n">
        <f aca="false">IF(A485="",0,J485-N(N485)-N(O485))</f>
        <v>0</v>
      </c>
      <c r="R485" s="34" t="str">
        <f aca="false">IF(OR(A485="",Q485&lt;=0),"",MAX(0,Settings!$B$15-M485))</f>
        <v/>
      </c>
      <c r="S485" s="30" t="str">
        <f aca="false">IF(A485="","",IF(Q485&lt;=0,"Paid",IF(N(N485)&gt;0,"Part paid",IF(N(R485)&gt;0,"Overdue","Due"))))</f>
        <v/>
      </c>
      <c r="T485" s="34" t="str">
        <f aca="false">IF(A485="","",IF(MONTH(B485)&gt;=4,MONTH(B485)-3,MONTH(B485)+9))</f>
        <v/>
      </c>
    </row>
    <row r="486" customFormat="false" ht="15" hidden="false" customHeight="true" outlineLevel="0" collapsed="false">
      <c r="A486" s="27"/>
      <c r="B486" s="35"/>
      <c r="C486" s="27"/>
      <c r="D486" s="27"/>
      <c r="E486" s="36"/>
      <c r="F486" s="30" t="str">
        <f aca="false">IF(A486="","",IF(Settings!$B$8="","No GST",IF(IFERROR(INDEX(Clients!$G$5:$G$154,MATCH(C486,Clients!$A$5:$A$154,0)),"")="96","Export",IF(IFERROR(INDEX(Clients!$G$5:$G$154,MATCH(C486,Clients!$A$5:$A$154,0)),"")=Settings!$B$17,"CGST+SGST","IGST"))))</f>
        <v/>
      </c>
      <c r="G486" s="31" t="n">
        <f aca="false">IF(F486="IGST",ROUND(N(E486)*Settings!$B$10,0),0)</f>
        <v>0</v>
      </c>
      <c r="H486" s="31" t="n">
        <f aca="false">IF(F486="CGST+SGST",ROUND(N(E486)*Settings!$B$10/2,0),0)</f>
        <v>0</v>
      </c>
      <c r="I486" s="31" t="n">
        <f aca="false">H486</f>
        <v>0</v>
      </c>
      <c r="J486" s="32" t="n">
        <f aca="false">N(E486)+G486+H486+I486</f>
        <v>0</v>
      </c>
      <c r="K486" s="31" t="n">
        <f aca="false">IF(A486="",0,ROUND(N(E486)*IFERROR(INDEX(Clients!$E$5:$E$154,MATCH(C486,Clients!$A$5:$A$154,0)),0),0))</f>
        <v>0</v>
      </c>
      <c r="L486" s="31" t="n">
        <f aca="false">J486-K486</f>
        <v>0</v>
      </c>
      <c r="M486" s="33" t="str">
        <f aca="false">IF(A486="","",B486+IFERROR(INDEX(Clients!$F$5:$F$154,MATCH(C486,Clients!$A$5:$A$154,0)),0))</f>
        <v/>
      </c>
      <c r="N486" s="36"/>
      <c r="O486" s="36"/>
      <c r="P486" s="35"/>
      <c r="Q486" s="32" t="n">
        <f aca="false">IF(A486="",0,J486-N(N486)-N(O486))</f>
        <v>0</v>
      </c>
      <c r="R486" s="34" t="str">
        <f aca="false">IF(OR(A486="",Q486&lt;=0),"",MAX(0,Settings!$B$15-M486))</f>
        <v/>
      </c>
      <c r="S486" s="30" t="str">
        <f aca="false">IF(A486="","",IF(Q486&lt;=0,"Paid",IF(N(N486)&gt;0,"Part paid",IF(N(R486)&gt;0,"Overdue","Due"))))</f>
        <v/>
      </c>
      <c r="T486" s="34" t="str">
        <f aca="false">IF(A486="","",IF(MONTH(B486)&gt;=4,MONTH(B486)-3,MONTH(B486)+9))</f>
        <v/>
      </c>
    </row>
    <row r="487" customFormat="false" ht="15" hidden="false" customHeight="true" outlineLevel="0" collapsed="false">
      <c r="A487" s="27"/>
      <c r="B487" s="35"/>
      <c r="C487" s="27"/>
      <c r="D487" s="27"/>
      <c r="E487" s="36"/>
      <c r="F487" s="30" t="str">
        <f aca="false">IF(A487="","",IF(Settings!$B$8="","No GST",IF(IFERROR(INDEX(Clients!$G$5:$G$154,MATCH(C487,Clients!$A$5:$A$154,0)),"")="96","Export",IF(IFERROR(INDEX(Clients!$G$5:$G$154,MATCH(C487,Clients!$A$5:$A$154,0)),"")=Settings!$B$17,"CGST+SGST","IGST"))))</f>
        <v/>
      </c>
      <c r="G487" s="31" t="n">
        <f aca="false">IF(F487="IGST",ROUND(N(E487)*Settings!$B$10,0),0)</f>
        <v>0</v>
      </c>
      <c r="H487" s="31" t="n">
        <f aca="false">IF(F487="CGST+SGST",ROUND(N(E487)*Settings!$B$10/2,0),0)</f>
        <v>0</v>
      </c>
      <c r="I487" s="31" t="n">
        <f aca="false">H487</f>
        <v>0</v>
      </c>
      <c r="J487" s="32" t="n">
        <f aca="false">N(E487)+G487+H487+I487</f>
        <v>0</v>
      </c>
      <c r="K487" s="31" t="n">
        <f aca="false">IF(A487="",0,ROUND(N(E487)*IFERROR(INDEX(Clients!$E$5:$E$154,MATCH(C487,Clients!$A$5:$A$154,0)),0),0))</f>
        <v>0</v>
      </c>
      <c r="L487" s="31" t="n">
        <f aca="false">J487-K487</f>
        <v>0</v>
      </c>
      <c r="M487" s="33" t="str">
        <f aca="false">IF(A487="","",B487+IFERROR(INDEX(Clients!$F$5:$F$154,MATCH(C487,Clients!$A$5:$A$154,0)),0))</f>
        <v/>
      </c>
      <c r="N487" s="36"/>
      <c r="O487" s="36"/>
      <c r="P487" s="35"/>
      <c r="Q487" s="32" t="n">
        <f aca="false">IF(A487="",0,J487-N(N487)-N(O487))</f>
        <v>0</v>
      </c>
      <c r="R487" s="34" t="str">
        <f aca="false">IF(OR(A487="",Q487&lt;=0),"",MAX(0,Settings!$B$15-M487))</f>
        <v/>
      </c>
      <c r="S487" s="30" t="str">
        <f aca="false">IF(A487="","",IF(Q487&lt;=0,"Paid",IF(N(N487)&gt;0,"Part paid",IF(N(R487)&gt;0,"Overdue","Due"))))</f>
        <v/>
      </c>
      <c r="T487" s="34" t="str">
        <f aca="false">IF(A487="","",IF(MONTH(B487)&gt;=4,MONTH(B487)-3,MONTH(B487)+9))</f>
        <v/>
      </c>
    </row>
    <row r="488" customFormat="false" ht="15" hidden="false" customHeight="true" outlineLevel="0" collapsed="false">
      <c r="A488" s="27"/>
      <c r="B488" s="35"/>
      <c r="C488" s="27"/>
      <c r="D488" s="27"/>
      <c r="E488" s="36"/>
      <c r="F488" s="30" t="str">
        <f aca="false">IF(A488="","",IF(Settings!$B$8="","No GST",IF(IFERROR(INDEX(Clients!$G$5:$G$154,MATCH(C488,Clients!$A$5:$A$154,0)),"")="96","Export",IF(IFERROR(INDEX(Clients!$G$5:$G$154,MATCH(C488,Clients!$A$5:$A$154,0)),"")=Settings!$B$17,"CGST+SGST","IGST"))))</f>
        <v/>
      </c>
      <c r="G488" s="31" t="n">
        <f aca="false">IF(F488="IGST",ROUND(N(E488)*Settings!$B$10,0),0)</f>
        <v>0</v>
      </c>
      <c r="H488" s="31" t="n">
        <f aca="false">IF(F488="CGST+SGST",ROUND(N(E488)*Settings!$B$10/2,0),0)</f>
        <v>0</v>
      </c>
      <c r="I488" s="31" t="n">
        <f aca="false">H488</f>
        <v>0</v>
      </c>
      <c r="J488" s="32" t="n">
        <f aca="false">N(E488)+G488+H488+I488</f>
        <v>0</v>
      </c>
      <c r="K488" s="31" t="n">
        <f aca="false">IF(A488="",0,ROUND(N(E488)*IFERROR(INDEX(Clients!$E$5:$E$154,MATCH(C488,Clients!$A$5:$A$154,0)),0),0))</f>
        <v>0</v>
      </c>
      <c r="L488" s="31" t="n">
        <f aca="false">J488-K488</f>
        <v>0</v>
      </c>
      <c r="M488" s="33" t="str">
        <f aca="false">IF(A488="","",B488+IFERROR(INDEX(Clients!$F$5:$F$154,MATCH(C488,Clients!$A$5:$A$154,0)),0))</f>
        <v/>
      </c>
      <c r="N488" s="36"/>
      <c r="O488" s="36"/>
      <c r="P488" s="35"/>
      <c r="Q488" s="32" t="n">
        <f aca="false">IF(A488="",0,J488-N(N488)-N(O488))</f>
        <v>0</v>
      </c>
      <c r="R488" s="34" t="str">
        <f aca="false">IF(OR(A488="",Q488&lt;=0),"",MAX(0,Settings!$B$15-M488))</f>
        <v/>
      </c>
      <c r="S488" s="30" t="str">
        <f aca="false">IF(A488="","",IF(Q488&lt;=0,"Paid",IF(N(N488)&gt;0,"Part paid",IF(N(R488)&gt;0,"Overdue","Due"))))</f>
        <v/>
      </c>
      <c r="T488" s="34" t="str">
        <f aca="false">IF(A488="","",IF(MONTH(B488)&gt;=4,MONTH(B488)-3,MONTH(B488)+9))</f>
        <v/>
      </c>
    </row>
    <row r="489" customFormat="false" ht="15" hidden="false" customHeight="true" outlineLevel="0" collapsed="false">
      <c r="A489" s="27"/>
      <c r="B489" s="35"/>
      <c r="C489" s="27"/>
      <c r="D489" s="27"/>
      <c r="E489" s="36"/>
      <c r="F489" s="30" t="str">
        <f aca="false">IF(A489="","",IF(Settings!$B$8="","No GST",IF(IFERROR(INDEX(Clients!$G$5:$G$154,MATCH(C489,Clients!$A$5:$A$154,0)),"")="96","Export",IF(IFERROR(INDEX(Clients!$G$5:$G$154,MATCH(C489,Clients!$A$5:$A$154,0)),"")=Settings!$B$17,"CGST+SGST","IGST"))))</f>
        <v/>
      </c>
      <c r="G489" s="31" t="n">
        <f aca="false">IF(F489="IGST",ROUND(N(E489)*Settings!$B$10,0),0)</f>
        <v>0</v>
      </c>
      <c r="H489" s="31" t="n">
        <f aca="false">IF(F489="CGST+SGST",ROUND(N(E489)*Settings!$B$10/2,0),0)</f>
        <v>0</v>
      </c>
      <c r="I489" s="31" t="n">
        <f aca="false">H489</f>
        <v>0</v>
      </c>
      <c r="J489" s="32" t="n">
        <f aca="false">N(E489)+G489+H489+I489</f>
        <v>0</v>
      </c>
      <c r="K489" s="31" t="n">
        <f aca="false">IF(A489="",0,ROUND(N(E489)*IFERROR(INDEX(Clients!$E$5:$E$154,MATCH(C489,Clients!$A$5:$A$154,0)),0),0))</f>
        <v>0</v>
      </c>
      <c r="L489" s="31" t="n">
        <f aca="false">J489-K489</f>
        <v>0</v>
      </c>
      <c r="M489" s="33" t="str">
        <f aca="false">IF(A489="","",B489+IFERROR(INDEX(Clients!$F$5:$F$154,MATCH(C489,Clients!$A$5:$A$154,0)),0))</f>
        <v/>
      </c>
      <c r="N489" s="36"/>
      <c r="O489" s="36"/>
      <c r="P489" s="35"/>
      <c r="Q489" s="32" t="n">
        <f aca="false">IF(A489="",0,J489-N(N489)-N(O489))</f>
        <v>0</v>
      </c>
      <c r="R489" s="34" t="str">
        <f aca="false">IF(OR(A489="",Q489&lt;=0),"",MAX(0,Settings!$B$15-M489))</f>
        <v/>
      </c>
      <c r="S489" s="30" t="str">
        <f aca="false">IF(A489="","",IF(Q489&lt;=0,"Paid",IF(N(N489)&gt;0,"Part paid",IF(N(R489)&gt;0,"Overdue","Due"))))</f>
        <v/>
      </c>
      <c r="T489" s="34" t="str">
        <f aca="false">IF(A489="","",IF(MONTH(B489)&gt;=4,MONTH(B489)-3,MONTH(B489)+9))</f>
        <v/>
      </c>
    </row>
    <row r="490" customFormat="false" ht="15" hidden="false" customHeight="true" outlineLevel="0" collapsed="false">
      <c r="A490" s="27"/>
      <c r="B490" s="35"/>
      <c r="C490" s="27"/>
      <c r="D490" s="27"/>
      <c r="E490" s="36"/>
      <c r="F490" s="30" t="str">
        <f aca="false">IF(A490="","",IF(Settings!$B$8="","No GST",IF(IFERROR(INDEX(Clients!$G$5:$G$154,MATCH(C490,Clients!$A$5:$A$154,0)),"")="96","Export",IF(IFERROR(INDEX(Clients!$G$5:$G$154,MATCH(C490,Clients!$A$5:$A$154,0)),"")=Settings!$B$17,"CGST+SGST","IGST"))))</f>
        <v/>
      </c>
      <c r="G490" s="31" t="n">
        <f aca="false">IF(F490="IGST",ROUND(N(E490)*Settings!$B$10,0),0)</f>
        <v>0</v>
      </c>
      <c r="H490" s="31" t="n">
        <f aca="false">IF(F490="CGST+SGST",ROUND(N(E490)*Settings!$B$10/2,0),0)</f>
        <v>0</v>
      </c>
      <c r="I490" s="31" t="n">
        <f aca="false">H490</f>
        <v>0</v>
      </c>
      <c r="J490" s="32" t="n">
        <f aca="false">N(E490)+G490+H490+I490</f>
        <v>0</v>
      </c>
      <c r="K490" s="31" t="n">
        <f aca="false">IF(A490="",0,ROUND(N(E490)*IFERROR(INDEX(Clients!$E$5:$E$154,MATCH(C490,Clients!$A$5:$A$154,0)),0),0))</f>
        <v>0</v>
      </c>
      <c r="L490" s="31" t="n">
        <f aca="false">J490-K490</f>
        <v>0</v>
      </c>
      <c r="M490" s="33" t="str">
        <f aca="false">IF(A490="","",B490+IFERROR(INDEX(Clients!$F$5:$F$154,MATCH(C490,Clients!$A$5:$A$154,0)),0))</f>
        <v/>
      </c>
      <c r="N490" s="36"/>
      <c r="O490" s="36"/>
      <c r="P490" s="35"/>
      <c r="Q490" s="32" t="n">
        <f aca="false">IF(A490="",0,J490-N(N490)-N(O490))</f>
        <v>0</v>
      </c>
      <c r="R490" s="34" t="str">
        <f aca="false">IF(OR(A490="",Q490&lt;=0),"",MAX(0,Settings!$B$15-M490))</f>
        <v/>
      </c>
      <c r="S490" s="30" t="str">
        <f aca="false">IF(A490="","",IF(Q490&lt;=0,"Paid",IF(N(N490)&gt;0,"Part paid",IF(N(R490)&gt;0,"Overdue","Due"))))</f>
        <v/>
      </c>
      <c r="T490" s="34" t="str">
        <f aca="false">IF(A490="","",IF(MONTH(B490)&gt;=4,MONTH(B490)-3,MONTH(B490)+9))</f>
        <v/>
      </c>
    </row>
    <row r="491" customFormat="false" ht="15" hidden="false" customHeight="true" outlineLevel="0" collapsed="false">
      <c r="A491" s="27"/>
      <c r="B491" s="35"/>
      <c r="C491" s="27"/>
      <c r="D491" s="27"/>
      <c r="E491" s="36"/>
      <c r="F491" s="30" t="str">
        <f aca="false">IF(A491="","",IF(Settings!$B$8="","No GST",IF(IFERROR(INDEX(Clients!$G$5:$G$154,MATCH(C491,Clients!$A$5:$A$154,0)),"")="96","Export",IF(IFERROR(INDEX(Clients!$G$5:$G$154,MATCH(C491,Clients!$A$5:$A$154,0)),"")=Settings!$B$17,"CGST+SGST","IGST"))))</f>
        <v/>
      </c>
      <c r="G491" s="31" t="n">
        <f aca="false">IF(F491="IGST",ROUND(N(E491)*Settings!$B$10,0),0)</f>
        <v>0</v>
      </c>
      <c r="H491" s="31" t="n">
        <f aca="false">IF(F491="CGST+SGST",ROUND(N(E491)*Settings!$B$10/2,0),0)</f>
        <v>0</v>
      </c>
      <c r="I491" s="31" t="n">
        <f aca="false">H491</f>
        <v>0</v>
      </c>
      <c r="J491" s="32" t="n">
        <f aca="false">N(E491)+G491+H491+I491</f>
        <v>0</v>
      </c>
      <c r="K491" s="31" t="n">
        <f aca="false">IF(A491="",0,ROUND(N(E491)*IFERROR(INDEX(Clients!$E$5:$E$154,MATCH(C491,Clients!$A$5:$A$154,0)),0),0))</f>
        <v>0</v>
      </c>
      <c r="L491" s="31" t="n">
        <f aca="false">J491-K491</f>
        <v>0</v>
      </c>
      <c r="M491" s="33" t="str">
        <f aca="false">IF(A491="","",B491+IFERROR(INDEX(Clients!$F$5:$F$154,MATCH(C491,Clients!$A$5:$A$154,0)),0))</f>
        <v/>
      </c>
      <c r="N491" s="36"/>
      <c r="O491" s="36"/>
      <c r="P491" s="35"/>
      <c r="Q491" s="32" t="n">
        <f aca="false">IF(A491="",0,J491-N(N491)-N(O491))</f>
        <v>0</v>
      </c>
      <c r="R491" s="34" t="str">
        <f aca="false">IF(OR(A491="",Q491&lt;=0),"",MAX(0,Settings!$B$15-M491))</f>
        <v/>
      </c>
      <c r="S491" s="30" t="str">
        <f aca="false">IF(A491="","",IF(Q491&lt;=0,"Paid",IF(N(N491)&gt;0,"Part paid",IF(N(R491)&gt;0,"Overdue","Due"))))</f>
        <v/>
      </c>
      <c r="T491" s="34" t="str">
        <f aca="false">IF(A491="","",IF(MONTH(B491)&gt;=4,MONTH(B491)-3,MONTH(B491)+9))</f>
        <v/>
      </c>
    </row>
    <row r="492" customFormat="false" ht="15" hidden="false" customHeight="true" outlineLevel="0" collapsed="false">
      <c r="A492" s="27"/>
      <c r="B492" s="35"/>
      <c r="C492" s="27"/>
      <c r="D492" s="27"/>
      <c r="E492" s="36"/>
      <c r="F492" s="30" t="str">
        <f aca="false">IF(A492="","",IF(Settings!$B$8="","No GST",IF(IFERROR(INDEX(Clients!$G$5:$G$154,MATCH(C492,Clients!$A$5:$A$154,0)),"")="96","Export",IF(IFERROR(INDEX(Clients!$G$5:$G$154,MATCH(C492,Clients!$A$5:$A$154,0)),"")=Settings!$B$17,"CGST+SGST","IGST"))))</f>
        <v/>
      </c>
      <c r="G492" s="31" t="n">
        <f aca="false">IF(F492="IGST",ROUND(N(E492)*Settings!$B$10,0),0)</f>
        <v>0</v>
      </c>
      <c r="H492" s="31" t="n">
        <f aca="false">IF(F492="CGST+SGST",ROUND(N(E492)*Settings!$B$10/2,0),0)</f>
        <v>0</v>
      </c>
      <c r="I492" s="31" t="n">
        <f aca="false">H492</f>
        <v>0</v>
      </c>
      <c r="J492" s="32" t="n">
        <f aca="false">N(E492)+G492+H492+I492</f>
        <v>0</v>
      </c>
      <c r="K492" s="31" t="n">
        <f aca="false">IF(A492="",0,ROUND(N(E492)*IFERROR(INDEX(Clients!$E$5:$E$154,MATCH(C492,Clients!$A$5:$A$154,0)),0),0))</f>
        <v>0</v>
      </c>
      <c r="L492" s="31" t="n">
        <f aca="false">J492-K492</f>
        <v>0</v>
      </c>
      <c r="M492" s="33" t="str">
        <f aca="false">IF(A492="","",B492+IFERROR(INDEX(Clients!$F$5:$F$154,MATCH(C492,Clients!$A$5:$A$154,0)),0))</f>
        <v/>
      </c>
      <c r="N492" s="36"/>
      <c r="O492" s="36"/>
      <c r="P492" s="35"/>
      <c r="Q492" s="32" t="n">
        <f aca="false">IF(A492="",0,J492-N(N492)-N(O492))</f>
        <v>0</v>
      </c>
      <c r="R492" s="34" t="str">
        <f aca="false">IF(OR(A492="",Q492&lt;=0),"",MAX(0,Settings!$B$15-M492))</f>
        <v/>
      </c>
      <c r="S492" s="30" t="str">
        <f aca="false">IF(A492="","",IF(Q492&lt;=0,"Paid",IF(N(N492)&gt;0,"Part paid",IF(N(R492)&gt;0,"Overdue","Due"))))</f>
        <v/>
      </c>
      <c r="T492" s="34" t="str">
        <f aca="false">IF(A492="","",IF(MONTH(B492)&gt;=4,MONTH(B492)-3,MONTH(B492)+9))</f>
        <v/>
      </c>
    </row>
    <row r="493" customFormat="false" ht="15" hidden="false" customHeight="true" outlineLevel="0" collapsed="false">
      <c r="A493" s="27"/>
      <c r="B493" s="35"/>
      <c r="C493" s="27"/>
      <c r="D493" s="27"/>
      <c r="E493" s="36"/>
      <c r="F493" s="30" t="str">
        <f aca="false">IF(A493="","",IF(Settings!$B$8="","No GST",IF(IFERROR(INDEX(Clients!$G$5:$G$154,MATCH(C493,Clients!$A$5:$A$154,0)),"")="96","Export",IF(IFERROR(INDEX(Clients!$G$5:$G$154,MATCH(C493,Clients!$A$5:$A$154,0)),"")=Settings!$B$17,"CGST+SGST","IGST"))))</f>
        <v/>
      </c>
      <c r="G493" s="31" t="n">
        <f aca="false">IF(F493="IGST",ROUND(N(E493)*Settings!$B$10,0),0)</f>
        <v>0</v>
      </c>
      <c r="H493" s="31" t="n">
        <f aca="false">IF(F493="CGST+SGST",ROUND(N(E493)*Settings!$B$10/2,0),0)</f>
        <v>0</v>
      </c>
      <c r="I493" s="31" t="n">
        <f aca="false">H493</f>
        <v>0</v>
      </c>
      <c r="J493" s="32" t="n">
        <f aca="false">N(E493)+G493+H493+I493</f>
        <v>0</v>
      </c>
      <c r="K493" s="31" t="n">
        <f aca="false">IF(A493="",0,ROUND(N(E493)*IFERROR(INDEX(Clients!$E$5:$E$154,MATCH(C493,Clients!$A$5:$A$154,0)),0),0))</f>
        <v>0</v>
      </c>
      <c r="L493" s="31" t="n">
        <f aca="false">J493-K493</f>
        <v>0</v>
      </c>
      <c r="M493" s="33" t="str">
        <f aca="false">IF(A493="","",B493+IFERROR(INDEX(Clients!$F$5:$F$154,MATCH(C493,Clients!$A$5:$A$154,0)),0))</f>
        <v/>
      </c>
      <c r="N493" s="36"/>
      <c r="O493" s="36"/>
      <c r="P493" s="35"/>
      <c r="Q493" s="32" t="n">
        <f aca="false">IF(A493="",0,J493-N(N493)-N(O493))</f>
        <v>0</v>
      </c>
      <c r="R493" s="34" t="str">
        <f aca="false">IF(OR(A493="",Q493&lt;=0),"",MAX(0,Settings!$B$15-M493))</f>
        <v/>
      </c>
      <c r="S493" s="30" t="str">
        <f aca="false">IF(A493="","",IF(Q493&lt;=0,"Paid",IF(N(N493)&gt;0,"Part paid",IF(N(R493)&gt;0,"Overdue","Due"))))</f>
        <v/>
      </c>
      <c r="T493" s="34" t="str">
        <f aca="false">IF(A493="","",IF(MONTH(B493)&gt;=4,MONTH(B493)-3,MONTH(B493)+9))</f>
        <v/>
      </c>
    </row>
    <row r="494" customFormat="false" ht="15" hidden="false" customHeight="true" outlineLevel="0" collapsed="false">
      <c r="A494" s="27"/>
      <c r="B494" s="35"/>
      <c r="C494" s="27"/>
      <c r="D494" s="27"/>
      <c r="E494" s="36"/>
      <c r="F494" s="30" t="str">
        <f aca="false">IF(A494="","",IF(Settings!$B$8="","No GST",IF(IFERROR(INDEX(Clients!$G$5:$G$154,MATCH(C494,Clients!$A$5:$A$154,0)),"")="96","Export",IF(IFERROR(INDEX(Clients!$G$5:$G$154,MATCH(C494,Clients!$A$5:$A$154,0)),"")=Settings!$B$17,"CGST+SGST","IGST"))))</f>
        <v/>
      </c>
      <c r="G494" s="31" t="n">
        <f aca="false">IF(F494="IGST",ROUND(N(E494)*Settings!$B$10,0),0)</f>
        <v>0</v>
      </c>
      <c r="H494" s="31" t="n">
        <f aca="false">IF(F494="CGST+SGST",ROUND(N(E494)*Settings!$B$10/2,0),0)</f>
        <v>0</v>
      </c>
      <c r="I494" s="31" t="n">
        <f aca="false">H494</f>
        <v>0</v>
      </c>
      <c r="J494" s="32" t="n">
        <f aca="false">N(E494)+G494+H494+I494</f>
        <v>0</v>
      </c>
      <c r="K494" s="31" t="n">
        <f aca="false">IF(A494="",0,ROUND(N(E494)*IFERROR(INDEX(Clients!$E$5:$E$154,MATCH(C494,Clients!$A$5:$A$154,0)),0),0))</f>
        <v>0</v>
      </c>
      <c r="L494" s="31" t="n">
        <f aca="false">J494-K494</f>
        <v>0</v>
      </c>
      <c r="M494" s="33" t="str">
        <f aca="false">IF(A494="","",B494+IFERROR(INDEX(Clients!$F$5:$F$154,MATCH(C494,Clients!$A$5:$A$154,0)),0))</f>
        <v/>
      </c>
      <c r="N494" s="36"/>
      <c r="O494" s="36"/>
      <c r="P494" s="35"/>
      <c r="Q494" s="32" t="n">
        <f aca="false">IF(A494="",0,J494-N(N494)-N(O494))</f>
        <v>0</v>
      </c>
      <c r="R494" s="34" t="str">
        <f aca="false">IF(OR(A494="",Q494&lt;=0),"",MAX(0,Settings!$B$15-M494))</f>
        <v/>
      </c>
      <c r="S494" s="30" t="str">
        <f aca="false">IF(A494="","",IF(Q494&lt;=0,"Paid",IF(N(N494)&gt;0,"Part paid",IF(N(R494)&gt;0,"Overdue","Due"))))</f>
        <v/>
      </c>
      <c r="T494" s="34" t="str">
        <f aca="false">IF(A494="","",IF(MONTH(B494)&gt;=4,MONTH(B494)-3,MONTH(B494)+9))</f>
        <v/>
      </c>
    </row>
    <row r="495" customFormat="false" ht="15" hidden="false" customHeight="true" outlineLevel="0" collapsed="false">
      <c r="A495" s="27"/>
      <c r="B495" s="35"/>
      <c r="C495" s="27"/>
      <c r="D495" s="27"/>
      <c r="E495" s="36"/>
      <c r="F495" s="30" t="str">
        <f aca="false">IF(A495="","",IF(Settings!$B$8="","No GST",IF(IFERROR(INDEX(Clients!$G$5:$G$154,MATCH(C495,Clients!$A$5:$A$154,0)),"")="96","Export",IF(IFERROR(INDEX(Clients!$G$5:$G$154,MATCH(C495,Clients!$A$5:$A$154,0)),"")=Settings!$B$17,"CGST+SGST","IGST"))))</f>
        <v/>
      </c>
      <c r="G495" s="31" t="n">
        <f aca="false">IF(F495="IGST",ROUND(N(E495)*Settings!$B$10,0),0)</f>
        <v>0</v>
      </c>
      <c r="H495" s="31" t="n">
        <f aca="false">IF(F495="CGST+SGST",ROUND(N(E495)*Settings!$B$10/2,0),0)</f>
        <v>0</v>
      </c>
      <c r="I495" s="31" t="n">
        <f aca="false">H495</f>
        <v>0</v>
      </c>
      <c r="J495" s="32" t="n">
        <f aca="false">N(E495)+G495+H495+I495</f>
        <v>0</v>
      </c>
      <c r="K495" s="31" t="n">
        <f aca="false">IF(A495="",0,ROUND(N(E495)*IFERROR(INDEX(Clients!$E$5:$E$154,MATCH(C495,Clients!$A$5:$A$154,0)),0),0))</f>
        <v>0</v>
      </c>
      <c r="L495" s="31" t="n">
        <f aca="false">J495-K495</f>
        <v>0</v>
      </c>
      <c r="M495" s="33" t="str">
        <f aca="false">IF(A495="","",B495+IFERROR(INDEX(Clients!$F$5:$F$154,MATCH(C495,Clients!$A$5:$A$154,0)),0))</f>
        <v/>
      </c>
      <c r="N495" s="36"/>
      <c r="O495" s="36"/>
      <c r="P495" s="35"/>
      <c r="Q495" s="32" t="n">
        <f aca="false">IF(A495="",0,J495-N(N495)-N(O495))</f>
        <v>0</v>
      </c>
      <c r="R495" s="34" t="str">
        <f aca="false">IF(OR(A495="",Q495&lt;=0),"",MAX(0,Settings!$B$15-M495))</f>
        <v/>
      </c>
      <c r="S495" s="30" t="str">
        <f aca="false">IF(A495="","",IF(Q495&lt;=0,"Paid",IF(N(N495)&gt;0,"Part paid",IF(N(R495)&gt;0,"Overdue","Due"))))</f>
        <v/>
      </c>
      <c r="T495" s="34" t="str">
        <f aca="false">IF(A495="","",IF(MONTH(B495)&gt;=4,MONTH(B495)-3,MONTH(B495)+9))</f>
        <v/>
      </c>
    </row>
    <row r="496" customFormat="false" ht="15" hidden="false" customHeight="true" outlineLevel="0" collapsed="false">
      <c r="A496" s="27"/>
      <c r="B496" s="35"/>
      <c r="C496" s="27"/>
      <c r="D496" s="27"/>
      <c r="E496" s="36"/>
      <c r="F496" s="30" t="str">
        <f aca="false">IF(A496="","",IF(Settings!$B$8="","No GST",IF(IFERROR(INDEX(Clients!$G$5:$G$154,MATCH(C496,Clients!$A$5:$A$154,0)),"")="96","Export",IF(IFERROR(INDEX(Clients!$G$5:$G$154,MATCH(C496,Clients!$A$5:$A$154,0)),"")=Settings!$B$17,"CGST+SGST","IGST"))))</f>
        <v/>
      </c>
      <c r="G496" s="31" t="n">
        <f aca="false">IF(F496="IGST",ROUND(N(E496)*Settings!$B$10,0),0)</f>
        <v>0</v>
      </c>
      <c r="H496" s="31" t="n">
        <f aca="false">IF(F496="CGST+SGST",ROUND(N(E496)*Settings!$B$10/2,0),0)</f>
        <v>0</v>
      </c>
      <c r="I496" s="31" t="n">
        <f aca="false">H496</f>
        <v>0</v>
      </c>
      <c r="J496" s="32" t="n">
        <f aca="false">N(E496)+G496+H496+I496</f>
        <v>0</v>
      </c>
      <c r="K496" s="31" t="n">
        <f aca="false">IF(A496="",0,ROUND(N(E496)*IFERROR(INDEX(Clients!$E$5:$E$154,MATCH(C496,Clients!$A$5:$A$154,0)),0),0))</f>
        <v>0</v>
      </c>
      <c r="L496" s="31" t="n">
        <f aca="false">J496-K496</f>
        <v>0</v>
      </c>
      <c r="M496" s="33" t="str">
        <f aca="false">IF(A496="","",B496+IFERROR(INDEX(Clients!$F$5:$F$154,MATCH(C496,Clients!$A$5:$A$154,0)),0))</f>
        <v/>
      </c>
      <c r="N496" s="36"/>
      <c r="O496" s="36"/>
      <c r="P496" s="35"/>
      <c r="Q496" s="32" t="n">
        <f aca="false">IF(A496="",0,J496-N(N496)-N(O496))</f>
        <v>0</v>
      </c>
      <c r="R496" s="34" t="str">
        <f aca="false">IF(OR(A496="",Q496&lt;=0),"",MAX(0,Settings!$B$15-M496))</f>
        <v/>
      </c>
      <c r="S496" s="30" t="str">
        <f aca="false">IF(A496="","",IF(Q496&lt;=0,"Paid",IF(N(N496)&gt;0,"Part paid",IF(N(R496)&gt;0,"Overdue","Due"))))</f>
        <v/>
      </c>
      <c r="T496" s="34" t="str">
        <f aca="false">IF(A496="","",IF(MONTH(B496)&gt;=4,MONTH(B496)-3,MONTH(B496)+9))</f>
        <v/>
      </c>
    </row>
    <row r="497" customFormat="false" ht="15" hidden="false" customHeight="true" outlineLevel="0" collapsed="false">
      <c r="A497" s="27"/>
      <c r="B497" s="35"/>
      <c r="C497" s="27"/>
      <c r="D497" s="27"/>
      <c r="E497" s="36"/>
      <c r="F497" s="30" t="str">
        <f aca="false">IF(A497="","",IF(Settings!$B$8="","No GST",IF(IFERROR(INDEX(Clients!$G$5:$G$154,MATCH(C497,Clients!$A$5:$A$154,0)),"")="96","Export",IF(IFERROR(INDEX(Clients!$G$5:$G$154,MATCH(C497,Clients!$A$5:$A$154,0)),"")=Settings!$B$17,"CGST+SGST","IGST"))))</f>
        <v/>
      </c>
      <c r="G497" s="31" t="n">
        <f aca="false">IF(F497="IGST",ROUND(N(E497)*Settings!$B$10,0),0)</f>
        <v>0</v>
      </c>
      <c r="H497" s="31" t="n">
        <f aca="false">IF(F497="CGST+SGST",ROUND(N(E497)*Settings!$B$10/2,0),0)</f>
        <v>0</v>
      </c>
      <c r="I497" s="31" t="n">
        <f aca="false">H497</f>
        <v>0</v>
      </c>
      <c r="J497" s="32" t="n">
        <f aca="false">N(E497)+G497+H497+I497</f>
        <v>0</v>
      </c>
      <c r="K497" s="31" t="n">
        <f aca="false">IF(A497="",0,ROUND(N(E497)*IFERROR(INDEX(Clients!$E$5:$E$154,MATCH(C497,Clients!$A$5:$A$154,0)),0),0))</f>
        <v>0</v>
      </c>
      <c r="L497" s="31" t="n">
        <f aca="false">J497-K497</f>
        <v>0</v>
      </c>
      <c r="M497" s="33" t="str">
        <f aca="false">IF(A497="","",B497+IFERROR(INDEX(Clients!$F$5:$F$154,MATCH(C497,Clients!$A$5:$A$154,0)),0))</f>
        <v/>
      </c>
      <c r="N497" s="36"/>
      <c r="O497" s="36"/>
      <c r="P497" s="35"/>
      <c r="Q497" s="32" t="n">
        <f aca="false">IF(A497="",0,J497-N(N497)-N(O497))</f>
        <v>0</v>
      </c>
      <c r="R497" s="34" t="str">
        <f aca="false">IF(OR(A497="",Q497&lt;=0),"",MAX(0,Settings!$B$15-M497))</f>
        <v/>
      </c>
      <c r="S497" s="30" t="str">
        <f aca="false">IF(A497="","",IF(Q497&lt;=0,"Paid",IF(N(N497)&gt;0,"Part paid",IF(N(R497)&gt;0,"Overdue","Due"))))</f>
        <v/>
      </c>
      <c r="T497" s="34" t="str">
        <f aca="false">IF(A497="","",IF(MONTH(B497)&gt;=4,MONTH(B497)-3,MONTH(B497)+9))</f>
        <v/>
      </c>
    </row>
    <row r="498" customFormat="false" ht="15" hidden="false" customHeight="true" outlineLevel="0" collapsed="false">
      <c r="A498" s="27"/>
      <c r="B498" s="35"/>
      <c r="C498" s="27"/>
      <c r="D498" s="27"/>
      <c r="E498" s="36"/>
      <c r="F498" s="30" t="str">
        <f aca="false">IF(A498="","",IF(Settings!$B$8="","No GST",IF(IFERROR(INDEX(Clients!$G$5:$G$154,MATCH(C498,Clients!$A$5:$A$154,0)),"")="96","Export",IF(IFERROR(INDEX(Clients!$G$5:$G$154,MATCH(C498,Clients!$A$5:$A$154,0)),"")=Settings!$B$17,"CGST+SGST","IGST"))))</f>
        <v/>
      </c>
      <c r="G498" s="31" t="n">
        <f aca="false">IF(F498="IGST",ROUND(N(E498)*Settings!$B$10,0),0)</f>
        <v>0</v>
      </c>
      <c r="H498" s="31" t="n">
        <f aca="false">IF(F498="CGST+SGST",ROUND(N(E498)*Settings!$B$10/2,0),0)</f>
        <v>0</v>
      </c>
      <c r="I498" s="31" t="n">
        <f aca="false">H498</f>
        <v>0</v>
      </c>
      <c r="J498" s="32" t="n">
        <f aca="false">N(E498)+G498+H498+I498</f>
        <v>0</v>
      </c>
      <c r="K498" s="31" t="n">
        <f aca="false">IF(A498="",0,ROUND(N(E498)*IFERROR(INDEX(Clients!$E$5:$E$154,MATCH(C498,Clients!$A$5:$A$154,0)),0),0))</f>
        <v>0</v>
      </c>
      <c r="L498" s="31" t="n">
        <f aca="false">J498-K498</f>
        <v>0</v>
      </c>
      <c r="M498" s="33" t="str">
        <f aca="false">IF(A498="","",B498+IFERROR(INDEX(Clients!$F$5:$F$154,MATCH(C498,Clients!$A$5:$A$154,0)),0))</f>
        <v/>
      </c>
      <c r="N498" s="36"/>
      <c r="O498" s="36"/>
      <c r="P498" s="35"/>
      <c r="Q498" s="32" t="n">
        <f aca="false">IF(A498="",0,J498-N(N498)-N(O498))</f>
        <v>0</v>
      </c>
      <c r="R498" s="34" t="str">
        <f aca="false">IF(OR(A498="",Q498&lt;=0),"",MAX(0,Settings!$B$15-M498))</f>
        <v/>
      </c>
      <c r="S498" s="30" t="str">
        <f aca="false">IF(A498="","",IF(Q498&lt;=0,"Paid",IF(N(N498)&gt;0,"Part paid",IF(N(R498)&gt;0,"Overdue","Due"))))</f>
        <v/>
      </c>
      <c r="T498" s="34" t="str">
        <f aca="false">IF(A498="","",IF(MONTH(B498)&gt;=4,MONTH(B498)-3,MONTH(B498)+9))</f>
        <v/>
      </c>
    </row>
    <row r="499" customFormat="false" ht="15" hidden="false" customHeight="true" outlineLevel="0" collapsed="false">
      <c r="A499" s="27"/>
      <c r="B499" s="35"/>
      <c r="C499" s="27"/>
      <c r="D499" s="27"/>
      <c r="E499" s="36"/>
      <c r="F499" s="30" t="str">
        <f aca="false">IF(A499="","",IF(Settings!$B$8="","No GST",IF(IFERROR(INDEX(Clients!$G$5:$G$154,MATCH(C499,Clients!$A$5:$A$154,0)),"")="96","Export",IF(IFERROR(INDEX(Clients!$G$5:$G$154,MATCH(C499,Clients!$A$5:$A$154,0)),"")=Settings!$B$17,"CGST+SGST","IGST"))))</f>
        <v/>
      </c>
      <c r="G499" s="31" t="n">
        <f aca="false">IF(F499="IGST",ROUND(N(E499)*Settings!$B$10,0),0)</f>
        <v>0</v>
      </c>
      <c r="H499" s="31" t="n">
        <f aca="false">IF(F499="CGST+SGST",ROUND(N(E499)*Settings!$B$10/2,0),0)</f>
        <v>0</v>
      </c>
      <c r="I499" s="31" t="n">
        <f aca="false">H499</f>
        <v>0</v>
      </c>
      <c r="J499" s="32" t="n">
        <f aca="false">N(E499)+G499+H499+I499</f>
        <v>0</v>
      </c>
      <c r="K499" s="31" t="n">
        <f aca="false">IF(A499="",0,ROUND(N(E499)*IFERROR(INDEX(Clients!$E$5:$E$154,MATCH(C499,Clients!$A$5:$A$154,0)),0),0))</f>
        <v>0</v>
      </c>
      <c r="L499" s="31" t="n">
        <f aca="false">J499-K499</f>
        <v>0</v>
      </c>
      <c r="M499" s="33" t="str">
        <f aca="false">IF(A499="","",B499+IFERROR(INDEX(Clients!$F$5:$F$154,MATCH(C499,Clients!$A$5:$A$154,0)),0))</f>
        <v/>
      </c>
      <c r="N499" s="36"/>
      <c r="O499" s="36"/>
      <c r="P499" s="35"/>
      <c r="Q499" s="32" t="n">
        <f aca="false">IF(A499="",0,J499-N(N499)-N(O499))</f>
        <v>0</v>
      </c>
      <c r="R499" s="34" t="str">
        <f aca="false">IF(OR(A499="",Q499&lt;=0),"",MAX(0,Settings!$B$15-M499))</f>
        <v/>
      </c>
      <c r="S499" s="30" t="str">
        <f aca="false">IF(A499="","",IF(Q499&lt;=0,"Paid",IF(N(N499)&gt;0,"Part paid",IF(N(R499)&gt;0,"Overdue","Due"))))</f>
        <v/>
      </c>
      <c r="T499" s="34" t="str">
        <f aca="false">IF(A499="","",IF(MONTH(B499)&gt;=4,MONTH(B499)-3,MONTH(B499)+9))</f>
        <v/>
      </c>
    </row>
    <row r="500" customFormat="false" ht="15" hidden="false" customHeight="true" outlineLevel="0" collapsed="false">
      <c r="A500" s="27"/>
      <c r="B500" s="35"/>
      <c r="C500" s="27"/>
      <c r="D500" s="27"/>
      <c r="E500" s="36"/>
      <c r="F500" s="30" t="str">
        <f aca="false">IF(A500="","",IF(Settings!$B$8="","No GST",IF(IFERROR(INDEX(Clients!$G$5:$G$154,MATCH(C500,Clients!$A$5:$A$154,0)),"")="96","Export",IF(IFERROR(INDEX(Clients!$G$5:$G$154,MATCH(C500,Clients!$A$5:$A$154,0)),"")=Settings!$B$17,"CGST+SGST","IGST"))))</f>
        <v/>
      </c>
      <c r="G500" s="31" t="n">
        <f aca="false">IF(F500="IGST",ROUND(N(E500)*Settings!$B$10,0),0)</f>
        <v>0</v>
      </c>
      <c r="H500" s="31" t="n">
        <f aca="false">IF(F500="CGST+SGST",ROUND(N(E500)*Settings!$B$10/2,0),0)</f>
        <v>0</v>
      </c>
      <c r="I500" s="31" t="n">
        <f aca="false">H500</f>
        <v>0</v>
      </c>
      <c r="J500" s="32" t="n">
        <f aca="false">N(E500)+G500+H500+I500</f>
        <v>0</v>
      </c>
      <c r="K500" s="31" t="n">
        <f aca="false">IF(A500="",0,ROUND(N(E500)*IFERROR(INDEX(Clients!$E$5:$E$154,MATCH(C500,Clients!$A$5:$A$154,0)),0),0))</f>
        <v>0</v>
      </c>
      <c r="L500" s="31" t="n">
        <f aca="false">J500-K500</f>
        <v>0</v>
      </c>
      <c r="M500" s="33" t="str">
        <f aca="false">IF(A500="","",B500+IFERROR(INDEX(Clients!$F$5:$F$154,MATCH(C500,Clients!$A$5:$A$154,0)),0))</f>
        <v/>
      </c>
      <c r="N500" s="36"/>
      <c r="O500" s="36"/>
      <c r="P500" s="35"/>
      <c r="Q500" s="32" t="n">
        <f aca="false">IF(A500="",0,J500-N(N500)-N(O500))</f>
        <v>0</v>
      </c>
      <c r="R500" s="34" t="str">
        <f aca="false">IF(OR(A500="",Q500&lt;=0),"",MAX(0,Settings!$B$15-M500))</f>
        <v/>
      </c>
      <c r="S500" s="30" t="str">
        <f aca="false">IF(A500="","",IF(Q500&lt;=0,"Paid",IF(N(N500)&gt;0,"Part paid",IF(N(R500)&gt;0,"Overdue","Due"))))</f>
        <v/>
      </c>
      <c r="T500" s="34" t="str">
        <f aca="false">IF(A500="","",IF(MONTH(B500)&gt;=4,MONTH(B500)-3,MONTH(B500)+9))</f>
        <v/>
      </c>
    </row>
    <row r="501" customFormat="false" ht="15" hidden="false" customHeight="true" outlineLevel="0" collapsed="false">
      <c r="A501" s="27"/>
      <c r="B501" s="35"/>
      <c r="C501" s="27"/>
      <c r="D501" s="27"/>
      <c r="E501" s="36"/>
      <c r="F501" s="30" t="str">
        <f aca="false">IF(A501="","",IF(Settings!$B$8="","No GST",IF(IFERROR(INDEX(Clients!$G$5:$G$154,MATCH(C501,Clients!$A$5:$A$154,0)),"")="96","Export",IF(IFERROR(INDEX(Clients!$G$5:$G$154,MATCH(C501,Clients!$A$5:$A$154,0)),"")=Settings!$B$17,"CGST+SGST","IGST"))))</f>
        <v/>
      </c>
      <c r="G501" s="31" t="n">
        <f aca="false">IF(F501="IGST",ROUND(N(E501)*Settings!$B$10,0),0)</f>
        <v>0</v>
      </c>
      <c r="H501" s="31" t="n">
        <f aca="false">IF(F501="CGST+SGST",ROUND(N(E501)*Settings!$B$10/2,0),0)</f>
        <v>0</v>
      </c>
      <c r="I501" s="31" t="n">
        <f aca="false">H501</f>
        <v>0</v>
      </c>
      <c r="J501" s="32" t="n">
        <f aca="false">N(E501)+G501+H501+I501</f>
        <v>0</v>
      </c>
      <c r="K501" s="31" t="n">
        <f aca="false">IF(A501="",0,ROUND(N(E501)*IFERROR(INDEX(Clients!$E$5:$E$154,MATCH(C501,Clients!$A$5:$A$154,0)),0),0))</f>
        <v>0</v>
      </c>
      <c r="L501" s="31" t="n">
        <f aca="false">J501-K501</f>
        <v>0</v>
      </c>
      <c r="M501" s="33" t="str">
        <f aca="false">IF(A501="","",B501+IFERROR(INDEX(Clients!$F$5:$F$154,MATCH(C501,Clients!$A$5:$A$154,0)),0))</f>
        <v/>
      </c>
      <c r="N501" s="36"/>
      <c r="O501" s="36"/>
      <c r="P501" s="35"/>
      <c r="Q501" s="32" t="n">
        <f aca="false">IF(A501="",0,J501-N(N501)-N(O501))</f>
        <v>0</v>
      </c>
      <c r="R501" s="34" t="str">
        <f aca="false">IF(OR(A501="",Q501&lt;=0),"",MAX(0,Settings!$B$15-M501))</f>
        <v/>
      </c>
      <c r="S501" s="30" t="str">
        <f aca="false">IF(A501="","",IF(Q501&lt;=0,"Paid",IF(N(N501)&gt;0,"Part paid",IF(N(R501)&gt;0,"Overdue","Due"))))</f>
        <v/>
      </c>
      <c r="T501" s="34" t="str">
        <f aca="false">IF(A501="","",IF(MONTH(B501)&gt;=4,MONTH(B501)-3,MONTH(B501)+9))</f>
        <v/>
      </c>
    </row>
    <row r="502" customFormat="false" ht="15" hidden="false" customHeight="true" outlineLevel="0" collapsed="false">
      <c r="A502" s="27"/>
      <c r="B502" s="35"/>
      <c r="C502" s="27"/>
      <c r="D502" s="27"/>
      <c r="E502" s="36"/>
      <c r="F502" s="30" t="str">
        <f aca="false">IF(A502="","",IF(Settings!$B$8="","No GST",IF(IFERROR(INDEX(Clients!$G$5:$G$154,MATCH(C502,Clients!$A$5:$A$154,0)),"")="96","Export",IF(IFERROR(INDEX(Clients!$G$5:$G$154,MATCH(C502,Clients!$A$5:$A$154,0)),"")=Settings!$B$17,"CGST+SGST","IGST"))))</f>
        <v/>
      </c>
      <c r="G502" s="31" t="n">
        <f aca="false">IF(F502="IGST",ROUND(N(E502)*Settings!$B$10,0),0)</f>
        <v>0</v>
      </c>
      <c r="H502" s="31" t="n">
        <f aca="false">IF(F502="CGST+SGST",ROUND(N(E502)*Settings!$B$10/2,0),0)</f>
        <v>0</v>
      </c>
      <c r="I502" s="31" t="n">
        <f aca="false">H502</f>
        <v>0</v>
      </c>
      <c r="J502" s="32" t="n">
        <f aca="false">N(E502)+G502+H502+I502</f>
        <v>0</v>
      </c>
      <c r="K502" s="31" t="n">
        <f aca="false">IF(A502="",0,ROUND(N(E502)*IFERROR(INDEX(Clients!$E$5:$E$154,MATCH(C502,Clients!$A$5:$A$154,0)),0),0))</f>
        <v>0</v>
      </c>
      <c r="L502" s="31" t="n">
        <f aca="false">J502-K502</f>
        <v>0</v>
      </c>
      <c r="M502" s="33" t="str">
        <f aca="false">IF(A502="","",B502+IFERROR(INDEX(Clients!$F$5:$F$154,MATCH(C502,Clients!$A$5:$A$154,0)),0))</f>
        <v/>
      </c>
      <c r="N502" s="36"/>
      <c r="O502" s="36"/>
      <c r="P502" s="35"/>
      <c r="Q502" s="32" t="n">
        <f aca="false">IF(A502="",0,J502-N(N502)-N(O502))</f>
        <v>0</v>
      </c>
      <c r="R502" s="34" t="str">
        <f aca="false">IF(OR(A502="",Q502&lt;=0),"",MAX(0,Settings!$B$15-M502))</f>
        <v/>
      </c>
      <c r="S502" s="30" t="str">
        <f aca="false">IF(A502="","",IF(Q502&lt;=0,"Paid",IF(N(N502)&gt;0,"Part paid",IF(N(R502)&gt;0,"Overdue","Due"))))</f>
        <v/>
      </c>
      <c r="T502" s="34" t="str">
        <f aca="false">IF(A502="","",IF(MONTH(B502)&gt;=4,MONTH(B502)-3,MONTH(B502)+9))</f>
        <v/>
      </c>
    </row>
    <row r="503" customFormat="false" ht="15" hidden="false" customHeight="true" outlineLevel="0" collapsed="false">
      <c r="A503" s="27"/>
      <c r="B503" s="35"/>
      <c r="C503" s="27"/>
      <c r="D503" s="27"/>
      <c r="E503" s="36"/>
      <c r="F503" s="30" t="str">
        <f aca="false">IF(A503="","",IF(Settings!$B$8="","No GST",IF(IFERROR(INDEX(Clients!$G$5:$G$154,MATCH(C503,Clients!$A$5:$A$154,0)),"")="96","Export",IF(IFERROR(INDEX(Clients!$G$5:$G$154,MATCH(C503,Clients!$A$5:$A$154,0)),"")=Settings!$B$17,"CGST+SGST","IGST"))))</f>
        <v/>
      </c>
      <c r="G503" s="31" t="n">
        <f aca="false">IF(F503="IGST",ROUND(N(E503)*Settings!$B$10,0),0)</f>
        <v>0</v>
      </c>
      <c r="H503" s="31" t="n">
        <f aca="false">IF(F503="CGST+SGST",ROUND(N(E503)*Settings!$B$10/2,0),0)</f>
        <v>0</v>
      </c>
      <c r="I503" s="31" t="n">
        <f aca="false">H503</f>
        <v>0</v>
      </c>
      <c r="J503" s="32" t="n">
        <f aca="false">N(E503)+G503+H503+I503</f>
        <v>0</v>
      </c>
      <c r="K503" s="31" t="n">
        <f aca="false">IF(A503="",0,ROUND(N(E503)*IFERROR(INDEX(Clients!$E$5:$E$154,MATCH(C503,Clients!$A$5:$A$154,0)),0),0))</f>
        <v>0</v>
      </c>
      <c r="L503" s="31" t="n">
        <f aca="false">J503-K503</f>
        <v>0</v>
      </c>
      <c r="M503" s="33" t="str">
        <f aca="false">IF(A503="","",B503+IFERROR(INDEX(Clients!$F$5:$F$154,MATCH(C503,Clients!$A$5:$A$154,0)),0))</f>
        <v/>
      </c>
      <c r="N503" s="36"/>
      <c r="O503" s="36"/>
      <c r="P503" s="35"/>
      <c r="Q503" s="32" t="n">
        <f aca="false">IF(A503="",0,J503-N(N503)-N(O503))</f>
        <v>0</v>
      </c>
      <c r="R503" s="34" t="str">
        <f aca="false">IF(OR(A503="",Q503&lt;=0),"",MAX(0,Settings!$B$15-M503))</f>
        <v/>
      </c>
      <c r="S503" s="30" t="str">
        <f aca="false">IF(A503="","",IF(Q503&lt;=0,"Paid",IF(N(N503)&gt;0,"Part paid",IF(N(R503)&gt;0,"Overdue","Due"))))</f>
        <v/>
      </c>
      <c r="T503" s="34" t="str">
        <f aca="false">IF(A503="","",IF(MONTH(B503)&gt;=4,MONTH(B503)-3,MONTH(B503)+9))</f>
        <v/>
      </c>
    </row>
    <row r="504" customFormat="false" ht="15" hidden="false" customHeight="true" outlineLevel="0" collapsed="false">
      <c r="A504" s="27"/>
      <c r="B504" s="35"/>
      <c r="C504" s="27"/>
      <c r="D504" s="27"/>
      <c r="E504" s="36"/>
      <c r="F504" s="30" t="str">
        <f aca="false">IF(A504="","",IF(Settings!$B$8="","No GST",IF(IFERROR(INDEX(Clients!$G$5:$G$154,MATCH(C504,Clients!$A$5:$A$154,0)),"")="96","Export",IF(IFERROR(INDEX(Clients!$G$5:$G$154,MATCH(C504,Clients!$A$5:$A$154,0)),"")=Settings!$B$17,"CGST+SGST","IGST"))))</f>
        <v/>
      </c>
      <c r="G504" s="31" t="n">
        <f aca="false">IF(F504="IGST",ROUND(N(E504)*Settings!$B$10,0),0)</f>
        <v>0</v>
      </c>
      <c r="H504" s="31" t="n">
        <f aca="false">IF(F504="CGST+SGST",ROUND(N(E504)*Settings!$B$10/2,0),0)</f>
        <v>0</v>
      </c>
      <c r="I504" s="31" t="n">
        <f aca="false">H504</f>
        <v>0</v>
      </c>
      <c r="J504" s="32" t="n">
        <f aca="false">N(E504)+G504+H504+I504</f>
        <v>0</v>
      </c>
      <c r="K504" s="31" t="n">
        <f aca="false">IF(A504="",0,ROUND(N(E504)*IFERROR(INDEX(Clients!$E$5:$E$154,MATCH(C504,Clients!$A$5:$A$154,0)),0),0))</f>
        <v>0</v>
      </c>
      <c r="L504" s="31" t="n">
        <f aca="false">J504-K504</f>
        <v>0</v>
      </c>
      <c r="M504" s="33" t="str">
        <f aca="false">IF(A504="","",B504+IFERROR(INDEX(Clients!$F$5:$F$154,MATCH(C504,Clients!$A$5:$A$154,0)),0))</f>
        <v/>
      </c>
      <c r="N504" s="36"/>
      <c r="O504" s="36"/>
      <c r="P504" s="35"/>
      <c r="Q504" s="32" t="n">
        <f aca="false">IF(A504="",0,J504-N(N504)-N(O504))</f>
        <v>0</v>
      </c>
      <c r="R504" s="34" t="str">
        <f aca="false">IF(OR(A504="",Q504&lt;=0),"",MAX(0,Settings!$B$15-M504))</f>
        <v/>
      </c>
      <c r="S504" s="30" t="str">
        <f aca="false">IF(A504="","",IF(Q504&lt;=0,"Paid",IF(N(N504)&gt;0,"Part paid",IF(N(R504)&gt;0,"Overdue","Due"))))</f>
        <v/>
      </c>
      <c r="T504" s="34" t="str">
        <f aca="false">IF(A504="","",IF(MONTH(B504)&gt;=4,MONTH(B504)-3,MONTH(B504)+9))</f>
        <v/>
      </c>
    </row>
  </sheetData>
  <conditionalFormatting sqref="S5:S504">
    <cfRule type="cellIs" priority="2" operator="equal" aboveAverage="0" equalAverage="0" bottom="0" percent="0" rank="0" text="" dxfId="0">
      <formula>"Paid"</formula>
    </cfRule>
    <cfRule type="cellIs" priority="3" operator="equal" aboveAverage="0" equalAverage="0" bottom="0" percent="0" rank="0" text="" dxfId="1">
      <formula>"Overdue"</formula>
    </cfRule>
    <cfRule type="cellIs" priority="4" operator="equal" aboveAverage="0" equalAverage="0" bottom="0" percent="0" rank="0" text="" dxfId="2">
      <formula>"Part paid"</formula>
    </cfRule>
  </conditionalFormatting>
  <dataValidations count="1">
    <dataValidation allowBlank="true" errorStyle="stop" operator="between" prompt="Client" promptTitle="Select" showDropDown="false" showErrorMessage="false" showInputMessage="true" sqref="C5:C504" type="list">
      <formula1>Clients!$A$5:$A$154</formula1>
      <formula2>0</formula2>
    </dataValidation>
  </dataValidations>
  <printOptions headings="false" gridLines="false" gridLinesSet="true" horizontalCentered="false" verticalCentered="false"/>
  <pageMargins left="0.75" right="0.75" top="1" bottom="1" header="0.511811023622047" footer="0.5"/>
  <pageSetup paperSize="1" scale="100" fitToWidth="1" fitToHeight="0" pageOrder="downThenOver" orientation="portrait" blackAndWhite="false" draft="false" cellComments="none" horizontalDpi="300" verticalDpi="300" copies="1"/>
  <headerFooter differentFirst="false" differentOddEven="false">
    <oddHeader/>
    <oddFooter>&amp;L&amp;8 PB Lab · pblab.in/templates&amp;R&amp;8 Page &amp;P of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70AD47"/>
    <pageSetUpPr fitToPage="true"/>
  </sheetPr>
  <dimension ref="A1:G17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30"/>
    <col collapsed="false" customWidth="true" hidden="false" outlineLevel="0" max="6" min="2" style="1" width="14"/>
    <col collapsed="false" customWidth="true" hidden="false" outlineLevel="0" max="7" min="7" style="1" width="12"/>
  </cols>
  <sheetData>
    <row r="1" customFormat="false" ht="21.75" hidden="false" customHeight="true" outlineLevel="0" collapsed="false">
      <c r="A1" s="13" t="s">
        <v>137</v>
      </c>
      <c r="G1" s="14" t="s">
        <v>54</v>
      </c>
    </row>
    <row r="2" customFormat="false" ht="15" hidden="false" customHeight="true" outlineLevel="0" collapsed="false">
      <c r="A2" s="3" t="str">
        <f aca="false">Settings!$B$5&amp;" – FY "&amp;Settings!$B$14&amp;"-"&amp;RIGHT(Settings!$B$14+1,2)</f>
        <v>Ananya Mishra Design Studio – FY 2026-27</v>
      </c>
    </row>
    <row r="4" customFormat="false" ht="15" hidden="false" customHeight="true" outlineLevel="0" collapsed="false">
      <c r="A4" s="4" t="s">
        <v>138</v>
      </c>
      <c r="B4" s="37" t="n">
        <f aca="false">SUM(Invoices!$E$5:$E$504)</f>
        <v>573000</v>
      </c>
    </row>
    <row r="5" customFormat="false" ht="15" hidden="false" customHeight="true" outlineLevel="0" collapsed="false">
      <c r="A5" s="17" t="s">
        <v>139</v>
      </c>
      <c r="B5" s="38" t="n">
        <f aca="false">SUM(Invoices!$G$5:$G$504)+SUM(Invoices!$H$5:$H$504)+SUM(Invoices!$I$5:$I$504)</f>
        <v>0</v>
      </c>
    </row>
    <row r="6" customFormat="false" ht="15" hidden="false" customHeight="true" outlineLevel="0" collapsed="false">
      <c r="A6" s="17" t="s">
        <v>140</v>
      </c>
      <c r="B6" s="38" t="n">
        <f aca="false">SUM(Invoices!$N$5:$N$504)</f>
        <v>339500</v>
      </c>
    </row>
    <row r="7" customFormat="false" ht="15" hidden="false" customHeight="true" outlineLevel="0" collapsed="false">
      <c r="A7" s="17" t="s">
        <v>141</v>
      </c>
      <c r="B7" s="38" t="n">
        <f aca="false">SUM(Invoices!$O$5:$O$504)</f>
        <v>19500</v>
      </c>
    </row>
    <row r="8" customFormat="false" ht="15" hidden="false" customHeight="true" outlineLevel="0" collapsed="false">
      <c r="A8" s="4" t="s">
        <v>142</v>
      </c>
      <c r="B8" s="37" t="n">
        <f aca="false">SUM(Invoices!$Q$5:$Q$504)</f>
        <v>214000</v>
      </c>
    </row>
    <row r="9" customFormat="false" ht="15" hidden="false" customHeight="true" outlineLevel="0" collapsed="false">
      <c r="A9" s="17" t="s">
        <v>143</v>
      </c>
      <c r="B9" s="38" t="n">
        <f aca="false">SUMIF(Invoices!$S$5:$S$504,"Overdue",Invoices!$Q$5:$Q$504)+SUMIF(Invoices!$S$5:$S$504,"Part paid",Invoices!$Q$5:$Q$504)</f>
        <v>114000</v>
      </c>
    </row>
    <row r="10" customFormat="false" ht="15" hidden="false" customHeight="true" outlineLevel="0" collapsed="false">
      <c r="A10" s="17" t="s">
        <v>144</v>
      </c>
      <c r="B10" s="39" t="n">
        <f aca="false">COUNTIF(Invoices!$A$5:$A$504,"?*")</f>
        <v>8</v>
      </c>
    </row>
    <row r="12" customFormat="false" ht="15" hidden="false" customHeight="true" outlineLevel="0" collapsed="false">
      <c r="A12" s="15" t="s">
        <v>145</v>
      </c>
      <c r="B12" s="16"/>
      <c r="C12" s="16"/>
      <c r="D12" s="16"/>
      <c r="E12" s="16"/>
      <c r="F12" s="16"/>
      <c r="G12" s="16"/>
    </row>
    <row r="13" customFormat="false" ht="15" hidden="false" customHeight="true" outlineLevel="0" collapsed="false">
      <c r="A13" s="17" t="s">
        <v>146</v>
      </c>
      <c r="B13" s="31" t="n">
        <f aca="false">ROUND(B4*0.5,0)</f>
        <v>286500</v>
      </c>
    </row>
    <row r="14" customFormat="false" ht="15" hidden="false" customHeight="true" outlineLevel="0" collapsed="false">
      <c r="A14" s="17" t="s">
        <v>147</v>
      </c>
      <c r="B14" s="17" t="str">
        <f aca="false">IF(B4&lt;=5000000,"Within ₹50 lakh","Above ₹50 lakh – check the ₹75 lakh rule")</f>
        <v>Within ₹50 lakh</v>
      </c>
      <c r="C14" s="3" t="s">
        <v>148</v>
      </c>
    </row>
    <row r="15" customFormat="false" ht="15" hidden="false" customHeight="true" outlineLevel="0" collapsed="false">
      <c r="A15" s="17" t="s">
        <v>149</v>
      </c>
      <c r="B15" s="17" t="str">
        <f aca="false">IF(Settings!$B$8&lt;&gt;"","Registered",IF(B4&gt;=2000000,"Register now",IF(B4&gt;=1600000,"Close to limit","Below limit")))</f>
        <v>Below limit</v>
      </c>
    </row>
    <row r="17" customFormat="false" ht="15" hidden="false" customHeight="true" outlineLevel="0" collapsed="false">
      <c r="A17" s="15" t="s">
        <v>150</v>
      </c>
      <c r="B17" s="16"/>
      <c r="C17" s="16"/>
      <c r="D17" s="16"/>
      <c r="E17" s="16"/>
      <c r="F17" s="16"/>
      <c r="G17" s="16"/>
    </row>
    <row r="18" customFormat="false" ht="30" hidden="false" customHeight="true" outlineLevel="0" collapsed="false">
      <c r="A18" s="24" t="s">
        <v>79</v>
      </c>
      <c r="B18" s="25" t="s">
        <v>151</v>
      </c>
      <c r="C18" s="25" t="s">
        <v>152</v>
      </c>
      <c r="D18" s="25" t="s">
        <v>153</v>
      </c>
      <c r="E18" s="25" t="s">
        <v>142</v>
      </c>
      <c r="F18" s="25" t="s">
        <v>154</v>
      </c>
      <c r="G18" s="25" t="s">
        <v>155</v>
      </c>
    </row>
    <row r="19" customFormat="false" ht="15" hidden="false" customHeight="true" outlineLevel="0" collapsed="false">
      <c r="A19" s="40" t="str">
        <f aca="false">IF(Clients!A5="","",Clients!A5)</f>
        <v>Pixelworks Pvt Ltd</v>
      </c>
      <c r="B19" s="31" t="n">
        <f aca="false">IF(A19="","",SUMIF(Invoices!$C$5:$C$504,A19,Invoices!$E$5:$E$504))</f>
        <v>150000</v>
      </c>
      <c r="C19" s="31" t="n">
        <f aca="false">IF(A19="","",SUMIF(Invoices!$C$5:$C$504,A19,Invoices!$N$5:$N$504))</f>
        <v>81000</v>
      </c>
      <c r="D19" s="31" t="n">
        <f aca="false">IF(A19="","",SUMIF(Invoices!$C$5:$C$504,A19,Invoices!$O$5:$O$504))</f>
        <v>9000</v>
      </c>
      <c r="E19" s="32" t="n">
        <f aca="false">IF(A19="","",SUMIF(Invoices!$C$5:$C$504,A19,Invoices!$Q$5:$Q$504))</f>
        <v>60000</v>
      </c>
      <c r="F19" s="31" t="n">
        <f aca="false">IF(A19="","",SUMIFS(Invoices!$Q$5:$Q$504,Invoices!$C$5:$C$504,A19,Invoices!$S$5:$S$504,"Overdue")+SUMIFS(Invoices!$Q$5:$Q$504,Invoices!$C$5:$C$504,A19,Invoices!$S$5:$S$504,"Part paid"))</f>
        <v>60000</v>
      </c>
      <c r="G19" s="34" t="n">
        <f aca="false">IF(A19="","",COUNTIF(Invoices!$C$5:$C$504,A19))</f>
        <v>2</v>
      </c>
    </row>
    <row r="20" customFormat="false" ht="15" hidden="false" customHeight="true" outlineLevel="0" collapsed="false">
      <c r="A20" s="40" t="str">
        <f aca="false">IF(Clients!A6="","",Clients!A6)</f>
        <v>Raipur Organics LLP</v>
      </c>
      <c r="B20" s="31" t="n">
        <f aca="false">IF(A20="","",SUMIF(Invoices!$C$5:$C$504,A20,Invoices!$E$5:$E$504))</f>
        <v>70000</v>
      </c>
      <c r="C20" s="31" t="n">
        <f aca="false">IF(A20="","",SUMIF(Invoices!$C$5:$C$504,A20,Invoices!$N$5:$N$504))</f>
        <v>40500</v>
      </c>
      <c r="D20" s="31" t="n">
        <f aca="false">IF(A20="","",SUMIF(Invoices!$C$5:$C$504,A20,Invoices!$O$5:$O$504))</f>
        <v>4500</v>
      </c>
      <c r="E20" s="32" t="n">
        <f aca="false">IF(A20="","",SUMIF(Invoices!$C$5:$C$504,A20,Invoices!$Q$5:$Q$504))</f>
        <v>25000</v>
      </c>
      <c r="F20" s="31" t="n">
        <f aca="false">IF(A20="","",SUMIFS(Invoices!$Q$5:$Q$504,Invoices!$C$5:$C$504,A20,Invoices!$S$5:$S$504,"Overdue")+SUMIFS(Invoices!$Q$5:$Q$504,Invoices!$C$5:$C$504,A20,Invoices!$S$5:$S$504,"Part paid"))</f>
        <v>0</v>
      </c>
      <c r="G20" s="34" t="n">
        <f aca="false">IF(A20="","",COUNTIF(Invoices!$C$5:$C$504,A20))</f>
        <v>2</v>
      </c>
    </row>
    <row r="21" customFormat="false" ht="15" hidden="false" customHeight="true" outlineLevel="0" collapsed="false">
      <c r="A21" s="40" t="str">
        <f aca="false">IF(Clients!A7="","",Clients!A7)</f>
        <v>BlueOak Media (UK)</v>
      </c>
      <c r="B21" s="31" t="n">
        <f aca="false">IF(A21="","",SUMIF(Invoices!$C$5:$C$504,A21,Invoices!$E$5:$E$504))</f>
        <v>215000</v>
      </c>
      <c r="C21" s="31" t="n">
        <f aca="false">IF(A21="","",SUMIF(Invoices!$C$5:$C$504,A21,Invoices!$N$5:$N$504))</f>
        <v>140000</v>
      </c>
      <c r="D21" s="31" t="n">
        <f aca="false">IF(A21="","",SUMIF(Invoices!$C$5:$C$504,A21,Invoices!$O$5:$O$504))</f>
        <v>0</v>
      </c>
      <c r="E21" s="32" t="n">
        <f aca="false">IF(A21="","",SUMIF(Invoices!$C$5:$C$504,A21,Invoices!$Q$5:$Q$504))</f>
        <v>75000</v>
      </c>
      <c r="F21" s="31" t="n">
        <f aca="false">IF(A21="","",SUMIFS(Invoices!$Q$5:$Q$504,Invoices!$C$5:$C$504,A21,Invoices!$S$5:$S$504,"Overdue")+SUMIFS(Invoices!$Q$5:$Q$504,Invoices!$C$5:$C$504,A21,Invoices!$S$5:$S$504,"Part paid"))</f>
        <v>0</v>
      </c>
      <c r="G21" s="34" t="n">
        <f aca="false">IF(A21="","",COUNTIF(Invoices!$C$5:$C$504,A21))</f>
        <v>2</v>
      </c>
    </row>
    <row r="22" customFormat="false" ht="15" hidden="false" customHeight="true" outlineLevel="0" collapsed="false">
      <c r="A22" s="40" t="str">
        <f aca="false">IF(Clients!A8="","",Clients!A8)</f>
        <v>Dr. Sneha Agrawal (clinic)</v>
      </c>
      <c r="B22" s="31" t="n">
        <f aca="false">IF(A22="","",SUMIF(Invoices!$C$5:$C$504,A22,Invoices!$E$5:$E$504))</f>
        <v>18000</v>
      </c>
      <c r="C22" s="31" t="n">
        <f aca="false">IF(A22="","",SUMIF(Invoices!$C$5:$C$504,A22,Invoices!$N$5:$N$504))</f>
        <v>18000</v>
      </c>
      <c r="D22" s="31" t="n">
        <f aca="false">IF(A22="","",SUMIF(Invoices!$C$5:$C$504,A22,Invoices!$O$5:$O$504))</f>
        <v>0</v>
      </c>
      <c r="E22" s="32" t="n">
        <f aca="false">IF(A22="","",SUMIF(Invoices!$C$5:$C$504,A22,Invoices!$Q$5:$Q$504))</f>
        <v>0</v>
      </c>
      <c r="F22" s="31" t="n">
        <f aca="false">IF(A22="","",SUMIFS(Invoices!$Q$5:$Q$504,Invoices!$C$5:$C$504,A22,Invoices!$S$5:$S$504,"Overdue")+SUMIFS(Invoices!$Q$5:$Q$504,Invoices!$C$5:$C$504,A22,Invoices!$S$5:$S$504,"Part paid"))</f>
        <v>0</v>
      </c>
      <c r="G22" s="34" t="n">
        <f aca="false">IF(A22="","",COUNTIF(Invoices!$C$5:$C$504,A22))</f>
        <v>1</v>
      </c>
    </row>
    <row r="23" customFormat="false" ht="15" hidden="false" customHeight="true" outlineLevel="0" collapsed="false">
      <c r="A23" s="40" t="str">
        <f aca="false">IF(Clients!A9="","",Clients!A9)</f>
        <v>Nimbus Software Pvt Ltd</v>
      </c>
      <c r="B23" s="31" t="n">
        <f aca="false">IF(A23="","",SUMIF(Invoices!$C$5:$C$504,A23,Invoices!$E$5:$E$504))</f>
        <v>120000</v>
      </c>
      <c r="C23" s="31" t="n">
        <f aca="false">IF(A23="","",SUMIF(Invoices!$C$5:$C$504,A23,Invoices!$N$5:$N$504))</f>
        <v>60000</v>
      </c>
      <c r="D23" s="31" t="n">
        <f aca="false">IF(A23="","",SUMIF(Invoices!$C$5:$C$504,A23,Invoices!$O$5:$O$504))</f>
        <v>6000</v>
      </c>
      <c r="E23" s="32" t="n">
        <f aca="false">IF(A23="","",SUMIF(Invoices!$C$5:$C$504,A23,Invoices!$Q$5:$Q$504))</f>
        <v>54000</v>
      </c>
      <c r="F23" s="31" t="n">
        <f aca="false">IF(A23="","",SUMIFS(Invoices!$Q$5:$Q$504,Invoices!$C$5:$C$504,A23,Invoices!$S$5:$S$504,"Overdue")+SUMIFS(Invoices!$Q$5:$Q$504,Invoices!$C$5:$C$504,A23,Invoices!$S$5:$S$504,"Part paid"))</f>
        <v>54000</v>
      </c>
      <c r="G23" s="34" t="n">
        <f aca="false">IF(A23="","",COUNTIF(Invoices!$C$5:$C$504,A23))</f>
        <v>1</v>
      </c>
    </row>
    <row r="24" customFormat="false" ht="15" hidden="false" customHeight="true" outlineLevel="0" collapsed="false">
      <c r="A24" s="40" t="str">
        <f aca="false">IF(Clients!A10="","",Clients!A10)</f>
        <v/>
      </c>
      <c r="B24" s="31" t="str">
        <f aca="false">IF(A24="","",SUMIF(Invoices!$C$5:$C$504,A24,Invoices!$E$5:$E$504))</f>
        <v/>
      </c>
      <c r="C24" s="31" t="str">
        <f aca="false">IF(A24="","",SUMIF(Invoices!$C$5:$C$504,A24,Invoices!$N$5:$N$504))</f>
        <v/>
      </c>
      <c r="D24" s="31" t="str">
        <f aca="false">IF(A24="","",SUMIF(Invoices!$C$5:$C$504,A24,Invoices!$O$5:$O$504))</f>
        <v/>
      </c>
      <c r="E24" s="32" t="str">
        <f aca="false">IF(A24="","",SUMIF(Invoices!$C$5:$C$504,A24,Invoices!$Q$5:$Q$504))</f>
        <v/>
      </c>
      <c r="F24" s="31" t="str">
        <f aca="false">IF(A24="","",SUMIFS(Invoices!$Q$5:$Q$504,Invoices!$C$5:$C$504,A24,Invoices!$S$5:$S$504,"Overdue")+SUMIFS(Invoices!$Q$5:$Q$504,Invoices!$C$5:$C$504,A24,Invoices!$S$5:$S$504,"Part paid"))</f>
        <v/>
      </c>
      <c r="G24" s="34" t="str">
        <f aca="false">IF(A24="","",COUNTIF(Invoices!$C$5:$C$504,A24))</f>
        <v/>
      </c>
    </row>
    <row r="25" customFormat="false" ht="15" hidden="false" customHeight="true" outlineLevel="0" collapsed="false">
      <c r="A25" s="40" t="str">
        <f aca="false">IF(Clients!A11="","",Clients!A11)</f>
        <v/>
      </c>
      <c r="B25" s="31" t="str">
        <f aca="false">IF(A25="","",SUMIF(Invoices!$C$5:$C$504,A25,Invoices!$E$5:$E$504))</f>
        <v/>
      </c>
      <c r="C25" s="31" t="str">
        <f aca="false">IF(A25="","",SUMIF(Invoices!$C$5:$C$504,A25,Invoices!$N$5:$N$504))</f>
        <v/>
      </c>
      <c r="D25" s="31" t="str">
        <f aca="false">IF(A25="","",SUMIF(Invoices!$C$5:$C$504,A25,Invoices!$O$5:$O$504))</f>
        <v/>
      </c>
      <c r="E25" s="32" t="str">
        <f aca="false">IF(A25="","",SUMIF(Invoices!$C$5:$C$504,A25,Invoices!$Q$5:$Q$504))</f>
        <v/>
      </c>
      <c r="F25" s="31" t="str">
        <f aca="false">IF(A25="","",SUMIFS(Invoices!$Q$5:$Q$504,Invoices!$C$5:$C$504,A25,Invoices!$S$5:$S$504,"Overdue")+SUMIFS(Invoices!$Q$5:$Q$504,Invoices!$C$5:$C$504,A25,Invoices!$S$5:$S$504,"Part paid"))</f>
        <v/>
      </c>
      <c r="G25" s="34" t="str">
        <f aca="false">IF(A25="","",COUNTIF(Invoices!$C$5:$C$504,A25))</f>
        <v/>
      </c>
    </row>
    <row r="26" customFormat="false" ht="15" hidden="false" customHeight="true" outlineLevel="0" collapsed="false">
      <c r="A26" s="40" t="str">
        <f aca="false">IF(Clients!A12="","",Clients!A12)</f>
        <v/>
      </c>
      <c r="B26" s="31" t="str">
        <f aca="false">IF(A26="","",SUMIF(Invoices!$C$5:$C$504,A26,Invoices!$E$5:$E$504))</f>
        <v/>
      </c>
      <c r="C26" s="31" t="str">
        <f aca="false">IF(A26="","",SUMIF(Invoices!$C$5:$C$504,A26,Invoices!$N$5:$N$504))</f>
        <v/>
      </c>
      <c r="D26" s="31" t="str">
        <f aca="false">IF(A26="","",SUMIF(Invoices!$C$5:$C$504,A26,Invoices!$O$5:$O$504))</f>
        <v/>
      </c>
      <c r="E26" s="32" t="str">
        <f aca="false">IF(A26="","",SUMIF(Invoices!$C$5:$C$504,A26,Invoices!$Q$5:$Q$504))</f>
        <v/>
      </c>
      <c r="F26" s="31" t="str">
        <f aca="false">IF(A26="","",SUMIFS(Invoices!$Q$5:$Q$504,Invoices!$C$5:$C$504,A26,Invoices!$S$5:$S$504,"Overdue")+SUMIFS(Invoices!$Q$5:$Q$504,Invoices!$C$5:$C$504,A26,Invoices!$S$5:$S$504,"Part paid"))</f>
        <v/>
      </c>
      <c r="G26" s="34" t="str">
        <f aca="false">IF(A26="","",COUNTIF(Invoices!$C$5:$C$504,A26))</f>
        <v/>
      </c>
    </row>
    <row r="27" customFormat="false" ht="15" hidden="false" customHeight="true" outlineLevel="0" collapsed="false">
      <c r="A27" s="40" t="str">
        <f aca="false">IF(Clients!A13="","",Clients!A13)</f>
        <v/>
      </c>
      <c r="B27" s="31" t="str">
        <f aca="false">IF(A27="","",SUMIF(Invoices!$C$5:$C$504,A27,Invoices!$E$5:$E$504))</f>
        <v/>
      </c>
      <c r="C27" s="31" t="str">
        <f aca="false">IF(A27="","",SUMIF(Invoices!$C$5:$C$504,A27,Invoices!$N$5:$N$504))</f>
        <v/>
      </c>
      <c r="D27" s="31" t="str">
        <f aca="false">IF(A27="","",SUMIF(Invoices!$C$5:$C$504,A27,Invoices!$O$5:$O$504))</f>
        <v/>
      </c>
      <c r="E27" s="32" t="str">
        <f aca="false">IF(A27="","",SUMIF(Invoices!$C$5:$C$504,A27,Invoices!$Q$5:$Q$504))</f>
        <v/>
      </c>
      <c r="F27" s="31" t="str">
        <f aca="false">IF(A27="","",SUMIFS(Invoices!$Q$5:$Q$504,Invoices!$C$5:$C$504,A27,Invoices!$S$5:$S$504,"Overdue")+SUMIFS(Invoices!$Q$5:$Q$504,Invoices!$C$5:$C$504,A27,Invoices!$S$5:$S$504,"Part paid"))</f>
        <v/>
      </c>
      <c r="G27" s="34" t="str">
        <f aca="false">IF(A27="","",COUNTIF(Invoices!$C$5:$C$504,A27))</f>
        <v/>
      </c>
    </row>
    <row r="28" customFormat="false" ht="15" hidden="false" customHeight="true" outlineLevel="0" collapsed="false">
      <c r="A28" s="40" t="str">
        <f aca="false">IF(Clients!A14="","",Clients!A14)</f>
        <v/>
      </c>
      <c r="B28" s="31" t="str">
        <f aca="false">IF(A28="","",SUMIF(Invoices!$C$5:$C$504,A28,Invoices!$E$5:$E$504))</f>
        <v/>
      </c>
      <c r="C28" s="31" t="str">
        <f aca="false">IF(A28="","",SUMIF(Invoices!$C$5:$C$504,A28,Invoices!$N$5:$N$504))</f>
        <v/>
      </c>
      <c r="D28" s="31" t="str">
        <f aca="false">IF(A28="","",SUMIF(Invoices!$C$5:$C$504,A28,Invoices!$O$5:$O$504))</f>
        <v/>
      </c>
      <c r="E28" s="32" t="str">
        <f aca="false">IF(A28="","",SUMIF(Invoices!$C$5:$C$504,A28,Invoices!$Q$5:$Q$504))</f>
        <v/>
      </c>
      <c r="F28" s="31" t="str">
        <f aca="false">IF(A28="","",SUMIFS(Invoices!$Q$5:$Q$504,Invoices!$C$5:$C$504,A28,Invoices!$S$5:$S$504,"Overdue")+SUMIFS(Invoices!$Q$5:$Q$504,Invoices!$C$5:$C$504,A28,Invoices!$S$5:$S$504,"Part paid"))</f>
        <v/>
      </c>
      <c r="G28" s="34" t="str">
        <f aca="false">IF(A28="","",COUNTIF(Invoices!$C$5:$C$504,A28))</f>
        <v/>
      </c>
    </row>
    <row r="29" customFormat="false" ht="15" hidden="false" customHeight="true" outlineLevel="0" collapsed="false">
      <c r="A29" s="40" t="str">
        <f aca="false">IF(Clients!A15="","",Clients!A15)</f>
        <v/>
      </c>
      <c r="B29" s="31" t="str">
        <f aca="false">IF(A29="","",SUMIF(Invoices!$C$5:$C$504,A29,Invoices!$E$5:$E$504))</f>
        <v/>
      </c>
      <c r="C29" s="31" t="str">
        <f aca="false">IF(A29="","",SUMIF(Invoices!$C$5:$C$504,A29,Invoices!$N$5:$N$504))</f>
        <v/>
      </c>
      <c r="D29" s="31" t="str">
        <f aca="false">IF(A29="","",SUMIF(Invoices!$C$5:$C$504,A29,Invoices!$O$5:$O$504))</f>
        <v/>
      </c>
      <c r="E29" s="32" t="str">
        <f aca="false">IF(A29="","",SUMIF(Invoices!$C$5:$C$504,A29,Invoices!$Q$5:$Q$504))</f>
        <v/>
      </c>
      <c r="F29" s="31" t="str">
        <f aca="false">IF(A29="","",SUMIFS(Invoices!$Q$5:$Q$504,Invoices!$C$5:$C$504,A29,Invoices!$S$5:$S$504,"Overdue")+SUMIFS(Invoices!$Q$5:$Q$504,Invoices!$C$5:$C$504,A29,Invoices!$S$5:$S$504,"Part paid"))</f>
        <v/>
      </c>
      <c r="G29" s="34" t="str">
        <f aca="false">IF(A29="","",COUNTIF(Invoices!$C$5:$C$504,A29))</f>
        <v/>
      </c>
    </row>
    <row r="30" customFormat="false" ht="15" hidden="false" customHeight="true" outlineLevel="0" collapsed="false">
      <c r="A30" s="40" t="str">
        <f aca="false">IF(Clients!A16="","",Clients!A16)</f>
        <v/>
      </c>
      <c r="B30" s="31" t="str">
        <f aca="false">IF(A30="","",SUMIF(Invoices!$C$5:$C$504,A30,Invoices!$E$5:$E$504))</f>
        <v/>
      </c>
      <c r="C30" s="31" t="str">
        <f aca="false">IF(A30="","",SUMIF(Invoices!$C$5:$C$504,A30,Invoices!$N$5:$N$504))</f>
        <v/>
      </c>
      <c r="D30" s="31" t="str">
        <f aca="false">IF(A30="","",SUMIF(Invoices!$C$5:$C$504,A30,Invoices!$O$5:$O$504))</f>
        <v/>
      </c>
      <c r="E30" s="32" t="str">
        <f aca="false">IF(A30="","",SUMIF(Invoices!$C$5:$C$504,A30,Invoices!$Q$5:$Q$504))</f>
        <v/>
      </c>
      <c r="F30" s="31" t="str">
        <f aca="false">IF(A30="","",SUMIFS(Invoices!$Q$5:$Q$504,Invoices!$C$5:$C$504,A30,Invoices!$S$5:$S$504,"Overdue")+SUMIFS(Invoices!$Q$5:$Q$504,Invoices!$C$5:$C$504,A30,Invoices!$S$5:$S$504,"Part paid"))</f>
        <v/>
      </c>
      <c r="G30" s="34" t="str">
        <f aca="false">IF(A30="","",COUNTIF(Invoices!$C$5:$C$504,A30))</f>
        <v/>
      </c>
    </row>
    <row r="31" customFormat="false" ht="15" hidden="false" customHeight="true" outlineLevel="0" collapsed="false">
      <c r="A31" s="40" t="str">
        <f aca="false">IF(Clients!A17="","",Clients!A17)</f>
        <v/>
      </c>
      <c r="B31" s="31" t="str">
        <f aca="false">IF(A31="","",SUMIF(Invoices!$C$5:$C$504,A31,Invoices!$E$5:$E$504))</f>
        <v/>
      </c>
      <c r="C31" s="31" t="str">
        <f aca="false">IF(A31="","",SUMIF(Invoices!$C$5:$C$504,A31,Invoices!$N$5:$N$504))</f>
        <v/>
      </c>
      <c r="D31" s="31" t="str">
        <f aca="false">IF(A31="","",SUMIF(Invoices!$C$5:$C$504,A31,Invoices!$O$5:$O$504))</f>
        <v/>
      </c>
      <c r="E31" s="32" t="str">
        <f aca="false">IF(A31="","",SUMIF(Invoices!$C$5:$C$504,A31,Invoices!$Q$5:$Q$504))</f>
        <v/>
      </c>
      <c r="F31" s="31" t="str">
        <f aca="false">IF(A31="","",SUMIFS(Invoices!$Q$5:$Q$504,Invoices!$C$5:$C$504,A31,Invoices!$S$5:$S$504,"Overdue")+SUMIFS(Invoices!$Q$5:$Q$504,Invoices!$C$5:$C$504,A31,Invoices!$S$5:$S$504,"Part paid"))</f>
        <v/>
      </c>
      <c r="G31" s="34" t="str">
        <f aca="false">IF(A31="","",COUNTIF(Invoices!$C$5:$C$504,A31))</f>
        <v/>
      </c>
    </row>
    <row r="32" customFormat="false" ht="15" hidden="false" customHeight="true" outlineLevel="0" collapsed="false">
      <c r="A32" s="40" t="str">
        <f aca="false">IF(Clients!A18="","",Clients!A18)</f>
        <v/>
      </c>
      <c r="B32" s="31" t="str">
        <f aca="false">IF(A32="","",SUMIF(Invoices!$C$5:$C$504,A32,Invoices!$E$5:$E$504))</f>
        <v/>
      </c>
      <c r="C32" s="31" t="str">
        <f aca="false">IF(A32="","",SUMIF(Invoices!$C$5:$C$504,A32,Invoices!$N$5:$N$504))</f>
        <v/>
      </c>
      <c r="D32" s="31" t="str">
        <f aca="false">IF(A32="","",SUMIF(Invoices!$C$5:$C$504,A32,Invoices!$O$5:$O$504))</f>
        <v/>
      </c>
      <c r="E32" s="32" t="str">
        <f aca="false">IF(A32="","",SUMIF(Invoices!$C$5:$C$504,A32,Invoices!$Q$5:$Q$504))</f>
        <v/>
      </c>
      <c r="F32" s="31" t="str">
        <f aca="false">IF(A32="","",SUMIFS(Invoices!$Q$5:$Q$504,Invoices!$C$5:$C$504,A32,Invoices!$S$5:$S$504,"Overdue")+SUMIFS(Invoices!$Q$5:$Q$504,Invoices!$C$5:$C$504,A32,Invoices!$S$5:$S$504,"Part paid"))</f>
        <v/>
      </c>
      <c r="G32" s="34" t="str">
        <f aca="false">IF(A32="","",COUNTIF(Invoices!$C$5:$C$504,A32))</f>
        <v/>
      </c>
    </row>
    <row r="33" customFormat="false" ht="15" hidden="false" customHeight="true" outlineLevel="0" collapsed="false">
      <c r="A33" s="40" t="str">
        <f aca="false">IF(Clients!A19="","",Clients!A19)</f>
        <v/>
      </c>
      <c r="B33" s="31" t="str">
        <f aca="false">IF(A33="","",SUMIF(Invoices!$C$5:$C$504,A33,Invoices!$E$5:$E$504))</f>
        <v/>
      </c>
      <c r="C33" s="31" t="str">
        <f aca="false">IF(A33="","",SUMIF(Invoices!$C$5:$C$504,A33,Invoices!$N$5:$N$504))</f>
        <v/>
      </c>
      <c r="D33" s="31" t="str">
        <f aca="false">IF(A33="","",SUMIF(Invoices!$C$5:$C$504,A33,Invoices!$O$5:$O$504))</f>
        <v/>
      </c>
      <c r="E33" s="32" t="str">
        <f aca="false">IF(A33="","",SUMIF(Invoices!$C$5:$C$504,A33,Invoices!$Q$5:$Q$504))</f>
        <v/>
      </c>
      <c r="F33" s="31" t="str">
        <f aca="false">IF(A33="","",SUMIFS(Invoices!$Q$5:$Q$504,Invoices!$C$5:$C$504,A33,Invoices!$S$5:$S$504,"Overdue")+SUMIFS(Invoices!$Q$5:$Q$504,Invoices!$C$5:$C$504,A33,Invoices!$S$5:$S$504,"Part paid"))</f>
        <v/>
      </c>
      <c r="G33" s="34" t="str">
        <f aca="false">IF(A33="","",COUNTIF(Invoices!$C$5:$C$504,A33))</f>
        <v/>
      </c>
    </row>
    <row r="34" customFormat="false" ht="15" hidden="false" customHeight="true" outlineLevel="0" collapsed="false">
      <c r="A34" s="40" t="str">
        <f aca="false">IF(Clients!A20="","",Clients!A20)</f>
        <v/>
      </c>
      <c r="B34" s="31" t="str">
        <f aca="false">IF(A34="","",SUMIF(Invoices!$C$5:$C$504,A34,Invoices!$E$5:$E$504))</f>
        <v/>
      </c>
      <c r="C34" s="31" t="str">
        <f aca="false">IF(A34="","",SUMIF(Invoices!$C$5:$C$504,A34,Invoices!$N$5:$N$504))</f>
        <v/>
      </c>
      <c r="D34" s="31" t="str">
        <f aca="false">IF(A34="","",SUMIF(Invoices!$C$5:$C$504,A34,Invoices!$O$5:$O$504))</f>
        <v/>
      </c>
      <c r="E34" s="32" t="str">
        <f aca="false">IF(A34="","",SUMIF(Invoices!$C$5:$C$504,A34,Invoices!$Q$5:$Q$504))</f>
        <v/>
      </c>
      <c r="F34" s="31" t="str">
        <f aca="false">IF(A34="","",SUMIFS(Invoices!$Q$5:$Q$504,Invoices!$C$5:$C$504,A34,Invoices!$S$5:$S$504,"Overdue")+SUMIFS(Invoices!$Q$5:$Q$504,Invoices!$C$5:$C$504,A34,Invoices!$S$5:$S$504,"Part paid"))</f>
        <v/>
      </c>
      <c r="G34" s="34" t="str">
        <f aca="false">IF(A34="","",COUNTIF(Invoices!$C$5:$C$504,A34))</f>
        <v/>
      </c>
    </row>
    <row r="35" customFormat="false" ht="15" hidden="false" customHeight="true" outlineLevel="0" collapsed="false">
      <c r="A35" s="40" t="str">
        <f aca="false">IF(Clients!A21="","",Clients!A21)</f>
        <v/>
      </c>
      <c r="B35" s="31" t="str">
        <f aca="false">IF(A35="","",SUMIF(Invoices!$C$5:$C$504,A35,Invoices!$E$5:$E$504))</f>
        <v/>
      </c>
      <c r="C35" s="31" t="str">
        <f aca="false">IF(A35="","",SUMIF(Invoices!$C$5:$C$504,A35,Invoices!$N$5:$N$504))</f>
        <v/>
      </c>
      <c r="D35" s="31" t="str">
        <f aca="false">IF(A35="","",SUMIF(Invoices!$C$5:$C$504,A35,Invoices!$O$5:$O$504))</f>
        <v/>
      </c>
      <c r="E35" s="32" t="str">
        <f aca="false">IF(A35="","",SUMIF(Invoices!$C$5:$C$504,A35,Invoices!$Q$5:$Q$504))</f>
        <v/>
      </c>
      <c r="F35" s="31" t="str">
        <f aca="false">IF(A35="","",SUMIFS(Invoices!$Q$5:$Q$504,Invoices!$C$5:$C$504,A35,Invoices!$S$5:$S$504,"Overdue")+SUMIFS(Invoices!$Q$5:$Q$504,Invoices!$C$5:$C$504,A35,Invoices!$S$5:$S$504,"Part paid"))</f>
        <v/>
      </c>
      <c r="G35" s="34" t="str">
        <f aca="false">IF(A35="","",COUNTIF(Invoices!$C$5:$C$504,A35))</f>
        <v/>
      </c>
    </row>
    <row r="36" customFormat="false" ht="15" hidden="false" customHeight="true" outlineLevel="0" collapsed="false">
      <c r="A36" s="40" t="str">
        <f aca="false">IF(Clients!A22="","",Clients!A22)</f>
        <v/>
      </c>
      <c r="B36" s="31" t="str">
        <f aca="false">IF(A36="","",SUMIF(Invoices!$C$5:$C$504,A36,Invoices!$E$5:$E$504))</f>
        <v/>
      </c>
      <c r="C36" s="31" t="str">
        <f aca="false">IF(A36="","",SUMIF(Invoices!$C$5:$C$504,A36,Invoices!$N$5:$N$504))</f>
        <v/>
      </c>
      <c r="D36" s="31" t="str">
        <f aca="false">IF(A36="","",SUMIF(Invoices!$C$5:$C$504,A36,Invoices!$O$5:$O$504))</f>
        <v/>
      </c>
      <c r="E36" s="32" t="str">
        <f aca="false">IF(A36="","",SUMIF(Invoices!$C$5:$C$504,A36,Invoices!$Q$5:$Q$504))</f>
        <v/>
      </c>
      <c r="F36" s="31" t="str">
        <f aca="false">IF(A36="","",SUMIFS(Invoices!$Q$5:$Q$504,Invoices!$C$5:$C$504,A36,Invoices!$S$5:$S$504,"Overdue")+SUMIFS(Invoices!$Q$5:$Q$504,Invoices!$C$5:$C$504,A36,Invoices!$S$5:$S$504,"Part paid"))</f>
        <v/>
      </c>
      <c r="G36" s="34" t="str">
        <f aca="false">IF(A36="","",COUNTIF(Invoices!$C$5:$C$504,A36))</f>
        <v/>
      </c>
    </row>
    <row r="37" customFormat="false" ht="15" hidden="false" customHeight="true" outlineLevel="0" collapsed="false">
      <c r="A37" s="40" t="str">
        <f aca="false">IF(Clients!A23="","",Clients!A23)</f>
        <v/>
      </c>
      <c r="B37" s="31" t="str">
        <f aca="false">IF(A37="","",SUMIF(Invoices!$C$5:$C$504,A37,Invoices!$E$5:$E$504))</f>
        <v/>
      </c>
      <c r="C37" s="31" t="str">
        <f aca="false">IF(A37="","",SUMIF(Invoices!$C$5:$C$504,A37,Invoices!$N$5:$N$504))</f>
        <v/>
      </c>
      <c r="D37" s="31" t="str">
        <f aca="false">IF(A37="","",SUMIF(Invoices!$C$5:$C$504,A37,Invoices!$O$5:$O$504))</f>
        <v/>
      </c>
      <c r="E37" s="32" t="str">
        <f aca="false">IF(A37="","",SUMIF(Invoices!$C$5:$C$504,A37,Invoices!$Q$5:$Q$504))</f>
        <v/>
      </c>
      <c r="F37" s="31" t="str">
        <f aca="false">IF(A37="","",SUMIFS(Invoices!$Q$5:$Q$504,Invoices!$C$5:$C$504,A37,Invoices!$S$5:$S$504,"Overdue")+SUMIFS(Invoices!$Q$5:$Q$504,Invoices!$C$5:$C$504,A37,Invoices!$S$5:$S$504,"Part paid"))</f>
        <v/>
      </c>
      <c r="G37" s="34" t="str">
        <f aca="false">IF(A37="","",COUNTIF(Invoices!$C$5:$C$504,A37))</f>
        <v/>
      </c>
    </row>
    <row r="38" customFormat="false" ht="15" hidden="false" customHeight="true" outlineLevel="0" collapsed="false">
      <c r="A38" s="40" t="str">
        <f aca="false">IF(Clients!A24="","",Clients!A24)</f>
        <v/>
      </c>
      <c r="B38" s="31" t="str">
        <f aca="false">IF(A38="","",SUMIF(Invoices!$C$5:$C$504,A38,Invoices!$E$5:$E$504))</f>
        <v/>
      </c>
      <c r="C38" s="31" t="str">
        <f aca="false">IF(A38="","",SUMIF(Invoices!$C$5:$C$504,A38,Invoices!$N$5:$N$504))</f>
        <v/>
      </c>
      <c r="D38" s="31" t="str">
        <f aca="false">IF(A38="","",SUMIF(Invoices!$C$5:$C$504,A38,Invoices!$O$5:$O$504))</f>
        <v/>
      </c>
      <c r="E38" s="32" t="str">
        <f aca="false">IF(A38="","",SUMIF(Invoices!$C$5:$C$504,A38,Invoices!$Q$5:$Q$504))</f>
        <v/>
      </c>
      <c r="F38" s="31" t="str">
        <f aca="false">IF(A38="","",SUMIFS(Invoices!$Q$5:$Q$504,Invoices!$C$5:$C$504,A38,Invoices!$S$5:$S$504,"Overdue")+SUMIFS(Invoices!$Q$5:$Q$504,Invoices!$C$5:$C$504,A38,Invoices!$S$5:$S$504,"Part paid"))</f>
        <v/>
      </c>
      <c r="G38" s="34" t="str">
        <f aca="false">IF(A38="","",COUNTIF(Invoices!$C$5:$C$504,A38))</f>
        <v/>
      </c>
    </row>
    <row r="39" customFormat="false" ht="15" hidden="false" customHeight="true" outlineLevel="0" collapsed="false">
      <c r="A39" s="40" t="str">
        <f aca="false">IF(Clients!A25="","",Clients!A25)</f>
        <v/>
      </c>
      <c r="B39" s="31" t="str">
        <f aca="false">IF(A39="","",SUMIF(Invoices!$C$5:$C$504,A39,Invoices!$E$5:$E$504))</f>
        <v/>
      </c>
      <c r="C39" s="31" t="str">
        <f aca="false">IF(A39="","",SUMIF(Invoices!$C$5:$C$504,A39,Invoices!$N$5:$N$504))</f>
        <v/>
      </c>
      <c r="D39" s="31" t="str">
        <f aca="false">IF(A39="","",SUMIF(Invoices!$C$5:$C$504,A39,Invoices!$O$5:$O$504))</f>
        <v/>
      </c>
      <c r="E39" s="32" t="str">
        <f aca="false">IF(A39="","",SUMIF(Invoices!$C$5:$C$504,A39,Invoices!$Q$5:$Q$504))</f>
        <v/>
      </c>
      <c r="F39" s="31" t="str">
        <f aca="false">IF(A39="","",SUMIFS(Invoices!$Q$5:$Q$504,Invoices!$C$5:$C$504,A39,Invoices!$S$5:$S$504,"Overdue")+SUMIFS(Invoices!$Q$5:$Q$504,Invoices!$C$5:$C$504,A39,Invoices!$S$5:$S$504,"Part paid"))</f>
        <v/>
      </c>
      <c r="G39" s="34" t="str">
        <f aca="false">IF(A39="","",COUNTIF(Invoices!$C$5:$C$504,A39))</f>
        <v/>
      </c>
    </row>
    <row r="40" customFormat="false" ht="15" hidden="false" customHeight="true" outlineLevel="0" collapsed="false">
      <c r="A40" s="40" t="str">
        <f aca="false">IF(Clients!A26="","",Clients!A26)</f>
        <v/>
      </c>
      <c r="B40" s="31" t="str">
        <f aca="false">IF(A40="","",SUMIF(Invoices!$C$5:$C$504,A40,Invoices!$E$5:$E$504))</f>
        <v/>
      </c>
      <c r="C40" s="31" t="str">
        <f aca="false">IF(A40="","",SUMIF(Invoices!$C$5:$C$504,A40,Invoices!$N$5:$N$504))</f>
        <v/>
      </c>
      <c r="D40" s="31" t="str">
        <f aca="false">IF(A40="","",SUMIF(Invoices!$C$5:$C$504,A40,Invoices!$O$5:$O$504))</f>
        <v/>
      </c>
      <c r="E40" s="32" t="str">
        <f aca="false">IF(A40="","",SUMIF(Invoices!$C$5:$C$504,A40,Invoices!$Q$5:$Q$504))</f>
        <v/>
      </c>
      <c r="F40" s="31" t="str">
        <f aca="false">IF(A40="","",SUMIFS(Invoices!$Q$5:$Q$504,Invoices!$C$5:$C$504,A40,Invoices!$S$5:$S$504,"Overdue")+SUMIFS(Invoices!$Q$5:$Q$504,Invoices!$C$5:$C$504,A40,Invoices!$S$5:$S$504,"Part paid"))</f>
        <v/>
      </c>
      <c r="G40" s="34" t="str">
        <f aca="false">IF(A40="","",COUNTIF(Invoices!$C$5:$C$504,A40))</f>
        <v/>
      </c>
    </row>
    <row r="41" customFormat="false" ht="15" hidden="false" customHeight="true" outlineLevel="0" collapsed="false">
      <c r="A41" s="40" t="str">
        <f aca="false">IF(Clients!A27="","",Clients!A27)</f>
        <v/>
      </c>
      <c r="B41" s="31" t="str">
        <f aca="false">IF(A41="","",SUMIF(Invoices!$C$5:$C$504,A41,Invoices!$E$5:$E$504))</f>
        <v/>
      </c>
      <c r="C41" s="31" t="str">
        <f aca="false">IF(A41="","",SUMIF(Invoices!$C$5:$C$504,A41,Invoices!$N$5:$N$504))</f>
        <v/>
      </c>
      <c r="D41" s="31" t="str">
        <f aca="false">IF(A41="","",SUMIF(Invoices!$C$5:$C$504,A41,Invoices!$O$5:$O$504))</f>
        <v/>
      </c>
      <c r="E41" s="32" t="str">
        <f aca="false">IF(A41="","",SUMIF(Invoices!$C$5:$C$504,A41,Invoices!$Q$5:$Q$504))</f>
        <v/>
      </c>
      <c r="F41" s="31" t="str">
        <f aca="false">IF(A41="","",SUMIFS(Invoices!$Q$5:$Q$504,Invoices!$C$5:$C$504,A41,Invoices!$S$5:$S$504,"Overdue")+SUMIFS(Invoices!$Q$5:$Q$504,Invoices!$C$5:$C$504,A41,Invoices!$S$5:$S$504,"Part paid"))</f>
        <v/>
      </c>
      <c r="G41" s="34" t="str">
        <f aca="false">IF(A41="","",COUNTIF(Invoices!$C$5:$C$504,A41))</f>
        <v/>
      </c>
    </row>
    <row r="42" customFormat="false" ht="15" hidden="false" customHeight="true" outlineLevel="0" collapsed="false">
      <c r="A42" s="40" t="str">
        <f aca="false">IF(Clients!A28="","",Clients!A28)</f>
        <v/>
      </c>
      <c r="B42" s="31" t="str">
        <f aca="false">IF(A42="","",SUMIF(Invoices!$C$5:$C$504,A42,Invoices!$E$5:$E$504))</f>
        <v/>
      </c>
      <c r="C42" s="31" t="str">
        <f aca="false">IF(A42="","",SUMIF(Invoices!$C$5:$C$504,A42,Invoices!$N$5:$N$504))</f>
        <v/>
      </c>
      <c r="D42" s="31" t="str">
        <f aca="false">IF(A42="","",SUMIF(Invoices!$C$5:$C$504,A42,Invoices!$O$5:$O$504))</f>
        <v/>
      </c>
      <c r="E42" s="32" t="str">
        <f aca="false">IF(A42="","",SUMIF(Invoices!$C$5:$C$504,A42,Invoices!$Q$5:$Q$504))</f>
        <v/>
      </c>
      <c r="F42" s="31" t="str">
        <f aca="false">IF(A42="","",SUMIFS(Invoices!$Q$5:$Q$504,Invoices!$C$5:$C$504,A42,Invoices!$S$5:$S$504,"Overdue")+SUMIFS(Invoices!$Q$5:$Q$504,Invoices!$C$5:$C$504,A42,Invoices!$S$5:$S$504,"Part paid"))</f>
        <v/>
      </c>
      <c r="G42" s="34" t="str">
        <f aca="false">IF(A42="","",COUNTIF(Invoices!$C$5:$C$504,A42))</f>
        <v/>
      </c>
    </row>
    <row r="43" customFormat="false" ht="15" hidden="false" customHeight="true" outlineLevel="0" collapsed="false">
      <c r="A43" s="40" t="str">
        <f aca="false">IF(Clients!A29="","",Clients!A29)</f>
        <v/>
      </c>
      <c r="B43" s="31" t="str">
        <f aca="false">IF(A43="","",SUMIF(Invoices!$C$5:$C$504,A43,Invoices!$E$5:$E$504))</f>
        <v/>
      </c>
      <c r="C43" s="31" t="str">
        <f aca="false">IF(A43="","",SUMIF(Invoices!$C$5:$C$504,A43,Invoices!$N$5:$N$504))</f>
        <v/>
      </c>
      <c r="D43" s="31" t="str">
        <f aca="false">IF(A43="","",SUMIF(Invoices!$C$5:$C$504,A43,Invoices!$O$5:$O$504))</f>
        <v/>
      </c>
      <c r="E43" s="32" t="str">
        <f aca="false">IF(A43="","",SUMIF(Invoices!$C$5:$C$504,A43,Invoices!$Q$5:$Q$504))</f>
        <v/>
      </c>
      <c r="F43" s="31" t="str">
        <f aca="false">IF(A43="","",SUMIFS(Invoices!$Q$5:$Q$504,Invoices!$C$5:$C$504,A43,Invoices!$S$5:$S$504,"Overdue")+SUMIFS(Invoices!$Q$5:$Q$504,Invoices!$C$5:$C$504,A43,Invoices!$S$5:$S$504,"Part paid"))</f>
        <v/>
      </c>
      <c r="G43" s="34" t="str">
        <f aca="false">IF(A43="","",COUNTIF(Invoices!$C$5:$C$504,A43))</f>
        <v/>
      </c>
    </row>
    <row r="44" customFormat="false" ht="15" hidden="false" customHeight="true" outlineLevel="0" collapsed="false">
      <c r="A44" s="40" t="str">
        <f aca="false">IF(Clients!A30="","",Clients!A30)</f>
        <v/>
      </c>
      <c r="B44" s="31" t="str">
        <f aca="false">IF(A44="","",SUMIF(Invoices!$C$5:$C$504,A44,Invoices!$E$5:$E$504))</f>
        <v/>
      </c>
      <c r="C44" s="31" t="str">
        <f aca="false">IF(A44="","",SUMIF(Invoices!$C$5:$C$504,A44,Invoices!$N$5:$N$504))</f>
        <v/>
      </c>
      <c r="D44" s="31" t="str">
        <f aca="false">IF(A44="","",SUMIF(Invoices!$C$5:$C$504,A44,Invoices!$O$5:$O$504))</f>
        <v/>
      </c>
      <c r="E44" s="32" t="str">
        <f aca="false">IF(A44="","",SUMIF(Invoices!$C$5:$C$504,A44,Invoices!$Q$5:$Q$504))</f>
        <v/>
      </c>
      <c r="F44" s="31" t="str">
        <f aca="false">IF(A44="","",SUMIFS(Invoices!$Q$5:$Q$504,Invoices!$C$5:$C$504,A44,Invoices!$S$5:$S$504,"Overdue")+SUMIFS(Invoices!$Q$5:$Q$504,Invoices!$C$5:$C$504,A44,Invoices!$S$5:$S$504,"Part paid"))</f>
        <v/>
      </c>
      <c r="G44" s="34" t="str">
        <f aca="false">IF(A44="","",COUNTIF(Invoices!$C$5:$C$504,A44))</f>
        <v/>
      </c>
    </row>
    <row r="45" customFormat="false" ht="15" hidden="false" customHeight="true" outlineLevel="0" collapsed="false">
      <c r="A45" s="40" t="str">
        <f aca="false">IF(Clients!A31="","",Clients!A31)</f>
        <v/>
      </c>
      <c r="B45" s="31" t="str">
        <f aca="false">IF(A45="","",SUMIF(Invoices!$C$5:$C$504,A45,Invoices!$E$5:$E$504))</f>
        <v/>
      </c>
      <c r="C45" s="31" t="str">
        <f aca="false">IF(A45="","",SUMIF(Invoices!$C$5:$C$504,A45,Invoices!$N$5:$N$504))</f>
        <v/>
      </c>
      <c r="D45" s="31" t="str">
        <f aca="false">IF(A45="","",SUMIF(Invoices!$C$5:$C$504,A45,Invoices!$O$5:$O$504))</f>
        <v/>
      </c>
      <c r="E45" s="32" t="str">
        <f aca="false">IF(A45="","",SUMIF(Invoices!$C$5:$C$504,A45,Invoices!$Q$5:$Q$504))</f>
        <v/>
      </c>
      <c r="F45" s="31" t="str">
        <f aca="false">IF(A45="","",SUMIFS(Invoices!$Q$5:$Q$504,Invoices!$C$5:$C$504,A45,Invoices!$S$5:$S$504,"Overdue")+SUMIFS(Invoices!$Q$5:$Q$504,Invoices!$C$5:$C$504,A45,Invoices!$S$5:$S$504,"Part paid"))</f>
        <v/>
      </c>
      <c r="G45" s="34" t="str">
        <f aca="false">IF(A45="","",COUNTIF(Invoices!$C$5:$C$504,A45))</f>
        <v/>
      </c>
    </row>
    <row r="46" customFormat="false" ht="15" hidden="false" customHeight="true" outlineLevel="0" collapsed="false">
      <c r="A46" s="40" t="str">
        <f aca="false">IF(Clients!A32="","",Clients!A32)</f>
        <v/>
      </c>
      <c r="B46" s="31" t="str">
        <f aca="false">IF(A46="","",SUMIF(Invoices!$C$5:$C$504,A46,Invoices!$E$5:$E$504))</f>
        <v/>
      </c>
      <c r="C46" s="31" t="str">
        <f aca="false">IF(A46="","",SUMIF(Invoices!$C$5:$C$504,A46,Invoices!$N$5:$N$504))</f>
        <v/>
      </c>
      <c r="D46" s="31" t="str">
        <f aca="false">IF(A46="","",SUMIF(Invoices!$C$5:$C$504,A46,Invoices!$O$5:$O$504))</f>
        <v/>
      </c>
      <c r="E46" s="32" t="str">
        <f aca="false">IF(A46="","",SUMIF(Invoices!$C$5:$C$504,A46,Invoices!$Q$5:$Q$504))</f>
        <v/>
      </c>
      <c r="F46" s="31" t="str">
        <f aca="false">IF(A46="","",SUMIFS(Invoices!$Q$5:$Q$504,Invoices!$C$5:$C$504,A46,Invoices!$S$5:$S$504,"Overdue")+SUMIFS(Invoices!$Q$5:$Q$504,Invoices!$C$5:$C$504,A46,Invoices!$S$5:$S$504,"Part paid"))</f>
        <v/>
      </c>
      <c r="G46" s="34" t="str">
        <f aca="false">IF(A46="","",COUNTIF(Invoices!$C$5:$C$504,A46))</f>
        <v/>
      </c>
    </row>
    <row r="47" customFormat="false" ht="15" hidden="false" customHeight="true" outlineLevel="0" collapsed="false">
      <c r="A47" s="40" t="str">
        <f aca="false">IF(Clients!A33="","",Clients!A33)</f>
        <v/>
      </c>
      <c r="B47" s="31" t="str">
        <f aca="false">IF(A47="","",SUMIF(Invoices!$C$5:$C$504,A47,Invoices!$E$5:$E$504))</f>
        <v/>
      </c>
      <c r="C47" s="31" t="str">
        <f aca="false">IF(A47="","",SUMIF(Invoices!$C$5:$C$504,A47,Invoices!$N$5:$N$504))</f>
        <v/>
      </c>
      <c r="D47" s="31" t="str">
        <f aca="false">IF(A47="","",SUMIF(Invoices!$C$5:$C$504,A47,Invoices!$O$5:$O$504))</f>
        <v/>
      </c>
      <c r="E47" s="32" t="str">
        <f aca="false">IF(A47="","",SUMIF(Invoices!$C$5:$C$504,A47,Invoices!$Q$5:$Q$504))</f>
        <v/>
      </c>
      <c r="F47" s="31" t="str">
        <f aca="false">IF(A47="","",SUMIFS(Invoices!$Q$5:$Q$504,Invoices!$C$5:$C$504,A47,Invoices!$S$5:$S$504,"Overdue")+SUMIFS(Invoices!$Q$5:$Q$504,Invoices!$C$5:$C$504,A47,Invoices!$S$5:$S$504,"Part paid"))</f>
        <v/>
      </c>
      <c r="G47" s="34" t="str">
        <f aca="false">IF(A47="","",COUNTIF(Invoices!$C$5:$C$504,A47))</f>
        <v/>
      </c>
    </row>
    <row r="48" customFormat="false" ht="15" hidden="false" customHeight="true" outlineLevel="0" collapsed="false">
      <c r="A48" s="40" t="str">
        <f aca="false">IF(Clients!A34="","",Clients!A34)</f>
        <v/>
      </c>
      <c r="B48" s="31" t="str">
        <f aca="false">IF(A48="","",SUMIF(Invoices!$C$5:$C$504,A48,Invoices!$E$5:$E$504))</f>
        <v/>
      </c>
      <c r="C48" s="31" t="str">
        <f aca="false">IF(A48="","",SUMIF(Invoices!$C$5:$C$504,A48,Invoices!$N$5:$N$504))</f>
        <v/>
      </c>
      <c r="D48" s="31" t="str">
        <f aca="false">IF(A48="","",SUMIF(Invoices!$C$5:$C$504,A48,Invoices!$O$5:$O$504))</f>
        <v/>
      </c>
      <c r="E48" s="32" t="str">
        <f aca="false">IF(A48="","",SUMIF(Invoices!$C$5:$C$504,A48,Invoices!$Q$5:$Q$504))</f>
        <v/>
      </c>
      <c r="F48" s="31" t="str">
        <f aca="false">IF(A48="","",SUMIFS(Invoices!$Q$5:$Q$504,Invoices!$C$5:$C$504,A48,Invoices!$S$5:$S$504,"Overdue")+SUMIFS(Invoices!$Q$5:$Q$504,Invoices!$C$5:$C$504,A48,Invoices!$S$5:$S$504,"Part paid"))</f>
        <v/>
      </c>
      <c r="G48" s="34" t="str">
        <f aca="false">IF(A48="","",COUNTIF(Invoices!$C$5:$C$504,A48))</f>
        <v/>
      </c>
    </row>
    <row r="49" customFormat="false" ht="15" hidden="false" customHeight="true" outlineLevel="0" collapsed="false">
      <c r="A49" s="40" t="str">
        <f aca="false">IF(Clients!A35="","",Clients!A35)</f>
        <v/>
      </c>
      <c r="B49" s="31" t="str">
        <f aca="false">IF(A49="","",SUMIF(Invoices!$C$5:$C$504,A49,Invoices!$E$5:$E$504))</f>
        <v/>
      </c>
      <c r="C49" s="31" t="str">
        <f aca="false">IF(A49="","",SUMIF(Invoices!$C$5:$C$504,A49,Invoices!$N$5:$N$504))</f>
        <v/>
      </c>
      <c r="D49" s="31" t="str">
        <f aca="false">IF(A49="","",SUMIF(Invoices!$C$5:$C$504,A49,Invoices!$O$5:$O$504))</f>
        <v/>
      </c>
      <c r="E49" s="32" t="str">
        <f aca="false">IF(A49="","",SUMIF(Invoices!$C$5:$C$504,A49,Invoices!$Q$5:$Q$504))</f>
        <v/>
      </c>
      <c r="F49" s="31" t="str">
        <f aca="false">IF(A49="","",SUMIFS(Invoices!$Q$5:$Q$504,Invoices!$C$5:$C$504,A49,Invoices!$S$5:$S$504,"Overdue")+SUMIFS(Invoices!$Q$5:$Q$504,Invoices!$C$5:$C$504,A49,Invoices!$S$5:$S$504,"Part paid"))</f>
        <v/>
      </c>
      <c r="G49" s="34" t="str">
        <f aca="false">IF(A49="","",COUNTIF(Invoices!$C$5:$C$504,A49))</f>
        <v/>
      </c>
    </row>
    <row r="50" customFormat="false" ht="15" hidden="false" customHeight="true" outlineLevel="0" collapsed="false">
      <c r="A50" s="40" t="str">
        <f aca="false">IF(Clients!A36="","",Clients!A36)</f>
        <v/>
      </c>
      <c r="B50" s="31" t="str">
        <f aca="false">IF(A50="","",SUMIF(Invoices!$C$5:$C$504,A50,Invoices!$E$5:$E$504))</f>
        <v/>
      </c>
      <c r="C50" s="31" t="str">
        <f aca="false">IF(A50="","",SUMIF(Invoices!$C$5:$C$504,A50,Invoices!$N$5:$N$504))</f>
        <v/>
      </c>
      <c r="D50" s="31" t="str">
        <f aca="false">IF(A50="","",SUMIF(Invoices!$C$5:$C$504,A50,Invoices!$O$5:$O$504))</f>
        <v/>
      </c>
      <c r="E50" s="32" t="str">
        <f aca="false">IF(A50="","",SUMIF(Invoices!$C$5:$C$504,A50,Invoices!$Q$5:$Q$504))</f>
        <v/>
      </c>
      <c r="F50" s="31" t="str">
        <f aca="false">IF(A50="","",SUMIFS(Invoices!$Q$5:$Q$504,Invoices!$C$5:$C$504,A50,Invoices!$S$5:$S$504,"Overdue")+SUMIFS(Invoices!$Q$5:$Q$504,Invoices!$C$5:$C$504,A50,Invoices!$S$5:$S$504,"Part paid"))</f>
        <v/>
      </c>
      <c r="G50" s="34" t="str">
        <f aca="false">IF(A50="","",COUNTIF(Invoices!$C$5:$C$504,A50))</f>
        <v/>
      </c>
    </row>
    <row r="51" customFormat="false" ht="15" hidden="false" customHeight="true" outlineLevel="0" collapsed="false">
      <c r="A51" s="40" t="str">
        <f aca="false">IF(Clients!A37="","",Clients!A37)</f>
        <v/>
      </c>
      <c r="B51" s="31" t="str">
        <f aca="false">IF(A51="","",SUMIF(Invoices!$C$5:$C$504,A51,Invoices!$E$5:$E$504))</f>
        <v/>
      </c>
      <c r="C51" s="31" t="str">
        <f aca="false">IF(A51="","",SUMIF(Invoices!$C$5:$C$504,A51,Invoices!$N$5:$N$504))</f>
        <v/>
      </c>
      <c r="D51" s="31" t="str">
        <f aca="false">IF(A51="","",SUMIF(Invoices!$C$5:$C$504,A51,Invoices!$O$5:$O$504))</f>
        <v/>
      </c>
      <c r="E51" s="32" t="str">
        <f aca="false">IF(A51="","",SUMIF(Invoices!$C$5:$C$504,A51,Invoices!$Q$5:$Q$504))</f>
        <v/>
      </c>
      <c r="F51" s="31" t="str">
        <f aca="false">IF(A51="","",SUMIFS(Invoices!$Q$5:$Q$504,Invoices!$C$5:$C$504,A51,Invoices!$S$5:$S$504,"Overdue")+SUMIFS(Invoices!$Q$5:$Q$504,Invoices!$C$5:$C$504,A51,Invoices!$S$5:$S$504,"Part paid"))</f>
        <v/>
      </c>
      <c r="G51" s="34" t="str">
        <f aca="false">IF(A51="","",COUNTIF(Invoices!$C$5:$C$504,A51))</f>
        <v/>
      </c>
    </row>
    <row r="52" customFormat="false" ht="15" hidden="false" customHeight="true" outlineLevel="0" collapsed="false">
      <c r="A52" s="40" t="str">
        <f aca="false">IF(Clients!A38="","",Clients!A38)</f>
        <v/>
      </c>
      <c r="B52" s="31" t="str">
        <f aca="false">IF(A52="","",SUMIF(Invoices!$C$5:$C$504,A52,Invoices!$E$5:$E$504))</f>
        <v/>
      </c>
      <c r="C52" s="31" t="str">
        <f aca="false">IF(A52="","",SUMIF(Invoices!$C$5:$C$504,A52,Invoices!$N$5:$N$504))</f>
        <v/>
      </c>
      <c r="D52" s="31" t="str">
        <f aca="false">IF(A52="","",SUMIF(Invoices!$C$5:$C$504,A52,Invoices!$O$5:$O$504))</f>
        <v/>
      </c>
      <c r="E52" s="32" t="str">
        <f aca="false">IF(A52="","",SUMIF(Invoices!$C$5:$C$504,A52,Invoices!$Q$5:$Q$504))</f>
        <v/>
      </c>
      <c r="F52" s="31" t="str">
        <f aca="false">IF(A52="","",SUMIFS(Invoices!$Q$5:$Q$504,Invoices!$C$5:$C$504,A52,Invoices!$S$5:$S$504,"Overdue")+SUMIFS(Invoices!$Q$5:$Q$504,Invoices!$C$5:$C$504,A52,Invoices!$S$5:$S$504,"Part paid"))</f>
        <v/>
      </c>
      <c r="G52" s="34" t="str">
        <f aca="false">IF(A52="","",COUNTIF(Invoices!$C$5:$C$504,A52))</f>
        <v/>
      </c>
    </row>
    <row r="53" customFormat="false" ht="15" hidden="false" customHeight="true" outlineLevel="0" collapsed="false">
      <c r="A53" s="40" t="str">
        <f aca="false">IF(Clients!A39="","",Clients!A39)</f>
        <v/>
      </c>
      <c r="B53" s="31" t="str">
        <f aca="false">IF(A53="","",SUMIF(Invoices!$C$5:$C$504,A53,Invoices!$E$5:$E$504))</f>
        <v/>
      </c>
      <c r="C53" s="31" t="str">
        <f aca="false">IF(A53="","",SUMIF(Invoices!$C$5:$C$504,A53,Invoices!$N$5:$N$504))</f>
        <v/>
      </c>
      <c r="D53" s="31" t="str">
        <f aca="false">IF(A53="","",SUMIF(Invoices!$C$5:$C$504,A53,Invoices!$O$5:$O$504))</f>
        <v/>
      </c>
      <c r="E53" s="32" t="str">
        <f aca="false">IF(A53="","",SUMIF(Invoices!$C$5:$C$504,A53,Invoices!$Q$5:$Q$504))</f>
        <v/>
      </c>
      <c r="F53" s="31" t="str">
        <f aca="false">IF(A53="","",SUMIFS(Invoices!$Q$5:$Q$504,Invoices!$C$5:$C$504,A53,Invoices!$S$5:$S$504,"Overdue")+SUMIFS(Invoices!$Q$5:$Q$504,Invoices!$C$5:$C$504,A53,Invoices!$S$5:$S$504,"Part paid"))</f>
        <v/>
      </c>
      <c r="G53" s="34" t="str">
        <f aca="false">IF(A53="","",COUNTIF(Invoices!$C$5:$C$504,A53))</f>
        <v/>
      </c>
    </row>
    <row r="54" customFormat="false" ht="15" hidden="false" customHeight="true" outlineLevel="0" collapsed="false">
      <c r="A54" s="40" t="str">
        <f aca="false">IF(Clients!A40="","",Clients!A40)</f>
        <v/>
      </c>
      <c r="B54" s="31" t="str">
        <f aca="false">IF(A54="","",SUMIF(Invoices!$C$5:$C$504,A54,Invoices!$E$5:$E$504))</f>
        <v/>
      </c>
      <c r="C54" s="31" t="str">
        <f aca="false">IF(A54="","",SUMIF(Invoices!$C$5:$C$504,A54,Invoices!$N$5:$N$504))</f>
        <v/>
      </c>
      <c r="D54" s="31" t="str">
        <f aca="false">IF(A54="","",SUMIF(Invoices!$C$5:$C$504,A54,Invoices!$O$5:$O$504))</f>
        <v/>
      </c>
      <c r="E54" s="32" t="str">
        <f aca="false">IF(A54="","",SUMIF(Invoices!$C$5:$C$504,A54,Invoices!$Q$5:$Q$504))</f>
        <v/>
      </c>
      <c r="F54" s="31" t="str">
        <f aca="false">IF(A54="","",SUMIFS(Invoices!$Q$5:$Q$504,Invoices!$C$5:$C$504,A54,Invoices!$S$5:$S$504,"Overdue")+SUMIFS(Invoices!$Q$5:$Q$504,Invoices!$C$5:$C$504,A54,Invoices!$S$5:$S$504,"Part paid"))</f>
        <v/>
      </c>
      <c r="G54" s="34" t="str">
        <f aca="false">IF(A54="","",COUNTIF(Invoices!$C$5:$C$504,A54))</f>
        <v/>
      </c>
    </row>
    <row r="55" customFormat="false" ht="15" hidden="false" customHeight="true" outlineLevel="0" collapsed="false">
      <c r="A55" s="40" t="str">
        <f aca="false">IF(Clients!A41="","",Clients!A41)</f>
        <v/>
      </c>
      <c r="B55" s="31" t="str">
        <f aca="false">IF(A55="","",SUMIF(Invoices!$C$5:$C$504,A55,Invoices!$E$5:$E$504))</f>
        <v/>
      </c>
      <c r="C55" s="31" t="str">
        <f aca="false">IF(A55="","",SUMIF(Invoices!$C$5:$C$504,A55,Invoices!$N$5:$N$504))</f>
        <v/>
      </c>
      <c r="D55" s="31" t="str">
        <f aca="false">IF(A55="","",SUMIF(Invoices!$C$5:$C$504,A55,Invoices!$O$5:$O$504))</f>
        <v/>
      </c>
      <c r="E55" s="32" t="str">
        <f aca="false">IF(A55="","",SUMIF(Invoices!$C$5:$C$504,A55,Invoices!$Q$5:$Q$504))</f>
        <v/>
      </c>
      <c r="F55" s="31" t="str">
        <f aca="false">IF(A55="","",SUMIFS(Invoices!$Q$5:$Q$504,Invoices!$C$5:$C$504,A55,Invoices!$S$5:$S$504,"Overdue")+SUMIFS(Invoices!$Q$5:$Q$504,Invoices!$C$5:$C$504,A55,Invoices!$S$5:$S$504,"Part paid"))</f>
        <v/>
      </c>
      <c r="G55" s="34" t="str">
        <f aca="false">IF(A55="","",COUNTIF(Invoices!$C$5:$C$504,A55))</f>
        <v/>
      </c>
    </row>
    <row r="56" customFormat="false" ht="15" hidden="false" customHeight="true" outlineLevel="0" collapsed="false">
      <c r="A56" s="40" t="str">
        <f aca="false">IF(Clients!A42="","",Clients!A42)</f>
        <v/>
      </c>
      <c r="B56" s="31" t="str">
        <f aca="false">IF(A56="","",SUMIF(Invoices!$C$5:$C$504,A56,Invoices!$E$5:$E$504))</f>
        <v/>
      </c>
      <c r="C56" s="31" t="str">
        <f aca="false">IF(A56="","",SUMIF(Invoices!$C$5:$C$504,A56,Invoices!$N$5:$N$504))</f>
        <v/>
      </c>
      <c r="D56" s="31" t="str">
        <f aca="false">IF(A56="","",SUMIF(Invoices!$C$5:$C$504,A56,Invoices!$O$5:$O$504))</f>
        <v/>
      </c>
      <c r="E56" s="32" t="str">
        <f aca="false">IF(A56="","",SUMIF(Invoices!$C$5:$C$504,A56,Invoices!$Q$5:$Q$504))</f>
        <v/>
      </c>
      <c r="F56" s="31" t="str">
        <f aca="false">IF(A56="","",SUMIFS(Invoices!$Q$5:$Q$504,Invoices!$C$5:$C$504,A56,Invoices!$S$5:$S$504,"Overdue")+SUMIFS(Invoices!$Q$5:$Q$504,Invoices!$C$5:$C$504,A56,Invoices!$S$5:$S$504,"Part paid"))</f>
        <v/>
      </c>
      <c r="G56" s="34" t="str">
        <f aca="false">IF(A56="","",COUNTIF(Invoices!$C$5:$C$504,A56))</f>
        <v/>
      </c>
    </row>
    <row r="57" customFormat="false" ht="15" hidden="false" customHeight="true" outlineLevel="0" collapsed="false">
      <c r="A57" s="40" t="str">
        <f aca="false">IF(Clients!A43="","",Clients!A43)</f>
        <v/>
      </c>
      <c r="B57" s="31" t="str">
        <f aca="false">IF(A57="","",SUMIF(Invoices!$C$5:$C$504,A57,Invoices!$E$5:$E$504))</f>
        <v/>
      </c>
      <c r="C57" s="31" t="str">
        <f aca="false">IF(A57="","",SUMIF(Invoices!$C$5:$C$504,A57,Invoices!$N$5:$N$504))</f>
        <v/>
      </c>
      <c r="D57" s="31" t="str">
        <f aca="false">IF(A57="","",SUMIF(Invoices!$C$5:$C$504,A57,Invoices!$O$5:$O$504))</f>
        <v/>
      </c>
      <c r="E57" s="32" t="str">
        <f aca="false">IF(A57="","",SUMIF(Invoices!$C$5:$C$504,A57,Invoices!$Q$5:$Q$504))</f>
        <v/>
      </c>
      <c r="F57" s="31" t="str">
        <f aca="false">IF(A57="","",SUMIFS(Invoices!$Q$5:$Q$504,Invoices!$C$5:$C$504,A57,Invoices!$S$5:$S$504,"Overdue")+SUMIFS(Invoices!$Q$5:$Q$504,Invoices!$C$5:$C$504,A57,Invoices!$S$5:$S$504,"Part paid"))</f>
        <v/>
      </c>
      <c r="G57" s="34" t="str">
        <f aca="false">IF(A57="","",COUNTIF(Invoices!$C$5:$C$504,A57))</f>
        <v/>
      </c>
    </row>
    <row r="58" customFormat="false" ht="15" hidden="false" customHeight="true" outlineLevel="0" collapsed="false">
      <c r="A58" s="40" t="str">
        <f aca="false">IF(Clients!A44="","",Clients!A44)</f>
        <v/>
      </c>
      <c r="B58" s="31" t="str">
        <f aca="false">IF(A58="","",SUMIF(Invoices!$C$5:$C$504,A58,Invoices!$E$5:$E$504))</f>
        <v/>
      </c>
      <c r="C58" s="31" t="str">
        <f aca="false">IF(A58="","",SUMIF(Invoices!$C$5:$C$504,A58,Invoices!$N$5:$N$504))</f>
        <v/>
      </c>
      <c r="D58" s="31" t="str">
        <f aca="false">IF(A58="","",SUMIF(Invoices!$C$5:$C$504,A58,Invoices!$O$5:$O$504))</f>
        <v/>
      </c>
      <c r="E58" s="32" t="str">
        <f aca="false">IF(A58="","",SUMIF(Invoices!$C$5:$C$504,A58,Invoices!$Q$5:$Q$504))</f>
        <v/>
      </c>
      <c r="F58" s="31" t="str">
        <f aca="false">IF(A58="","",SUMIFS(Invoices!$Q$5:$Q$504,Invoices!$C$5:$C$504,A58,Invoices!$S$5:$S$504,"Overdue")+SUMIFS(Invoices!$Q$5:$Q$504,Invoices!$C$5:$C$504,A58,Invoices!$S$5:$S$504,"Part paid"))</f>
        <v/>
      </c>
      <c r="G58" s="34" t="str">
        <f aca="false">IF(A58="","",COUNTIF(Invoices!$C$5:$C$504,A58))</f>
        <v/>
      </c>
    </row>
    <row r="59" customFormat="false" ht="15" hidden="false" customHeight="true" outlineLevel="0" collapsed="false">
      <c r="A59" s="40" t="str">
        <f aca="false">IF(Clients!A45="","",Clients!A45)</f>
        <v/>
      </c>
      <c r="B59" s="31" t="str">
        <f aca="false">IF(A59="","",SUMIF(Invoices!$C$5:$C$504,A59,Invoices!$E$5:$E$504))</f>
        <v/>
      </c>
      <c r="C59" s="31" t="str">
        <f aca="false">IF(A59="","",SUMIF(Invoices!$C$5:$C$504,A59,Invoices!$N$5:$N$504))</f>
        <v/>
      </c>
      <c r="D59" s="31" t="str">
        <f aca="false">IF(A59="","",SUMIF(Invoices!$C$5:$C$504,A59,Invoices!$O$5:$O$504))</f>
        <v/>
      </c>
      <c r="E59" s="32" t="str">
        <f aca="false">IF(A59="","",SUMIF(Invoices!$C$5:$C$504,A59,Invoices!$Q$5:$Q$504))</f>
        <v/>
      </c>
      <c r="F59" s="31" t="str">
        <f aca="false">IF(A59="","",SUMIFS(Invoices!$Q$5:$Q$504,Invoices!$C$5:$C$504,A59,Invoices!$S$5:$S$504,"Overdue")+SUMIFS(Invoices!$Q$5:$Q$504,Invoices!$C$5:$C$504,A59,Invoices!$S$5:$S$504,"Part paid"))</f>
        <v/>
      </c>
      <c r="G59" s="34" t="str">
        <f aca="false">IF(A59="","",COUNTIF(Invoices!$C$5:$C$504,A59))</f>
        <v/>
      </c>
    </row>
    <row r="60" customFormat="false" ht="15" hidden="false" customHeight="true" outlineLevel="0" collapsed="false">
      <c r="A60" s="40" t="str">
        <f aca="false">IF(Clients!A46="","",Clients!A46)</f>
        <v/>
      </c>
      <c r="B60" s="31" t="str">
        <f aca="false">IF(A60="","",SUMIF(Invoices!$C$5:$C$504,A60,Invoices!$E$5:$E$504))</f>
        <v/>
      </c>
      <c r="C60" s="31" t="str">
        <f aca="false">IF(A60="","",SUMIF(Invoices!$C$5:$C$504,A60,Invoices!$N$5:$N$504))</f>
        <v/>
      </c>
      <c r="D60" s="31" t="str">
        <f aca="false">IF(A60="","",SUMIF(Invoices!$C$5:$C$504,A60,Invoices!$O$5:$O$504))</f>
        <v/>
      </c>
      <c r="E60" s="32" t="str">
        <f aca="false">IF(A60="","",SUMIF(Invoices!$C$5:$C$504,A60,Invoices!$Q$5:$Q$504))</f>
        <v/>
      </c>
      <c r="F60" s="31" t="str">
        <f aca="false">IF(A60="","",SUMIFS(Invoices!$Q$5:$Q$504,Invoices!$C$5:$C$504,A60,Invoices!$S$5:$S$504,"Overdue")+SUMIFS(Invoices!$Q$5:$Q$504,Invoices!$C$5:$C$504,A60,Invoices!$S$5:$S$504,"Part paid"))</f>
        <v/>
      </c>
      <c r="G60" s="34" t="str">
        <f aca="false">IF(A60="","",COUNTIF(Invoices!$C$5:$C$504,A60))</f>
        <v/>
      </c>
    </row>
    <row r="61" customFormat="false" ht="15" hidden="false" customHeight="true" outlineLevel="0" collapsed="false">
      <c r="A61" s="40" t="str">
        <f aca="false">IF(Clients!A47="","",Clients!A47)</f>
        <v/>
      </c>
      <c r="B61" s="31" t="str">
        <f aca="false">IF(A61="","",SUMIF(Invoices!$C$5:$C$504,A61,Invoices!$E$5:$E$504))</f>
        <v/>
      </c>
      <c r="C61" s="31" t="str">
        <f aca="false">IF(A61="","",SUMIF(Invoices!$C$5:$C$504,A61,Invoices!$N$5:$N$504))</f>
        <v/>
      </c>
      <c r="D61" s="31" t="str">
        <f aca="false">IF(A61="","",SUMIF(Invoices!$C$5:$C$504,A61,Invoices!$O$5:$O$504))</f>
        <v/>
      </c>
      <c r="E61" s="32" t="str">
        <f aca="false">IF(A61="","",SUMIF(Invoices!$C$5:$C$504,A61,Invoices!$Q$5:$Q$504))</f>
        <v/>
      </c>
      <c r="F61" s="31" t="str">
        <f aca="false">IF(A61="","",SUMIFS(Invoices!$Q$5:$Q$504,Invoices!$C$5:$C$504,A61,Invoices!$S$5:$S$504,"Overdue")+SUMIFS(Invoices!$Q$5:$Q$504,Invoices!$C$5:$C$504,A61,Invoices!$S$5:$S$504,"Part paid"))</f>
        <v/>
      </c>
      <c r="G61" s="34" t="str">
        <f aca="false">IF(A61="","",COUNTIF(Invoices!$C$5:$C$504,A61))</f>
        <v/>
      </c>
    </row>
    <row r="62" customFormat="false" ht="15" hidden="false" customHeight="true" outlineLevel="0" collapsed="false">
      <c r="A62" s="40" t="str">
        <f aca="false">IF(Clients!A48="","",Clients!A48)</f>
        <v/>
      </c>
      <c r="B62" s="31" t="str">
        <f aca="false">IF(A62="","",SUMIF(Invoices!$C$5:$C$504,A62,Invoices!$E$5:$E$504))</f>
        <v/>
      </c>
      <c r="C62" s="31" t="str">
        <f aca="false">IF(A62="","",SUMIF(Invoices!$C$5:$C$504,A62,Invoices!$N$5:$N$504))</f>
        <v/>
      </c>
      <c r="D62" s="31" t="str">
        <f aca="false">IF(A62="","",SUMIF(Invoices!$C$5:$C$504,A62,Invoices!$O$5:$O$504))</f>
        <v/>
      </c>
      <c r="E62" s="32" t="str">
        <f aca="false">IF(A62="","",SUMIF(Invoices!$C$5:$C$504,A62,Invoices!$Q$5:$Q$504))</f>
        <v/>
      </c>
      <c r="F62" s="31" t="str">
        <f aca="false">IF(A62="","",SUMIFS(Invoices!$Q$5:$Q$504,Invoices!$C$5:$C$504,A62,Invoices!$S$5:$S$504,"Overdue")+SUMIFS(Invoices!$Q$5:$Q$504,Invoices!$C$5:$C$504,A62,Invoices!$S$5:$S$504,"Part paid"))</f>
        <v/>
      </c>
      <c r="G62" s="34" t="str">
        <f aca="false">IF(A62="","",COUNTIF(Invoices!$C$5:$C$504,A62))</f>
        <v/>
      </c>
    </row>
    <row r="63" customFormat="false" ht="15" hidden="false" customHeight="true" outlineLevel="0" collapsed="false">
      <c r="A63" s="40" t="str">
        <f aca="false">IF(Clients!A49="","",Clients!A49)</f>
        <v/>
      </c>
      <c r="B63" s="31" t="str">
        <f aca="false">IF(A63="","",SUMIF(Invoices!$C$5:$C$504,A63,Invoices!$E$5:$E$504))</f>
        <v/>
      </c>
      <c r="C63" s="31" t="str">
        <f aca="false">IF(A63="","",SUMIF(Invoices!$C$5:$C$504,A63,Invoices!$N$5:$N$504))</f>
        <v/>
      </c>
      <c r="D63" s="31" t="str">
        <f aca="false">IF(A63="","",SUMIF(Invoices!$C$5:$C$504,A63,Invoices!$O$5:$O$504))</f>
        <v/>
      </c>
      <c r="E63" s="32" t="str">
        <f aca="false">IF(A63="","",SUMIF(Invoices!$C$5:$C$504,A63,Invoices!$Q$5:$Q$504))</f>
        <v/>
      </c>
      <c r="F63" s="31" t="str">
        <f aca="false">IF(A63="","",SUMIFS(Invoices!$Q$5:$Q$504,Invoices!$C$5:$C$504,A63,Invoices!$S$5:$S$504,"Overdue")+SUMIFS(Invoices!$Q$5:$Q$504,Invoices!$C$5:$C$504,A63,Invoices!$S$5:$S$504,"Part paid"))</f>
        <v/>
      </c>
      <c r="G63" s="34" t="str">
        <f aca="false">IF(A63="","",COUNTIF(Invoices!$C$5:$C$504,A63))</f>
        <v/>
      </c>
    </row>
    <row r="64" customFormat="false" ht="15" hidden="false" customHeight="true" outlineLevel="0" collapsed="false">
      <c r="A64" s="40" t="str">
        <f aca="false">IF(Clients!A50="","",Clients!A50)</f>
        <v/>
      </c>
      <c r="B64" s="31" t="str">
        <f aca="false">IF(A64="","",SUMIF(Invoices!$C$5:$C$504,A64,Invoices!$E$5:$E$504))</f>
        <v/>
      </c>
      <c r="C64" s="31" t="str">
        <f aca="false">IF(A64="","",SUMIF(Invoices!$C$5:$C$504,A64,Invoices!$N$5:$N$504))</f>
        <v/>
      </c>
      <c r="D64" s="31" t="str">
        <f aca="false">IF(A64="","",SUMIF(Invoices!$C$5:$C$504,A64,Invoices!$O$5:$O$504))</f>
        <v/>
      </c>
      <c r="E64" s="32" t="str">
        <f aca="false">IF(A64="","",SUMIF(Invoices!$C$5:$C$504,A64,Invoices!$Q$5:$Q$504))</f>
        <v/>
      </c>
      <c r="F64" s="31" t="str">
        <f aca="false">IF(A64="","",SUMIFS(Invoices!$Q$5:$Q$504,Invoices!$C$5:$C$504,A64,Invoices!$S$5:$S$504,"Overdue")+SUMIFS(Invoices!$Q$5:$Q$504,Invoices!$C$5:$C$504,A64,Invoices!$S$5:$S$504,"Part paid"))</f>
        <v/>
      </c>
      <c r="G64" s="34" t="str">
        <f aca="false">IF(A64="","",COUNTIF(Invoices!$C$5:$C$504,A64))</f>
        <v/>
      </c>
    </row>
    <row r="65" customFormat="false" ht="15" hidden="false" customHeight="true" outlineLevel="0" collapsed="false">
      <c r="A65" s="40" t="str">
        <f aca="false">IF(Clients!A51="","",Clients!A51)</f>
        <v/>
      </c>
      <c r="B65" s="31" t="str">
        <f aca="false">IF(A65="","",SUMIF(Invoices!$C$5:$C$504,A65,Invoices!$E$5:$E$504))</f>
        <v/>
      </c>
      <c r="C65" s="31" t="str">
        <f aca="false">IF(A65="","",SUMIF(Invoices!$C$5:$C$504,A65,Invoices!$N$5:$N$504))</f>
        <v/>
      </c>
      <c r="D65" s="31" t="str">
        <f aca="false">IF(A65="","",SUMIF(Invoices!$C$5:$C$504,A65,Invoices!$O$5:$O$504))</f>
        <v/>
      </c>
      <c r="E65" s="32" t="str">
        <f aca="false">IF(A65="","",SUMIF(Invoices!$C$5:$C$504,A65,Invoices!$Q$5:$Q$504))</f>
        <v/>
      </c>
      <c r="F65" s="31" t="str">
        <f aca="false">IF(A65="","",SUMIFS(Invoices!$Q$5:$Q$504,Invoices!$C$5:$C$504,A65,Invoices!$S$5:$S$504,"Overdue")+SUMIFS(Invoices!$Q$5:$Q$504,Invoices!$C$5:$C$504,A65,Invoices!$S$5:$S$504,"Part paid"))</f>
        <v/>
      </c>
      <c r="G65" s="34" t="str">
        <f aca="false">IF(A65="","",COUNTIF(Invoices!$C$5:$C$504,A65))</f>
        <v/>
      </c>
    </row>
    <row r="66" customFormat="false" ht="15" hidden="false" customHeight="true" outlineLevel="0" collapsed="false">
      <c r="A66" s="40" t="str">
        <f aca="false">IF(Clients!A52="","",Clients!A52)</f>
        <v/>
      </c>
      <c r="B66" s="31" t="str">
        <f aca="false">IF(A66="","",SUMIF(Invoices!$C$5:$C$504,A66,Invoices!$E$5:$E$504))</f>
        <v/>
      </c>
      <c r="C66" s="31" t="str">
        <f aca="false">IF(A66="","",SUMIF(Invoices!$C$5:$C$504,A66,Invoices!$N$5:$N$504))</f>
        <v/>
      </c>
      <c r="D66" s="31" t="str">
        <f aca="false">IF(A66="","",SUMIF(Invoices!$C$5:$C$504,A66,Invoices!$O$5:$O$504))</f>
        <v/>
      </c>
      <c r="E66" s="32" t="str">
        <f aca="false">IF(A66="","",SUMIF(Invoices!$C$5:$C$504,A66,Invoices!$Q$5:$Q$504))</f>
        <v/>
      </c>
      <c r="F66" s="31" t="str">
        <f aca="false">IF(A66="","",SUMIFS(Invoices!$Q$5:$Q$504,Invoices!$C$5:$C$504,A66,Invoices!$S$5:$S$504,"Overdue")+SUMIFS(Invoices!$Q$5:$Q$504,Invoices!$C$5:$C$504,A66,Invoices!$S$5:$S$504,"Part paid"))</f>
        <v/>
      </c>
      <c r="G66" s="34" t="str">
        <f aca="false">IF(A66="","",COUNTIF(Invoices!$C$5:$C$504,A66))</f>
        <v/>
      </c>
    </row>
    <row r="67" customFormat="false" ht="15" hidden="false" customHeight="true" outlineLevel="0" collapsed="false">
      <c r="A67" s="40" t="str">
        <f aca="false">IF(Clients!A53="","",Clients!A53)</f>
        <v/>
      </c>
      <c r="B67" s="31" t="str">
        <f aca="false">IF(A67="","",SUMIF(Invoices!$C$5:$C$504,A67,Invoices!$E$5:$E$504))</f>
        <v/>
      </c>
      <c r="C67" s="31" t="str">
        <f aca="false">IF(A67="","",SUMIF(Invoices!$C$5:$C$504,A67,Invoices!$N$5:$N$504))</f>
        <v/>
      </c>
      <c r="D67" s="31" t="str">
        <f aca="false">IF(A67="","",SUMIF(Invoices!$C$5:$C$504,A67,Invoices!$O$5:$O$504))</f>
        <v/>
      </c>
      <c r="E67" s="32" t="str">
        <f aca="false">IF(A67="","",SUMIF(Invoices!$C$5:$C$504,A67,Invoices!$Q$5:$Q$504))</f>
        <v/>
      </c>
      <c r="F67" s="31" t="str">
        <f aca="false">IF(A67="","",SUMIFS(Invoices!$Q$5:$Q$504,Invoices!$C$5:$C$504,A67,Invoices!$S$5:$S$504,"Overdue")+SUMIFS(Invoices!$Q$5:$Q$504,Invoices!$C$5:$C$504,A67,Invoices!$S$5:$S$504,"Part paid"))</f>
        <v/>
      </c>
      <c r="G67" s="34" t="str">
        <f aca="false">IF(A67="","",COUNTIF(Invoices!$C$5:$C$504,A67))</f>
        <v/>
      </c>
    </row>
    <row r="68" customFormat="false" ht="15" hidden="false" customHeight="true" outlineLevel="0" collapsed="false">
      <c r="A68" s="40" t="str">
        <f aca="false">IF(Clients!A54="","",Clients!A54)</f>
        <v/>
      </c>
      <c r="B68" s="31" t="str">
        <f aca="false">IF(A68="","",SUMIF(Invoices!$C$5:$C$504,A68,Invoices!$E$5:$E$504))</f>
        <v/>
      </c>
      <c r="C68" s="31" t="str">
        <f aca="false">IF(A68="","",SUMIF(Invoices!$C$5:$C$504,A68,Invoices!$N$5:$N$504))</f>
        <v/>
      </c>
      <c r="D68" s="31" t="str">
        <f aca="false">IF(A68="","",SUMIF(Invoices!$C$5:$C$504,A68,Invoices!$O$5:$O$504))</f>
        <v/>
      </c>
      <c r="E68" s="32" t="str">
        <f aca="false">IF(A68="","",SUMIF(Invoices!$C$5:$C$504,A68,Invoices!$Q$5:$Q$504))</f>
        <v/>
      </c>
      <c r="F68" s="31" t="str">
        <f aca="false">IF(A68="","",SUMIFS(Invoices!$Q$5:$Q$504,Invoices!$C$5:$C$504,A68,Invoices!$S$5:$S$504,"Overdue")+SUMIFS(Invoices!$Q$5:$Q$504,Invoices!$C$5:$C$504,A68,Invoices!$S$5:$S$504,"Part paid"))</f>
        <v/>
      </c>
      <c r="G68" s="34" t="str">
        <f aca="false">IF(A68="","",COUNTIF(Invoices!$C$5:$C$504,A68))</f>
        <v/>
      </c>
    </row>
    <row r="69" customFormat="false" ht="15" hidden="false" customHeight="true" outlineLevel="0" collapsed="false">
      <c r="A69" s="40" t="str">
        <f aca="false">IF(Clients!A55="","",Clients!A55)</f>
        <v/>
      </c>
      <c r="B69" s="31" t="str">
        <f aca="false">IF(A69="","",SUMIF(Invoices!$C$5:$C$504,A69,Invoices!$E$5:$E$504))</f>
        <v/>
      </c>
      <c r="C69" s="31" t="str">
        <f aca="false">IF(A69="","",SUMIF(Invoices!$C$5:$C$504,A69,Invoices!$N$5:$N$504))</f>
        <v/>
      </c>
      <c r="D69" s="31" t="str">
        <f aca="false">IF(A69="","",SUMIF(Invoices!$C$5:$C$504,A69,Invoices!$O$5:$O$504))</f>
        <v/>
      </c>
      <c r="E69" s="32" t="str">
        <f aca="false">IF(A69="","",SUMIF(Invoices!$C$5:$C$504,A69,Invoices!$Q$5:$Q$504))</f>
        <v/>
      </c>
      <c r="F69" s="31" t="str">
        <f aca="false">IF(A69="","",SUMIFS(Invoices!$Q$5:$Q$504,Invoices!$C$5:$C$504,A69,Invoices!$S$5:$S$504,"Overdue")+SUMIFS(Invoices!$Q$5:$Q$504,Invoices!$C$5:$C$504,A69,Invoices!$S$5:$S$504,"Part paid"))</f>
        <v/>
      </c>
      <c r="G69" s="34" t="str">
        <f aca="false">IF(A69="","",COUNTIF(Invoices!$C$5:$C$504,A69))</f>
        <v/>
      </c>
    </row>
    <row r="70" customFormat="false" ht="15" hidden="false" customHeight="true" outlineLevel="0" collapsed="false">
      <c r="A70" s="40" t="str">
        <f aca="false">IF(Clients!A56="","",Clients!A56)</f>
        <v/>
      </c>
      <c r="B70" s="31" t="str">
        <f aca="false">IF(A70="","",SUMIF(Invoices!$C$5:$C$504,A70,Invoices!$E$5:$E$504))</f>
        <v/>
      </c>
      <c r="C70" s="31" t="str">
        <f aca="false">IF(A70="","",SUMIF(Invoices!$C$5:$C$504,A70,Invoices!$N$5:$N$504))</f>
        <v/>
      </c>
      <c r="D70" s="31" t="str">
        <f aca="false">IF(A70="","",SUMIF(Invoices!$C$5:$C$504,A70,Invoices!$O$5:$O$504))</f>
        <v/>
      </c>
      <c r="E70" s="32" t="str">
        <f aca="false">IF(A70="","",SUMIF(Invoices!$C$5:$C$504,A70,Invoices!$Q$5:$Q$504))</f>
        <v/>
      </c>
      <c r="F70" s="31" t="str">
        <f aca="false">IF(A70="","",SUMIFS(Invoices!$Q$5:$Q$504,Invoices!$C$5:$C$504,A70,Invoices!$S$5:$S$504,"Overdue")+SUMIFS(Invoices!$Q$5:$Q$504,Invoices!$C$5:$C$504,A70,Invoices!$S$5:$S$504,"Part paid"))</f>
        <v/>
      </c>
      <c r="G70" s="34" t="str">
        <f aca="false">IF(A70="","",COUNTIF(Invoices!$C$5:$C$504,A70))</f>
        <v/>
      </c>
    </row>
    <row r="71" customFormat="false" ht="15" hidden="false" customHeight="true" outlineLevel="0" collapsed="false">
      <c r="A71" s="40" t="str">
        <f aca="false">IF(Clients!A57="","",Clients!A57)</f>
        <v/>
      </c>
      <c r="B71" s="31" t="str">
        <f aca="false">IF(A71="","",SUMIF(Invoices!$C$5:$C$504,A71,Invoices!$E$5:$E$504))</f>
        <v/>
      </c>
      <c r="C71" s="31" t="str">
        <f aca="false">IF(A71="","",SUMIF(Invoices!$C$5:$C$504,A71,Invoices!$N$5:$N$504))</f>
        <v/>
      </c>
      <c r="D71" s="31" t="str">
        <f aca="false">IF(A71="","",SUMIF(Invoices!$C$5:$C$504,A71,Invoices!$O$5:$O$504))</f>
        <v/>
      </c>
      <c r="E71" s="32" t="str">
        <f aca="false">IF(A71="","",SUMIF(Invoices!$C$5:$C$504,A71,Invoices!$Q$5:$Q$504))</f>
        <v/>
      </c>
      <c r="F71" s="31" t="str">
        <f aca="false">IF(A71="","",SUMIFS(Invoices!$Q$5:$Q$504,Invoices!$C$5:$C$504,A71,Invoices!$S$5:$S$504,"Overdue")+SUMIFS(Invoices!$Q$5:$Q$504,Invoices!$C$5:$C$504,A71,Invoices!$S$5:$S$504,"Part paid"))</f>
        <v/>
      </c>
      <c r="G71" s="34" t="str">
        <f aca="false">IF(A71="","",COUNTIF(Invoices!$C$5:$C$504,A71))</f>
        <v/>
      </c>
    </row>
    <row r="72" customFormat="false" ht="15" hidden="false" customHeight="true" outlineLevel="0" collapsed="false">
      <c r="A72" s="40" t="str">
        <f aca="false">IF(Clients!A58="","",Clients!A58)</f>
        <v/>
      </c>
      <c r="B72" s="31" t="str">
        <f aca="false">IF(A72="","",SUMIF(Invoices!$C$5:$C$504,A72,Invoices!$E$5:$E$504))</f>
        <v/>
      </c>
      <c r="C72" s="31" t="str">
        <f aca="false">IF(A72="","",SUMIF(Invoices!$C$5:$C$504,A72,Invoices!$N$5:$N$504))</f>
        <v/>
      </c>
      <c r="D72" s="31" t="str">
        <f aca="false">IF(A72="","",SUMIF(Invoices!$C$5:$C$504,A72,Invoices!$O$5:$O$504))</f>
        <v/>
      </c>
      <c r="E72" s="32" t="str">
        <f aca="false">IF(A72="","",SUMIF(Invoices!$C$5:$C$504,A72,Invoices!$Q$5:$Q$504))</f>
        <v/>
      </c>
      <c r="F72" s="31" t="str">
        <f aca="false">IF(A72="","",SUMIFS(Invoices!$Q$5:$Q$504,Invoices!$C$5:$C$504,A72,Invoices!$S$5:$S$504,"Overdue")+SUMIFS(Invoices!$Q$5:$Q$504,Invoices!$C$5:$C$504,A72,Invoices!$S$5:$S$504,"Part paid"))</f>
        <v/>
      </c>
      <c r="G72" s="34" t="str">
        <f aca="false">IF(A72="","",COUNTIF(Invoices!$C$5:$C$504,A72))</f>
        <v/>
      </c>
    </row>
    <row r="73" customFormat="false" ht="15" hidden="false" customHeight="true" outlineLevel="0" collapsed="false">
      <c r="A73" s="40" t="str">
        <f aca="false">IF(Clients!A59="","",Clients!A59)</f>
        <v/>
      </c>
      <c r="B73" s="31" t="str">
        <f aca="false">IF(A73="","",SUMIF(Invoices!$C$5:$C$504,A73,Invoices!$E$5:$E$504))</f>
        <v/>
      </c>
      <c r="C73" s="31" t="str">
        <f aca="false">IF(A73="","",SUMIF(Invoices!$C$5:$C$504,A73,Invoices!$N$5:$N$504))</f>
        <v/>
      </c>
      <c r="D73" s="31" t="str">
        <f aca="false">IF(A73="","",SUMIF(Invoices!$C$5:$C$504,A73,Invoices!$O$5:$O$504))</f>
        <v/>
      </c>
      <c r="E73" s="32" t="str">
        <f aca="false">IF(A73="","",SUMIF(Invoices!$C$5:$C$504,A73,Invoices!$Q$5:$Q$504))</f>
        <v/>
      </c>
      <c r="F73" s="31" t="str">
        <f aca="false">IF(A73="","",SUMIFS(Invoices!$Q$5:$Q$504,Invoices!$C$5:$C$504,A73,Invoices!$S$5:$S$504,"Overdue")+SUMIFS(Invoices!$Q$5:$Q$504,Invoices!$C$5:$C$504,A73,Invoices!$S$5:$S$504,"Part paid"))</f>
        <v/>
      </c>
      <c r="G73" s="34" t="str">
        <f aca="false">IF(A73="","",COUNTIF(Invoices!$C$5:$C$504,A73))</f>
        <v/>
      </c>
    </row>
    <row r="74" customFormat="false" ht="15" hidden="false" customHeight="true" outlineLevel="0" collapsed="false">
      <c r="A74" s="40" t="str">
        <f aca="false">IF(Clients!A60="","",Clients!A60)</f>
        <v/>
      </c>
      <c r="B74" s="31" t="str">
        <f aca="false">IF(A74="","",SUMIF(Invoices!$C$5:$C$504,A74,Invoices!$E$5:$E$504))</f>
        <v/>
      </c>
      <c r="C74" s="31" t="str">
        <f aca="false">IF(A74="","",SUMIF(Invoices!$C$5:$C$504,A74,Invoices!$N$5:$N$504))</f>
        <v/>
      </c>
      <c r="D74" s="31" t="str">
        <f aca="false">IF(A74="","",SUMIF(Invoices!$C$5:$C$504,A74,Invoices!$O$5:$O$504))</f>
        <v/>
      </c>
      <c r="E74" s="32" t="str">
        <f aca="false">IF(A74="","",SUMIF(Invoices!$C$5:$C$504,A74,Invoices!$Q$5:$Q$504))</f>
        <v/>
      </c>
      <c r="F74" s="31" t="str">
        <f aca="false">IF(A74="","",SUMIFS(Invoices!$Q$5:$Q$504,Invoices!$C$5:$C$504,A74,Invoices!$S$5:$S$504,"Overdue")+SUMIFS(Invoices!$Q$5:$Q$504,Invoices!$C$5:$C$504,A74,Invoices!$S$5:$S$504,"Part paid"))</f>
        <v/>
      </c>
      <c r="G74" s="34" t="str">
        <f aca="false">IF(A74="","",COUNTIF(Invoices!$C$5:$C$504,A74))</f>
        <v/>
      </c>
    </row>
    <row r="75" customFormat="false" ht="15" hidden="false" customHeight="true" outlineLevel="0" collapsed="false">
      <c r="A75" s="40" t="str">
        <f aca="false">IF(Clients!A61="","",Clients!A61)</f>
        <v/>
      </c>
      <c r="B75" s="31" t="str">
        <f aca="false">IF(A75="","",SUMIF(Invoices!$C$5:$C$504,A75,Invoices!$E$5:$E$504))</f>
        <v/>
      </c>
      <c r="C75" s="31" t="str">
        <f aca="false">IF(A75="","",SUMIF(Invoices!$C$5:$C$504,A75,Invoices!$N$5:$N$504))</f>
        <v/>
      </c>
      <c r="D75" s="31" t="str">
        <f aca="false">IF(A75="","",SUMIF(Invoices!$C$5:$C$504,A75,Invoices!$O$5:$O$504))</f>
        <v/>
      </c>
      <c r="E75" s="32" t="str">
        <f aca="false">IF(A75="","",SUMIF(Invoices!$C$5:$C$504,A75,Invoices!$Q$5:$Q$504))</f>
        <v/>
      </c>
      <c r="F75" s="31" t="str">
        <f aca="false">IF(A75="","",SUMIFS(Invoices!$Q$5:$Q$504,Invoices!$C$5:$C$504,A75,Invoices!$S$5:$S$504,"Overdue")+SUMIFS(Invoices!$Q$5:$Q$504,Invoices!$C$5:$C$504,A75,Invoices!$S$5:$S$504,"Part paid"))</f>
        <v/>
      </c>
      <c r="G75" s="34" t="str">
        <f aca="false">IF(A75="","",COUNTIF(Invoices!$C$5:$C$504,A75))</f>
        <v/>
      </c>
    </row>
    <row r="76" customFormat="false" ht="15" hidden="false" customHeight="true" outlineLevel="0" collapsed="false">
      <c r="A76" s="40" t="str">
        <f aca="false">IF(Clients!A62="","",Clients!A62)</f>
        <v/>
      </c>
      <c r="B76" s="31" t="str">
        <f aca="false">IF(A76="","",SUMIF(Invoices!$C$5:$C$504,A76,Invoices!$E$5:$E$504))</f>
        <v/>
      </c>
      <c r="C76" s="31" t="str">
        <f aca="false">IF(A76="","",SUMIF(Invoices!$C$5:$C$504,A76,Invoices!$N$5:$N$504))</f>
        <v/>
      </c>
      <c r="D76" s="31" t="str">
        <f aca="false">IF(A76="","",SUMIF(Invoices!$C$5:$C$504,A76,Invoices!$O$5:$O$504))</f>
        <v/>
      </c>
      <c r="E76" s="32" t="str">
        <f aca="false">IF(A76="","",SUMIF(Invoices!$C$5:$C$504,A76,Invoices!$Q$5:$Q$504))</f>
        <v/>
      </c>
      <c r="F76" s="31" t="str">
        <f aca="false">IF(A76="","",SUMIFS(Invoices!$Q$5:$Q$504,Invoices!$C$5:$C$504,A76,Invoices!$S$5:$S$504,"Overdue")+SUMIFS(Invoices!$Q$5:$Q$504,Invoices!$C$5:$C$504,A76,Invoices!$S$5:$S$504,"Part paid"))</f>
        <v/>
      </c>
      <c r="G76" s="34" t="str">
        <f aca="false">IF(A76="","",COUNTIF(Invoices!$C$5:$C$504,A76))</f>
        <v/>
      </c>
    </row>
    <row r="77" customFormat="false" ht="15" hidden="false" customHeight="true" outlineLevel="0" collapsed="false">
      <c r="A77" s="40" t="str">
        <f aca="false">IF(Clients!A63="","",Clients!A63)</f>
        <v/>
      </c>
      <c r="B77" s="31" t="str">
        <f aca="false">IF(A77="","",SUMIF(Invoices!$C$5:$C$504,A77,Invoices!$E$5:$E$504))</f>
        <v/>
      </c>
      <c r="C77" s="31" t="str">
        <f aca="false">IF(A77="","",SUMIF(Invoices!$C$5:$C$504,A77,Invoices!$N$5:$N$504))</f>
        <v/>
      </c>
      <c r="D77" s="31" t="str">
        <f aca="false">IF(A77="","",SUMIF(Invoices!$C$5:$C$504,A77,Invoices!$O$5:$O$504))</f>
        <v/>
      </c>
      <c r="E77" s="32" t="str">
        <f aca="false">IF(A77="","",SUMIF(Invoices!$C$5:$C$504,A77,Invoices!$Q$5:$Q$504))</f>
        <v/>
      </c>
      <c r="F77" s="31" t="str">
        <f aca="false">IF(A77="","",SUMIFS(Invoices!$Q$5:$Q$504,Invoices!$C$5:$C$504,A77,Invoices!$S$5:$S$504,"Overdue")+SUMIFS(Invoices!$Q$5:$Q$504,Invoices!$C$5:$C$504,A77,Invoices!$S$5:$S$504,"Part paid"))</f>
        <v/>
      </c>
      <c r="G77" s="34" t="str">
        <f aca="false">IF(A77="","",COUNTIF(Invoices!$C$5:$C$504,A77))</f>
        <v/>
      </c>
    </row>
    <row r="78" customFormat="false" ht="15" hidden="false" customHeight="true" outlineLevel="0" collapsed="false">
      <c r="A78" s="40" t="str">
        <f aca="false">IF(Clients!A64="","",Clients!A64)</f>
        <v/>
      </c>
      <c r="B78" s="31" t="str">
        <f aca="false">IF(A78="","",SUMIF(Invoices!$C$5:$C$504,A78,Invoices!$E$5:$E$504))</f>
        <v/>
      </c>
      <c r="C78" s="31" t="str">
        <f aca="false">IF(A78="","",SUMIF(Invoices!$C$5:$C$504,A78,Invoices!$N$5:$N$504))</f>
        <v/>
      </c>
      <c r="D78" s="31" t="str">
        <f aca="false">IF(A78="","",SUMIF(Invoices!$C$5:$C$504,A78,Invoices!$O$5:$O$504))</f>
        <v/>
      </c>
      <c r="E78" s="32" t="str">
        <f aca="false">IF(A78="","",SUMIF(Invoices!$C$5:$C$504,A78,Invoices!$Q$5:$Q$504))</f>
        <v/>
      </c>
      <c r="F78" s="31" t="str">
        <f aca="false">IF(A78="","",SUMIFS(Invoices!$Q$5:$Q$504,Invoices!$C$5:$C$504,A78,Invoices!$S$5:$S$504,"Overdue")+SUMIFS(Invoices!$Q$5:$Q$504,Invoices!$C$5:$C$504,A78,Invoices!$S$5:$S$504,"Part paid"))</f>
        <v/>
      </c>
      <c r="G78" s="34" t="str">
        <f aca="false">IF(A78="","",COUNTIF(Invoices!$C$5:$C$504,A78))</f>
        <v/>
      </c>
    </row>
    <row r="79" customFormat="false" ht="15" hidden="false" customHeight="true" outlineLevel="0" collapsed="false">
      <c r="A79" s="40" t="str">
        <f aca="false">IF(Clients!A65="","",Clients!A65)</f>
        <v/>
      </c>
      <c r="B79" s="31" t="str">
        <f aca="false">IF(A79="","",SUMIF(Invoices!$C$5:$C$504,A79,Invoices!$E$5:$E$504))</f>
        <v/>
      </c>
      <c r="C79" s="31" t="str">
        <f aca="false">IF(A79="","",SUMIF(Invoices!$C$5:$C$504,A79,Invoices!$N$5:$N$504))</f>
        <v/>
      </c>
      <c r="D79" s="31" t="str">
        <f aca="false">IF(A79="","",SUMIF(Invoices!$C$5:$C$504,A79,Invoices!$O$5:$O$504))</f>
        <v/>
      </c>
      <c r="E79" s="32" t="str">
        <f aca="false">IF(A79="","",SUMIF(Invoices!$C$5:$C$504,A79,Invoices!$Q$5:$Q$504))</f>
        <v/>
      </c>
      <c r="F79" s="31" t="str">
        <f aca="false">IF(A79="","",SUMIFS(Invoices!$Q$5:$Q$504,Invoices!$C$5:$C$504,A79,Invoices!$S$5:$S$504,"Overdue")+SUMIFS(Invoices!$Q$5:$Q$504,Invoices!$C$5:$C$504,A79,Invoices!$S$5:$S$504,"Part paid"))</f>
        <v/>
      </c>
      <c r="G79" s="34" t="str">
        <f aca="false">IF(A79="","",COUNTIF(Invoices!$C$5:$C$504,A79))</f>
        <v/>
      </c>
    </row>
    <row r="80" customFormat="false" ht="15" hidden="false" customHeight="true" outlineLevel="0" collapsed="false">
      <c r="A80" s="40" t="str">
        <f aca="false">IF(Clients!A66="","",Clients!A66)</f>
        <v/>
      </c>
      <c r="B80" s="31" t="str">
        <f aca="false">IF(A80="","",SUMIF(Invoices!$C$5:$C$504,A80,Invoices!$E$5:$E$504))</f>
        <v/>
      </c>
      <c r="C80" s="31" t="str">
        <f aca="false">IF(A80="","",SUMIF(Invoices!$C$5:$C$504,A80,Invoices!$N$5:$N$504))</f>
        <v/>
      </c>
      <c r="D80" s="31" t="str">
        <f aca="false">IF(A80="","",SUMIF(Invoices!$C$5:$C$504,A80,Invoices!$O$5:$O$504))</f>
        <v/>
      </c>
      <c r="E80" s="32" t="str">
        <f aca="false">IF(A80="","",SUMIF(Invoices!$C$5:$C$504,A80,Invoices!$Q$5:$Q$504))</f>
        <v/>
      </c>
      <c r="F80" s="31" t="str">
        <f aca="false">IF(A80="","",SUMIFS(Invoices!$Q$5:$Q$504,Invoices!$C$5:$C$504,A80,Invoices!$S$5:$S$504,"Overdue")+SUMIFS(Invoices!$Q$5:$Q$504,Invoices!$C$5:$C$504,A80,Invoices!$S$5:$S$504,"Part paid"))</f>
        <v/>
      </c>
      <c r="G80" s="34" t="str">
        <f aca="false">IF(A80="","",COUNTIF(Invoices!$C$5:$C$504,A80))</f>
        <v/>
      </c>
    </row>
    <row r="81" customFormat="false" ht="15" hidden="false" customHeight="true" outlineLevel="0" collapsed="false">
      <c r="A81" s="40" t="str">
        <f aca="false">IF(Clients!A67="","",Clients!A67)</f>
        <v/>
      </c>
      <c r="B81" s="31" t="str">
        <f aca="false">IF(A81="","",SUMIF(Invoices!$C$5:$C$504,A81,Invoices!$E$5:$E$504))</f>
        <v/>
      </c>
      <c r="C81" s="31" t="str">
        <f aca="false">IF(A81="","",SUMIF(Invoices!$C$5:$C$504,A81,Invoices!$N$5:$N$504))</f>
        <v/>
      </c>
      <c r="D81" s="31" t="str">
        <f aca="false">IF(A81="","",SUMIF(Invoices!$C$5:$C$504,A81,Invoices!$O$5:$O$504))</f>
        <v/>
      </c>
      <c r="E81" s="32" t="str">
        <f aca="false">IF(A81="","",SUMIF(Invoices!$C$5:$C$504,A81,Invoices!$Q$5:$Q$504))</f>
        <v/>
      </c>
      <c r="F81" s="31" t="str">
        <f aca="false">IF(A81="","",SUMIFS(Invoices!$Q$5:$Q$504,Invoices!$C$5:$C$504,A81,Invoices!$S$5:$S$504,"Overdue")+SUMIFS(Invoices!$Q$5:$Q$504,Invoices!$C$5:$C$504,A81,Invoices!$S$5:$S$504,"Part paid"))</f>
        <v/>
      </c>
      <c r="G81" s="34" t="str">
        <f aca="false">IF(A81="","",COUNTIF(Invoices!$C$5:$C$504,A81))</f>
        <v/>
      </c>
    </row>
    <row r="82" customFormat="false" ht="15" hidden="false" customHeight="true" outlineLevel="0" collapsed="false">
      <c r="A82" s="40" t="str">
        <f aca="false">IF(Clients!A68="","",Clients!A68)</f>
        <v/>
      </c>
      <c r="B82" s="31" t="str">
        <f aca="false">IF(A82="","",SUMIF(Invoices!$C$5:$C$504,A82,Invoices!$E$5:$E$504))</f>
        <v/>
      </c>
      <c r="C82" s="31" t="str">
        <f aca="false">IF(A82="","",SUMIF(Invoices!$C$5:$C$504,A82,Invoices!$N$5:$N$504))</f>
        <v/>
      </c>
      <c r="D82" s="31" t="str">
        <f aca="false">IF(A82="","",SUMIF(Invoices!$C$5:$C$504,A82,Invoices!$O$5:$O$504))</f>
        <v/>
      </c>
      <c r="E82" s="32" t="str">
        <f aca="false">IF(A82="","",SUMIF(Invoices!$C$5:$C$504,A82,Invoices!$Q$5:$Q$504))</f>
        <v/>
      </c>
      <c r="F82" s="31" t="str">
        <f aca="false">IF(A82="","",SUMIFS(Invoices!$Q$5:$Q$504,Invoices!$C$5:$C$504,A82,Invoices!$S$5:$S$504,"Overdue")+SUMIFS(Invoices!$Q$5:$Q$504,Invoices!$C$5:$C$504,A82,Invoices!$S$5:$S$504,"Part paid"))</f>
        <v/>
      </c>
      <c r="G82" s="34" t="str">
        <f aca="false">IF(A82="","",COUNTIF(Invoices!$C$5:$C$504,A82))</f>
        <v/>
      </c>
    </row>
    <row r="83" customFormat="false" ht="15" hidden="false" customHeight="true" outlineLevel="0" collapsed="false">
      <c r="A83" s="40" t="str">
        <f aca="false">IF(Clients!A69="","",Clients!A69)</f>
        <v/>
      </c>
      <c r="B83" s="31" t="str">
        <f aca="false">IF(A83="","",SUMIF(Invoices!$C$5:$C$504,A83,Invoices!$E$5:$E$504))</f>
        <v/>
      </c>
      <c r="C83" s="31" t="str">
        <f aca="false">IF(A83="","",SUMIF(Invoices!$C$5:$C$504,A83,Invoices!$N$5:$N$504))</f>
        <v/>
      </c>
      <c r="D83" s="31" t="str">
        <f aca="false">IF(A83="","",SUMIF(Invoices!$C$5:$C$504,A83,Invoices!$O$5:$O$504))</f>
        <v/>
      </c>
      <c r="E83" s="32" t="str">
        <f aca="false">IF(A83="","",SUMIF(Invoices!$C$5:$C$504,A83,Invoices!$Q$5:$Q$504))</f>
        <v/>
      </c>
      <c r="F83" s="31" t="str">
        <f aca="false">IF(A83="","",SUMIFS(Invoices!$Q$5:$Q$504,Invoices!$C$5:$C$504,A83,Invoices!$S$5:$S$504,"Overdue")+SUMIFS(Invoices!$Q$5:$Q$504,Invoices!$C$5:$C$504,A83,Invoices!$S$5:$S$504,"Part paid"))</f>
        <v/>
      </c>
      <c r="G83" s="34" t="str">
        <f aca="false">IF(A83="","",COUNTIF(Invoices!$C$5:$C$504,A83))</f>
        <v/>
      </c>
    </row>
    <row r="84" customFormat="false" ht="15" hidden="false" customHeight="true" outlineLevel="0" collapsed="false">
      <c r="A84" s="40" t="str">
        <f aca="false">IF(Clients!A70="","",Clients!A70)</f>
        <v/>
      </c>
      <c r="B84" s="31" t="str">
        <f aca="false">IF(A84="","",SUMIF(Invoices!$C$5:$C$504,A84,Invoices!$E$5:$E$504))</f>
        <v/>
      </c>
      <c r="C84" s="31" t="str">
        <f aca="false">IF(A84="","",SUMIF(Invoices!$C$5:$C$504,A84,Invoices!$N$5:$N$504))</f>
        <v/>
      </c>
      <c r="D84" s="31" t="str">
        <f aca="false">IF(A84="","",SUMIF(Invoices!$C$5:$C$504,A84,Invoices!$O$5:$O$504))</f>
        <v/>
      </c>
      <c r="E84" s="32" t="str">
        <f aca="false">IF(A84="","",SUMIF(Invoices!$C$5:$C$504,A84,Invoices!$Q$5:$Q$504))</f>
        <v/>
      </c>
      <c r="F84" s="31" t="str">
        <f aca="false">IF(A84="","",SUMIFS(Invoices!$Q$5:$Q$504,Invoices!$C$5:$C$504,A84,Invoices!$S$5:$S$504,"Overdue")+SUMIFS(Invoices!$Q$5:$Q$504,Invoices!$C$5:$C$504,A84,Invoices!$S$5:$S$504,"Part paid"))</f>
        <v/>
      </c>
      <c r="G84" s="34" t="str">
        <f aca="false">IF(A84="","",COUNTIF(Invoices!$C$5:$C$504,A84))</f>
        <v/>
      </c>
    </row>
    <row r="85" customFormat="false" ht="15" hidden="false" customHeight="true" outlineLevel="0" collapsed="false">
      <c r="A85" s="40" t="str">
        <f aca="false">IF(Clients!A71="","",Clients!A71)</f>
        <v/>
      </c>
      <c r="B85" s="31" t="str">
        <f aca="false">IF(A85="","",SUMIF(Invoices!$C$5:$C$504,A85,Invoices!$E$5:$E$504))</f>
        <v/>
      </c>
      <c r="C85" s="31" t="str">
        <f aca="false">IF(A85="","",SUMIF(Invoices!$C$5:$C$504,A85,Invoices!$N$5:$N$504))</f>
        <v/>
      </c>
      <c r="D85" s="31" t="str">
        <f aca="false">IF(A85="","",SUMIF(Invoices!$C$5:$C$504,A85,Invoices!$O$5:$O$504))</f>
        <v/>
      </c>
      <c r="E85" s="32" t="str">
        <f aca="false">IF(A85="","",SUMIF(Invoices!$C$5:$C$504,A85,Invoices!$Q$5:$Q$504))</f>
        <v/>
      </c>
      <c r="F85" s="31" t="str">
        <f aca="false">IF(A85="","",SUMIFS(Invoices!$Q$5:$Q$504,Invoices!$C$5:$C$504,A85,Invoices!$S$5:$S$504,"Overdue")+SUMIFS(Invoices!$Q$5:$Q$504,Invoices!$C$5:$C$504,A85,Invoices!$S$5:$S$504,"Part paid"))</f>
        <v/>
      </c>
      <c r="G85" s="34" t="str">
        <f aca="false">IF(A85="","",COUNTIF(Invoices!$C$5:$C$504,A85))</f>
        <v/>
      </c>
    </row>
    <row r="86" customFormat="false" ht="15" hidden="false" customHeight="true" outlineLevel="0" collapsed="false">
      <c r="A86" s="40" t="str">
        <f aca="false">IF(Clients!A72="","",Clients!A72)</f>
        <v/>
      </c>
      <c r="B86" s="31" t="str">
        <f aca="false">IF(A86="","",SUMIF(Invoices!$C$5:$C$504,A86,Invoices!$E$5:$E$504))</f>
        <v/>
      </c>
      <c r="C86" s="31" t="str">
        <f aca="false">IF(A86="","",SUMIF(Invoices!$C$5:$C$504,A86,Invoices!$N$5:$N$504))</f>
        <v/>
      </c>
      <c r="D86" s="31" t="str">
        <f aca="false">IF(A86="","",SUMIF(Invoices!$C$5:$C$504,A86,Invoices!$O$5:$O$504))</f>
        <v/>
      </c>
      <c r="E86" s="32" t="str">
        <f aca="false">IF(A86="","",SUMIF(Invoices!$C$5:$C$504,A86,Invoices!$Q$5:$Q$504))</f>
        <v/>
      </c>
      <c r="F86" s="31" t="str">
        <f aca="false">IF(A86="","",SUMIFS(Invoices!$Q$5:$Q$504,Invoices!$C$5:$C$504,A86,Invoices!$S$5:$S$504,"Overdue")+SUMIFS(Invoices!$Q$5:$Q$504,Invoices!$C$5:$C$504,A86,Invoices!$S$5:$S$504,"Part paid"))</f>
        <v/>
      </c>
      <c r="G86" s="34" t="str">
        <f aca="false">IF(A86="","",COUNTIF(Invoices!$C$5:$C$504,A86))</f>
        <v/>
      </c>
    </row>
    <row r="87" customFormat="false" ht="15" hidden="false" customHeight="true" outlineLevel="0" collapsed="false">
      <c r="A87" s="40" t="str">
        <f aca="false">IF(Clients!A73="","",Clients!A73)</f>
        <v/>
      </c>
      <c r="B87" s="31" t="str">
        <f aca="false">IF(A87="","",SUMIF(Invoices!$C$5:$C$504,A87,Invoices!$E$5:$E$504))</f>
        <v/>
      </c>
      <c r="C87" s="31" t="str">
        <f aca="false">IF(A87="","",SUMIF(Invoices!$C$5:$C$504,A87,Invoices!$N$5:$N$504))</f>
        <v/>
      </c>
      <c r="D87" s="31" t="str">
        <f aca="false">IF(A87="","",SUMIF(Invoices!$C$5:$C$504,A87,Invoices!$O$5:$O$504))</f>
        <v/>
      </c>
      <c r="E87" s="32" t="str">
        <f aca="false">IF(A87="","",SUMIF(Invoices!$C$5:$C$504,A87,Invoices!$Q$5:$Q$504))</f>
        <v/>
      </c>
      <c r="F87" s="31" t="str">
        <f aca="false">IF(A87="","",SUMIFS(Invoices!$Q$5:$Q$504,Invoices!$C$5:$C$504,A87,Invoices!$S$5:$S$504,"Overdue")+SUMIFS(Invoices!$Q$5:$Q$504,Invoices!$C$5:$C$504,A87,Invoices!$S$5:$S$504,"Part paid"))</f>
        <v/>
      </c>
      <c r="G87" s="34" t="str">
        <f aca="false">IF(A87="","",COUNTIF(Invoices!$C$5:$C$504,A87))</f>
        <v/>
      </c>
    </row>
    <row r="88" customFormat="false" ht="15" hidden="false" customHeight="true" outlineLevel="0" collapsed="false">
      <c r="A88" s="40" t="str">
        <f aca="false">IF(Clients!A74="","",Clients!A74)</f>
        <v/>
      </c>
      <c r="B88" s="31" t="str">
        <f aca="false">IF(A88="","",SUMIF(Invoices!$C$5:$C$504,A88,Invoices!$E$5:$E$504))</f>
        <v/>
      </c>
      <c r="C88" s="31" t="str">
        <f aca="false">IF(A88="","",SUMIF(Invoices!$C$5:$C$504,A88,Invoices!$N$5:$N$504))</f>
        <v/>
      </c>
      <c r="D88" s="31" t="str">
        <f aca="false">IF(A88="","",SUMIF(Invoices!$C$5:$C$504,A88,Invoices!$O$5:$O$504))</f>
        <v/>
      </c>
      <c r="E88" s="32" t="str">
        <f aca="false">IF(A88="","",SUMIF(Invoices!$C$5:$C$504,A88,Invoices!$Q$5:$Q$504))</f>
        <v/>
      </c>
      <c r="F88" s="31" t="str">
        <f aca="false">IF(A88="","",SUMIFS(Invoices!$Q$5:$Q$504,Invoices!$C$5:$C$504,A88,Invoices!$S$5:$S$504,"Overdue")+SUMIFS(Invoices!$Q$5:$Q$504,Invoices!$C$5:$C$504,A88,Invoices!$S$5:$S$504,"Part paid"))</f>
        <v/>
      </c>
      <c r="G88" s="34" t="str">
        <f aca="false">IF(A88="","",COUNTIF(Invoices!$C$5:$C$504,A88))</f>
        <v/>
      </c>
    </row>
    <row r="89" customFormat="false" ht="15" hidden="false" customHeight="true" outlineLevel="0" collapsed="false">
      <c r="A89" s="40" t="str">
        <f aca="false">IF(Clients!A75="","",Clients!A75)</f>
        <v/>
      </c>
      <c r="B89" s="31" t="str">
        <f aca="false">IF(A89="","",SUMIF(Invoices!$C$5:$C$504,A89,Invoices!$E$5:$E$504))</f>
        <v/>
      </c>
      <c r="C89" s="31" t="str">
        <f aca="false">IF(A89="","",SUMIF(Invoices!$C$5:$C$504,A89,Invoices!$N$5:$N$504))</f>
        <v/>
      </c>
      <c r="D89" s="31" t="str">
        <f aca="false">IF(A89="","",SUMIF(Invoices!$C$5:$C$504,A89,Invoices!$O$5:$O$504))</f>
        <v/>
      </c>
      <c r="E89" s="32" t="str">
        <f aca="false">IF(A89="","",SUMIF(Invoices!$C$5:$C$504,A89,Invoices!$Q$5:$Q$504))</f>
        <v/>
      </c>
      <c r="F89" s="31" t="str">
        <f aca="false">IF(A89="","",SUMIFS(Invoices!$Q$5:$Q$504,Invoices!$C$5:$C$504,A89,Invoices!$S$5:$S$504,"Overdue")+SUMIFS(Invoices!$Q$5:$Q$504,Invoices!$C$5:$C$504,A89,Invoices!$S$5:$S$504,"Part paid"))</f>
        <v/>
      </c>
      <c r="G89" s="34" t="str">
        <f aca="false">IF(A89="","",COUNTIF(Invoices!$C$5:$C$504,A89))</f>
        <v/>
      </c>
    </row>
    <row r="90" customFormat="false" ht="15" hidden="false" customHeight="true" outlineLevel="0" collapsed="false">
      <c r="A90" s="40" t="str">
        <f aca="false">IF(Clients!A76="","",Clients!A76)</f>
        <v/>
      </c>
      <c r="B90" s="31" t="str">
        <f aca="false">IF(A90="","",SUMIF(Invoices!$C$5:$C$504,A90,Invoices!$E$5:$E$504))</f>
        <v/>
      </c>
      <c r="C90" s="31" t="str">
        <f aca="false">IF(A90="","",SUMIF(Invoices!$C$5:$C$504,A90,Invoices!$N$5:$N$504))</f>
        <v/>
      </c>
      <c r="D90" s="31" t="str">
        <f aca="false">IF(A90="","",SUMIF(Invoices!$C$5:$C$504,A90,Invoices!$O$5:$O$504))</f>
        <v/>
      </c>
      <c r="E90" s="32" t="str">
        <f aca="false">IF(A90="","",SUMIF(Invoices!$C$5:$C$504,A90,Invoices!$Q$5:$Q$504))</f>
        <v/>
      </c>
      <c r="F90" s="31" t="str">
        <f aca="false">IF(A90="","",SUMIFS(Invoices!$Q$5:$Q$504,Invoices!$C$5:$C$504,A90,Invoices!$S$5:$S$504,"Overdue")+SUMIFS(Invoices!$Q$5:$Q$504,Invoices!$C$5:$C$504,A90,Invoices!$S$5:$S$504,"Part paid"))</f>
        <v/>
      </c>
      <c r="G90" s="34" t="str">
        <f aca="false">IF(A90="","",COUNTIF(Invoices!$C$5:$C$504,A90))</f>
        <v/>
      </c>
    </row>
    <row r="91" customFormat="false" ht="15" hidden="false" customHeight="true" outlineLevel="0" collapsed="false">
      <c r="A91" s="40" t="str">
        <f aca="false">IF(Clients!A77="","",Clients!A77)</f>
        <v/>
      </c>
      <c r="B91" s="31" t="str">
        <f aca="false">IF(A91="","",SUMIF(Invoices!$C$5:$C$504,A91,Invoices!$E$5:$E$504))</f>
        <v/>
      </c>
      <c r="C91" s="31" t="str">
        <f aca="false">IF(A91="","",SUMIF(Invoices!$C$5:$C$504,A91,Invoices!$N$5:$N$504))</f>
        <v/>
      </c>
      <c r="D91" s="31" t="str">
        <f aca="false">IF(A91="","",SUMIF(Invoices!$C$5:$C$504,A91,Invoices!$O$5:$O$504))</f>
        <v/>
      </c>
      <c r="E91" s="32" t="str">
        <f aca="false">IF(A91="","",SUMIF(Invoices!$C$5:$C$504,A91,Invoices!$Q$5:$Q$504))</f>
        <v/>
      </c>
      <c r="F91" s="31" t="str">
        <f aca="false">IF(A91="","",SUMIFS(Invoices!$Q$5:$Q$504,Invoices!$C$5:$C$504,A91,Invoices!$S$5:$S$504,"Overdue")+SUMIFS(Invoices!$Q$5:$Q$504,Invoices!$C$5:$C$504,A91,Invoices!$S$5:$S$504,"Part paid"))</f>
        <v/>
      </c>
      <c r="G91" s="34" t="str">
        <f aca="false">IF(A91="","",COUNTIF(Invoices!$C$5:$C$504,A91))</f>
        <v/>
      </c>
    </row>
    <row r="92" customFormat="false" ht="15" hidden="false" customHeight="true" outlineLevel="0" collapsed="false">
      <c r="A92" s="40" t="str">
        <f aca="false">IF(Clients!A78="","",Clients!A78)</f>
        <v/>
      </c>
      <c r="B92" s="31" t="str">
        <f aca="false">IF(A92="","",SUMIF(Invoices!$C$5:$C$504,A92,Invoices!$E$5:$E$504))</f>
        <v/>
      </c>
      <c r="C92" s="31" t="str">
        <f aca="false">IF(A92="","",SUMIF(Invoices!$C$5:$C$504,A92,Invoices!$N$5:$N$504))</f>
        <v/>
      </c>
      <c r="D92" s="31" t="str">
        <f aca="false">IF(A92="","",SUMIF(Invoices!$C$5:$C$504,A92,Invoices!$O$5:$O$504))</f>
        <v/>
      </c>
      <c r="E92" s="32" t="str">
        <f aca="false">IF(A92="","",SUMIF(Invoices!$C$5:$C$504,A92,Invoices!$Q$5:$Q$504))</f>
        <v/>
      </c>
      <c r="F92" s="31" t="str">
        <f aca="false">IF(A92="","",SUMIFS(Invoices!$Q$5:$Q$504,Invoices!$C$5:$C$504,A92,Invoices!$S$5:$S$504,"Overdue")+SUMIFS(Invoices!$Q$5:$Q$504,Invoices!$C$5:$C$504,A92,Invoices!$S$5:$S$504,"Part paid"))</f>
        <v/>
      </c>
      <c r="G92" s="34" t="str">
        <f aca="false">IF(A92="","",COUNTIF(Invoices!$C$5:$C$504,A92))</f>
        <v/>
      </c>
    </row>
    <row r="93" customFormat="false" ht="15" hidden="false" customHeight="true" outlineLevel="0" collapsed="false">
      <c r="A93" s="40" t="str">
        <f aca="false">IF(Clients!A79="","",Clients!A79)</f>
        <v/>
      </c>
      <c r="B93" s="31" t="str">
        <f aca="false">IF(A93="","",SUMIF(Invoices!$C$5:$C$504,A93,Invoices!$E$5:$E$504))</f>
        <v/>
      </c>
      <c r="C93" s="31" t="str">
        <f aca="false">IF(A93="","",SUMIF(Invoices!$C$5:$C$504,A93,Invoices!$N$5:$N$504))</f>
        <v/>
      </c>
      <c r="D93" s="31" t="str">
        <f aca="false">IF(A93="","",SUMIF(Invoices!$C$5:$C$504,A93,Invoices!$O$5:$O$504))</f>
        <v/>
      </c>
      <c r="E93" s="32" t="str">
        <f aca="false">IF(A93="","",SUMIF(Invoices!$C$5:$C$504,A93,Invoices!$Q$5:$Q$504))</f>
        <v/>
      </c>
      <c r="F93" s="31" t="str">
        <f aca="false">IF(A93="","",SUMIFS(Invoices!$Q$5:$Q$504,Invoices!$C$5:$C$504,A93,Invoices!$S$5:$S$504,"Overdue")+SUMIFS(Invoices!$Q$5:$Q$504,Invoices!$C$5:$C$504,A93,Invoices!$S$5:$S$504,"Part paid"))</f>
        <v/>
      </c>
      <c r="G93" s="34" t="str">
        <f aca="false">IF(A93="","",COUNTIF(Invoices!$C$5:$C$504,A93))</f>
        <v/>
      </c>
    </row>
    <row r="94" customFormat="false" ht="15" hidden="false" customHeight="true" outlineLevel="0" collapsed="false">
      <c r="A94" s="40" t="str">
        <f aca="false">IF(Clients!A80="","",Clients!A80)</f>
        <v/>
      </c>
      <c r="B94" s="31" t="str">
        <f aca="false">IF(A94="","",SUMIF(Invoices!$C$5:$C$504,A94,Invoices!$E$5:$E$504))</f>
        <v/>
      </c>
      <c r="C94" s="31" t="str">
        <f aca="false">IF(A94="","",SUMIF(Invoices!$C$5:$C$504,A94,Invoices!$N$5:$N$504))</f>
        <v/>
      </c>
      <c r="D94" s="31" t="str">
        <f aca="false">IF(A94="","",SUMIF(Invoices!$C$5:$C$504,A94,Invoices!$O$5:$O$504))</f>
        <v/>
      </c>
      <c r="E94" s="32" t="str">
        <f aca="false">IF(A94="","",SUMIF(Invoices!$C$5:$C$504,A94,Invoices!$Q$5:$Q$504))</f>
        <v/>
      </c>
      <c r="F94" s="31" t="str">
        <f aca="false">IF(A94="","",SUMIFS(Invoices!$Q$5:$Q$504,Invoices!$C$5:$C$504,A94,Invoices!$S$5:$S$504,"Overdue")+SUMIFS(Invoices!$Q$5:$Q$504,Invoices!$C$5:$C$504,A94,Invoices!$S$5:$S$504,"Part paid"))</f>
        <v/>
      </c>
      <c r="G94" s="34" t="str">
        <f aca="false">IF(A94="","",COUNTIF(Invoices!$C$5:$C$504,A94))</f>
        <v/>
      </c>
    </row>
    <row r="95" customFormat="false" ht="15" hidden="false" customHeight="true" outlineLevel="0" collapsed="false">
      <c r="A95" s="40" t="str">
        <f aca="false">IF(Clients!A81="","",Clients!A81)</f>
        <v/>
      </c>
      <c r="B95" s="31" t="str">
        <f aca="false">IF(A95="","",SUMIF(Invoices!$C$5:$C$504,A95,Invoices!$E$5:$E$504))</f>
        <v/>
      </c>
      <c r="C95" s="31" t="str">
        <f aca="false">IF(A95="","",SUMIF(Invoices!$C$5:$C$504,A95,Invoices!$N$5:$N$504))</f>
        <v/>
      </c>
      <c r="D95" s="31" t="str">
        <f aca="false">IF(A95="","",SUMIF(Invoices!$C$5:$C$504,A95,Invoices!$O$5:$O$504))</f>
        <v/>
      </c>
      <c r="E95" s="32" t="str">
        <f aca="false">IF(A95="","",SUMIF(Invoices!$C$5:$C$504,A95,Invoices!$Q$5:$Q$504))</f>
        <v/>
      </c>
      <c r="F95" s="31" t="str">
        <f aca="false">IF(A95="","",SUMIFS(Invoices!$Q$5:$Q$504,Invoices!$C$5:$C$504,A95,Invoices!$S$5:$S$504,"Overdue")+SUMIFS(Invoices!$Q$5:$Q$504,Invoices!$C$5:$C$504,A95,Invoices!$S$5:$S$504,"Part paid"))</f>
        <v/>
      </c>
      <c r="G95" s="34" t="str">
        <f aca="false">IF(A95="","",COUNTIF(Invoices!$C$5:$C$504,A95))</f>
        <v/>
      </c>
    </row>
    <row r="96" customFormat="false" ht="15" hidden="false" customHeight="true" outlineLevel="0" collapsed="false">
      <c r="A96" s="40" t="str">
        <f aca="false">IF(Clients!A82="","",Clients!A82)</f>
        <v/>
      </c>
      <c r="B96" s="31" t="str">
        <f aca="false">IF(A96="","",SUMIF(Invoices!$C$5:$C$504,A96,Invoices!$E$5:$E$504))</f>
        <v/>
      </c>
      <c r="C96" s="31" t="str">
        <f aca="false">IF(A96="","",SUMIF(Invoices!$C$5:$C$504,A96,Invoices!$N$5:$N$504))</f>
        <v/>
      </c>
      <c r="D96" s="31" t="str">
        <f aca="false">IF(A96="","",SUMIF(Invoices!$C$5:$C$504,A96,Invoices!$O$5:$O$504))</f>
        <v/>
      </c>
      <c r="E96" s="32" t="str">
        <f aca="false">IF(A96="","",SUMIF(Invoices!$C$5:$C$504,A96,Invoices!$Q$5:$Q$504))</f>
        <v/>
      </c>
      <c r="F96" s="31" t="str">
        <f aca="false">IF(A96="","",SUMIFS(Invoices!$Q$5:$Q$504,Invoices!$C$5:$C$504,A96,Invoices!$S$5:$S$504,"Overdue")+SUMIFS(Invoices!$Q$5:$Q$504,Invoices!$C$5:$C$504,A96,Invoices!$S$5:$S$504,"Part paid"))</f>
        <v/>
      </c>
      <c r="G96" s="34" t="str">
        <f aca="false">IF(A96="","",COUNTIF(Invoices!$C$5:$C$504,A96))</f>
        <v/>
      </c>
    </row>
    <row r="97" customFormat="false" ht="15" hidden="false" customHeight="true" outlineLevel="0" collapsed="false">
      <c r="A97" s="40" t="str">
        <f aca="false">IF(Clients!A83="","",Clients!A83)</f>
        <v/>
      </c>
      <c r="B97" s="31" t="str">
        <f aca="false">IF(A97="","",SUMIF(Invoices!$C$5:$C$504,A97,Invoices!$E$5:$E$504))</f>
        <v/>
      </c>
      <c r="C97" s="31" t="str">
        <f aca="false">IF(A97="","",SUMIF(Invoices!$C$5:$C$504,A97,Invoices!$N$5:$N$504))</f>
        <v/>
      </c>
      <c r="D97" s="31" t="str">
        <f aca="false">IF(A97="","",SUMIF(Invoices!$C$5:$C$504,A97,Invoices!$O$5:$O$504))</f>
        <v/>
      </c>
      <c r="E97" s="32" t="str">
        <f aca="false">IF(A97="","",SUMIF(Invoices!$C$5:$C$504,A97,Invoices!$Q$5:$Q$504))</f>
        <v/>
      </c>
      <c r="F97" s="31" t="str">
        <f aca="false">IF(A97="","",SUMIFS(Invoices!$Q$5:$Q$504,Invoices!$C$5:$C$504,A97,Invoices!$S$5:$S$504,"Overdue")+SUMIFS(Invoices!$Q$5:$Q$504,Invoices!$C$5:$C$504,A97,Invoices!$S$5:$S$504,"Part paid"))</f>
        <v/>
      </c>
      <c r="G97" s="34" t="str">
        <f aca="false">IF(A97="","",COUNTIF(Invoices!$C$5:$C$504,A97))</f>
        <v/>
      </c>
    </row>
    <row r="98" customFormat="false" ht="15" hidden="false" customHeight="true" outlineLevel="0" collapsed="false">
      <c r="A98" s="40" t="str">
        <f aca="false">IF(Clients!A84="","",Clients!A84)</f>
        <v/>
      </c>
      <c r="B98" s="31" t="str">
        <f aca="false">IF(A98="","",SUMIF(Invoices!$C$5:$C$504,A98,Invoices!$E$5:$E$504))</f>
        <v/>
      </c>
      <c r="C98" s="31" t="str">
        <f aca="false">IF(A98="","",SUMIF(Invoices!$C$5:$C$504,A98,Invoices!$N$5:$N$504))</f>
        <v/>
      </c>
      <c r="D98" s="31" t="str">
        <f aca="false">IF(A98="","",SUMIF(Invoices!$C$5:$C$504,A98,Invoices!$O$5:$O$504))</f>
        <v/>
      </c>
      <c r="E98" s="32" t="str">
        <f aca="false">IF(A98="","",SUMIF(Invoices!$C$5:$C$504,A98,Invoices!$Q$5:$Q$504))</f>
        <v/>
      </c>
      <c r="F98" s="31" t="str">
        <f aca="false">IF(A98="","",SUMIFS(Invoices!$Q$5:$Q$504,Invoices!$C$5:$C$504,A98,Invoices!$S$5:$S$504,"Overdue")+SUMIFS(Invoices!$Q$5:$Q$504,Invoices!$C$5:$C$504,A98,Invoices!$S$5:$S$504,"Part paid"))</f>
        <v/>
      </c>
      <c r="G98" s="34" t="str">
        <f aca="false">IF(A98="","",COUNTIF(Invoices!$C$5:$C$504,A98))</f>
        <v/>
      </c>
    </row>
    <row r="99" customFormat="false" ht="15" hidden="false" customHeight="true" outlineLevel="0" collapsed="false">
      <c r="A99" s="40" t="str">
        <f aca="false">IF(Clients!A85="","",Clients!A85)</f>
        <v/>
      </c>
      <c r="B99" s="31" t="str">
        <f aca="false">IF(A99="","",SUMIF(Invoices!$C$5:$C$504,A99,Invoices!$E$5:$E$504))</f>
        <v/>
      </c>
      <c r="C99" s="31" t="str">
        <f aca="false">IF(A99="","",SUMIF(Invoices!$C$5:$C$504,A99,Invoices!$N$5:$N$504))</f>
        <v/>
      </c>
      <c r="D99" s="31" t="str">
        <f aca="false">IF(A99="","",SUMIF(Invoices!$C$5:$C$504,A99,Invoices!$O$5:$O$504))</f>
        <v/>
      </c>
      <c r="E99" s="32" t="str">
        <f aca="false">IF(A99="","",SUMIF(Invoices!$C$5:$C$504,A99,Invoices!$Q$5:$Q$504))</f>
        <v/>
      </c>
      <c r="F99" s="31" t="str">
        <f aca="false">IF(A99="","",SUMIFS(Invoices!$Q$5:$Q$504,Invoices!$C$5:$C$504,A99,Invoices!$S$5:$S$504,"Overdue")+SUMIFS(Invoices!$Q$5:$Q$504,Invoices!$C$5:$C$504,A99,Invoices!$S$5:$S$504,"Part paid"))</f>
        <v/>
      </c>
      <c r="G99" s="34" t="str">
        <f aca="false">IF(A99="","",COUNTIF(Invoices!$C$5:$C$504,A99))</f>
        <v/>
      </c>
    </row>
    <row r="100" customFormat="false" ht="15" hidden="false" customHeight="true" outlineLevel="0" collapsed="false">
      <c r="A100" s="40" t="str">
        <f aca="false">IF(Clients!A86="","",Clients!A86)</f>
        <v/>
      </c>
      <c r="B100" s="31" t="str">
        <f aca="false">IF(A100="","",SUMIF(Invoices!$C$5:$C$504,A100,Invoices!$E$5:$E$504))</f>
        <v/>
      </c>
      <c r="C100" s="31" t="str">
        <f aca="false">IF(A100="","",SUMIF(Invoices!$C$5:$C$504,A100,Invoices!$N$5:$N$504))</f>
        <v/>
      </c>
      <c r="D100" s="31" t="str">
        <f aca="false">IF(A100="","",SUMIF(Invoices!$C$5:$C$504,A100,Invoices!$O$5:$O$504))</f>
        <v/>
      </c>
      <c r="E100" s="32" t="str">
        <f aca="false">IF(A100="","",SUMIF(Invoices!$C$5:$C$504,A100,Invoices!$Q$5:$Q$504))</f>
        <v/>
      </c>
      <c r="F100" s="31" t="str">
        <f aca="false">IF(A100="","",SUMIFS(Invoices!$Q$5:$Q$504,Invoices!$C$5:$C$504,A100,Invoices!$S$5:$S$504,"Overdue")+SUMIFS(Invoices!$Q$5:$Q$504,Invoices!$C$5:$C$504,A100,Invoices!$S$5:$S$504,"Part paid"))</f>
        <v/>
      </c>
      <c r="G100" s="34" t="str">
        <f aca="false">IF(A100="","",COUNTIF(Invoices!$C$5:$C$504,A100))</f>
        <v/>
      </c>
    </row>
    <row r="101" customFormat="false" ht="15" hidden="false" customHeight="true" outlineLevel="0" collapsed="false">
      <c r="A101" s="40" t="str">
        <f aca="false">IF(Clients!A87="","",Clients!A87)</f>
        <v/>
      </c>
      <c r="B101" s="31" t="str">
        <f aca="false">IF(A101="","",SUMIF(Invoices!$C$5:$C$504,A101,Invoices!$E$5:$E$504))</f>
        <v/>
      </c>
      <c r="C101" s="31" t="str">
        <f aca="false">IF(A101="","",SUMIF(Invoices!$C$5:$C$504,A101,Invoices!$N$5:$N$504))</f>
        <v/>
      </c>
      <c r="D101" s="31" t="str">
        <f aca="false">IF(A101="","",SUMIF(Invoices!$C$5:$C$504,A101,Invoices!$O$5:$O$504))</f>
        <v/>
      </c>
      <c r="E101" s="32" t="str">
        <f aca="false">IF(A101="","",SUMIF(Invoices!$C$5:$C$504,A101,Invoices!$Q$5:$Q$504))</f>
        <v/>
      </c>
      <c r="F101" s="31" t="str">
        <f aca="false">IF(A101="","",SUMIFS(Invoices!$Q$5:$Q$504,Invoices!$C$5:$C$504,A101,Invoices!$S$5:$S$504,"Overdue")+SUMIFS(Invoices!$Q$5:$Q$504,Invoices!$C$5:$C$504,A101,Invoices!$S$5:$S$504,"Part paid"))</f>
        <v/>
      </c>
      <c r="G101" s="34" t="str">
        <f aca="false">IF(A101="","",COUNTIF(Invoices!$C$5:$C$504,A101))</f>
        <v/>
      </c>
    </row>
    <row r="102" customFormat="false" ht="15" hidden="false" customHeight="true" outlineLevel="0" collapsed="false">
      <c r="A102" s="40" t="str">
        <f aca="false">IF(Clients!A88="","",Clients!A88)</f>
        <v/>
      </c>
      <c r="B102" s="31" t="str">
        <f aca="false">IF(A102="","",SUMIF(Invoices!$C$5:$C$504,A102,Invoices!$E$5:$E$504))</f>
        <v/>
      </c>
      <c r="C102" s="31" t="str">
        <f aca="false">IF(A102="","",SUMIF(Invoices!$C$5:$C$504,A102,Invoices!$N$5:$N$504))</f>
        <v/>
      </c>
      <c r="D102" s="31" t="str">
        <f aca="false">IF(A102="","",SUMIF(Invoices!$C$5:$C$504,A102,Invoices!$O$5:$O$504))</f>
        <v/>
      </c>
      <c r="E102" s="32" t="str">
        <f aca="false">IF(A102="","",SUMIF(Invoices!$C$5:$C$504,A102,Invoices!$Q$5:$Q$504))</f>
        <v/>
      </c>
      <c r="F102" s="31" t="str">
        <f aca="false">IF(A102="","",SUMIFS(Invoices!$Q$5:$Q$504,Invoices!$C$5:$C$504,A102,Invoices!$S$5:$S$504,"Overdue")+SUMIFS(Invoices!$Q$5:$Q$504,Invoices!$C$5:$C$504,A102,Invoices!$S$5:$S$504,"Part paid"))</f>
        <v/>
      </c>
      <c r="G102" s="34" t="str">
        <f aca="false">IF(A102="","",COUNTIF(Invoices!$C$5:$C$504,A102))</f>
        <v/>
      </c>
    </row>
    <row r="103" customFormat="false" ht="15" hidden="false" customHeight="true" outlineLevel="0" collapsed="false">
      <c r="A103" s="40" t="str">
        <f aca="false">IF(Clients!A89="","",Clients!A89)</f>
        <v/>
      </c>
      <c r="B103" s="31" t="str">
        <f aca="false">IF(A103="","",SUMIF(Invoices!$C$5:$C$504,A103,Invoices!$E$5:$E$504))</f>
        <v/>
      </c>
      <c r="C103" s="31" t="str">
        <f aca="false">IF(A103="","",SUMIF(Invoices!$C$5:$C$504,A103,Invoices!$N$5:$N$504))</f>
        <v/>
      </c>
      <c r="D103" s="31" t="str">
        <f aca="false">IF(A103="","",SUMIF(Invoices!$C$5:$C$504,A103,Invoices!$O$5:$O$504))</f>
        <v/>
      </c>
      <c r="E103" s="32" t="str">
        <f aca="false">IF(A103="","",SUMIF(Invoices!$C$5:$C$504,A103,Invoices!$Q$5:$Q$504))</f>
        <v/>
      </c>
      <c r="F103" s="31" t="str">
        <f aca="false">IF(A103="","",SUMIFS(Invoices!$Q$5:$Q$504,Invoices!$C$5:$C$504,A103,Invoices!$S$5:$S$504,"Overdue")+SUMIFS(Invoices!$Q$5:$Q$504,Invoices!$C$5:$C$504,A103,Invoices!$S$5:$S$504,"Part paid"))</f>
        <v/>
      </c>
      <c r="G103" s="34" t="str">
        <f aca="false">IF(A103="","",COUNTIF(Invoices!$C$5:$C$504,A103))</f>
        <v/>
      </c>
    </row>
    <row r="104" customFormat="false" ht="15" hidden="false" customHeight="true" outlineLevel="0" collapsed="false">
      <c r="A104" s="40" t="str">
        <f aca="false">IF(Clients!A90="","",Clients!A90)</f>
        <v/>
      </c>
      <c r="B104" s="31" t="str">
        <f aca="false">IF(A104="","",SUMIF(Invoices!$C$5:$C$504,A104,Invoices!$E$5:$E$504))</f>
        <v/>
      </c>
      <c r="C104" s="31" t="str">
        <f aca="false">IF(A104="","",SUMIF(Invoices!$C$5:$C$504,A104,Invoices!$N$5:$N$504))</f>
        <v/>
      </c>
      <c r="D104" s="31" t="str">
        <f aca="false">IF(A104="","",SUMIF(Invoices!$C$5:$C$504,A104,Invoices!$O$5:$O$504))</f>
        <v/>
      </c>
      <c r="E104" s="32" t="str">
        <f aca="false">IF(A104="","",SUMIF(Invoices!$C$5:$C$504,A104,Invoices!$Q$5:$Q$504))</f>
        <v/>
      </c>
      <c r="F104" s="31" t="str">
        <f aca="false">IF(A104="","",SUMIFS(Invoices!$Q$5:$Q$504,Invoices!$C$5:$C$504,A104,Invoices!$S$5:$S$504,"Overdue")+SUMIFS(Invoices!$Q$5:$Q$504,Invoices!$C$5:$C$504,A104,Invoices!$S$5:$S$504,"Part paid"))</f>
        <v/>
      </c>
      <c r="G104" s="34" t="str">
        <f aca="false">IF(A104="","",COUNTIF(Invoices!$C$5:$C$504,A104))</f>
        <v/>
      </c>
    </row>
    <row r="105" customFormat="false" ht="15" hidden="false" customHeight="true" outlineLevel="0" collapsed="false">
      <c r="A105" s="40" t="str">
        <f aca="false">IF(Clients!A91="","",Clients!A91)</f>
        <v/>
      </c>
      <c r="B105" s="31" t="str">
        <f aca="false">IF(A105="","",SUMIF(Invoices!$C$5:$C$504,A105,Invoices!$E$5:$E$504))</f>
        <v/>
      </c>
      <c r="C105" s="31" t="str">
        <f aca="false">IF(A105="","",SUMIF(Invoices!$C$5:$C$504,A105,Invoices!$N$5:$N$504))</f>
        <v/>
      </c>
      <c r="D105" s="31" t="str">
        <f aca="false">IF(A105="","",SUMIF(Invoices!$C$5:$C$504,A105,Invoices!$O$5:$O$504))</f>
        <v/>
      </c>
      <c r="E105" s="32" t="str">
        <f aca="false">IF(A105="","",SUMIF(Invoices!$C$5:$C$504,A105,Invoices!$Q$5:$Q$504))</f>
        <v/>
      </c>
      <c r="F105" s="31" t="str">
        <f aca="false">IF(A105="","",SUMIFS(Invoices!$Q$5:$Q$504,Invoices!$C$5:$C$504,A105,Invoices!$S$5:$S$504,"Overdue")+SUMIFS(Invoices!$Q$5:$Q$504,Invoices!$C$5:$C$504,A105,Invoices!$S$5:$S$504,"Part paid"))</f>
        <v/>
      </c>
      <c r="G105" s="34" t="str">
        <f aca="false">IF(A105="","",COUNTIF(Invoices!$C$5:$C$504,A105))</f>
        <v/>
      </c>
    </row>
    <row r="106" customFormat="false" ht="15" hidden="false" customHeight="true" outlineLevel="0" collapsed="false">
      <c r="A106" s="40" t="str">
        <f aca="false">IF(Clients!A92="","",Clients!A92)</f>
        <v/>
      </c>
      <c r="B106" s="31" t="str">
        <f aca="false">IF(A106="","",SUMIF(Invoices!$C$5:$C$504,A106,Invoices!$E$5:$E$504))</f>
        <v/>
      </c>
      <c r="C106" s="31" t="str">
        <f aca="false">IF(A106="","",SUMIF(Invoices!$C$5:$C$504,A106,Invoices!$N$5:$N$504))</f>
        <v/>
      </c>
      <c r="D106" s="31" t="str">
        <f aca="false">IF(A106="","",SUMIF(Invoices!$C$5:$C$504,A106,Invoices!$O$5:$O$504))</f>
        <v/>
      </c>
      <c r="E106" s="32" t="str">
        <f aca="false">IF(A106="","",SUMIF(Invoices!$C$5:$C$504,A106,Invoices!$Q$5:$Q$504))</f>
        <v/>
      </c>
      <c r="F106" s="31" t="str">
        <f aca="false">IF(A106="","",SUMIFS(Invoices!$Q$5:$Q$504,Invoices!$C$5:$C$504,A106,Invoices!$S$5:$S$504,"Overdue")+SUMIFS(Invoices!$Q$5:$Q$504,Invoices!$C$5:$C$504,A106,Invoices!$S$5:$S$504,"Part paid"))</f>
        <v/>
      </c>
      <c r="G106" s="34" t="str">
        <f aca="false">IF(A106="","",COUNTIF(Invoices!$C$5:$C$504,A106))</f>
        <v/>
      </c>
    </row>
    <row r="107" customFormat="false" ht="15" hidden="false" customHeight="true" outlineLevel="0" collapsed="false">
      <c r="A107" s="40" t="str">
        <f aca="false">IF(Clients!A93="","",Clients!A93)</f>
        <v/>
      </c>
      <c r="B107" s="31" t="str">
        <f aca="false">IF(A107="","",SUMIF(Invoices!$C$5:$C$504,A107,Invoices!$E$5:$E$504))</f>
        <v/>
      </c>
      <c r="C107" s="31" t="str">
        <f aca="false">IF(A107="","",SUMIF(Invoices!$C$5:$C$504,A107,Invoices!$N$5:$N$504))</f>
        <v/>
      </c>
      <c r="D107" s="31" t="str">
        <f aca="false">IF(A107="","",SUMIF(Invoices!$C$5:$C$504,A107,Invoices!$O$5:$O$504))</f>
        <v/>
      </c>
      <c r="E107" s="32" t="str">
        <f aca="false">IF(A107="","",SUMIF(Invoices!$C$5:$C$504,A107,Invoices!$Q$5:$Q$504))</f>
        <v/>
      </c>
      <c r="F107" s="31" t="str">
        <f aca="false">IF(A107="","",SUMIFS(Invoices!$Q$5:$Q$504,Invoices!$C$5:$C$504,A107,Invoices!$S$5:$S$504,"Overdue")+SUMIFS(Invoices!$Q$5:$Q$504,Invoices!$C$5:$C$504,A107,Invoices!$S$5:$S$504,"Part paid"))</f>
        <v/>
      </c>
      <c r="G107" s="34" t="str">
        <f aca="false">IF(A107="","",COUNTIF(Invoices!$C$5:$C$504,A107))</f>
        <v/>
      </c>
    </row>
    <row r="108" customFormat="false" ht="15" hidden="false" customHeight="true" outlineLevel="0" collapsed="false">
      <c r="A108" s="40" t="str">
        <f aca="false">IF(Clients!A94="","",Clients!A94)</f>
        <v/>
      </c>
      <c r="B108" s="31" t="str">
        <f aca="false">IF(A108="","",SUMIF(Invoices!$C$5:$C$504,A108,Invoices!$E$5:$E$504))</f>
        <v/>
      </c>
      <c r="C108" s="31" t="str">
        <f aca="false">IF(A108="","",SUMIF(Invoices!$C$5:$C$504,A108,Invoices!$N$5:$N$504))</f>
        <v/>
      </c>
      <c r="D108" s="31" t="str">
        <f aca="false">IF(A108="","",SUMIF(Invoices!$C$5:$C$504,A108,Invoices!$O$5:$O$504))</f>
        <v/>
      </c>
      <c r="E108" s="32" t="str">
        <f aca="false">IF(A108="","",SUMIF(Invoices!$C$5:$C$504,A108,Invoices!$Q$5:$Q$504))</f>
        <v/>
      </c>
      <c r="F108" s="31" t="str">
        <f aca="false">IF(A108="","",SUMIFS(Invoices!$Q$5:$Q$504,Invoices!$C$5:$C$504,A108,Invoices!$S$5:$S$504,"Overdue")+SUMIFS(Invoices!$Q$5:$Q$504,Invoices!$C$5:$C$504,A108,Invoices!$S$5:$S$504,"Part paid"))</f>
        <v/>
      </c>
      <c r="G108" s="34" t="str">
        <f aca="false">IF(A108="","",COUNTIF(Invoices!$C$5:$C$504,A108))</f>
        <v/>
      </c>
    </row>
    <row r="109" customFormat="false" ht="15" hidden="false" customHeight="true" outlineLevel="0" collapsed="false">
      <c r="A109" s="40" t="str">
        <f aca="false">IF(Clients!A95="","",Clients!A95)</f>
        <v/>
      </c>
      <c r="B109" s="31" t="str">
        <f aca="false">IF(A109="","",SUMIF(Invoices!$C$5:$C$504,A109,Invoices!$E$5:$E$504))</f>
        <v/>
      </c>
      <c r="C109" s="31" t="str">
        <f aca="false">IF(A109="","",SUMIF(Invoices!$C$5:$C$504,A109,Invoices!$N$5:$N$504))</f>
        <v/>
      </c>
      <c r="D109" s="31" t="str">
        <f aca="false">IF(A109="","",SUMIF(Invoices!$C$5:$C$504,A109,Invoices!$O$5:$O$504))</f>
        <v/>
      </c>
      <c r="E109" s="32" t="str">
        <f aca="false">IF(A109="","",SUMIF(Invoices!$C$5:$C$504,A109,Invoices!$Q$5:$Q$504))</f>
        <v/>
      </c>
      <c r="F109" s="31" t="str">
        <f aca="false">IF(A109="","",SUMIFS(Invoices!$Q$5:$Q$504,Invoices!$C$5:$C$504,A109,Invoices!$S$5:$S$504,"Overdue")+SUMIFS(Invoices!$Q$5:$Q$504,Invoices!$C$5:$C$504,A109,Invoices!$S$5:$S$504,"Part paid"))</f>
        <v/>
      </c>
      <c r="G109" s="34" t="str">
        <f aca="false">IF(A109="","",COUNTIF(Invoices!$C$5:$C$504,A109))</f>
        <v/>
      </c>
    </row>
    <row r="110" customFormat="false" ht="15" hidden="false" customHeight="true" outlineLevel="0" collapsed="false">
      <c r="A110" s="40" t="str">
        <f aca="false">IF(Clients!A96="","",Clients!A96)</f>
        <v/>
      </c>
      <c r="B110" s="31" t="str">
        <f aca="false">IF(A110="","",SUMIF(Invoices!$C$5:$C$504,A110,Invoices!$E$5:$E$504))</f>
        <v/>
      </c>
      <c r="C110" s="31" t="str">
        <f aca="false">IF(A110="","",SUMIF(Invoices!$C$5:$C$504,A110,Invoices!$N$5:$N$504))</f>
        <v/>
      </c>
      <c r="D110" s="31" t="str">
        <f aca="false">IF(A110="","",SUMIF(Invoices!$C$5:$C$504,A110,Invoices!$O$5:$O$504))</f>
        <v/>
      </c>
      <c r="E110" s="32" t="str">
        <f aca="false">IF(A110="","",SUMIF(Invoices!$C$5:$C$504,A110,Invoices!$Q$5:$Q$504))</f>
        <v/>
      </c>
      <c r="F110" s="31" t="str">
        <f aca="false">IF(A110="","",SUMIFS(Invoices!$Q$5:$Q$504,Invoices!$C$5:$C$504,A110,Invoices!$S$5:$S$504,"Overdue")+SUMIFS(Invoices!$Q$5:$Q$504,Invoices!$C$5:$C$504,A110,Invoices!$S$5:$S$504,"Part paid"))</f>
        <v/>
      </c>
      <c r="G110" s="34" t="str">
        <f aca="false">IF(A110="","",COUNTIF(Invoices!$C$5:$C$504,A110))</f>
        <v/>
      </c>
    </row>
    <row r="111" customFormat="false" ht="15" hidden="false" customHeight="true" outlineLevel="0" collapsed="false">
      <c r="A111" s="40" t="str">
        <f aca="false">IF(Clients!A97="","",Clients!A97)</f>
        <v/>
      </c>
      <c r="B111" s="31" t="str">
        <f aca="false">IF(A111="","",SUMIF(Invoices!$C$5:$C$504,A111,Invoices!$E$5:$E$504))</f>
        <v/>
      </c>
      <c r="C111" s="31" t="str">
        <f aca="false">IF(A111="","",SUMIF(Invoices!$C$5:$C$504,A111,Invoices!$N$5:$N$504))</f>
        <v/>
      </c>
      <c r="D111" s="31" t="str">
        <f aca="false">IF(A111="","",SUMIF(Invoices!$C$5:$C$504,A111,Invoices!$O$5:$O$504))</f>
        <v/>
      </c>
      <c r="E111" s="32" t="str">
        <f aca="false">IF(A111="","",SUMIF(Invoices!$C$5:$C$504,A111,Invoices!$Q$5:$Q$504))</f>
        <v/>
      </c>
      <c r="F111" s="31" t="str">
        <f aca="false">IF(A111="","",SUMIFS(Invoices!$Q$5:$Q$504,Invoices!$C$5:$C$504,A111,Invoices!$S$5:$S$504,"Overdue")+SUMIFS(Invoices!$Q$5:$Q$504,Invoices!$C$5:$C$504,A111,Invoices!$S$5:$S$504,"Part paid"))</f>
        <v/>
      </c>
      <c r="G111" s="34" t="str">
        <f aca="false">IF(A111="","",COUNTIF(Invoices!$C$5:$C$504,A111))</f>
        <v/>
      </c>
    </row>
    <row r="112" customFormat="false" ht="15" hidden="false" customHeight="true" outlineLevel="0" collapsed="false">
      <c r="A112" s="40" t="str">
        <f aca="false">IF(Clients!A98="","",Clients!A98)</f>
        <v/>
      </c>
      <c r="B112" s="31" t="str">
        <f aca="false">IF(A112="","",SUMIF(Invoices!$C$5:$C$504,A112,Invoices!$E$5:$E$504))</f>
        <v/>
      </c>
      <c r="C112" s="31" t="str">
        <f aca="false">IF(A112="","",SUMIF(Invoices!$C$5:$C$504,A112,Invoices!$N$5:$N$504))</f>
        <v/>
      </c>
      <c r="D112" s="31" t="str">
        <f aca="false">IF(A112="","",SUMIF(Invoices!$C$5:$C$504,A112,Invoices!$O$5:$O$504))</f>
        <v/>
      </c>
      <c r="E112" s="32" t="str">
        <f aca="false">IF(A112="","",SUMIF(Invoices!$C$5:$C$504,A112,Invoices!$Q$5:$Q$504))</f>
        <v/>
      </c>
      <c r="F112" s="31" t="str">
        <f aca="false">IF(A112="","",SUMIFS(Invoices!$Q$5:$Q$504,Invoices!$C$5:$C$504,A112,Invoices!$S$5:$S$504,"Overdue")+SUMIFS(Invoices!$Q$5:$Q$504,Invoices!$C$5:$C$504,A112,Invoices!$S$5:$S$504,"Part paid"))</f>
        <v/>
      </c>
      <c r="G112" s="34" t="str">
        <f aca="false">IF(A112="","",COUNTIF(Invoices!$C$5:$C$504,A112))</f>
        <v/>
      </c>
    </row>
    <row r="113" customFormat="false" ht="15" hidden="false" customHeight="true" outlineLevel="0" collapsed="false">
      <c r="A113" s="40" t="str">
        <f aca="false">IF(Clients!A99="","",Clients!A99)</f>
        <v/>
      </c>
      <c r="B113" s="31" t="str">
        <f aca="false">IF(A113="","",SUMIF(Invoices!$C$5:$C$504,A113,Invoices!$E$5:$E$504))</f>
        <v/>
      </c>
      <c r="C113" s="31" t="str">
        <f aca="false">IF(A113="","",SUMIF(Invoices!$C$5:$C$504,A113,Invoices!$N$5:$N$504))</f>
        <v/>
      </c>
      <c r="D113" s="31" t="str">
        <f aca="false">IF(A113="","",SUMIF(Invoices!$C$5:$C$504,A113,Invoices!$O$5:$O$504))</f>
        <v/>
      </c>
      <c r="E113" s="32" t="str">
        <f aca="false">IF(A113="","",SUMIF(Invoices!$C$5:$C$504,A113,Invoices!$Q$5:$Q$504))</f>
        <v/>
      </c>
      <c r="F113" s="31" t="str">
        <f aca="false">IF(A113="","",SUMIFS(Invoices!$Q$5:$Q$504,Invoices!$C$5:$C$504,A113,Invoices!$S$5:$S$504,"Overdue")+SUMIFS(Invoices!$Q$5:$Q$504,Invoices!$C$5:$C$504,A113,Invoices!$S$5:$S$504,"Part paid"))</f>
        <v/>
      </c>
      <c r="G113" s="34" t="str">
        <f aca="false">IF(A113="","",COUNTIF(Invoices!$C$5:$C$504,A113))</f>
        <v/>
      </c>
    </row>
    <row r="114" customFormat="false" ht="15" hidden="false" customHeight="true" outlineLevel="0" collapsed="false">
      <c r="A114" s="40" t="str">
        <f aca="false">IF(Clients!A100="","",Clients!A100)</f>
        <v/>
      </c>
      <c r="B114" s="31" t="str">
        <f aca="false">IF(A114="","",SUMIF(Invoices!$C$5:$C$504,A114,Invoices!$E$5:$E$504))</f>
        <v/>
      </c>
      <c r="C114" s="31" t="str">
        <f aca="false">IF(A114="","",SUMIF(Invoices!$C$5:$C$504,A114,Invoices!$N$5:$N$504))</f>
        <v/>
      </c>
      <c r="D114" s="31" t="str">
        <f aca="false">IF(A114="","",SUMIF(Invoices!$C$5:$C$504,A114,Invoices!$O$5:$O$504))</f>
        <v/>
      </c>
      <c r="E114" s="32" t="str">
        <f aca="false">IF(A114="","",SUMIF(Invoices!$C$5:$C$504,A114,Invoices!$Q$5:$Q$504))</f>
        <v/>
      </c>
      <c r="F114" s="31" t="str">
        <f aca="false">IF(A114="","",SUMIFS(Invoices!$Q$5:$Q$504,Invoices!$C$5:$C$504,A114,Invoices!$S$5:$S$504,"Overdue")+SUMIFS(Invoices!$Q$5:$Q$504,Invoices!$C$5:$C$504,A114,Invoices!$S$5:$S$504,"Part paid"))</f>
        <v/>
      </c>
      <c r="G114" s="34" t="str">
        <f aca="false">IF(A114="","",COUNTIF(Invoices!$C$5:$C$504,A114))</f>
        <v/>
      </c>
    </row>
    <row r="115" customFormat="false" ht="15" hidden="false" customHeight="true" outlineLevel="0" collapsed="false">
      <c r="A115" s="40" t="str">
        <f aca="false">IF(Clients!A101="","",Clients!A101)</f>
        <v/>
      </c>
      <c r="B115" s="31" t="str">
        <f aca="false">IF(A115="","",SUMIF(Invoices!$C$5:$C$504,A115,Invoices!$E$5:$E$504))</f>
        <v/>
      </c>
      <c r="C115" s="31" t="str">
        <f aca="false">IF(A115="","",SUMIF(Invoices!$C$5:$C$504,A115,Invoices!$N$5:$N$504))</f>
        <v/>
      </c>
      <c r="D115" s="31" t="str">
        <f aca="false">IF(A115="","",SUMIF(Invoices!$C$5:$C$504,A115,Invoices!$O$5:$O$504))</f>
        <v/>
      </c>
      <c r="E115" s="32" t="str">
        <f aca="false">IF(A115="","",SUMIF(Invoices!$C$5:$C$504,A115,Invoices!$Q$5:$Q$504))</f>
        <v/>
      </c>
      <c r="F115" s="31" t="str">
        <f aca="false">IF(A115="","",SUMIFS(Invoices!$Q$5:$Q$504,Invoices!$C$5:$C$504,A115,Invoices!$S$5:$S$504,"Overdue")+SUMIFS(Invoices!$Q$5:$Q$504,Invoices!$C$5:$C$504,A115,Invoices!$S$5:$S$504,"Part paid"))</f>
        <v/>
      </c>
      <c r="G115" s="34" t="str">
        <f aca="false">IF(A115="","",COUNTIF(Invoices!$C$5:$C$504,A115))</f>
        <v/>
      </c>
    </row>
    <row r="116" customFormat="false" ht="15" hidden="false" customHeight="true" outlineLevel="0" collapsed="false">
      <c r="A116" s="40" t="str">
        <f aca="false">IF(Clients!A102="","",Clients!A102)</f>
        <v/>
      </c>
      <c r="B116" s="31" t="str">
        <f aca="false">IF(A116="","",SUMIF(Invoices!$C$5:$C$504,A116,Invoices!$E$5:$E$504))</f>
        <v/>
      </c>
      <c r="C116" s="31" t="str">
        <f aca="false">IF(A116="","",SUMIF(Invoices!$C$5:$C$504,A116,Invoices!$N$5:$N$504))</f>
        <v/>
      </c>
      <c r="D116" s="31" t="str">
        <f aca="false">IF(A116="","",SUMIF(Invoices!$C$5:$C$504,A116,Invoices!$O$5:$O$504))</f>
        <v/>
      </c>
      <c r="E116" s="32" t="str">
        <f aca="false">IF(A116="","",SUMIF(Invoices!$C$5:$C$504,A116,Invoices!$Q$5:$Q$504))</f>
        <v/>
      </c>
      <c r="F116" s="31" t="str">
        <f aca="false">IF(A116="","",SUMIFS(Invoices!$Q$5:$Q$504,Invoices!$C$5:$C$504,A116,Invoices!$S$5:$S$504,"Overdue")+SUMIFS(Invoices!$Q$5:$Q$504,Invoices!$C$5:$C$504,A116,Invoices!$S$5:$S$504,"Part paid"))</f>
        <v/>
      </c>
      <c r="G116" s="34" t="str">
        <f aca="false">IF(A116="","",COUNTIF(Invoices!$C$5:$C$504,A116))</f>
        <v/>
      </c>
    </row>
    <row r="117" customFormat="false" ht="15" hidden="false" customHeight="true" outlineLevel="0" collapsed="false">
      <c r="A117" s="40" t="str">
        <f aca="false">IF(Clients!A103="","",Clients!A103)</f>
        <v/>
      </c>
      <c r="B117" s="31" t="str">
        <f aca="false">IF(A117="","",SUMIF(Invoices!$C$5:$C$504,A117,Invoices!$E$5:$E$504))</f>
        <v/>
      </c>
      <c r="C117" s="31" t="str">
        <f aca="false">IF(A117="","",SUMIF(Invoices!$C$5:$C$504,A117,Invoices!$N$5:$N$504))</f>
        <v/>
      </c>
      <c r="D117" s="31" t="str">
        <f aca="false">IF(A117="","",SUMIF(Invoices!$C$5:$C$504,A117,Invoices!$O$5:$O$504))</f>
        <v/>
      </c>
      <c r="E117" s="32" t="str">
        <f aca="false">IF(A117="","",SUMIF(Invoices!$C$5:$C$504,A117,Invoices!$Q$5:$Q$504))</f>
        <v/>
      </c>
      <c r="F117" s="31" t="str">
        <f aca="false">IF(A117="","",SUMIFS(Invoices!$Q$5:$Q$504,Invoices!$C$5:$C$504,A117,Invoices!$S$5:$S$504,"Overdue")+SUMIFS(Invoices!$Q$5:$Q$504,Invoices!$C$5:$C$504,A117,Invoices!$S$5:$S$504,"Part paid"))</f>
        <v/>
      </c>
      <c r="G117" s="34" t="str">
        <f aca="false">IF(A117="","",COUNTIF(Invoices!$C$5:$C$504,A117))</f>
        <v/>
      </c>
    </row>
    <row r="118" customFormat="false" ht="15" hidden="false" customHeight="true" outlineLevel="0" collapsed="false">
      <c r="A118" s="40" t="str">
        <f aca="false">IF(Clients!A104="","",Clients!A104)</f>
        <v/>
      </c>
      <c r="B118" s="31" t="str">
        <f aca="false">IF(A118="","",SUMIF(Invoices!$C$5:$C$504,A118,Invoices!$E$5:$E$504))</f>
        <v/>
      </c>
      <c r="C118" s="31" t="str">
        <f aca="false">IF(A118="","",SUMIF(Invoices!$C$5:$C$504,A118,Invoices!$N$5:$N$504))</f>
        <v/>
      </c>
      <c r="D118" s="31" t="str">
        <f aca="false">IF(A118="","",SUMIF(Invoices!$C$5:$C$504,A118,Invoices!$O$5:$O$504))</f>
        <v/>
      </c>
      <c r="E118" s="32" t="str">
        <f aca="false">IF(A118="","",SUMIF(Invoices!$C$5:$C$504,A118,Invoices!$Q$5:$Q$504))</f>
        <v/>
      </c>
      <c r="F118" s="31" t="str">
        <f aca="false">IF(A118="","",SUMIFS(Invoices!$Q$5:$Q$504,Invoices!$C$5:$C$504,A118,Invoices!$S$5:$S$504,"Overdue")+SUMIFS(Invoices!$Q$5:$Q$504,Invoices!$C$5:$C$504,A118,Invoices!$S$5:$S$504,"Part paid"))</f>
        <v/>
      </c>
      <c r="G118" s="34" t="str">
        <f aca="false">IF(A118="","",COUNTIF(Invoices!$C$5:$C$504,A118))</f>
        <v/>
      </c>
    </row>
    <row r="119" customFormat="false" ht="15" hidden="false" customHeight="true" outlineLevel="0" collapsed="false">
      <c r="A119" s="40" t="str">
        <f aca="false">IF(Clients!A105="","",Clients!A105)</f>
        <v/>
      </c>
      <c r="B119" s="31" t="str">
        <f aca="false">IF(A119="","",SUMIF(Invoices!$C$5:$C$504,A119,Invoices!$E$5:$E$504))</f>
        <v/>
      </c>
      <c r="C119" s="31" t="str">
        <f aca="false">IF(A119="","",SUMIF(Invoices!$C$5:$C$504,A119,Invoices!$N$5:$N$504))</f>
        <v/>
      </c>
      <c r="D119" s="31" t="str">
        <f aca="false">IF(A119="","",SUMIF(Invoices!$C$5:$C$504,A119,Invoices!$O$5:$O$504))</f>
        <v/>
      </c>
      <c r="E119" s="32" t="str">
        <f aca="false">IF(A119="","",SUMIF(Invoices!$C$5:$C$504,A119,Invoices!$Q$5:$Q$504))</f>
        <v/>
      </c>
      <c r="F119" s="31" t="str">
        <f aca="false">IF(A119="","",SUMIFS(Invoices!$Q$5:$Q$504,Invoices!$C$5:$C$504,A119,Invoices!$S$5:$S$504,"Overdue")+SUMIFS(Invoices!$Q$5:$Q$504,Invoices!$C$5:$C$504,A119,Invoices!$S$5:$S$504,"Part paid"))</f>
        <v/>
      </c>
      <c r="G119" s="34" t="str">
        <f aca="false">IF(A119="","",COUNTIF(Invoices!$C$5:$C$504,A119))</f>
        <v/>
      </c>
    </row>
    <row r="120" customFormat="false" ht="15" hidden="false" customHeight="true" outlineLevel="0" collapsed="false">
      <c r="A120" s="40" t="str">
        <f aca="false">IF(Clients!A106="","",Clients!A106)</f>
        <v/>
      </c>
      <c r="B120" s="31" t="str">
        <f aca="false">IF(A120="","",SUMIF(Invoices!$C$5:$C$504,A120,Invoices!$E$5:$E$504))</f>
        <v/>
      </c>
      <c r="C120" s="31" t="str">
        <f aca="false">IF(A120="","",SUMIF(Invoices!$C$5:$C$504,A120,Invoices!$N$5:$N$504))</f>
        <v/>
      </c>
      <c r="D120" s="31" t="str">
        <f aca="false">IF(A120="","",SUMIF(Invoices!$C$5:$C$504,A120,Invoices!$O$5:$O$504))</f>
        <v/>
      </c>
      <c r="E120" s="32" t="str">
        <f aca="false">IF(A120="","",SUMIF(Invoices!$C$5:$C$504,A120,Invoices!$Q$5:$Q$504))</f>
        <v/>
      </c>
      <c r="F120" s="31" t="str">
        <f aca="false">IF(A120="","",SUMIFS(Invoices!$Q$5:$Q$504,Invoices!$C$5:$C$504,A120,Invoices!$S$5:$S$504,"Overdue")+SUMIFS(Invoices!$Q$5:$Q$504,Invoices!$C$5:$C$504,A120,Invoices!$S$5:$S$504,"Part paid"))</f>
        <v/>
      </c>
      <c r="G120" s="34" t="str">
        <f aca="false">IF(A120="","",COUNTIF(Invoices!$C$5:$C$504,A120))</f>
        <v/>
      </c>
    </row>
    <row r="121" customFormat="false" ht="15" hidden="false" customHeight="true" outlineLevel="0" collapsed="false">
      <c r="A121" s="40" t="str">
        <f aca="false">IF(Clients!A107="","",Clients!A107)</f>
        <v/>
      </c>
      <c r="B121" s="31" t="str">
        <f aca="false">IF(A121="","",SUMIF(Invoices!$C$5:$C$504,A121,Invoices!$E$5:$E$504))</f>
        <v/>
      </c>
      <c r="C121" s="31" t="str">
        <f aca="false">IF(A121="","",SUMIF(Invoices!$C$5:$C$504,A121,Invoices!$N$5:$N$504))</f>
        <v/>
      </c>
      <c r="D121" s="31" t="str">
        <f aca="false">IF(A121="","",SUMIF(Invoices!$C$5:$C$504,A121,Invoices!$O$5:$O$504))</f>
        <v/>
      </c>
      <c r="E121" s="32" t="str">
        <f aca="false">IF(A121="","",SUMIF(Invoices!$C$5:$C$504,A121,Invoices!$Q$5:$Q$504))</f>
        <v/>
      </c>
      <c r="F121" s="31" t="str">
        <f aca="false">IF(A121="","",SUMIFS(Invoices!$Q$5:$Q$504,Invoices!$C$5:$C$504,A121,Invoices!$S$5:$S$504,"Overdue")+SUMIFS(Invoices!$Q$5:$Q$504,Invoices!$C$5:$C$504,A121,Invoices!$S$5:$S$504,"Part paid"))</f>
        <v/>
      </c>
      <c r="G121" s="34" t="str">
        <f aca="false">IF(A121="","",COUNTIF(Invoices!$C$5:$C$504,A121))</f>
        <v/>
      </c>
    </row>
    <row r="122" customFormat="false" ht="15" hidden="false" customHeight="true" outlineLevel="0" collapsed="false">
      <c r="A122" s="40" t="str">
        <f aca="false">IF(Clients!A108="","",Clients!A108)</f>
        <v/>
      </c>
      <c r="B122" s="31" t="str">
        <f aca="false">IF(A122="","",SUMIF(Invoices!$C$5:$C$504,A122,Invoices!$E$5:$E$504))</f>
        <v/>
      </c>
      <c r="C122" s="31" t="str">
        <f aca="false">IF(A122="","",SUMIF(Invoices!$C$5:$C$504,A122,Invoices!$N$5:$N$504))</f>
        <v/>
      </c>
      <c r="D122" s="31" t="str">
        <f aca="false">IF(A122="","",SUMIF(Invoices!$C$5:$C$504,A122,Invoices!$O$5:$O$504))</f>
        <v/>
      </c>
      <c r="E122" s="32" t="str">
        <f aca="false">IF(A122="","",SUMIF(Invoices!$C$5:$C$504,A122,Invoices!$Q$5:$Q$504))</f>
        <v/>
      </c>
      <c r="F122" s="31" t="str">
        <f aca="false">IF(A122="","",SUMIFS(Invoices!$Q$5:$Q$504,Invoices!$C$5:$C$504,A122,Invoices!$S$5:$S$504,"Overdue")+SUMIFS(Invoices!$Q$5:$Q$504,Invoices!$C$5:$C$504,A122,Invoices!$S$5:$S$504,"Part paid"))</f>
        <v/>
      </c>
      <c r="G122" s="34" t="str">
        <f aca="false">IF(A122="","",COUNTIF(Invoices!$C$5:$C$504,A122))</f>
        <v/>
      </c>
    </row>
    <row r="123" customFormat="false" ht="15" hidden="false" customHeight="true" outlineLevel="0" collapsed="false">
      <c r="A123" s="40" t="str">
        <f aca="false">IF(Clients!A109="","",Clients!A109)</f>
        <v/>
      </c>
      <c r="B123" s="31" t="str">
        <f aca="false">IF(A123="","",SUMIF(Invoices!$C$5:$C$504,A123,Invoices!$E$5:$E$504))</f>
        <v/>
      </c>
      <c r="C123" s="31" t="str">
        <f aca="false">IF(A123="","",SUMIF(Invoices!$C$5:$C$504,A123,Invoices!$N$5:$N$504))</f>
        <v/>
      </c>
      <c r="D123" s="31" t="str">
        <f aca="false">IF(A123="","",SUMIF(Invoices!$C$5:$C$504,A123,Invoices!$O$5:$O$504))</f>
        <v/>
      </c>
      <c r="E123" s="32" t="str">
        <f aca="false">IF(A123="","",SUMIF(Invoices!$C$5:$C$504,A123,Invoices!$Q$5:$Q$504))</f>
        <v/>
      </c>
      <c r="F123" s="31" t="str">
        <f aca="false">IF(A123="","",SUMIFS(Invoices!$Q$5:$Q$504,Invoices!$C$5:$C$504,A123,Invoices!$S$5:$S$504,"Overdue")+SUMIFS(Invoices!$Q$5:$Q$504,Invoices!$C$5:$C$504,A123,Invoices!$S$5:$S$504,"Part paid"))</f>
        <v/>
      </c>
      <c r="G123" s="34" t="str">
        <f aca="false">IF(A123="","",COUNTIF(Invoices!$C$5:$C$504,A123))</f>
        <v/>
      </c>
    </row>
    <row r="124" customFormat="false" ht="15" hidden="false" customHeight="true" outlineLevel="0" collapsed="false">
      <c r="A124" s="40" t="str">
        <f aca="false">IF(Clients!A110="","",Clients!A110)</f>
        <v/>
      </c>
      <c r="B124" s="31" t="str">
        <f aca="false">IF(A124="","",SUMIF(Invoices!$C$5:$C$504,A124,Invoices!$E$5:$E$504))</f>
        <v/>
      </c>
      <c r="C124" s="31" t="str">
        <f aca="false">IF(A124="","",SUMIF(Invoices!$C$5:$C$504,A124,Invoices!$N$5:$N$504))</f>
        <v/>
      </c>
      <c r="D124" s="31" t="str">
        <f aca="false">IF(A124="","",SUMIF(Invoices!$C$5:$C$504,A124,Invoices!$O$5:$O$504))</f>
        <v/>
      </c>
      <c r="E124" s="32" t="str">
        <f aca="false">IF(A124="","",SUMIF(Invoices!$C$5:$C$504,A124,Invoices!$Q$5:$Q$504))</f>
        <v/>
      </c>
      <c r="F124" s="31" t="str">
        <f aca="false">IF(A124="","",SUMIFS(Invoices!$Q$5:$Q$504,Invoices!$C$5:$C$504,A124,Invoices!$S$5:$S$504,"Overdue")+SUMIFS(Invoices!$Q$5:$Q$504,Invoices!$C$5:$C$504,A124,Invoices!$S$5:$S$504,"Part paid"))</f>
        <v/>
      </c>
      <c r="G124" s="34" t="str">
        <f aca="false">IF(A124="","",COUNTIF(Invoices!$C$5:$C$504,A124))</f>
        <v/>
      </c>
    </row>
    <row r="125" customFormat="false" ht="15" hidden="false" customHeight="true" outlineLevel="0" collapsed="false">
      <c r="A125" s="40" t="str">
        <f aca="false">IF(Clients!A111="","",Clients!A111)</f>
        <v/>
      </c>
      <c r="B125" s="31" t="str">
        <f aca="false">IF(A125="","",SUMIF(Invoices!$C$5:$C$504,A125,Invoices!$E$5:$E$504))</f>
        <v/>
      </c>
      <c r="C125" s="31" t="str">
        <f aca="false">IF(A125="","",SUMIF(Invoices!$C$5:$C$504,A125,Invoices!$N$5:$N$504))</f>
        <v/>
      </c>
      <c r="D125" s="31" t="str">
        <f aca="false">IF(A125="","",SUMIF(Invoices!$C$5:$C$504,A125,Invoices!$O$5:$O$504))</f>
        <v/>
      </c>
      <c r="E125" s="32" t="str">
        <f aca="false">IF(A125="","",SUMIF(Invoices!$C$5:$C$504,A125,Invoices!$Q$5:$Q$504))</f>
        <v/>
      </c>
      <c r="F125" s="31" t="str">
        <f aca="false">IF(A125="","",SUMIFS(Invoices!$Q$5:$Q$504,Invoices!$C$5:$C$504,A125,Invoices!$S$5:$S$504,"Overdue")+SUMIFS(Invoices!$Q$5:$Q$504,Invoices!$C$5:$C$504,A125,Invoices!$S$5:$S$504,"Part paid"))</f>
        <v/>
      </c>
      <c r="G125" s="34" t="str">
        <f aca="false">IF(A125="","",COUNTIF(Invoices!$C$5:$C$504,A125))</f>
        <v/>
      </c>
    </row>
    <row r="126" customFormat="false" ht="15" hidden="false" customHeight="true" outlineLevel="0" collapsed="false">
      <c r="A126" s="40" t="str">
        <f aca="false">IF(Clients!A112="","",Clients!A112)</f>
        <v/>
      </c>
      <c r="B126" s="31" t="str">
        <f aca="false">IF(A126="","",SUMIF(Invoices!$C$5:$C$504,A126,Invoices!$E$5:$E$504))</f>
        <v/>
      </c>
      <c r="C126" s="31" t="str">
        <f aca="false">IF(A126="","",SUMIF(Invoices!$C$5:$C$504,A126,Invoices!$N$5:$N$504))</f>
        <v/>
      </c>
      <c r="D126" s="31" t="str">
        <f aca="false">IF(A126="","",SUMIF(Invoices!$C$5:$C$504,A126,Invoices!$O$5:$O$504))</f>
        <v/>
      </c>
      <c r="E126" s="32" t="str">
        <f aca="false">IF(A126="","",SUMIF(Invoices!$C$5:$C$504,A126,Invoices!$Q$5:$Q$504))</f>
        <v/>
      </c>
      <c r="F126" s="31" t="str">
        <f aca="false">IF(A126="","",SUMIFS(Invoices!$Q$5:$Q$504,Invoices!$C$5:$C$504,A126,Invoices!$S$5:$S$504,"Overdue")+SUMIFS(Invoices!$Q$5:$Q$504,Invoices!$C$5:$C$504,A126,Invoices!$S$5:$S$504,"Part paid"))</f>
        <v/>
      </c>
      <c r="G126" s="34" t="str">
        <f aca="false">IF(A126="","",COUNTIF(Invoices!$C$5:$C$504,A126))</f>
        <v/>
      </c>
    </row>
    <row r="127" customFormat="false" ht="15" hidden="false" customHeight="true" outlineLevel="0" collapsed="false">
      <c r="A127" s="40" t="str">
        <f aca="false">IF(Clients!A113="","",Clients!A113)</f>
        <v/>
      </c>
      <c r="B127" s="31" t="str">
        <f aca="false">IF(A127="","",SUMIF(Invoices!$C$5:$C$504,A127,Invoices!$E$5:$E$504))</f>
        <v/>
      </c>
      <c r="C127" s="31" t="str">
        <f aca="false">IF(A127="","",SUMIF(Invoices!$C$5:$C$504,A127,Invoices!$N$5:$N$504))</f>
        <v/>
      </c>
      <c r="D127" s="31" t="str">
        <f aca="false">IF(A127="","",SUMIF(Invoices!$C$5:$C$504,A127,Invoices!$O$5:$O$504))</f>
        <v/>
      </c>
      <c r="E127" s="32" t="str">
        <f aca="false">IF(A127="","",SUMIF(Invoices!$C$5:$C$504,A127,Invoices!$Q$5:$Q$504))</f>
        <v/>
      </c>
      <c r="F127" s="31" t="str">
        <f aca="false">IF(A127="","",SUMIFS(Invoices!$Q$5:$Q$504,Invoices!$C$5:$C$504,A127,Invoices!$S$5:$S$504,"Overdue")+SUMIFS(Invoices!$Q$5:$Q$504,Invoices!$C$5:$C$504,A127,Invoices!$S$5:$S$504,"Part paid"))</f>
        <v/>
      </c>
      <c r="G127" s="34" t="str">
        <f aca="false">IF(A127="","",COUNTIF(Invoices!$C$5:$C$504,A127))</f>
        <v/>
      </c>
    </row>
    <row r="128" customFormat="false" ht="15" hidden="false" customHeight="true" outlineLevel="0" collapsed="false">
      <c r="A128" s="40" t="str">
        <f aca="false">IF(Clients!A114="","",Clients!A114)</f>
        <v/>
      </c>
      <c r="B128" s="31" t="str">
        <f aca="false">IF(A128="","",SUMIF(Invoices!$C$5:$C$504,A128,Invoices!$E$5:$E$504))</f>
        <v/>
      </c>
      <c r="C128" s="31" t="str">
        <f aca="false">IF(A128="","",SUMIF(Invoices!$C$5:$C$504,A128,Invoices!$N$5:$N$504))</f>
        <v/>
      </c>
      <c r="D128" s="31" t="str">
        <f aca="false">IF(A128="","",SUMIF(Invoices!$C$5:$C$504,A128,Invoices!$O$5:$O$504))</f>
        <v/>
      </c>
      <c r="E128" s="32" t="str">
        <f aca="false">IF(A128="","",SUMIF(Invoices!$C$5:$C$504,A128,Invoices!$Q$5:$Q$504))</f>
        <v/>
      </c>
      <c r="F128" s="31" t="str">
        <f aca="false">IF(A128="","",SUMIFS(Invoices!$Q$5:$Q$504,Invoices!$C$5:$C$504,A128,Invoices!$S$5:$S$504,"Overdue")+SUMIFS(Invoices!$Q$5:$Q$504,Invoices!$C$5:$C$504,A128,Invoices!$S$5:$S$504,"Part paid"))</f>
        <v/>
      </c>
      <c r="G128" s="34" t="str">
        <f aca="false">IF(A128="","",COUNTIF(Invoices!$C$5:$C$504,A128))</f>
        <v/>
      </c>
    </row>
    <row r="129" customFormat="false" ht="15" hidden="false" customHeight="true" outlineLevel="0" collapsed="false">
      <c r="A129" s="40" t="str">
        <f aca="false">IF(Clients!A115="","",Clients!A115)</f>
        <v/>
      </c>
      <c r="B129" s="31" t="str">
        <f aca="false">IF(A129="","",SUMIF(Invoices!$C$5:$C$504,A129,Invoices!$E$5:$E$504))</f>
        <v/>
      </c>
      <c r="C129" s="31" t="str">
        <f aca="false">IF(A129="","",SUMIF(Invoices!$C$5:$C$504,A129,Invoices!$N$5:$N$504))</f>
        <v/>
      </c>
      <c r="D129" s="31" t="str">
        <f aca="false">IF(A129="","",SUMIF(Invoices!$C$5:$C$504,A129,Invoices!$O$5:$O$504))</f>
        <v/>
      </c>
      <c r="E129" s="32" t="str">
        <f aca="false">IF(A129="","",SUMIF(Invoices!$C$5:$C$504,A129,Invoices!$Q$5:$Q$504))</f>
        <v/>
      </c>
      <c r="F129" s="31" t="str">
        <f aca="false">IF(A129="","",SUMIFS(Invoices!$Q$5:$Q$504,Invoices!$C$5:$C$504,A129,Invoices!$S$5:$S$504,"Overdue")+SUMIFS(Invoices!$Q$5:$Q$504,Invoices!$C$5:$C$504,A129,Invoices!$S$5:$S$504,"Part paid"))</f>
        <v/>
      </c>
      <c r="G129" s="34" t="str">
        <f aca="false">IF(A129="","",COUNTIF(Invoices!$C$5:$C$504,A129))</f>
        <v/>
      </c>
    </row>
    <row r="130" customFormat="false" ht="15" hidden="false" customHeight="true" outlineLevel="0" collapsed="false">
      <c r="A130" s="40" t="str">
        <f aca="false">IF(Clients!A116="","",Clients!A116)</f>
        <v/>
      </c>
      <c r="B130" s="31" t="str">
        <f aca="false">IF(A130="","",SUMIF(Invoices!$C$5:$C$504,A130,Invoices!$E$5:$E$504))</f>
        <v/>
      </c>
      <c r="C130" s="31" t="str">
        <f aca="false">IF(A130="","",SUMIF(Invoices!$C$5:$C$504,A130,Invoices!$N$5:$N$504))</f>
        <v/>
      </c>
      <c r="D130" s="31" t="str">
        <f aca="false">IF(A130="","",SUMIF(Invoices!$C$5:$C$504,A130,Invoices!$O$5:$O$504))</f>
        <v/>
      </c>
      <c r="E130" s="32" t="str">
        <f aca="false">IF(A130="","",SUMIF(Invoices!$C$5:$C$504,A130,Invoices!$Q$5:$Q$504))</f>
        <v/>
      </c>
      <c r="F130" s="31" t="str">
        <f aca="false">IF(A130="","",SUMIFS(Invoices!$Q$5:$Q$504,Invoices!$C$5:$C$504,A130,Invoices!$S$5:$S$504,"Overdue")+SUMIFS(Invoices!$Q$5:$Q$504,Invoices!$C$5:$C$504,A130,Invoices!$S$5:$S$504,"Part paid"))</f>
        <v/>
      </c>
      <c r="G130" s="34" t="str">
        <f aca="false">IF(A130="","",COUNTIF(Invoices!$C$5:$C$504,A130))</f>
        <v/>
      </c>
    </row>
    <row r="131" customFormat="false" ht="15" hidden="false" customHeight="true" outlineLevel="0" collapsed="false">
      <c r="A131" s="40" t="str">
        <f aca="false">IF(Clients!A117="","",Clients!A117)</f>
        <v/>
      </c>
      <c r="B131" s="31" t="str">
        <f aca="false">IF(A131="","",SUMIF(Invoices!$C$5:$C$504,A131,Invoices!$E$5:$E$504))</f>
        <v/>
      </c>
      <c r="C131" s="31" t="str">
        <f aca="false">IF(A131="","",SUMIF(Invoices!$C$5:$C$504,A131,Invoices!$N$5:$N$504))</f>
        <v/>
      </c>
      <c r="D131" s="31" t="str">
        <f aca="false">IF(A131="","",SUMIF(Invoices!$C$5:$C$504,A131,Invoices!$O$5:$O$504))</f>
        <v/>
      </c>
      <c r="E131" s="32" t="str">
        <f aca="false">IF(A131="","",SUMIF(Invoices!$C$5:$C$504,A131,Invoices!$Q$5:$Q$504))</f>
        <v/>
      </c>
      <c r="F131" s="31" t="str">
        <f aca="false">IF(A131="","",SUMIFS(Invoices!$Q$5:$Q$504,Invoices!$C$5:$C$504,A131,Invoices!$S$5:$S$504,"Overdue")+SUMIFS(Invoices!$Q$5:$Q$504,Invoices!$C$5:$C$504,A131,Invoices!$S$5:$S$504,"Part paid"))</f>
        <v/>
      </c>
      <c r="G131" s="34" t="str">
        <f aca="false">IF(A131="","",COUNTIF(Invoices!$C$5:$C$504,A131))</f>
        <v/>
      </c>
    </row>
    <row r="132" customFormat="false" ht="15" hidden="false" customHeight="true" outlineLevel="0" collapsed="false">
      <c r="A132" s="40" t="str">
        <f aca="false">IF(Clients!A118="","",Clients!A118)</f>
        <v/>
      </c>
      <c r="B132" s="31" t="str">
        <f aca="false">IF(A132="","",SUMIF(Invoices!$C$5:$C$504,A132,Invoices!$E$5:$E$504))</f>
        <v/>
      </c>
      <c r="C132" s="31" t="str">
        <f aca="false">IF(A132="","",SUMIF(Invoices!$C$5:$C$504,A132,Invoices!$N$5:$N$504))</f>
        <v/>
      </c>
      <c r="D132" s="31" t="str">
        <f aca="false">IF(A132="","",SUMIF(Invoices!$C$5:$C$504,A132,Invoices!$O$5:$O$504))</f>
        <v/>
      </c>
      <c r="E132" s="32" t="str">
        <f aca="false">IF(A132="","",SUMIF(Invoices!$C$5:$C$504,A132,Invoices!$Q$5:$Q$504))</f>
        <v/>
      </c>
      <c r="F132" s="31" t="str">
        <f aca="false">IF(A132="","",SUMIFS(Invoices!$Q$5:$Q$504,Invoices!$C$5:$C$504,A132,Invoices!$S$5:$S$504,"Overdue")+SUMIFS(Invoices!$Q$5:$Q$504,Invoices!$C$5:$C$504,A132,Invoices!$S$5:$S$504,"Part paid"))</f>
        <v/>
      </c>
      <c r="G132" s="34" t="str">
        <f aca="false">IF(A132="","",COUNTIF(Invoices!$C$5:$C$504,A132))</f>
        <v/>
      </c>
    </row>
    <row r="133" customFormat="false" ht="15" hidden="false" customHeight="true" outlineLevel="0" collapsed="false">
      <c r="A133" s="40" t="str">
        <f aca="false">IF(Clients!A119="","",Clients!A119)</f>
        <v/>
      </c>
      <c r="B133" s="31" t="str">
        <f aca="false">IF(A133="","",SUMIF(Invoices!$C$5:$C$504,A133,Invoices!$E$5:$E$504))</f>
        <v/>
      </c>
      <c r="C133" s="31" t="str">
        <f aca="false">IF(A133="","",SUMIF(Invoices!$C$5:$C$504,A133,Invoices!$N$5:$N$504))</f>
        <v/>
      </c>
      <c r="D133" s="31" t="str">
        <f aca="false">IF(A133="","",SUMIF(Invoices!$C$5:$C$504,A133,Invoices!$O$5:$O$504))</f>
        <v/>
      </c>
      <c r="E133" s="32" t="str">
        <f aca="false">IF(A133="","",SUMIF(Invoices!$C$5:$C$504,A133,Invoices!$Q$5:$Q$504))</f>
        <v/>
      </c>
      <c r="F133" s="31" t="str">
        <f aca="false">IF(A133="","",SUMIFS(Invoices!$Q$5:$Q$504,Invoices!$C$5:$C$504,A133,Invoices!$S$5:$S$504,"Overdue")+SUMIFS(Invoices!$Q$5:$Q$504,Invoices!$C$5:$C$504,A133,Invoices!$S$5:$S$504,"Part paid"))</f>
        <v/>
      </c>
      <c r="G133" s="34" t="str">
        <f aca="false">IF(A133="","",COUNTIF(Invoices!$C$5:$C$504,A133))</f>
        <v/>
      </c>
    </row>
    <row r="134" customFormat="false" ht="15" hidden="false" customHeight="true" outlineLevel="0" collapsed="false">
      <c r="A134" s="40" t="str">
        <f aca="false">IF(Clients!A120="","",Clients!A120)</f>
        <v/>
      </c>
      <c r="B134" s="31" t="str">
        <f aca="false">IF(A134="","",SUMIF(Invoices!$C$5:$C$504,A134,Invoices!$E$5:$E$504))</f>
        <v/>
      </c>
      <c r="C134" s="31" t="str">
        <f aca="false">IF(A134="","",SUMIF(Invoices!$C$5:$C$504,A134,Invoices!$N$5:$N$504))</f>
        <v/>
      </c>
      <c r="D134" s="31" t="str">
        <f aca="false">IF(A134="","",SUMIF(Invoices!$C$5:$C$504,A134,Invoices!$O$5:$O$504))</f>
        <v/>
      </c>
      <c r="E134" s="32" t="str">
        <f aca="false">IF(A134="","",SUMIF(Invoices!$C$5:$C$504,A134,Invoices!$Q$5:$Q$504))</f>
        <v/>
      </c>
      <c r="F134" s="31" t="str">
        <f aca="false">IF(A134="","",SUMIFS(Invoices!$Q$5:$Q$504,Invoices!$C$5:$C$504,A134,Invoices!$S$5:$S$504,"Overdue")+SUMIFS(Invoices!$Q$5:$Q$504,Invoices!$C$5:$C$504,A134,Invoices!$S$5:$S$504,"Part paid"))</f>
        <v/>
      </c>
      <c r="G134" s="34" t="str">
        <f aca="false">IF(A134="","",COUNTIF(Invoices!$C$5:$C$504,A134))</f>
        <v/>
      </c>
    </row>
    <row r="135" customFormat="false" ht="15" hidden="false" customHeight="true" outlineLevel="0" collapsed="false">
      <c r="A135" s="40" t="str">
        <f aca="false">IF(Clients!A121="","",Clients!A121)</f>
        <v/>
      </c>
      <c r="B135" s="31" t="str">
        <f aca="false">IF(A135="","",SUMIF(Invoices!$C$5:$C$504,A135,Invoices!$E$5:$E$504))</f>
        <v/>
      </c>
      <c r="C135" s="31" t="str">
        <f aca="false">IF(A135="","",SUMIF(Invoices!$C$5:$C$504,A135,Invoices!$N$5:$N$504))</f>
        <v/>
      </c>
      <c r="D135" s="31" t="str">
        <f aca="false">IF(A135="","",SUMIF(Invoices!$C$5:$C$504,A135,Invoices!$O$5:$O$504))</f>
        <v/>
      </c>
      <c r="E135" s="32" t="str">
        <f aca="false">IF(A135="","",SUMIF(Invoices!$C$5:$C$504,A135,Invoices!$Q$5:$Q$504))</f>
        <v/>
      </c>
      <c r="F135" s="31" t="str">
        <f aca="false">IF(A135="","",SUMIFS(Invoices!$Q$5:$Q$504,Invoices!$C$5:$C$504,A135,Invoices!$S$5:$S$504,"Overdue")+SUMIFS(Invoices!$Q$5:$Q$504,Invoices!$C$5:$C$504,A135,Invoices!$S$5:$S$504,"Part paid"))</f>
        <v/>
      </c>
      <c r="G135" s="34" t="str">
        <f aca="false">IF(A135="","",COUNTIF(Invoices!$C$5:$C$504,A135))</f>
        <v/>
      </c>
    </row>
    <row r="136" customFormat="false" ht="15" hidden="false" customHeight="true" outlineLevel="0" collapsed="false">
      <c r="A136" s="40" t="str">
        <f aca="false">IF(Clients!A122="","",Clients!A122)</f>
        <v/>
      </c>
      <c r="B136" s="31" t="str">
        <f aca="false">IF(A136="","",SUMIF(Invoices!$C$5:$C$504,A136,Invoices!$E$5:$E$504))</f>
        <v/>
      </c>
      <c r="C136" s="31" t="str">
        <f aca="false">IF(A136="","",SUMIF(Invoices!$C$5:$C$504,A136,Invoices!$N$5:$N$504))</f>
        <v/>
      </c>
      <c r="D136" s="31" t="str">
        <f aca="false">IF(A136="","",SUMIF(Invoices!$C$5:$C$504,A136,Invoices!$O$5:$O$504))</f>
        <v/>
      </c>
      <c r="E136" s="32" t="str">
        <f aca="false">IF(A136="","",SUMIF(Invoices!$C$5:$C$504,A136,Invoices!$Q$5:$Q$504))</f>
        <v/>
      </c>
      <c r="F136" s="31" t="str">
        <f aca="false">IF(A136="","",SUMIFS(Invoices!$Q$5:$Q$504,Invoices!$C$5:$C$504,A136,Invoices!$S$5:$S$504,"Overdue")+SUMIFS(Invoices!$Q$5:$Q$504,Invoices!$C$5:$C$504,A136,Invoices!$S$5:$S$504,"Part paid"))</f>
        <v/>
      </c>
      <c r="G136" s="34" t="str">
        <f aca="false">IF(A136="","",COUNTIF(Invoices!$C$5:$C$504,A136))</f>
        <v/>
      </c>
    </row>
    <row r="137" customFormat="false" ht="15" hidden="false" customHeight="true" outlineLevel="0" collapsed="false">
      <c r="A137" s="40" t="str">
        <f aca="false">IF(Clients!A123="","",Clients!A123)</f>
        <v/>
      </c>
      <c r="B137" s="31" t="str">
        <f aca="false">IF(A137="","",SUMIF(Invoices!$C$5:$C$504,A137,Invoices!$E$5:$E$504))</f>
        <v/>
      </c>
      <c r="C137" s="31" t="str">
        <f aca="false">IF(A137="","",SUMIF(Invoices!$C$5:$C$504,A137,Invoices!$N$5:$N$504))</f>
        <v/>
      </c>
      <c r="D137" s="31" t="str">
        <f aca="false">IF(A137="","",SUMIF(Invoices!$C$5:$C$504,A137,Invoices!$O$5:$O$504))</f>
        <v/>
      </c>
      <c r="E137" s="32" t="str">
        <f aca="false">IF(A137="","",SUMIF(Invoices!$C$5:$C$504,A137,Invoices!$Q$5:$Q$504))</f>
        <v/>
      </c>
      <c r="F137" s="31" t="str">
        <f aca="false">IF(A137="","",SUMIFS(Invoices!$Q$5:$Q$504,Invoices!$C$5:$C$504,A137,Invoices!$S$5:$S$504,"Overdue")+SUMIFS(Invoices!$Q$5:$Q$504,Invoices!$C$5:$C$504,A137,Invoices!$S$5:$S$504,"Part paid"))</f>
        <v/>
      </c>
      <c r="G137" s="34" t="str">
        <f aca="false">IF(A137="","",COUNTIF(Invoices!$C$5:$C$504,A137))</f>
        <v/>
      </c>
    </row>
    <row r="138" customFormat="false" ht="15" hidden="false" customHeight="true" outlineLevel="0" collapsed="false">
      <c r="A138" s="40" t="str">
        <f aca="false">IF(Clients!A124="","",Clients!A124)</f>
        <v/>
      </c>
      <c r="B138" s="31" t="str">
        <f aca="false">IF(A138="","",SUMIF(Invoices!$C$5:$C$504,A138,Invoices!$E$5:$E$504))</f>
        <v/>
      </c>
      <c r="C138" s="31" t="str">
        <f aca="false">IF(A138="","",SUMIF(Invoices!$C$5:$C$504,A138,Invoices!$N$5:$N$504))</f>
        <v/>
      </c>
      <c r="D138" s="31" t="str">
        <f aca="false">IF(A138="","",SUMIF(Invoices!$C$5:$C$504,A138,Invoices!$O$5:$O$504))</f>
        <v/>
      </c>
      <c r="E138" s="32" t="str">
        <f aca="false">IF(A138="","",SUMIF(Invoices!$C$5:$C$504,A138,Invoices!$Q$5:$Q$504))</f>
        <v/>
      </c>
      <c r="F138" s="31" t="str">
        <f aca="false">IF(A138="","",SUMIFS(Invoices!$Q$5:$Q$504,Invoices!$C$5:$C$504,A138,Invoices!$S$5:$S$504,"Overdue")+SUMIFS(Invoices!$Q$5:$Q$504,Invoices!$C$5:$C$504,A138,Invoices!$S$5:$S$504,"Part paid"))</f>
        <v/>
      </c>
      <c r="G138" s="34" t="str">
        <f aca="false">IF(A138="","",COUNTIF(Invoices!$C$5:$C$504,A138))</f>
        <v/>
      </c>
    </row>
    <row r="139" customFormat="false" ht="15" hidden="false" customHeight="true" outlineLevel="0" collapsed="false">
      <c r="A139" s="40" t="str">
        <f aca="false">IF(Clients!A125="","",Clients!A125)</f>
        <v/>
      </c>
      <c r="B139" s="31" t="str">
        <f aca="false">IF(A139="","",SUMIF(Invoices!$C$5:$C$504,A139,Invoices!$E$5:$E$504))</f>
        <v/>
      </c>
      <c r="C139" s="31" t="str">
        <f aca="false">IF(A139="","",SUMIF(Invoices!$C$5:$C$504,A139,Invoices!$N$5:$N$504))</f>
        <v/>
      </c>
      <c r="D139" s="31" t="str">
        <f aca="false">IF(A139="","",SUMIF(Invoices!$C$5:$C$504,A139,Invoices!$O$5:$O$504))</f>
        <v/>
      </c>
      <c r="E139" s="32" t="str">
        <f aca="false">IF(A139="","",SUMIF(Invoices!$C$5:$C$504,A139,Invoices!$Q$5:$Q$504))</f>
        <v/>
      </c>
      <c r="F139" s="31" t="str">
        <f aca="false">IF(A139="","",SUMIFS(Invoices!$Q$5:$Q$504,Invoices!$C$5:$C$504,A139,Invoices!$S$5:$S$504,"Overdue")+SUMIFS(Invoices!$Q$5:$Q$504,Invoices!$C$5:$C$504,A139,Invoices!$S$5:$S$504,"Part paid"))</f>
        <v/>
      </c>
      <c r="G139" s="34" t="str">
        <f aca="false">IF(A139="","",COUNTIF(Invoices!$C$5:$C$504,A139))</f>
        <v/>
      </c>
    </row>
    <row r="140" customFormat="false" ht="15" hidden="false" customHeight="true" outlineLevel="0" collapsed="false">
      <c r="A140" s="40" t="str">
        <f aca="false">IF(Clients!A126="","",Clients!A126)</f>
        <v/>
      </c>
      <c r="B140" s="31" t="str">
        <f aca="false">IF(A140="","",SUMIF(Invoices!$C$5:$C$504,A140,Invoices!$E$5:$E$504))</f>
        <v/>
      </c>
      <c r="C140" s="31" t="str">
        <f aca="false">IF(A140="","",SUMIF(Invoices!$C$5:$C$504,A140,Invoices!$N$5:$N$504))</f>
        <v/>
      </c>
      <c r="D140" s="31" t="str">
        <f aca="false">IF(A140="","",SUMIF(Invoices!$C$5:$C$504,A140,Invoices!$O$5:$O$504))</f>
        <v/>
      </c>
      <c r="E140" s="32" t="str">
        <f aca="false">IF(A140="","",SUMIF(Invoices!$C$5:$C$504,A140,Invoices!$Q$5:$Q$504))</f>
        <v/>
      </c>
      <c r="F140" s="31" t="str">
        <f aca="false">IF(A140="","",SUMIFS(Invoices!$Q$5:$Q$504,Invoices!$C$5:$C$504,A140,Invoices!$S$5:$S$504,"Overdue")+SUMIFS(Invoices!$Q$5:$Q$504,Invoices!$C$5:$C$504,A140,Invoices!$S$5:$S$504,"Part paid"))</f>
        <v/>
      </c>
      <c r="G140" s="34" t="str">
        <f aca="false">IF(A140="","",COUNTIF(Invoices!$C$5:$C$504,A140))</f>
        <v/>
      </c>
    </row>
    <row r="141" customFormat="false" ht="15" hidden="false" customHeight="true" outlineLevel="0" collapsed="false">
      <c r="A141" s="40" t="str">
        <f aca="false">IF(Clients!A127="","",Clients!A127)</f>
        <v/>
      </c>
      <c r="B141" s="31" t="str">
        <f aca="false">IF(A141="","",SUMIF(Invoices!$C$5:$C$504,A141,Invoices!$E$5:$E$504))</f>
        <v/>
      </c>
      <c r="C141" s="31" t="str">
        <f aca="false">IF(A141="","",SUMIF(Invoices!$C$5:$C$504,A141,Invoices!$N$5:$N$504))</f>
        <v/>
      </c>
      <c r="D141" s="31" t="str">
        <f aca="false">IF(A141="","",SUMIF(Invoices!$C$5:$C$504,A141,Invoices!$O$5:$O$504))</f>
        <v/>
      </c>
      <c r="E141" s="32" t="str">
        <f aca="false">IF(A141="","",SUMIF(Invoices!$C$5:$C$504,A141,Invoices!$Q$5:$Q$504))</f>
        <v/>
      </c>
      <c r="F141" s="31" t="str">
        <f aca="false">IF(A141="","",SUMIFS(Invoices!$Q$5:$Q$504,Invoices!$C$5:$C$504,A141,Invoices!$S$5:$S$504,"Overdue")+SUMIFS(Invoices!$Q$5:$Q$504,Invoices!$C$5:$C$504,A141,Invoices!$S$5:$S$504,"Part paid"))</f>
        <v/>
      </c>
      <c r="G141" s="34" t="str">
        <f aca="false">IF(A141="","",COUNTIF(Invoices!$C$5:$C$504,A141))</f>
        <v/>
      </c>
    </row>
    <row r="142" customFormat="false" ht="15" hidden="false" customHeight="true" outlineLevel="0" collapsed="false">
      <c r="A142" s="40" t="str">
        <f aca="false">IF(Clients!A128="","",Clients!A128)</f>
        <v/>
      </c>
      <c r="B142" s="31" t="str">
        <f aca="false">IF(A142="","",SUMIF(Invoices!$C$5:$C$504,A142,Invoices!$E$5:$E$504))</f>
        <v/>
      </c>
      <c r="C142" s="31" t="str">
        <f aca="false">IF(A142="","",SUMIF(Invoices!$C$5:$C$504,A142,Invoices!$N$5:$N$504))</f>
        <v/>
      </c>
      <c r="D142" s="31" t="str">
        <f aca="false">IF(A142="","",SUMIF(Invoices!$C$5:$C$504,A142,Invoices!$O$5:$O$504))</f>
        <v/>
      </c>
      <c r="E142" s="32" t="str">
        <f aca="false">IF(A142="","",SUMIF(Invoices!$C$5:$C$504,A142,Invoices!$Q$5:$Q$504))</f>
        <v/>
      </c>
      <c r="F142" s="31" t="str">
        <f aca="false">IF(A142="","",SUMIFS(Invoices!$Q$5:$Q$504,Invoices!$C$5:$C$504,A142,Invoices!$S$5:$S$504,"Overdue")+SUMIFS(Invoices!$Q$5:$Q$504,Invoices!$C$5:$C$504,A142,Invoices!$S$5:$S$504,"Part paid"))</f>
        <v/>
      </c>
      <c r="G142" s="34" t="str">
        <f aca="false">IF(A142="","",COUNTIF(Invoices!$C$5:$C$504,A142))</f>
        <v/>
      </c>
    </row>
    <row r="143" customFormat="false" ht="15" hidden="false" customHeight="true" outlineLevel="0" collapsed="false">
      <c r="A143" s="40" t="str">
        <f aca="false">IF(Clients!A129="","",Clients!A129)</f>
        <v/>
      </c>
      <c r="B143" s="31" t="str">
        <f aca="false">IF(A143="","",SUMIF(Invoices!$C$5:$C$504,A143,Invoices!$E$5:$E$504))</f>
        <v/>
      </c>
      <c r="C143" s="31" t="str">
        <f aca="false">IF(A143="","",SUMIF(Invoices!$C$5:$C$504,A143,Invoices!$N$5:$N$504))</f>
        <v/>
      </c>
      <c r="D143" s="31" t="str">
        <f aca="false">IF(A143="","",SUMIF(Invoices!$C$5:$C$504,A143,Invoices!$O$5:$O$504))</f>
        <v/>
      </c>
      <c r="E143" s="32" t="str">
        <f aca="false">IF(A143="","",SUMIF(Invoices!$C$5:$C$504,A143,Invoices!$Q$5:$Q$504))</f>
        <v/>
      </c>
      <c r="F143" s="31" t="str">
        <f aca="false">IF(A143="","",SUMIFS(Invoices!$Q$5:$Q$504,Invoices!$C$5:$C$504,A143,Invoices!$S$5:$S$504,"Overdue")+SUMIFS(Invoices!$Q$5:$Q$504,Invoices!$C$5:$C$504,A143,Invoices!$S$5:$S$504,"Part paid"))</f>
        <v/>
      </c>
      <c r="G143" s="34" t="str">
        <f aca="false">IF(A143="","",COUNTIF(Invoices!$C$5:$C$504,A143))</f>
        <v/>
      </c>
    </row>
    <row r="144" customFormat="false" ht="15" hidden="false" customHeight="true" outlineLevel="0" collapsed="false">
      <c r="A144" s="40" t="str">
        <f aca="false">IF(Clients!A130="","",Clients!A130)</f>
        <v/>
      </c>
      <c r="B144" s="31" t="str">
        <f aca="false">IF(A144="","",SUMIF(Invoices!$C$5:$C$504,A144,Invoices!$E$5:$E$504))</f>
        <v/>
      </c>
      <c r="C144" s="31" t="str">
        <f aca="false">IF(A144="","",SUMIF(Invoices!$C$5:$C$504,A144,Invoices!$N$5:$N$504))</f>
        <v/>
      </c>
      <c r="D144" s="31" t="str">
        <f aca="false">IF(A144="","",SUMIF(Invoices!$C$5:$C$504,A144,Invoices!$O$5:$O$504))</f>
        <v/>
      </c>
      <c r="E144" s="32" t="str">
        <f aca="false">IF(A144="","",SUMIF(Invoices!$C$5:$C$504,A144,Invoices!$Q$5:$Q$504))</f>
        <v/>
      </c>
      <c r="F144" s="31" t="str">
        <f aca="false">IF(A144="","",SUMIFS(Invoices!$Q$5:$Q$504,Invoices!$C$5:$C$504,A144,Invoices!$S$5:$S$504,"Overdue")+SUMIFS(Invoices!$Q$5:$Q$504,Invoices!$C$5:$C$504,A144,Invoices!$S$5:$S$504,"Part paid"))</f>
        <v/>
      </c>
      <c r="G144" s="34" t="str">
        <f aca="false">IF(A144="","",COUNTIF(Invoices!$C$5:$C$504,A144))</f>
        <v/>
      </c>
    </row>
    <row r="145" customFormat="false" ht="15" hidden="false" customHeight="true" outlineLevel="0" collapsed="false">
      <c r="A145" s="40" t="str">
        <f aca="false">IF(Clients!A131="","",Clients!A131)</f>
        <v/>
      </c>
      <c r="B145" s="31" t="str">
        <f aca="false">IF(A145="","",SUMIF(Invoices!$C$5:$C$504,A145,Invoices!$E$5:$E$504))</f>
        <v/>
      </c>
      <c r="C145" s="31" t="str">
        <f aca="false">IF(A145="","",SUMIF(Invoices!$C$5:$C$504,A145,Invoices!$N$5:$N$504))</f>
        <v/>
      </c>
      <c r="D145" s="31" t="str">
        <f aca="false">IF(A145="","",SUMIF(Invoices!$C$5:$C$504,A145,Invoices!$O$5:$O$504))</f>
        <v/>
      </c>
      <c r="E145" s="32" t="str">
        <f aca="false">IF(A145="","",SUMIF(Invoices!$C$5:$C$504,A145,Invoices!$Q$5:$Q$504))</f>
        <v/>
      </c>
      <c r="F145" s="31" t="str">
        <f aca="false">IF(A145="","",SUMIFS(Invoices!$Q$5:$Q$504,Invoices!$C$5:$C$504,A145,Invoices!$S$5:$S$504,"Overdue")+SUMIFS(Invoices!$Q$5:$Q$504,Invoices!$C$5:$C$504,A145,Invoices!$S$5:$S$504,"Part paid"))</f>
        <v/>
      </c>
      <c r="G145" s="34" t="str">
        <f aca="false">IF(A145="","",COUNTIF(Invoices!$C$5:$C$504,A145))</f>
        <v/>
      </c>
    </row>
    <row r="146" customFormat="false" ht="15" hidden="false" customHeight="true" outlineLevel="0" collapsed="false">
      <c r="A146" s="40" t="str">
        <f aca="false">IF(Clients!A132="","",Clients!A132)</f>
        <v/>
      </c>
      <c r="B146" s="31" t="str">
        <f aca="false">IF(A146="","",SUMIF(Invoices!$C$5:$C$504,A146,Invoices!$E$5:$E$504))</f>
        <v/>
      </c>
      <c r="C146" s="31" t="str">
        <f aca="false">IF(A146="","",SUMIF(Invoices!$C$5:$C$504,A146,Invoices!$N$5:$N$504))</f>
        <v/>
      </c>
      <c r="D146" s="31" t="str">
        <f aca="false">IF(A146="","",SUMIF(Invoices!$C$5:$C$504,A146,Invoices!$O$5:$O$504))</f>
        <v/>
      </c>
      <c r="E146" s="32" t="str">
        <f aca="false">IF(A146="","",SUMIF(Invoices!$C$5:$C$504,A146,Invoices!$Q$5:$Q$504))</f>
        <v/>
      </c>
      <c r="F146" s="31" t="str">
        <f aca="false">IF(A146="","",SUMIFS(Invoices!$Q$5:$Q$504,Invoices!$C$5:$C$504,A146,Invoices!$S$5:$S$504,"Overdue")+SUMIFS(Invoices!$Q$5:$Q$504,Invoices!$C$5:$C$504,A146,Invoices!$S$5:$S$504,"Part paid"))</f>
        <v/>
      </c>
      <c r="G146" s="34" t="str">
        <f aca="false">IF(A146="","",COUNTIF(Invoices!$C$5:$C$504,A146))</f>
        <v/>
      </c>
    </row>
    <row r="147" customFormat="false" ht="15" hidden="false" customHeight="true" outlineLevel="0" collapsed="false">
      <c r="A147" s="40" t="str">
        <f aca="false">IF(Clients!A133="","",Clients!A133)</f>
        <v/>
      </c>
      <c r="B147" s="31" t="str">
        <f aca="false">IF(A147="","",SUMIF(Invoices!$C$5:$C$504,A147,Invoices!$E$5:$E$504))</f>
        <v/>
      </c>
      <c r="C147" s="31" t="str">
        <f aca="false">IF(A147="","",SUMIF(Invoices!$C$5:$C$504,A147,Invoices!$N$5:$N$504))</f>
        <v/>
      </c>
      <c r="D147" s="31" t="str">
        <f aca="false">IF(A147="","",SUMIF(Invoices!$C$5:$C$504,A147,Invoices!$O$5:$O$504))</f>
        <v/>
      </c>
      <c r="E147" s="32" t="str">
        <f aca="false">IF(A147="","",SUMIF(Invoices!$C$5:$C$504,A147,Invoices!$Q$5:$Q$504))</f>
        <v/>
      </c>
      <c r="F147" s="31" t="str">
        <f aca="false">IF(A147="","",SUMIFS(Invoices!$Q$5:$Q$504,Invoices!$C$5:$C$504,A147,Invoices!$S$5:$S$504,"Overdue")+SUMIFS(Invoices!$Q$5:$Q$504,Invoices!$C$5:$C$504,A147,Invoices!$S$5:$S$504,"Part paid"))</f>
        <v/>
      </c>
      <c r="G147" s="34" t="str">
        <f aca="false">IF(A147="","",COUNTIF(Invoices!$C$5:$C$504,A147))</f>
        <v/>
      </c>
    </row>
    <row r="148" customFormat="false" ht="15" hidden="false" customHeight="true" outlineLevel="0" collapsed="false">
      <c r="A148" s="40" t="str">
        <f aca="false">IF(Clients!A134="","",Clients!A134)</f>
        <v/>
      </c>
      <c r="B148" s="31" t="str">
        <f aca="false">IF(A148="","",SUMIF(Invoices!$C$5:$C$504,A148,Invoices!$E$5:$E$504))</f>
        <v/>
      </c>
      <c r="C148" s="31" t="str">
        <f aca="false">IF(A148="","",SUMIF(Invoices!$C$5:$C$504,A148,Invoices!$N$5:$N$504))</f>
        <v/>
      </c>
      <c r="D148" s="31" t="str">
        <f aca="false">IF(A148="","",SUMIF(Invoices!$C$5:$C$504,A148,Invoices!$O$5:$O$504))</f>
        <v/>
      </c>
      <c r="E148" s="32" t="str">
        <f aca="false">IF(A148="","",SUMIF(Invoices!$C$5:$C$504,A148,Invoices!$Q$5:$Q$504))</f>
        <v/>
      </c>
      <c r="F148" s="31" t="str">
        <f aca="false">IF(A148="","",SUMIFS(Invoices!$Q$5:$Q$504,Invoices!$C$5:$C$504,A148,Invoices!$S$5:$S$504,"Overdue")+SUMIFS(Invoices!$Q$5:$Q$504,Invoices!$C$5:$C$504,A148,Invoices!$S$5:$S$504,"Part paid"))</f>
        <v/>
      </c>
      <c r="G148" s="34" t="str">
        <f aca="false">IF(A148="","",COUNTIF(Invoices!$C$5:$C$504,A148))</f>
        <v/>
      </c>
    </row>
    <row r="149" customFormat="false" ht="15" hidden="false" customHeight="true" outlineLevel="0" collapsed="false">
      <c r="A149" s="40" t="str">
        <f aca="false">IF(Clients!A135="","",Clients!A135)</f>
        <v/>
      </c>
      <c r="B149" s="31" t="str">
        <f aca="false">IF(A149="","",SUMIF(Invoices!$C$5:$C$504,A149,Invoices!$E$5:$E$504))</f>
        <v/>
      </c>
      <c r="C149" s="31" t="str">
        <f aca="false">IF(A149="","",SUMIF(Invoices!$C$5:$C$504,A149,Invoices!$N$5:$N$504))</f>
        <v/>
      </c>
      <c r="D149" s="31" t="str">
        <f aca="false">IF(A149="","",SUMIF(Invoices!$C$5:$C$504,A149,Invoices!$O$5:$O$504))</f>
        <v/>
      </c>
      <c r="E149" s="32" t="str">
        <f aca="false">IF(A149="","",SUMIF(Invoices!$C$5:$C$504,A149,Invoices!$Q$5:$Q$504))</f>
        <v/>
      </c>
      <c r="F149" s="31" t="str">
        <f aca="false">IF(A149="","",SUMIFS(Invoices!$Q$5:$Q$504,Invoices!$C$5:$C$504,A149,Invoices!$S$5:$S$504,"Overdue")+SUMIFS(Invoices!$Q$5:$Q$504,Invoices!$C$5:$C$504,A149,Invoices!$S$5:$S$504,"Part paid"))</f>
        <v/>
      </c>
      <c r="G149" s="34" t="str">
        <f aca="false">IF(A149="","",COUNTIF(Invoices!$C$5:$C$504,A149))</f>
        <v/>
      </c>
    </row>
    <row r="150" customFormat="false" ht="15" hidden="false" customHeight="true" outlineLevel="0" collapsed="false">
      <c r="A150" s="40" t="str">
        <f aca="false">IF(Clients!A136="","",Clients!A136)</f>
        <v/>
      </c>
      <c r="B150" s="31" t="str">
        <f aca="false">IF(A150="","",SUMIF(Invoices!$C$5:$C$504,A150,Invoices!$E$5:$E$504))</f>
        <v/>
      </c>
      <c r="C150" s="31" t="str">
        <f aca="false">IF(A150="","",SUMIF(Invoices!$C$5:$C$504,A150,Invoices!$N$5:$N$504))</f>
        <v/>
      </c>
      <c r="D150" s="31" t="str">
        <f aca="false">IF(A150="","",SUMIF(Invoices!$C$5:$C$504,A150,Invoices!$O$5:$O$504))</f>
        <v/>
      </c>
      <c r="E150" s="32" t="str">
        <f aca="false">IF(A150="","",SUMIF(Invoices!$C$5:$C$504,A150,Invoices!$Q$5:$Q$504))</f>
        <v/>
      </c>
      <c r="F150" s="31" t="str">
        <f aca="false">IF(A150="","",SUMIFS(Invoices!$Q$5:$Q$504,Invoices!$C$5:$C$504,A150,Invoices!$S$5:$S$504,"Overdue")+SUMIFS(Invoices!$Q$5:$Q$504,Invoices!$C$5:$C$504,A150,Invoices!$S$5:$S$504,"Part paid"))</f>
        <v/>
      </c>
      <c r="G150" s="34" t="str">
        <f aca="false">IF(A150="","",COUNTIF(Invoices!$C$5:$C$504,A150))</f>
        <v/>
      </c>
    </row>
    <row r="151" customFormat="false" ht="15" hidden="false" customHeight="true" outlineLevel="0" collapsed="false">
      <c r="A151" s="40" t="str">
        <f aca="false">IF(Clients!A137="","",Clients!A137)</f>
        <v/>
      </c>
      <c r="B151" s="31" t="str">
        <f aca="false">IF(A151="","",SUMIF(Invoices!$C$5:$C$504,A151,Invoices!$E$5:$E$504))</f>
        <v/>
      </c>
      <c r="C151" s="31" t="str">
        <f aca="false">IF(A151="","",SUMIF(Invoices!$C$5:$C$504,A151,Invoices!$N$5:$N$504))</f>
        <v/>
      </c>
      <c r="D151" s="31" t="str">
        <f aca="false">IF(A151="","",SUMIF(Invoices!$C$5:$C$504,A151,Invoices!$O$5:$O$504))</f>
        <v/>
      </c>
      <c r="E151" s="32" t="str">
        <f aca="false">IF(A151="","",SUMIF(Invoices!$C$5:$C$504,A151,Invoices!$Q$5:$Q$504))</f>
        <v/>
      </c>
      <c r="F151" s="31" t="str">
        <f aca="false">IF(A151="","",SUMIFS(Invoices!$Q$5:$Q$504,Invoices!$C$5:$C$504,A151,Invoices!$S$5:$S$504,"Overdue")+SUMIFS(Invoices!$Q$5:$Q$504,Invoices!$C$5:$C$504,A151,Invoices!$S$5:$S$504,"Part paid"))</f>
        <v/>
      </c>
      <c r="G151" s="34" t="str">
        <f aca="false">IF(A151="","",COUNTIF(Invoices!$C$5:$C$504,A151))</f>
        <v/>
      </c>
    </row>
    <row r="152" customFormat="false" ht="15" hidden="false" customHeight="true" outlineLevel="0" collapsed="false">
      <c r="A152" s="40" t="str">
        <f aca="false">IF(Clients!A138="","",Clients!A138)</f>
        <v/>
      </c>
      <c r="B152" s="31" t="str">
        <f aca="false">IF(A152="","",SUMIF(Invoices!$C$5:$C$504,A152,Invoices!$E$5:$E$504))</f>
        <v/>
      </c>
      <c r="C152" s="31" t="str">
        <f aca="false">IF(A152="","",SUMIF(Invoices!$C$5:$C$504,A152,Invoices!$N$5:$N$504))</f>
        <v/>
      </c>
      <c r="D152" s="31" t="str">
        <f aca="false">IF(A152="","",SUMIF(Invoices!$C$5:$C$504,A152,Invoices!$O$5:$O$504))</f>
        <v/>
      </c>
      <c r="E152" s="32" t="str">
        <f aca="false">IF(A152="","",SUMIF(Invoices!$C$5:$C$504,A152,Invoices!$Q$5:$Q$504))</f>
        <v/>
      </c>
      <c r="F152" s="31" t="str">
        <f aca="false">IF(A152="","",SUMIFS(Invoices!$Q$5:$Q$504,Invoices!$C$5:$C$504,A152,Invoices!$S$5:$S$504,"Overdue")+SUMIFS(Invoices!$Q$5:$Q$504,Invoices!$C$5:$C$504,A152,Invoices!$S$5:$S$504,"Part paid"))</f>
        <v/>
      </c>
      <c r="G152" s="34" t="str">
        <f aca="false">IF(A152="","",COUNTIF(Invoices!$C$5:$C$504,A152))</f>
        <v/>
      </c>
    </row>
    <row r="153" customFormat="false" ht="15" hidden="false" customHeight="true" outlineLevel="0" collapsed="false">
      <c r="A153" s="40" t="str">
        <f aca="false">IF(Clients!A139="","",Clients!A139)</f>
        <v/>
      </c>
      <c r="B153" s="31" t="str">
        <f aca="false">IF(A153="","",SUMIF(Invoices!$C$5:$C$504,A153,Invoices!$E$5:$E$504))</f>
        <v/>
      </c>
      <c r="C153" s="31" t="str">
        <f aca="false">IF(A153="","",SUMIF(Invoices!$C$5:$C$504,A153,Invoices!$N$5:$N$504))</f>
        <v/>
      </c>
      <c r="D153" s="31" t="str">
        <f aca="false">IF(A153="","",SUMIF(Invoices!$C$5:$C$504,A153,Invoices!$O$5:$O$504))</f>
        <v/>
      </c>
      <c r="E153" s="32" t="str">
        <f aca="false">IF(A153="","",SUMIF(Invoices!$C$5:$C$504,A153,Invoices!$Q$5:$Q$504))</f>
        <v/>
      </c>
      <c r="F153" s="31" t="str">
        <f aca="false">IF(A153="","",SUMIFS(Invoices!$Q$5:$Q$504,Invoices!$C$5:$C$504,A153,Invoices!$S$5:$S$504,"Overdue")+SUMIFS(Invoices!$Q$5:$Q$504,Invoices!$C$5:$C$504,A153,Invoices!$S$5:$S$504,"Part paid"))</f>
        <v/>
      </c>
      <c r="G153" s="34" t="str">
        <f aca="false">IF(A153="","",COUNTIF(Invoices!$C$5:$C$504,A153))</f>
        <v/>
      </c>
    </row>
    <row r="154" customFormat="false" ht="15" hidden="false" customHeight="true" outlineLevel="0" collapsed="false">
      <c r="A154" s="40" t="str">
        <f aca="false">IF(Clients!A140="","",Clients!A140)</f>
        <v/>
      </c>
      <c r="B154" s="31" t="str">
        <f aca="false">IF(A154="","",SUMIF(Invoices!$C$5:$C$504,A154,Invoices!$E$5:$E$504))</f>
        <v/>
      </c>
      <c r="C154" s="31" t="str">
        <f aca="false">IF(A154="","",SUMIF(Invoices!$C$5:$C$504,A154,Invoices!$N$5:$N$504))</f>
        <v/>
      </c>
      <c r="D154" s="31" t="str">
        <f aca="false">IF(A154="","",SUMIF(Invoices!$C$5:$C$504,A154,Invoices!$O$5:$O$504))</f>
        <v/>
      </c>
      <c r="E154" s="32" t="str">
        <f aca="false">IF(A154="","",SUMIF(Invoices!$C$5:$C$504,A154,Invoices!$Q$5:$Q$504))</f>
        <v/>
      </c>
      <c r="F154" s="31" t="str">
        <f aca="false">IF(A154="","",SUMIFS(Invoices!$Q$5:$Q$504,Invoices!$C$5:$C$504,A154,Invoices!$S$5:$S$504,"Overdue")+SUMIFS(Invoices!$Q$5:$Q$504,Invoices!$C$5:$C$504,A154,Invoices!$S$5:$S$504,"Part paid"))</f>
        <v/>
      </c>
      <c r="G154" s="34" t="str">
        <f aca="false">IF(A154="","",COUNTIF(Invoices!$C$5:$C$504,A154))</f>
        <v/>
      </c>
    </row>
    <row r="155" customFormat="false" ht="15" hidden="false" customHeight="true" outlineLevel="0" collapsed="false">
      <c r="A155" s="40" t="str">
        <f aca="false">IF(Clients!A141="","",Clients!A141)</f>
        <v/>
      </c>
      <c r="B155" s="31" t="str">
        <f aca="false">IF(A155="","",SUMIF(Invoices!$C$5:$C$504,A155,Invoices!$E$5:$E$504))</f>
        <v/>
      </c>
      <c r="C155" s="31" t="str">
        <f aca="false">IF(A155="","",SUMIF(Invoices!$C$5:$C$504,A155,Invoices!$N$5:$N$504))</f>
        <v/>
      </c>
      <c r="D155" s="31" t="str">
        <f aca="false">IF(A155="","",SUMIF(Invoices!$C$5:$C$504,A155,Invoices!$O$5:$O$504))</f>
        <v/>
      </c>
      <c r="E155" s="32" t="str">
        <f aca="false">IF(A155="","",SUMIF(Invoices!$C$5:$C$504,A155,Invoices!$Q$5:$Q$504))</f>
        <v/>
      </c>
      <c r="F155" s="31" t="str">
        <f aca="false">IF(A155="","",SUMIFS(Invoices!$Q$5:$Q$504,Invoices!$C$5:$C$504,A155,Invoices!$S$5:$S$504,"Overdue")+SUMIFS(Invoices!$Q$5:$Q$504,Invoices!$C$5:$C$504,A155,Invoices!$S$5:$S$504,"Part paid"))</f>
        <v/>
      </c>
      <c r="G155" s="34" t="str">
        <f aca="false">IF(A155="","",COUNTIF(Invoices!$C$5:$C$504,A155))</f>
        <v/>
      </c>
    </row>
    <row r="156" customFormat="false" ht="15" hidden="false" customHeight="true" outlineLevel="0" collapsed="false">
      <c r="A156" s="40" t="str">
        <f aca="false">IF(Clients!A142="","",Clients!A142)</f>
        <v/>
      </c>
      <c r="B156" s="31" t="str">
        <f aca="false">IF(A156="","",SUMIF(Invoices!$C$5:$C$504,A156,Invoices!$E$5:$E$504))</f>
        <v/>
      </c>
      <c r="C156" s="31" t="str">
        <f aca="false">IF(A156="","",SUMIF(Invoices!$C$5:$C$504,A156,Invoices!$N$5:$N$504))</f>
        <v/>
      </c>
      <c r="D156" s="31" t="str">
        <f aca="false">IF(A156="","",SUMIF(Invoices!$C$5:$C$504,A156,Invoices!$O$5:$O$504))</f>
        <v/>
      </c>
      <c r="E156" s="32" t="str">
        <f aca="false">IF(A156="","",SUMIF(Invoices!$C$5:$C$504,A156,Invoices!$Q$5:$Q$504))</f>
        <v/>
      </c>
      <c r="F156" s="31" t="str">
        <f aca="false">IF(A156="","",SUMIFS(Invoices!$Q$5:$Q$504,Invoices!$C$5:$C$504,A156,Invoices!$S$5:$S$504,"Overdue")+SUMIFS(Invoices!$Q$5:$Q$504,Invoices!$C$5:$C$504,A156,Invoices!$S$5:$S$504,"Part paid"))</f>
        <v/>
      </c>
      <c r="G156" s="34" t="str">
        <f aca="false">IF(A156="","",COUNTIF(Invoices!$C$5:$C$504,A156))</f>
        <v/>
      </c>
    </row>
    <row r="157" customFormat="false" ht="15" hidden="false" customHeight="true" outlineLevel="0" collapsed="false">
      <c r="A157" s="40" t="str">
        <f aca="false">IF(Clients!A143="","",Clients!A143)</f>
        <v/>
      </c>
      <c r="B157" s="31" t="str">
        <f aca="false">IF(A157="","",SUMIF(Invoices!$C$5:$C$504,A157,Invoices!$E$5:$E$504))</f>
        <v/>
      </c>
      <c r="C157" s="31" t="str">
        <f aca="false">IF(A157="","",SUMIF(Invoices!$C$5:$C$504,A157,Invoices!$N$5:$N$504))</f>
        <v/>
      </c>
      <c r="D157" s="31" t="str">
        <f aca="false">IF(A157="","",SUMIF(Invoices!$C$5:$C$504,A157,Invoices!$O$5:$O$504))</f>
        <v/>
      </c>
      <c r="E157" s="32" t="str">
        <f aca="false">IF(A157="","",SUMIF(Invoices!$C$5:$C$504,A157,Invoices!$Q$5:$Q$504))</f>
        <v/>
      </c>
      <c r="F157" s="31" t="str">
        <f aca="false">IF(A157="","",SUMIFS(Invoices!$Q$5:$Q$504,Invoices!$C$5:$C$504,A157,Invoices!$S$5:$S$504,"Overdue")+SUMIFS(Invoices!$Q$5:$Q$504,Invoices!$C$5:$C$504,A157,Invoices!$S$5:$S$504,"Part paid"))</f>
        <v/>
      </c>
      <c r="G157" s="34" t="str">
        <f aca="false">IF(A157="","",COUNTIF(Invoices!$C$5:$C$504,A157))</f>
        <v/>
      </c>
    </row>
    <row r="158" customFormat="false" ht="15" hidden="false" customHeight="true" outlineLevel="0" collapsed="false">
      <c r="A158" s="40" t="str">
        <f aca="false">IF(Clients!A144="","",Clients!A144)</f>
        <v/>
      </c>
      <c r="B158" s="31" t="str">
        <f aca="false">IF(A158="","",SUMIF(Invoices!$C$5:$C$504,A158,Invoices!$E$5:$E$504))</f>
        <v/>
      </c>
      <c r="C158" s="31" t="str">
        <f aca="false">IF(A158="","",SUMIF(Invoices!$C$5:$C$504,A158,Invoices!$N$5:$N$504))</f>
        <v/>
      </c>
      <c r="D158" s="31" t="str">
        <f aca="false">IF(A158="","",SUMIF(Invoices!$C$5:$C$504,A158,Invoices!$O$5:$O$504))</f>
        <v/>
      </c>
      <c r="E158" s="32" t="str">
        <f aca="false">IF(A158="","",SUMIF(Invoices!$C$5:$C$504,A158,Invoices!$Q$5:$Q$504))</f>
        <v/>
      </c>
      <c r="F158" s="31" t="str">
        <f aca="false">IF(A158="","",SUMIFS(Invoices!$Q$5:$Q$504,Invoices!$C$5:$C$504,A158,Invoices!$S$5:$S$504,"Overdue")+SUMIFS(Invoices!$Q$5:$Q$504,Invoices!$C$5:$C$504,A158,Invoices!$S$5:$S$504,"Part paid"))</f>
        <v/>
      </c>
      <c r="G158" s="34" t="str">
        <f aca="false">IF(A158="","",COUNTIF(Invoices!$C$5:$C$504,A158))</f>
        <v/>
      </c>
    </row>
    <row r="159" customFormat="false" ht="15" hidden="false" customHeight="true" outlineLevel="0" collapsed="false">
      <c r="A159" s="40" t="str">
        <f aca="false">IF(Clients!A145="","",Clients!A145)</f>
        <v/>
      </c>
      <c r="B159" s="31" t="str">
        <f aca="false">IF(A159="","",SUMIF(Invoices!$C$5:$C$504,A159,Invoices!$E$5:$E$504))</f>
        <v/>
      </c>
      <c r="C159" s="31" t="str">
        <f aca="false">IF(A159="","",SUMIF(Invoices!$C$5:$C$504,A159,Invoices!$N$5:$N$504))</f>
        <v/>
      </c>
      <c r="D159" s="31" t="str">
        <f aca="false">IF(A159="","",SUMIF(Invoices!$C$5:$C$504,A159,Invoices!$O$5:$O$504))</f>
        <v/>
      </c>
      <c r="E159" s="32" t="str">
        <f aca="false">IF(A159="","",SUMIF(Invoices!$C$5:$C$504,A159,Invoices!$Q$5:$Q$504))</f>
        <v/>
      </c>
      <c r="F159" s="31" t="str">
        <f aca="false">IF(A159="","",SUMIFS(Invoices!$Q$5:$Q$504,Invoices!$C$5:$C$504,A159,Invoices!$S$5:$S$504,"Overdue")+SUMIFS(Invoices!$Q$5:$Q$504,Invoices!$C$5:$C$504,A159,Invoices!$S$5:$S$504,"Part paid"))</f>
        <v/>
      </c>
      <c r="G159" s="34" t="str">
        <f aca="false">IF(A159="","",COUNTIF(Invoices!$C$5:$C$504,A159))</f>
        <v/>
      </c>
    </row>
    <row r="160" customFormat="false" ht="15" hidden="false" customHeight="true" outlineLevel="0" collapsed="false">
      <c r="A160" s="40" t="str">
        <f aca="false">IF(Clients!A146="","",Clients!A146)</f>
        <v/>
      </c>
      <c r="B160" s="31" t="str">
        <f aca="false">IF(A160="","",SUMIF(Invoices!$C$5:$C$504,A160,Invoices!$E$5:$E$504))</f>
        <v/>
      </c>
      <c r="C160" s="31" t="str">
        <f aca="false">IF(A160="","",SUMIF(Invoices!$C$5:$C$504,A160,Invoices!$N$5:$N$504))</f>
        <v/>
      </c>
      <c r="D160" s="31" t="str">
        <f aca="false">IF(A160="","",SUMIF(Invoices!$C$5:$C$504,A160,Invoices!$O$5:$O$504))</f>
        <v/>
      </c>
      <c r="E160" s="32" t="str">
        <f aca="false">IF(A160="","",SUMIF(Invoices!$C$5:$C$504,A160,Invoices!$Q$5:$Q$504))</f>
        <v/>
      </c>
      <c r="F160" s="31" t="str">
        <f aca="false">IF(A160="","",SUMIFS(Invoices!$Q$5:$Q$504,Invoices!$C$5:$C$504,A160,Invoices!$S$5:$S$504,"Overdue")+SUMIFS(Invoices!$Q$5:$Q$504,Invoices!$C$5:$C$504,A160,Invoices!$S$5:$S$504,"Part paid"))</f>
        <v/>
      </c>
      <c r="G160" s="34" t="str">
        <f aca="false">IF(A160="","",COUNTIF(Invoices!$C$5:$C$504,A160))</f>
        <v/>
      </c>
    </row>
    <row r="161" customFormat="false" ht="15" hidden="false" customHeight="true" outlineLevel="0" collapsed="false">
      <c r="A161" s="40" t="str">
        <f aca="false">IF(Clients!A147="","",Clients!A147)</f>
        <v/>
      </c>
      <c r="B161" s="31" t="str">
        <f aca="false">IF(A161="","",SUMIF(Invoices!$C$5:$C$504,A161,Invoices!$E$5:$E$504))</f>
        <v/>
      </c>
      <c r="C161" s="31" t="str">
        <f aca="false">IF(A161="","",SUMIF(Invoices!$C$5:$C$504,A161,Invoices!$N$5:$N$504))</f>
        <v/>
      </c>
      <c r="D161" s="31" t="str">
        <f aca="false">IF(A161="","",SUMIF(Invoices!$C$5:$C$504,A161,Invoices!$O$5:$O$504))</f>
        <v/>
      </c>
      <c r="E161" s="32" t="str">
        <f aca="false">IF(A161="","",SUMIF(Invoices!$C$5:$C$504,A161,Invoices!$Q$5:$Q$504))</f>
        <v/>
      </c>
      <c r="F161" s="31" t="str">
        <f aca="false">IF(A161="","",SUMIFS(Invoices!$Q$5:$Q$504,Invoices!$C$5:$C$504,A161,Invoices!$S$5:$S$504,"Overdue")+SUMIFS(Invoices!$Q$5:$Q$504,Invoices!$C$5:$C$504,A161,Invoices!$S$5:$S$504,"Part paid"))</f>
        <v/>
      </c>
      <c r="G161" s="34" t="str">
        <f aca="false">IF(A161="","",COUNTIF(Invoices!$C$5:$C$504,A161))</f>
        <v/>
      </c>
    </row>
    <row r="162" customFormat="false" ht="15" hidden="false" customHeight="true" outlineLevel="0" collapsed="false">
      <c r="A162" s="40" t="str">
        <f aca="false">IF(Clients!A148="","",Clients!A148)</f>
        <v/>
      </c>
      <c r="B162" s="31" t="str">
        <f aca="false">IF(A162="","",SUMIF(Invoices!$C$5:$C$504,A162,Invoices!$E$5:$E$504))</f>
        <v/>
      </c>
      <c r="C162" s="31" t="str">
        <f aca="false">IF(A162="","",SUMIF(Invoices!$C$5:$C$504,A162,Invoices!$N$5:$N$504))</f>
        <v/>
      </c>
      <c r="D162" s="31" t="str">
        <f aca="false">IF(A162="","",SUMIF(Invoices!$C$5:$C$504,A162,Invoices!$O$5:$O$504))</f>
        <v/>
      </c>
      <c r="E162" s="32" t="str">
        <f aca="false">IF(A162="","",SUMIF(Invoices!$C$5:$C$504,A162,Invoices!$Q$5:$Q$504))</f>
        <v/>
      </c>
      <c r="F162" s="31" t="str">
        <f aca="false">IF(A162="","",SUMIFS(Invoices!$Q$5:$Q$504,Invoices!$C$5:$C$504,A162,Invoices!$S$5:$S$504,"Overdue")+SUMIFS(Invoices!$Q$5:$Q$504,Invoices!$C$5:$C$504,A162,Invoices!$S$5:$S$504,"Part paid"))</f>
        <v/>
      </c>
      <c r="G162" s="34" t="str">
        <f aca="false">IF(A162="","",COUNTIF(Invoices!$C$5:$C$504,A162))</f>
        <v/>
      </c>
    </row>
    <row r="163" customFormat="false" ht="15" hidden="false" customHeight="true" outlineLevel="0" collapsed="false">
      <c r="A163" s="40" t="str">
        <f aca="false">IF(Clients!A149="","",Clients!A149)</f>
        <v/>
      </c>
      <c r="B163" s="31" t="str">
        <f aca="false">IF(A163="","",SUMIF(Invoices!$C$5:$C$504,A163,Invoices!$E$5:$E$504))</f>
        <v/>
      </c>
      <c r="C163" s="31" t="str">
        <f aca="false">IF(A163="","",SUMIF(Invoices!$C$5:$C$504,A163,Invoices!$N$5:$N$504))</f>
        <v/>
      </c>
      <c r="D163" s="31" t="str">
        <f aca="false">IF(A163="","",SUMIF(Invoices!$C$5:$C$504,A163,Invoices!$O$5:$O$504))</f>
        <v/>
      </c>
      <c r="E163" s="32" t="str">
        <f aca="false">IF(A163="","",SUMIF(Invoices!$C$5:$C$504,A163,Invoices!$Q$5:$Q$504))</f>
        <v/>
      </c>
      <c r="F163" s="31" t="str">
        <f aca="false">IF(A163="","",SUMIFS(Invoices!$Q$5:$Q$504,Invoices!$C$5:$C$504,A163,Invoices!$S$5:$S$504,"Overdue")+SUMIFS(Invoices!$Q$5:$Q$504,Invoices!$C$5:$C$504,A163,Invoices!$S$5:$S$504,"Part paid"))</f>
        <v/>
      </c>
      <c r="G163" s="34" t="str">
        <f aca="false">IF(A163="","",COUNTIF(Invoices!$C$5:$C$504,A163))</f>
        <v/>
      </c>
    </row>
    <row r="164" customFormat="false" ht="15" hidden="false" customHeight="true" outlineLevel="0" collapsed="false">
      <c r="A164" s="40" t="str">
        <f aca="false">IF(Clients!A150="","",Clients!A150)</f>
        <v/>
      </c>
      <c r="B164" s="31" t="str">
        <f aca="false">IF(A164="","",SUMIF(Invoices!$C$5:$C$504,A164,Invoices!$E$5:$E$504))</f>
        <v/>
      </c>
      <c r="C164" s="31" t="str">
        <f aca="false">IF(A164="","",SUMIF(Invoices!$C$5:$C$504,A164,Invoices!$N$5:$N$504))</f>
        <v/>
      </c>
      <c r="D164" s="31" t="str">
        <f aca="false">IF(A164="","",SUMIF(Invoices!$C$5:$C$504,A164,Invoices!$O$5:$O$504))</f>
        <v/>
      </c>
      <c r="E164" s="32" t="str">
        <f aca="false">IF(A164="","",SUMIF(Invoices!$C$5:$C$504,A164,Invoices!$Q$5:$Q$504))</f>
        <v/>
      </c>
      <c r="F164" s="31" t="str">
        <f aca="false">IF(A164="","",SUMIFS(Invoices!$Q$5:$Q$504,Invoices!$C$5:$C$504,A164,Invoices!$S$5:$S$504,"Overdue")+SUMIFS(Invoices!$Q$5:$Q$504,Invoices!$C$5:$C$504,A164,Invoices!$S$5:$S$504,"Part paid"))</f>
        <v/>
      </c>
      <c r="G164" s="34" t="str">
        <f aca="false">IF(A164="","",COUNTIF(Invoices!$C$5:$C$504,A164))</f>
        <v/>
      </c>
    </row>
    <row r="165" customFormat="false" ht="15" hidden="false" customHeight="true" outlineLevel="0" collapsed="false">
      <c r="A165" s="40" t="str">
        <f aca="false">IF(Clients!A151="","",Clients!A151)</f>
        <v/>
      </c>
      <c r="B165" s="31" t="str">
        <f aca="false">IF(A165="","",SUMIF(Invoices!$C$5:$C$504,A165,Invoices!$E$5:$E$504))</f>
        <v/>
      </c>
      <c r="C165" s="31" t="str">
        <f aca="false">IF(A165="","",SUMIF(Invoices!$C$5:$C$504,A165,Invoices!$N$5:$N$504))</f>
        <v/>
      </c>
      <c r="D165" s="31" t="str">
        <f aca="false">IF(A165="","",SUMIF(Invoices!$C$5:$C$504,A165,Invoices!$O$5:$O$504))</f>
        <v/>
      </c>
      <c r="E165" s="32" t="str">
        <f aca="false">IF(A165="","",SUMIF(Invoices!$C$5:$C$504,A165,Invoices!$Q$5:$Q$504))</f>
        <v/>
      </c>
      <c r="F165" s="31" t="str">
        <f aca="false">IF(A165="","",SUMIFS(Invoices!$Q$5:$Q$504,Invoices!$C$5:$C$504,A165,Invoices!$S$5:$S$504,"Overdue")+SUMIFS(Invoices!$Q$5:$Q$504,Invoices!$C$5:$C$504,A165,Invoices!$S$5:$S$504,"Part paid"))</f>
        <v/>
      </c>
      <c r="G165" s="34" t="str">
        <f aca="false">IF(A165="","",COUNTIF(Invoices!$C$5:$C$504,A165))</f>
        <v/>
      </c>
    </row>
    <row r="166" customFormat="false" ht="15" hidden="false" customHeight="true" outlineLevel="0" collapsed="false">
      <c r="A166" s="40" t="str">
        <f aca="false">IF(Clients!A152="","",Clients!A152)</f>
        <v/>
      </c>
      <c r="B166" s="31" t="str">
        <f aca="false">IF(A166="","",SUMIF(Invoices!$C$5:$C$504,A166,Invoices!$E$5:$E$504))</f>
        <v/>
      </c>
      <c r="C166" s="31" t="str">
        <f aca="false">IF(A166="","",SUMIF(Invoices!$C$5:$C$504,A166,Invoices!$N$5:$N$504))</f>
        <v/>
      </c>
      <c r="D166" s="31" t="str">
        <f aca="false">IF(A166="","",SUMIF(Invoices!$C$5:$C$504,A166,Invoices!$O$5:$O$504))</f>
        <v/>
      </c>
      <c r="E166" s="32" t="str">
        <f aca="false">IF(A166="","",SUMIF(Invoices!$C$5:$C$504,A166,Invoices!$Q$5:$Q$504))</f>
        <v/>
      </c>
      <c r="F166" s="31" t="str">
        <f aca="false">IF(A166="","",SUMIFS(Invoices!$Q$5:$Q$504,Invoices!$C$5:$C$504,A166,Invoices!$S$5:$S$504,"Overdue")+SUMIFS(Invoices!$Q$5:$Q$504,Invoices!$C$5:$C$504,A166,Invoices!$S$5:$S$504,"Part paid"))</f>
        <v/>
      </c>
      <c r="G166" s="34" t="str">
        <f aca="false">IF(A166="","",COUNTIF(Invoices!$C$5:$C$504,A166))</f>
        <v/>
      </c>
    </row>
    <row r="167" customFormat="false" ht="15" hidden="false" customHeight="true" outlineLevel="0" collapsed="false">
      <c r="A167" s="40" t="str">
        <f aca="false">IF(Clients!A153="","",Clients!A153)</f>
        <v/>
      </c>
      <c r="B167" s="31" t="str">
        <f aca="false">IF(A167="","",SUMIF(Invoices!$C$5:$C$504,A167,Invoices!$E$5:$E$504))</f>
        <v/>
      </c>
      <c r="C167" s="31" t="str">
        <f aca="false">IF(A167="","",SUMIF(Invoices!$C$5:$C$504,A167,Invoices!$N$5:$N$504))</f>
        <v/>
      </c>
      <c r="D167" s="31" t="str">
        <f aca="false">IF(A167="","",SUMIF(Invoices!$C$5:$C$504,A167,Invoices!$O$5:$O$504))</f>
        <v/>
      </c>
      <c r="E167" s="32" t="str">
        <f aca="false">IF(A167="","",SUMIF(Invoices!$C$5:$C$504,A167,Invoices!$Q$5:$Q$504))</f>
        <v/>
      </c>
      <c r="F167" s="31" t="str">
        <f aca="false">IF(A167="","",SUMIFS(Invoices!$Q$5:$Q$504,Invoices!$C$5:$C$504,A167,Invoices!$S$5:$S$504,"Overdue")+SUMIFS(Invoices!$Q$5:$Q$504,Invoices!$C$5:$C$504,A167,Invoices!$S$5:$S$504,"Part paid"))</f>
        <v/>
      </c>
      <c r="G167" s="34" t="str">
        <f aca="false">IF(A167="","",COUNTIF(Invoices!$C$5:$C$504,A167))</f>
        <v/>
      </c>
    </row>
    <row r="168" customFormat="false" ht="15" hidden="false" customHeight="true" outlineLevel="0" collapsed="false">
      <c r="A168" s="40" t="str">
        <f aca="false">IF(Clients!A154="","",Clients!A154)</f>
        <v/>
      </c>
      <c r="B168" s="31" t="str">
        <f aca="false">IF(A168="","",SUMIF(Invoices!$C$5:$C$504,A168,Invoices!$E$5:$E$504))</f>
        <v/>
      </c>
      <c r="C168" s="31" t="str">
        <f aca="false">IF(A168="","",SUMIF(Invoices!$C$5:$C$504,A168,Invoices!$N$5:$N$504))</f>
        <v/>
      </c>
      <c r="D168" s="31" t="str">
        <f aca="false">IF(A168="","",SUMIF(Invoices!$C$5:$C$504,A168,Invoices!$O$5:$O$504))</f>
        <v/>
      </c>
      <c r="E168" s="32" t="str">
        <f aca="false">IF(A168="","",SUMIF(Invoices!$C$5:$C$504,A168,Invoices!$Q$5:$Q$504))</f>
        <v/>
      </c>
      <c r="F168" s="31" t="str">
        <f aca="false">IF(A168="","",SUMIFS(Invoices!$Q$5:$Q$504,Invoices!$C$5:$C$504,A168,Invoices!$S$5:$S$504,"Overdue")+SUMIFS(Invoices!$Q$5:$Q$504,Invoices!$C$5:$C$504,A168,Invoices!$S$5:$S$504,"Part paid"))</f>
        <v/>
      </c>
      <c r="G168" s="34" t="str">
        <f aca="false">IF(A168="","",COUNTIF(Invoices!$C$5:$C$504,A168))</f>
        <v/>
      </c>
    </row>
    <row r="170" customFormat="false" ht="15" hidden="false" customHeight="true" outlineLevel="0" collapsed="false">
      <c r="A170" s="3" t="s">
        <v>156</v>
      </c>
      <c r="B170" s="30" t="str">
        <f aca="false">IF(ABS(SUM(B19:B168)-B4)&lt;1,"OK","CHECK")</f>
        <v>OK</v>
      </c>
      <c r="C170" s="3" t="s">
        <v>157</v>
      </c>
    </row>
  </sheetData>
  <conditionalFormatting sqref="F19:F168">
    <cfRule type="cellIs" priority="2" operator="greaterThan" aboveAverage="0" equalAverage="0" bottom="0" percent="0" rank="0" text="" dxfId="3">
      <formula>0</formula>
    </cfRule>
  </conditionalFormatting>
  <conditionalFormatting sqref="B170">
    <cfRule type="cellIs" priority="3" operator="equal" aboveAverage="0" equalAverage="0" bottom="0" percent="0" rank="0" text="" dxfId="4">
      <formula>"OK"</formula>
    </cfRule>
    <cfRule type="cellIs" priority="4" operator="equal" aboveAverage="0" equalAverage="0" bottom="0" percent="0" rank="0" text="" dxfId="5">
      <formula>"CHECK"</formula>
    </cfRule>
  </conditionalFormatting>
  <printOptions headings="false" gridLines="false" gridLinesSet="true" horizontalCentered="false" verticalCentered="false"/>
  <pageMargins left="0.75" right="0.75" top="1" bottom="1" header="0.511811023622047" footer="0.5"/>
  <pageSetup paperSize="1" scale="100" fitToWidth="1" fitToHeight="0" pageOrder="downThenOver" orientation="portrait" blackAndWhite="false" draft="false" cellComments="none" horizontalDpi="300" verticalDpi="300" copies="1"/>
  <headerFooter differentFirst="false" differentOddEven="false">
    <oddHeader/>
    <oddFooter>&amp;L&amp;8 PB Lab · pblab.in/templates&amp;R&amp;8 Page &amp;P of &amp;N</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A6A6A6"/>
    <pageSetUpPr fitToPage="true"/>
  </sheetPr>
  <dimension ref="A1:E10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8"/>
    <col collapsed="false" customWidth="true" hidden="false" outlineLevel="0" max="2" min="2" style="1" width="26"/>
    <col collapsed="false" customWidth="true" hidden="false" outlineLevel="0" max="3" min="3" style="1" width="3"/>
    <col collapsed="false" customWidth="true" hidden="false" outlineLevel="0" max="4" min="4" style="1" width="8"/>
    <col collapsed="false" customWidth="true" hidden="false" outlineLevel="0" max="5" min="5" style="1" width="30"/>
  </cols>
  <sheetData>
    <row r="1" customFormat="false" ht="21.75" hidden="false" customHeight="true" outlineLevel="0" collapsed="false">
      <c r="A1" s="13" t="s">
        <v>158</v>
      </c>
      <c r="E1" s="14" t="s">
        <v>54</v>
      </c>
    </row>
    <row r="3" customFormat="false" ht="19.5" hidden="false" customHeight="true" outlineLevel="0" collapsed="false">
      <c r="A3" s="24" t="s">
        <v>84</v>
      </c>
      <c r="B3" s="25" t="s">
        <v>81</v>
      </c>
      <c r="C3" s="25"/>
      <c r="D3" s="25" t="s">
        <v>159</v>
      </c>
      <c r="E3" s="25" t="s">
        <v>160</v>
      </c>
    </row>
    <row r="4" customFormat="false" ht="15" hidden="false" customHeight="true" outlineLevel="0" collapsed="false">
      <c r="A4" s="41" t="s">
        <v>161</v>
      </c>
      <c r="B4" s="1" t="s">
        <v>162</v>
      </c>
      <c r="D4" s="1" t="n">
        <v>0</v>
      </c>
    </row>
    <row r="5" customFormat="false" ht="15" hidden="false" customHeight="true" outlineLevel="0" collapsed="false">
      <c r="A5" s="41" t="s">
        <v>163</v>
      </c>
      <c r="B5" s="1" t="s">
        <v>164</v>
      </c>
      <c r="D5" s="1" t="n">
        <v>1</v>
      </c>
      <c r="E5" s="1" t="s">
        <v>165</v>
      </c>
    </row>
    <row r="6" customFormat="false" ht="15" hidden="false" customHeight="true" outlineLevel="0" collapsed="false">
      <c r="A6" s="41" t="s">
        <v>166</v>
      </c>
      <c r="B6" s="1" t="s">
        <v>167</v>
      </c>
      <c r="D6" s="1" t="n">
        <v>2</v>
      </c>
      <c r="E6" s="1" t="s">
        <v>168</v>
      </c>
    </row>
    <row r="7" customFormat="false" ht="15" hidden="false" customHeight="true" outlineLevel="0" collapsed="false">
      <c r="A7" s="41" t="s">
        <v>169</v>
      </c>
      <c r="B7" s="1" t="s">
        <v>170</v>
      </c>
      <c r="D7" s="1" t="n">
        <v>3</v>
      </c>
      <c r="E7" s="1" t="s">
        <v>171</v>
      </c>
    </row>
    <row r="8" customFormat="false" ht="15" hidden="false" customHeight="true" outlineLevel="0" collapsed="false">
      <c r="A8" s="41" t="s">
        <v>172</v>
      </c>
      <c r="B8" s="1" t="s">
        <v>173</v>
      </c>
      <c r="D8" s="1" t="n">
        <v>4</v>
      </c>
      <c r="E8" s="1" t="s">
        <v>174</v>
      </c>
    </row>
    <row r="9" customFormat="false" ht="15" hidden="false" customHeight="true" outlineLevel="0" collapsed="false">
      <c r="A9" s="41" t="s">
        <v>175</v>
      </c>
      <c r="B9" s="1" t="s">
        <v>176</v>
      </c>
      <c r="D9" s="1" t="n">
        <v>5</v>
      </c>
      <c r="E9" s="1" t="s">
        <v>177</v>
      </c>
    </row>
    <row r="10" customFormat="false" ht="15" hidden="false" customHeight="true" outlineLevel="0" collapsed="false">
      <c r="A10" s="41" t="s">
        <v>178</v>
      </c>
      <c r="B10" s="1" t="s">
        <v>179</v>
      </c>
      <c r="D10" s="1" t="n">
        <v>6</v>
      </c>
      <c r="E10" s="1" t="s">
        <v>180</v>
      </c>
    </row>
    <row r="11" customFormat="false" ht="15" hidden="false" customHeight="true" outlineLevel="0" collapsed="false">
      <c r="A11" s="41" t="s">
        <v>181</v>
      </c>
      <c r="B11" s="1" t="s">
        <v>182</v>
      </c>
      <c r="D11" s="1" t="n">
        <v>7</v>
      </c>
      <c r="E11" s="1" t="s">
        <v>183</v>
      </c>
    </row>
    <row r="12" customFormat="false" ht="15" hidden="false" customHeight="true" outlineLevel="0" collapsed="false">
      <c r="A12" s="41" t="s">
        <v>184</v>
      </c>
      <c r="B12" s="1" t="s">
        <v>185</v>
      </c>
      <c r="D12" s="1" t="n">
        <v>8</v>
      </c>
      <c r="E12" s="1" t="s">
        <v>186</v>
      </c>
    </row>
    <row r="13" customFormat="false" ht="15" hidden="false" customHeight="true" outlineLevel="0" collapsed="false">
      <c r="A13" s="41" t="s">
        <v>187</v>
      </c>
      <c r="B13" s="1" t="s">
        <v>188</v>
      </c>
      <c r="D13" s="1" t="n">
        <v>9</v>
      </c>
      <c r="E13" s="1" t="s">
        <v>189</v>
      </c>
    </row>
    <row r="14" customFormat="false" ht="15" hidden="false" customHeight="true" outlineLevel="0" collapsed="false">
      <c r="A14" s="41" t="s">
        <v>190</v>
      </c>
      <c r="B14" s="1" t="s">
        <v>191</v>
      </c>
      <c r="D14" s="1" t="n">
        <v>10</v>
      </c>
      <c r="E14" s="1" t="s">
        <v>192</v>
      </c>
    </row>
    <row r="15" customFormat="false" ht="15" hidden="false" customHeight="true" outlineLevel="0" collapsed="false">
      <c r="A15" s="41" t="s">
        <v>193</v>
      </c>
      <c r="B15" s="1" t="s">
        <v>194</v>
      </c>
      <c r="D15" s="1" t="n">
        <v>11</v>
      </c>
      <c r="E15" s="1" t="s">
        <v>195</v>
      </c>
    </row>
    <row r="16" customFormat="false" ht="15" hidden="false" customHeight="true" outlineLevel="0" collapsed="false">
      <c r="A16" s="41" t="s">
        <v>196</v>
      </c>
      <c r="B16" s="1" t="s">
        <v>197</v>
      </c>
      <c r="D16" s="1" t="n">
        <v>12</v>
      </c>
      <c r="E16" s="1" t="s">
        <v>198</v>
      </c>
    </row>
    <row r="17" customFormat="false" ht="15" hidden="false" customHeight="true" outlineLevel="0" collapsed="false">
      <c r="A17" s="41" t="s">
        <v>199</v>
      </c>
      <c r="B17" s="1" t="s">
        <v>200</v>
      </c>
      <c r="D17" s="1" t="n">
        <v>13</v>
      </c>
      <c r="E17" s="1" t="s">
        <v>201</v>
      </c>
    </row>
    <row r="18" customFormat="false" ht="15" hidden="false" customHeight="true" outlineLevel="0" collapsed="false">
      <c r="A18" s="41" t="s">
        <v>202</v>
      </c>
      <c r="B18" s="1" t="s">
        <v>65</v>
      </c>
      <c r="D18" s="1" t="n">
        <v>14</v>
      </c>
      <c r="E18" s="1" t="s">
        <v>203</v>
      </c>
    </row>
    <row r="19" customFormat="false" ht="15" hidden="false" customHeight="true" outlineLevel="0" collapsed="false">
      <c r="A19" s="41" t="s">
        <v>204</v>
      </c>
      <c r="B19" s="1" t="s">
        <v>205</v>
      </c>
      <c r="D19" s="1" t="n">
        <v>15</v>
      </c>
      <c r="E19" s="1" t="s">
        <v>206</v>
      </c>
    </row>
    <row r="20" customFormat="false" ht="15" hidden="false" customHeight="true" outlineLevel="0" collapsed="false">
      <c r="A20" s="41" t="s">
        <v>207</v>
      </c>
      <c r="B20" s="1" t="s">
        <v>208</v>
      </c>
      <c r="D20" s="1" t="n">
        <v>16</v>
      </c>
      <c r="E20" s="1" t="s">
        <v>209</v>
      </c>
    </row>
    <row r="21" customFormat="false" ht="15" hidden="false" customHeight="true" outlineLevel="0" collapsed="false">
      <c r="A21" s="41" t="s">
        <v>210</v>
      </c>
      <c r="B21" s="1" t="s">
        <v>87</v>
      </c>
      <c r="D21" s="1" t="n">
        <v>17</v>
      </c>
      <c r="E21" s="1" t="s">
        <v>211</v>
      </c>
    </row>
    <row r="22" customFormat="false" ht="15" hidden="false" customHeight="true" outlineLevel="0" collapsed="false">
      <c r="A22" s="41" t="s">
        <v>212</v>
      </c>
      <c r="B22" s="1" t="s">
        <v>99</v>
      </c>
      <c r="D22" s="1" t="n">
        <v>18</v>
      </c>
      <c r="E22" s="1" t="s">
        <v>213</v>
      </c>
    </row>
    <row r="23" customFormat="false" ht="15" hidden="false" customHeight="true" outlineLevel="0" collapsed="false">
      <c r="A23" s="41" t="s">
        <v>214</v>
      </c>
      <c r="B23" s="1" t="s">
        <v>215</v>
      </c>
      <c r="D23" s="1" t="n">
        <v>19</v>
      </c>
      <c r="E23" s="1" t="s">
        <v>216</v>
      </c>
    </row>
    <row r="24" customFormat="false" ht="15" hidden="false" customHeight="true" outlineLevel="0" collapsed="false">
      <c r="A24" s="41" t="s">
        <v>217</v>
      </c>
      <c r="B24" s="1" t="s">
        <v>218</v>
      </c>
      <c r="D24" s="1" t="n">
        <v>20</v>
      </c>
      <c r="E24" s="1" t="s">
        <v>219</v>
      </c>
    </row>
    <row r="25" customFormat="false" ht="15" hidden="false" customHeight="true" outlineLevel="0" collapsed="false">
      <c r="A25" s="41" t="s">
        <v>220</v>
      </c>
      <c r="B25" s="1" t="s">
        <v>221</v>
      </c>
      <c r="D25" s="1" t="n">
        <v>21</v>
      </c>
      <c r="E25" s="1" t="s">
        <v>222</v>
      </c>
    </row>
    <row r="26" customFormat="false" ht="15" hidden="false" customHeight="true" outlineLevel="0" collapsed="false">
      <c r="A26" s="41" t="s">
        <v>223</v>
      </c>
      <c r="B26" s="1" t="s">
        <v>224</v>
      </c>
      <c r="D26" s="1" t="n">
        <v>22</v>
      </c>
      <c r="E26" s="1" t="s">
        <v>225</v>
      </c>
    </row>
    <row r="27" customFormat="false" ht="15" hidden="false" customHeight="true" outlineLevel="0" collapsed="false">
      <c r="A27" s="41" t="s">
        <v>226</v>
      </c>
      <c r="B27" s="1" t="s">
        <v>227</v>
      </c>
      <c r="D27" s="1" t="n">
        <v>23</v>
      </c>
      <c r="E27" s="1" t="s">
        <v>228</v>
      </c>
    </row>
    <row r="28" customFormat="false" ht="15" hidden="false" customHeight="true" outlineLevel="0" collapsed="false">
      <c r="A28" s="41" t="s">
        <v>229</v>
      </c>
      <c r="B28" s="1" t="s">
        <v>93</v>
      </c>
      <c r="D28" s="1" t="n">
        <v>24</v>
      </c>
      <c r="E28" s="1" t="s">
        <v>230</v>
      </c>
    </row>
    <row r="29" customFormat="false" ht="15" hidden="false" customHeight="true" outlineLevel="0" collapsed="false">
      <c r="D29" s="1" t="n">
        <v>25</v>
      </c>
      <c r="E29" s="1" t="s">
        <v>231</v>
      </c>
    </row>
    <row r="30" customFormat="false" ht="15" hidden="false" customHeight="true" outlineLevel="0" collapsed="false">
      <c r="D30" s="1" t="n">
        <v>26</v>
      </c>
      <c r="E30" s="1" t="s">
        <v>232</v>
      </c>
    </row>
    <row r="31" customFormat="false" ht="15" hidden="false" customHeight="true" outlineLevel="0" collapsed="false">
      <c r="D31" s="1" t="n">
        <v>27</v>
      </c>
      <c r="E31" s="1" t="s">
        <v>233</v>
      </c>
    </row>
    <row r="32" customFormat="false" ht="15" hidden="false" customHeight="true" outlineLevel="0" collapsed="false">
      <c r="D32" s="1" t="n">
        <v>28</v>
      </c>
      <c r="E32" s="1" t="s">
        <v>234</v>
      </c>
    </row>
    <row r="33" customFormat="false" ht="15" hidden="false" customHeight="true" outlineLevel="0" collapsed="false">
      <c r="D33" s="1" t="n">
        <v>29</v>
      </c>
      <c r="E33" s="1" t="s">
        <v>235</v>
      </c>
    </row>
    <row r="34" customFormat="false" ht="15" hidden="false" customHeight="true" outlineLevel="0" collapsed="false">
      <c r="D34" s="1" t="n">
        <v>30</v>
      </c>
      <c r="E34" s="1" t="s">
        <v>236</v>
      </c>
    </row>
    <row r="35" customFormat="false" ht="15" hidden="false" customHeight="true" outlineLevel="0" collapsed="false">
      <c r="D35" s="1" t="n">
        <v>31</v>
      </c>
      <c r="E35" s="1" t="s">
        <v>237</v>
      </c>
    </row>
    <row r="36" customFormat="false" ht="15" hidden="false" customHeight="true" outlineLevel="0" collapsed="false">
      <c r="D36" s="1" t="n">
        <v>32</v>
      </c>
      <c r="E36" s="1" t="s">
        <v>238</v>
      </c>
    </row>
    <row r="37" customFormat="false" ht="15" hidden="false" customHeight="true" outlineLevel="0" collapsed="false">
      <c r="D37" s="1" t="n">
        <v>33</v>
      </c>
      <c r="E37" s="1" t="s">
        <v>239</v>
      </c>
    </row>
    <row r="38" customFormat="false" ht="15" hidden="false" customHeight="true" outlineLevel="0" collapsed="false">
      <c r="D38" s="1" t="n">
        <v>34</v>
      </c>
      <c r="E38" s="1" t="s">
        <v>240</v>
      </c>
    </row>
    <row r="39" customFormat="false" ht="15" hidden="false" customHeight="true" outlineLevel="0" collapsed="false">
      <c r="D39" s="1" t="n">
        <v>35</v>
      </c>
      <c r="E39" s="1" t="s">
        <v>241</v>
      </c>
    </row>
    <row r="40" customFormat="false" ht="15" hidden="false" customHeight="true" outlineLevel="0" collapsed="false">
      <c r="D40" s="1" t="n">
        <v>36</v>
      </c>
      <c r="E40" s="1" t="s">
        <v>242</v>
      </c>
    </row>
    <row r="41" customFormat="false" ht="15" hidden="false" customHeight="true" outlineLevel="0" collapsed="false">
      <c r="D41" s="1" t="n">
        <v>37</v>
      </c>
      <c r="E41" s="1" t="s">
        <v>243</v>
      </c>
    </row>
    <row r="42" customFormat="false" ht="15" hidden="false" customHeight="true" outlineLevel="0" collapsed="false">
      <c r="D42" s="1" t="n">
        <v>38</v>
      </c>
      <c r="E42" s="1" t="s">
        <v>244</v>
      </c>
    </row>
    <row r="43" customFormat="false" ht="15" hidden="false" customHeight="true" outlineLevel="0" collapsed="false">
      <c r="D43" s="1" t="n">
        <v>39</v>
      </c>
      <c r="E43" s="1" t="s">
        <v>245</v>
      </c>
    </row>
    <row r="44" customFormat="false" ht="15" hidden="false" customHeight="true" outlineLevel="0" collapsed="false">
      <c r="D44" s="1" t="n">
        <v>40</v>
      </c>
      <c r="E44" s="1" t="s">
        <v>246</v>
      </c>
    </row>
    <row r="45" customFormat="false" ht="15" hidden="false" customHeight="true" outlineLevel="0" collapsed="false">
      <c r="D45" s="1" t="n">
        <v>41</v>
      </c>
      <c r="E45" s="1" t="s">
        <v>247</v>
      </c>
    </row>
    <row r="46" customFormat="false" ht="15" hidden="false" customHeight="true" outlineLevel="0" collapsed="false">
      <c r="D46" s="1" t="n">
        <v>42</v>
      </c>
      <c r="E46" s="1" t="s">
        <v>248</v>
      </c>
    </row>
    <row r="47" customFormat="false" ht="15" hidden="false" customHeight="true" outlineLevel="0" collapsed="false">
      <c r="D47" s="1" t="n">
        <v>43</v>
      </c>
      <c r="E47" s="1" t="s">
        <v>249</v>
      </c>
    </row>
    <row r="48" customFormat="false" ht="15" hidden="false" customHeight="true" outlineLevel="0" collapsed="false">
      <c r="D48" s="1" t="n">
        <v>44</v>
      </c>
      <c r="E48" s="1" t="s">
        <v>250</v>
      </c>
    </row>
    <row r="49" customFormat="false" ht="15" hidden="false" customHeight="true" outlineLevel="0" collapsed="false">
      <c r="D49" s="1" t="n">
        <v>45</v>
      </c>
      <c r="E49" s="1" t="s">
        <v>251</v>
      </c>
    </row>
    <row r="50" customFormat="false" ht="15" hidden="false" customHeight="true" outlineLevel="0" collapsed="false">
      <c r="D50" s="1" t="n">
        <v>46</v>
      </c>
      <c r="E50" s="1" t="s">
        <v>252</v>
      </c>
    </row>
    <row r="51" customFormat="false" ht="15" hidden="false" customHeight="true" outlineLevel="0" collapsed="false">
      <c r="D51" s="1" t="n">
        <v>47</v>
      </c>
      <c r="E51" s="1" t="s">
        <v>253</v>
      </c>
    </row>
    <row r="52" customFormat="false" ht="15" hidden="false" customHeight="true" outlineLevel="0" collapsed="false">
      <c r="D52" s="1" t="n">
        <v>48</v>
      </c>
      <c r="E52" s="1" t="s">
        <v>254</v>
      </c>
    </row>
    <row r="53" customFormat="false" ht="15" hidden="false" customHeight="true" outlineLevel="0" collapsed="false">
      <c r="D53" s="1" t="n">
        <v>49</v>
      </c>
      <c r="E53" s="1" t="s">
        <v>255</v>
      </c>
    </row>
    <row r="54" customFormat="false" ht="15" hidden="false" customHeight="true" outlineLevel="0" collapsed="false">
      <c r="D54" s="1" t="n">
        <v>50</v>
      </c>
      <c r="E54" s="1" t="s">
        <v>256</v>
      </c>
    </row>
    <row r="55" customFormat="false" ht="15" hidden="false" customHeight="true" outlineLevel="0" collapsed="false">
      <c r="D55" s="1" t="n">
        <v>51</v>
      </c>
      <c r="E55" s="1" t="s">
        <v>257</v>
      </c>
    </row>
    <row r="56" customFormat="false" ht="15" hidden="false" customHeight="true" outlineLevel="0" collapsed="false">
      <c r="D56" s="1" t="n">
        <v>52</v>
      </c>
      <c r="E56" s="1" t="s">
        <v>258</v>
      </c>
    </row>
    <row r="57" customFormat="false" ht="15" hidden="false" customHeight="true" outlineLevel="0" collapsed="false">
      <c r="D57" s="1" t="n">
        <v>53</v>
      </c>
      <c r="E57" s="1" t="s">
        <v>259</v>
      </c>
    </row>
    <row r="58" customFormat="false" ht="15" hidden="false" customHeight="true" outlineLevel="0" collapsed="false">
      <c r="D58" s="1" t="n">
        <v>54</v>
      </c>
      <c r="E58" s="1" t="s">
        <v>260</v>
      </c>
    </row>
    <row r="59" customFormat="false" ht="15" hidden="false" customHeight="true" outlineLevel="0" collapsed="false">
      <c r="D59" s="1" t="n">
        <v>55</v>
      </c>
      <c r="E59" s="1" t="s">
        <v>261</v>
      </c>
    </row>
    <row r="60" customFormat="false" ht="15" hidden="false" customHeight="true" outlineLevel="0" collapsed="false">
      <c r="D60" s="1" t="n">
        <v>56</v>
      </c>
      <c r="E60" s="1" t="s">
        <v>262</v>
      </c>
    </row>
    <row r="61" customFormat="false" ht="15" hidden="false" customHeight="true" outlineLevel="0" collapsed="false">
      <c r="D61" s="1" t="n">
        <v>57</v>
      </c>
      <c r="E61" s="1" t="s">
        <v>263</v>
      </c>
    </row>
    <row r="62" customFormat="false" ht="15" hidden="false" customHeight="true" outlineLevel="0" collapsed="false">
      <c r="D62" s="1" t="n">
        <v>58</v>
      </c>
      <c r="E62" s="1" t="s">
        <v>264</v>
      </c>
    </row>
    <row r="63" customFormat="false" ht="15" hidden="false" customHeight="true" outlineLevel="0" collapsed="false">
      <c r="D63" s="1" t="n">
        <v>59</v>
      </c>
      <c r="E63" s="1" t="s">
        <v>265</v>
      </c>
    </row>
    <row r="64" customFormat="false" ht="15" hidden="false" customHeight="true" outlineLevel="0" collapsed="false">
      <c r="D64" s="1" t="n">
        <v>60</v>
      </c>
      <c r="E64" s="1" t="s">
        <v>266</v>
      </c>
    </row>
    <row r="65" customFormat="false" ht="15" hidden="false" customHeight="true" outlineLevel="0" collapsed="false">
      <c r="D65" s="1" t="n">
        <v>61</v>
      </c>
      <c r="E65" s="1" t="s">
        <v>267</v>
      </c>
    </row>
    <row r="66" customFormat="false" ht="15" hidden="false" customHeight="true" outlineLevel="0" collapsed="false">
      <c r="D66" s="1" t="n">
        <v>62</v>
      </c>
      <c r="E66" s="1" t="s">
        <v>268</v>
      </c>
    </row>
    <row r="67" customFormat="false" ht="15" hidden="false" customHeight="true" outlineLevel="0" collapsed="false">
      <c r="D67" s="1" t="n">
        <v>63</v>
      </c>
      <c r="E67" s="1" t="s">
        <v>269</v>
      </c>
    </row>
    <row r="68" customFormat="false" ht="15" hidden="false" customHeight="true" outlineLevel="0" collapsed="false">
      <c r="D68" s="1" t="n">
        <v>64</v>
      </c>
      <c r="E68" s="1" t="s">
        <v>270</v>
      </c>
    </row>
    <row r="69" customFormat="false" ht="15" hidden="false" customHeight="true" outlineLevel="0" collapsed="false">
      <c r="D69" s="1" t="n">
        <v>65</v>
      </c>
      <c r="E69" s="1" t="s">
        <v>271</v>
      </c>
    </row>
    <row r="70" customFormat="false" ht="15" hidden="false" customHeight="true" outlineLevel="0" collapsed="false">
      <c r="D70" s="1" t="n">
        <v>66</v>
      </c>
      <c r="E70" s="1" t="s">
        <v>272</v>
      </c>
    </row>
    <row r="71" customFormat="false" ht="15" hidden="false" customHeight="true" outlineLevel="0" collapsed="false">
      <c r="D71" s="1" t="n">
        <v>67</v>
      </c>
      <c r="E71" s="1" t="s">
        <v>273</v>
      </c>
    </row>
    <row r="72" customFormat="false" ht="15" hidden="false" customHeight="true" outlineLevel="0" collapsed="false">
      <c r="D72" s="1" t="n">
        <v>68</v>
      </c>
      <c r="E72" s="1" t="s">
        <v>274</v>
      </c>
    </row>
    <row r="73" customFormat="false" ht="15" hidden="false" customHeight="true" outlineLevel="0" collapsed="false">
      <c r="D73" s="1" t="n">
        <v>69</v>
      </c>
      <c r="E73" s="1" t="s">
        <v>275</v>
      </c>
    </row>
    <row r="74" customFormat="false" ht="15" hidden="false" customHeight="true" outlineLevel="0" collapsed="false">
      <c r="D74" s="1" t="n">
        <v>70</v>
      </c>
      <c r="E74" s="1" t="s">
        <v>276</v>
      </c>
    </row>
    <row r="75" customFormat="false" ht="15" hidden="false" customHeight="true" outlineLevel="0" collapsed="false">
      <c r="D75" s="1" t="n">
        <v>71</v>
      </c>
      <c r="E75" s="1" t="s">
        <v>277</v>
      </c>
    </row>
    <row r="76" customFormat="false" ht="15" hidden="false" customHeight="true" outlineLevel="0" collapsed="false">
      <c r="D76" s="1" t="n">
        <v>72</v>
      </c>
      <c r="E76" s="1" t="s">
        <v>278</v>
      </c>
    </row>
    <row r="77" customFormat="false" ht="15" hidden="false" customHeight="true" outlineLevel="0" collapsed="false">
      <c r="D77" s="1" t="n">
        <v>73</v>
      </c>
      <c r="E77" s="1" t="s">
        <v>279</v>
      </c>
    </row>
    <row r="78" customFormat="false" ht="15" hidden="false" customHeight="true" outlineLevel="0" collapsed="false">
      <c r="D78" s="1" t="n">
        <v>74</v>
      </c>
      <c r="E78" s="1" t="s">
        <v>280</v>
      </c>
    </row>
    <row r="79" customFormat="false" ht="15" hidden="false" customHeight="true" outlineLevel="0" collapsed="false">
      <c r="D79" s="1" t="n">
        <v>75</v>
      </c>
      <c r="E79" s="1" t="s">
        <v>281</v>
      </c>
    </row>
    <row r="80" customFormat="false" ht="15" hidden="false" customHeight="true" outlineLevel="0" collapsed="false">
      <c r="D80" s="1" t="n">
        <v>76</v>
      </c>
      <c r="E80" s="1" t="s">
        <v>282</v>
      </c>
    </row>
    <row r="81" customFormat="false" ht="15" hidden="false" customHeight="true" outlineLevel="0" collapsed="false">
      <c r="D81" s="1" t="n">
        <v>77</v>
      </c>
      <c r="E81" s="1" t="s">
        <v>283</v>
      </c>
    </row>
    <row r="82" customFormat="false" ht="15" hidden="false" customHeight="true" outlineLevel="0" collapsed="false">
      <c r="D82" s="1" t="n">
        <v>78</v>
      </c>
      <c r="E82" s="1" t="s">
        <v>284</v>
      </c>
    </row>
    <row r="83" customFormat="false" ht="15" hidden="false" customHeight="true" outlineLevel="0" collapsed="false">
      <c r="D83" s="1" t="n">
        <v>79</v>
      </c>
      <c r="E83" s="1" t="s">
        <v>285</v>
      </c>
    </row>
    <row r="84" customFormat="false" ht="15" hidden="false" customHeight="true" outlineLevel="0" collapsed="false">
      <c r="D84" s="1" t="n">
        <v>80</v>
      </c>
      <c r="E84" s="1" t="s">
        <v>286</v>
      </c>
    </row>
    <row r="85" customFormat="false" ht="15" hidden="false" customHeight="true" outlineLevel="0" collapsed="false">
      <c r="D85" s="1" t="n">
        <v>81</v>
      </c>
      <c r="E85" s="1" t="s">
        <v>287</v>
      </c>
    </row>
    <row r="86" customFormat="false" ht="15" hidden="false" customHeight="true" outlineLevel="0" collapsed="false">
      <c r="D86" s="1" t="n">
        <v>82</v>
      </c>
      <c r="E86" s="1" t="s">
        <v>288</v>
      </c>
    </row>
    <row r="87" customFormat="false" ht="15" hidden="false" customHeight="true" outlineLevel="0" collapsed="false">
      <c r="D87" s="1" t="n">
        <v>83</v>
      </c>
      <c r="E87" s="1" t="s">
        <v>289</v>
      </c>
    </row>
    <row r="88" customFormat="false" ht="15" hidden="false" customHeight="true" outlineLevel="0" collapsed="false">
      <c r="D88" s="1" t="n">
        <v>84</v>
      </c>
      <c r="E88" s="1" t="s">
        <v>290</v>
      </c>
    </row>
    <row r="89" customFormat="false" ht="15" hidden="false" customHeight="true" outlineLevel="0" collapsed="false">
      <c r="D89" s="1" t="n">
        <v>85</v>
      </c>
      <c r="E89" s="1" t="s">
        <v>291</v>
      </c>
    </row>
    <row r="90" customFormat="false" ht="15" hidden="false" customHeight="true" outlineLevel="0" collapsed="false">
      <c r="D90" s="1" t="n">
        <v>86</v>
      </c>
      <c r="E90" s="1" t="s">
        <v>292</v>
      </c>
    </row>
    <row r="91" customFormat="false" ht="15" hidden="false" customHeight="true" outlineLevel="0" collapsed="false">
      <c r="D91" s="1" t="n">
        <v>87</v>
      </c>
      <c r="E91" s="1" t="s">
        <v>293</v>
      </c>
    </row>
    <row r="92" customFormat="false" ht="15" hidden="false" customHeight="true" outlineLevel="0" collapsed="false">
      <c r="D92" s="1" t="n">
        <v>88</v>
      </c>
      <c r="E92" s="1" t="s">
        <v>294</v>
      </c>
    </row>
    <row r="93" customFormat="false" ht="15" hidden="false" customHeight="true" outlineLevel="0" collapsed="false">
      <c r="D93" s="1" t="n">
        <v>89</v>
      </c>
      <c r="E93" s="1" t="s">
        <v>295</v>
      </c>
    </row>
    <row r="94" customFormat="false" ht="15" hidden="false" customHeight="true" outlineLevel="0" collapsed="false">
      <c r="D94" s="1" t="n">
        <v>90</v>
      </c>
      <c r="E94" s="1" t="s">
        <v>296</v>
      </c>
    </row>
    <row r="95" customFormat="false" ht="15" hidden="false" customHeight="true" outlineLevel="0" collapsed="false">
      <c r="D95" s="1" t="n">
        <v>91</v>
      </c>
      <c r="E95" s="1" t="s">
        <v>297</v>
      </c>
    </row>
    <row r="96" customFormat="false" ht="15" hidden="false" customHeight="true" outlineLevel="0" collapsed="false">
      <c r="D96" s="1" t="n">
        <v>92</v>
      </c>
      <c r="E96" s="1" t="s">
        <v>298</v>
      </c>
    </row>
    <row r="97" customFormat="false" ht="15" hidden="false" customHeight="true" outlineLevel="0" collapsed="false">
      <c r="D97" s="1" t="n">
        <v>93</v>
      </c>
      <c r="E97" s="1" t="s">
        <v>299</v>
      </c>
    </row>
    <row r="98" customFormat="false" ht="15" hidden="false" customHeight="true" outlineLevel="0" collapsed="false">
      <c r="D98" s="1" t="n">
        <v>94</v>
      </c>
      <c r="E98" s="1" t="s">
        <v>300</v>
      </c>
    </row>
    <row r="99" customFormat="false" ht="15" hidden="false" customHeight="true" outlineLevel="0" collapsed="false">
      <c r="D99" s="1" t="n">
        <v>95</v>
      </c>
      <c r="E99" s="1" t="s">
        <v>301</v>
      </c>
    </row>
    <row r="100" customFormat="false" ht="15" hidden="false" customHeight="true" outlineLevel="0" collapsed="false">
      <c r="D100" s="1" t="n">
        <v>96</v>
      </c>
      <c r="E100" s="1" t="s">
        <v>302</v>
      </c>
    </row>
    <row r="101" customFormat="false" ht="15" hidden="false" customHeight="true" outlineLevel="0" collapsed="false">
      <c r="D101" s="1" t="n">
        <v>97</v>
      </c>
      <c r="E101" s="1" t="s">
        <v>303</v>
      </c>
    </row>
    <row r="102" customFormat="false" ht="15" hidden="false" customHeight="true" outlineLevel="0" collapsed="false">
      <c r="D102" s="1" t="n">
        <v>98</v>
      </c>
      <c r="E102" s="1" t="s">
        <v>304</v>
      </c>
    </row>
    <row r="103" customFormat="false" ht="15" hidden="false" customHeight="true" outlineLevel="0" collapsed="false">
      <c r="D103" s="1" t="n">
        <v>99</v>
      </c>
      <c r="E103" s="1" t="s">
        <v>305</v>
      </c>
    </row>
  </sheetData>
  <printOptions headings="false" gridLines="false" gridLinesSet="true" horizontalCentered="false" verticalCentered="false"/>
  <pageMargins left="0.75" right="0.75" top="1" bottom="1" header="0.511811023622047" footer="0.5"/>
  <pageSetup paperSize="1" scale="100" fitToWidth="1" fitToHeight="0" pageOrder="downThenOver" orientation="portrait" blackAndWhite="false" draft="false" cellComments="none" horizontalDpi="300" verticalDpi="300" copies="1"/>
  <headerFooter differentFirst="false" differentOddEven="false">
    <oddHeader/>
    <oddFooter>&amp;L&amp;8 PB Lab · pblab.in/templates&amp;R&amp;8 Page &amp;P of &amp;N</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C65911"/>
    <pageSetUpPr fitToPage="false"/>
  </sheetPr>
  <dimension ref="B2:B1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00"/>
  </cols>
  <sheetData>
    <row r="2" customFormat="false" ht="19.7" hidden="false" customHeight="false" outlineLevel="0" collapsed="false">
      <c r="B2" s="42" t="s">
        <v>306</v>
      </c>
    </row>
    <row r="4" customFormat="false" ht="15" hidden="false" customHeight="false" outlineLevel="0" collapsed="false">
      <c r="B4" s="43" t="s">
        <v>307</v>
      </c>
    </row>
    <row r="5" customFormat="false" ht="23.85" hidden="false" customHeight="false" outlineLevel="0" collapsed="false">
      <c r="B5" s="44" t="s">
        <v>308</v>
      </c>
    </row>
    <row r="6" customFormat="false" ht="23.85" hidden="false" customHeight="false" outlineLevel="0" collapsed="false">
      <c r="B6" s="44" t="s">
        <v>309</v>
      </c>
    </row>
    <row r="7" customFormat="false" ht="23.85" hidden="false" customHeight="false" outlineLevel="0" collapsed="false">
      <c r="B7" s="44" t="s">
        <v>310</v>
      </c>
    </row>
    <row r="8" customFormat="false" ht="15" hidden="false" customHeight="false" outlineLevel="0" collapsed="false">
      <c r="B8" s="44" t="s">
        <v>311</v>
      </c>
    </row>
    <row r="10" customFormat="false" ht="15" hidden="false" customHeight="false" outlineLevel="0" collapsed="false">
      <c r="B10" s="43" t="s">
        <v>312</v>
      </c>
    </row>
    <row r="11" customFormat="false" ht="15" hidden="false" customHeight="false" outlineLevel="0" collapsed="false">
      <c r="B11" s="45" t="s">
        <v>313</v>
      </c>
    </row>
    <row r="13" customFormat="false" ht="15" hidden="false" customHeight="false" outlineLevel="0" collapsed="false">
      <c r="B13" s="46" t="s">
        <v>314</v>
      </c>
    </row>
  </sheetData>
  <hyperlinks>
    <hyperlink ref="B11" r:id="rId1" display="Get it at https://pblab.in/templates/freelancer-invoice-payment-tracker"/>
  </hyperlink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2026-10-13T16:14:37Z</dcterms:created>
  <dc:creator>PB Lab</dc:creator>
  <dc:description/>
  <cp:keywords>PB Lab pblab.in Excel template India</cp:keywords>
  <dc:language>en-US</dc:language>
  <cp:lastModifiedBy/>
  <dcterms:modified xsi:type="dcterms:W3CDTF">2026-10-13T16:14:41Z</dcterms:modified>
  <cp:revision>0</cp:revision>
  <dc:subject>For freelancers and consultants in India: invoices with or without GST, TDS deducted by clients, payments received, overdue follow-ups and year-end totals for your tax return – Pro adds a printable invoice, TDS vs AIS check and an advance-tax planner.</dc:subject>
  <dc:title>Freelancer Invoice &amp; Payment Tracker</dc:title>
</cp:coreProperties>
</file>

<file path=docProps/custom.xml><?xml version="1.0" encoding="utf-8"?>
<Properties xmlns="http://schemas.openxmlformats.org/officeDocument/2006/custom-properties" xmlns:vt="http://schemas.openxmlformats.org/officeDocument/2006/docPropsVTypes"/>
</file>