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Employees" sheetId="3" state="visible" r:id="rId5"/>
    <sheet name="Overtime Register" sheetId="4" state="visible" r:id="rId6"/>
    <sheet name="Overtime Summary" sheetId="5" state="visible" r:id="rId7"/>
    <sheet name="Leave Encashment" sheetId="6" state="visible" r:id="rId8"/>
    <sheet name="Get Pro" sheetId="7" state="visible" r:id="rId9"/>
  </sheets>
  <definedNames>
    <definedName function="false" hidden="true" localSheetId="3" name="_xlnm._FilterDatabase" vbProcedure="false">'Overtime Register'!$A$4:$K$1004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<sst xmlns="http://schemas.openxmlformats.org/spreadsheetml/2006/main" count="491" uniqueCount="162">
  <si>
    <t xml:space="preserve">Leave Encashment &amp; Overtime Calculator</t>
  </si>
  <si>
    <t xml:space="preserve">Overtime at twice the ordinary rate of wages and annual leave encashment under the labour codes: an overtime register with the 8-hour day and the quarterly cap, monthly overtime pay by employee, and leave earned, carried forward and encashed at year end or on exit.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</si>
  <si>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</si>
  <si>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</si>
  <si>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</si>
  <si>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</si>
  <si>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Calculates overtime pay at twice the ordinary rate of wages and annual leave encashment under the labour codes. Record overtime day by day – hours beyond 8 a day, or all hours on a weekly off – and see monthly hours, pay and the quarterly limit for each employee. The leave sheet works out leave earned (1 day per 20 days worked), the 30-day carry-forward, and the days and amount to encash at year end or on exit.</t>
  </si>
  <si>
    <t xml:space="preserve">How to use</t>
  </si>
  <si>
    <t xml:space="preserve">1. Settings</t>
  </si>
  <si>
    <t xml:space="preserve">Check normal hours, the day divisor, the overtime rate and limit, and the leave rules.</t>
  </si>
  <si>
    <t xml:space="preserve">2. Employees</t>
  </si>
  <si>
    <t xml:space="preserve">Enter basic + DA and other allowances; daily, hourly and overtime rates are worked out.</t>
  </si>
  <si>
    <t xml:space="preserve">3. Overtime Register</t>
  </si>
  <si>
    <t xml:space="preserve">One row per employee per day with extra hours; mark weekly offs and consent.</t>
  </si>
  <si>
    <t xml:space="preserve">4. Overtime Summary</t>
  </si>
  <si>
    <t xml:space="preserve">Hours by month, pay for the year and employees over the quarterly limit.</t>
  </si>
  <si>
    <t xml:space="preserve">5. Leave Encashment</t>
  </si>
  <si>
    <t xml:space="preserve">Opening balance, days worked, leave availed and any leaving date – encashment is calculated.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</si>
  <si>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</si>
  <si>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</si>
  <si>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</si>
  <si>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</si>
  <si>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</si>
  <si>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</si>
  <si>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</si>
  <si>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</si>
  <si>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</si>
  <si>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</si>
  <si>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Overtime</t>
  </si>
  <si>
    <t xml:space="preserve">OSH Code, 2020: 8 hours a day and 48 a week; overtime at twice the ordinary rate of wages, with the worker's consent. The Central rules cap overtime at 144 hours a quarter; check your State's limit.</t>
  </si>
  <si>
    <t xml:space="preserve">Ordinary rate</t>
  </si>
  <si>
    <t xml:space="preserve">Wages under the Code on Wages (basic + DA + retaining allowance, with the 50% rule) ÷ working days ÷ normal hours.</t>
  </si>
  <si>
    <t xml:space="preserve">Annual leave</t>
  </si>
  <si>
    <t xml:space="preserve">OSH Code s.32: 1 day for every 20 days worked after 180 days in a calendar year; carry forward up to 30 days; leave above that, and all leave on exit, is paid. Shops &amp; establishments rules may be more generous – the more beneficial rule applies.</t>
  </si>
  <si>
    <t xml:space="preserve">Exit</t>
  </si>
  <si>
    <t xml:space="preserve">Leave encashment is part of the full and final settlement, payable within two working days of leaving (Code on Wages s.17(2)).</t>
  </si>
  <si>
    <t xml:space="preserve">Assumptions in the sample data</t>
  </si>
  <si>
    <t xml:space="preserve">Eight employees of a Raipur manufacturer. Overtime from April to October 2026, including Sunday work and a heavy August for one maintenance technician that breaks the quarterly limit; leave for calendar year 2026 with one employee who left on 30 September.</t>
  </si>
  <si>
    <t xml:space="preserve">Pro edition includes</t>
  </si>
  <si>
    <t xml:space="preserve">✔</t>
  </si>
  <si>
    <t xml:space="preserve">Overtime Slip – pick an employee and month for a printable day-by-day overtime statement with hours, rate, pay and consent</t>
  </si>
  <si>
    <t xml:space="preserve">Encashment Tax – exemption on leave encashed at retirement or resignation (least of four limits, ₹25 lakh cap) and the taxable part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</si>
  <si>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</si>
  <si>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</si>
  <si>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</si>
  <si>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</si>
  <si>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</si>
  <si>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</si>
  <si>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</si>
  <si>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</si>
  <si>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</si>
  <si>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</si>
  <si>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</si>
  <si>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</si>
  <si>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</t>
  </si>
  <si>
    <t xml:space="preserve">PB Lab · pblab.in/templates</t>
  </si>
  <si>
    <t xml:space="preserve">Blue cells are inputs. Defaults follow the Code on Wages, 2019 and the OSH Code, 2020 – change them if your State rules or policy differ.</t>
  </si>
  <si>
    <t xml:space="preserve">Company</t>
  </si>
  <si>
    <t xml:space="preserve">Company name</t>
  </si>
  <si>
    <t xml:space="preserve">Raipur Precision Components Pvt Ltd</t>
  </si>
  <si>
    <t xml:space="preserve">Overtime – financial year starting April</t>
  </si>
  <si>
    <t xml:space="preserve">Leave – calendar year</t>
  </si>
  <si>
    <t xml:space="preserve">Annual leave runs January to December under the OSH Code.</t>
  </si>
  <si>
    <t xml:space="preserve">Normal hours a day</t>
  </si>
  <si>
    <t xml:space="preserve">OSH Code s.25: 8 hours a day, 48 a week.</t>
  </si>
  <si>
    <t xml:space="preserve">Working days to convert monthly wages to a day</t>
  </si>
  <si>
    <t xml:space="preserve">Many employers use 26; some use 30 or the days in the month.</t>
  </si>
  <si>
    <t xml:space="preserve">Overtime rate (× ordinary rate)</t>
  </si>
  <si>
    <t xml:space="preserve">Twice the ordinary rate of wages (Code on Wages s.14; OSH Code).</t>
  </si>
  <si>
    <t xml:space="preserve">Overtime limit per quarter (hours)</t>
  </si>
  <si>
    <t xml:space="preserve">Central rules; States may set a different limit.</t>
  </si>
  <si>
    <t xml:space="preserve">Round part-hours (15–30 min = ½ hour, over 30 min = 1 hour)?</t>
  </si>
  <si>
    <t xml:space="preserve">Y</t>
  </si>
  <si>
    <t xml:space="preserve">Days worked for one day of leave</t>
  </si>
  <si>
    <t xml:space="preserve">1 day for every 20 days worked (15 for adolescents).</t>
  </si>
  <si>
    <t xml:space="preserve">Days worked in the year to qualify</t>
  </si>
  <si>
    <t xml:space="preserve">Not needed on exit – leave earned is paid in full and final.</t>
  </si>
  <si>
    <t xml:space="preserve">Leave that can be carried forward (days)</t>
  </si>
  <si>
    <t xml:space="preserve">Leave above the limit is encashed at year end.</t>
  </si>
  <si>
    <t xml:space="preserve">Employees and rates</t>
  </si>
  <si>
    <t xml:space="preserve">Wages under the Code = basic + DA (+ retaining allowance), plus any excess of other allowances over 50% of total pay.</t>
  </si>
  <si>
    <t xml:space="preserve">Emp code</t>
  </si>
  <si>
    <t xml:space="preserve">Name</t>
  </si>
  <si>
    <t xml:space="preserve">Department</t>
  </si>
  <si>
    <t xml:space="preserve">Basic + DA (₹/month)</t>
  </si>
  <si>
    <t xml:space="preserve">Other allowances (₹/month)</t>
  </si>
  <si>
    <t xml:space="preserve">Wages under the Code (₹/month)</t>
  </si>
  <si>
    <t xml:space="preserve">Daily rate (₹)</t>
  </si>
  <si>
    <t xml:space="preserve">Hourly rate (₹)</t>
  </si>
  <si>
    <t xml:space="preserve">Overtime rate (₹/hour)</t>
  </si>
  <si>
    <t xml:space="preserve">RPC005</t>
  </si>
  <si>
    <t xml:space="preserve">Manoj Patel</t>
  </si>
  <si>
    <t xml:space="preserve">Production</t>
  </si>
  <si>
    <t xml:space="preserve">RPC007</t>
  </si>
  <si>
    <t xml:space="preserve">Deepak Yadav</t>
  </si>
  <si>
    <t xml:space="preserve">Stores</t>
  </si>
  <si>
    <t xml:space="preserve">RPC012</t>
  </si>
  <si>
    <t xml:space="preserve">Ramesh Sahu</t>
  </si>
  <si>
    <t xml:space="preserve">RPC013</t>
  </si>
  <si>
    <t xml:space="preserve">Lakshmi Netam</t>
  </si>
  <si>
    <t xml:space="preserve">RPC014</t>
  </si>
  <si>
    <t xml:space="preserve">Vikas Thakur</t>
  </si>
  <si>
    <t xml:space="preserve">Maintenance</t>
  </si>
  <si>
    <t xml:space="preserve">RPC016</t>
  </si>
  <si>
    <t xml:space="preserve">Suresh Kurre</t>
  </si>
  <si>
    <t xml:space="preserve">RPC019</t>
  </si>
  <si>
    <t xml:space="preserve">Seema Yadu</t>
  </si>
  <si>
    <t xml:space="preserve">HR &amp; Admin</t>
  </si>
  <si>
    <t xml:space="preserve">RPC009</t>
  </si>
  <si>
    <t xml:space="preserve">Arjun Mishra</t>
  </si>
  <si>
    <t xml:space="preserve">Overtime register</t>
  </si>
  <si>
    <t xml:space="preserve">One row per employee per day with extra hours. On a weekly off or holiday every hour worked is overtime.</t>
  </si>
  <si>
    <t xml:space="preserve">Date</t>
  </si>
  <si>
    <t xml:space="preserve">Hours worked</t>
  </si>
  <si>
    <t xml:space="preserve">Weekly off / holiday? (Y/N)</t>
  </si>
  <si>
    <t xml:space="preserve">Overtime hours</t>
  </si>
  <si>
    <t xml:space="preserve">Rate (₹/hour)</t>
  </si>
  <si>
    <t xml:space="preserve">Overtime pay (₹)</t>
  </si>
  <si>
    <t xml:space="preserve">Quarter</t>
  </si>
  <si>
    <t xml:space="preserve">Consent taken? (Y/N)</t>
  </si>
  <si>
    <t xml:space="preserve">Remarks</t>
  </si>
  <si>
    <t xml:space="preserve">N</t>
  </si>
  <si>
    <t xml:space="preserve">Overtime by employee and month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</si>
  <si>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</si>
  <si>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</si>
  <si>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</si>
  <si>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</si>
  <si>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</si>
  <si>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</si>
  <si>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</si>
  <si>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</si>
  <si>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</si>
  <si>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</si>
  <si>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</si>
  <si>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</si>
  <si>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Total hours</t>
  </si>
  <si>
    <t xml:space="preserve">Highest quarter (hrs)</t>
  </si>
  <si>
    <t xml:space="preserve">Quarterly limit</t>
  </si>
  <si>
    <t xml:space="preserve">Total</t>
  </si>
  <si>
    <t xml:space="preserve">Employees over the quarterly limit</t>
  </si>
  <si>
    <t xml:space="preserve">Overtime rows without consent recorded</t>
  </si>
  <si>
    <t xml:space="preserve">Annual leave – earned, carried forward and encashed</t>
  </si>
  <si>
    <t xml:space="preserve">Opening balance (days)</t>
  </si>
  <si>
    <t xml:space="preserve">Days worked in the year</t>
  </si>
  <si>
    <t xml:space="preserve">Date of leaving (if left)</t>
  </si>
  <si>
    <t xml:space="preserve">Leave earned</t>
  </si>
  <si>
    <t xml:space="preserve">Leave availed</t>
  </si>
  <si>
    <t xml:space="preserve">Balance before encashment</t>
  </si>
  <si>
    <t xml:space="preserve">Days employee chose to encash</t>
  </si>
  <si>
    <t xml:space="preserve">Carried forward</t>
  </si>
  <si>
    <t xml:space="preserve">Days encashed</t>
  </si>
  <si>
    <t xml:space="preserve">Encashment (₹)</t>
  </si>
  <si>
    <t xml:space="preserve">When paid</t>
  </si>
  <si>
    <t xml:space="preserve">Leave earned: 1 day for every 20 days worked once the employee has worked 180 days in the year (OSH Code s.32); on exit, leave earned is paid regardless. Days worked include paid leave and holidays. Encashment uses the daily rate on the Employees sheet (wages ÷ working days).</t>
  </si>
  <si>
    <t xml:space="preserve">Upgrade to Leave Encashment &amp; Overtime Calculator – Pro</t>
  </si>
  <si>
    <t xml:space="preserve">The Pro edition adds:</t>
  </si>
  <si>
    <t xml:space="preserve">✔  Overtime Slip – pick an employee and month for a printable day-by-day overtime statement with hours, rate, pay and consent</t>
  </si>
  <si>
    <t xml:space="preserve">✔  Encashment Tax – exemption on leave encashed at retirement or resignation (least of four limits, ₹25 lakh cap) and the taxable part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</si>
  <si>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</si>
  <si>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</si>
  <si>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https://pblab.in/templates/leave-encashment-overtime-calculator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</si>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</sst>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"/>
    <numFmt numFmtId="167" formatCode="#,##0;\(#,##0\);\-"/>
    <numFmt numFmtId="168" formatCode="#,##0.00;\(#,##0.00\);\-"/>
    <numFmt numFmtId="169" formatCode="dd\-mmm\-yyyy"/>
    <numFmt numFmtId="170" formatCode="0.00"/>
    <numFmt numFmtId="171" formatCode="0.0;\-0.0;&quot;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pblab.in/templates/leave-encashment-overtime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"✔ Overtime pay "&amp;TEXT('Overtime Summary'!$P$105,"₹#,##0")&amp;" this year · "&amp;'Overtime Summary'!$P$106&amp;" employee(s) over the quarterly limit · rows without consent: "&amp;'Overtime Summary'!$P$107&amp;" · leave encashment ₹"&amp;TEXT('Leave Encashment'!$M$105,"#,##0")</f>
        <v>✔ Overtime pay ₹53,445 this year · 1 employee(s) over the quarterly limit · rows without consent: 0 · leave encashment ₹26,861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1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4" customFormat="false" ht="15" hidden="false" customHeight="true" outlineLevel="0" collapsed="false">
      <c r="B14" s="9" t="s">
        <v>14</v>
      </c>
      <c r="C14" s="8" t="s">
        <v>15</v>
      </c>
    </row>
    <row r="15" customFormat="false" ht="15" hidden="false" customHeight="true" outlineLevel="0" collapsed="false">
      <c r="B15" s="9" t="s">
        <v>16</v>
      </c>
      <c r="C15" s="8" t="s">
        <v>17</v>
      </c>
    </row>
    <row r="17" customFormat="false" ht="15" hidden="false" customHeight="true" outlineLevel="0" collapsed="false">
      <c r="B17" s="7" t="s">
        <v>18</v>
      </c>
    </row>
    <row r="18" customFormat="false" ht="15" hidden="false" customHeight="true" outlineLevel="0" collapsed="false">
      <c r="B18" s="10" t="s">
        <v>19</v>
      </c>
      <c r="C18" s="8" t="s">
        <v>20</v>
      </c>
    </row>
    <row r="19" customFormat="false" ht="15" hidden="false" customHeight="true" outlineLevel="0" collapsed="false">
      <c r="B19" s="9" t="s">
        <v>21</v>
      </c>
      <c r="C19" s="8" t="s">
        <v>22</v>
      </c>
    </row>
    <row r="20" customFormat="false" ht="15" hidden="false" customHeight="true" outlineLevel="0" collapsed="false">
      <c r="B20" s="11" t="s">
        <v>23</v>
      </c>
      <c r="C20" s="8" t="s">
        <v>24</v>
      </c>
    </row>
    <row r="21" customFormat="false" ht="15" hidden="false" customHeight="true" outlineLevel="0" collapsed="false">
      <c r="B21" s="12" t="s">
        <v>25</v>
      </c>
      <c r="C21" s="8" t="s">
        <v>26</v>
      </c>
    </row>
    <row r="23" customFormat="false" ht="15" hidden="false" customHeight="true" outlineLevel="0" collapsed="false">
      <c r="B23" s="7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6" customFormat="false" ht="42" hidden="false" customHeight="true" outlineLevel="0" collapsed="false">
      <c r="B26" s="9" t="s">
        <v>32</v>
      </c>
      <c r="C26" s="8" t="s">
        <v>33</v>
      </c>
    </row>
    <row r="27" customFormat="false" ht="27.75" hidden="false" customHeight="true" outlineLevel="0" collapsed="false">
      <c r="B27" s="9" t="s">
        <v>34</v>
      </c>
      <c r="C27" s="8" t="s">
        <v>35</v>
      </c>
    </row>
    <row r="29" customFormat="false" ht="15" hidden="false" customHeight="true" outlineLevel="0" collapsed="false">
      <c r="B29" s="7" t="s">
        <v>36</v>
      </c>
    </row>
    <row r="30" customFormat="false" ht="42" hidden="false" customHeight="true" outlineLevel="0" collapsed="false">
      <c r="B30" s="8"/>
      <c r="C30" s="8" t="s">
        <v>37</v>
      </c>
    </row>
    <row r="32" customFormat="false" ht="15" hidden="false" customHeight="true" outlineLevel="0" collapsed="false">
      <c r="B32" s="7" t="s">
        <v>38</v>
      </c>
    </row>
    <row r="33" customFormat="false" ht="27.75" hidden="false" customHeight="true" outlineLevel="0" collapsed="false">
      <c r="B33" s="9" t="s">
        <v>39</v>
      </c>
      <c r="C33" s="8" t="s">
        <v>40</v>
      </c>
    </row>
    <row r="34" customFormat="false" ht="27.75" hidden="false" customHeight="true" outlineLevel="0" collapsed="false">
      <c r="B34" s="9" t="s">
        <v>39</v>
      </c>
      <c r="C34" s="8" t="s">
        <v>41</v>
      </c>
    </row>
    <row r="35" customFormat="false" ht="15" hidden="false" customHeight="true" outlineLevel="0" collapsed="false">
      <c r="B35" s="9" t="s">
        <v>39</v>
      </c>
      <c r="C35" s="8" t="s">
        <v>42</v>
      </c>
    </row>
    <row r="37" customFormat="false" ht="15" hidden="false" customHeight="true" outlineLevel="0" collapsed="false">
      <c r="B37" s="7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15" hidden="false" customHeight="true" outlineLevel="0" collapsed="false">
      <c r="B39" s="9" t="s">
        <v>46</v>
      </c>
      <c r="C39" s="8" t="s">
        <v>47</v>
      </c>
    </row>
    <row r="40" customFormat="false" ht="15" hidden="false" customHeight="true" outlineLevel="0" collapsed="false">
      <c r="B40" s="9" t="s">
        <v>48</v>
      </c>
      <c r="C40" s="8" t="s">
        <v>49</v>
      </c>
    </row>
    <row r="41" customFormat="false" ht="27.75" hidden="false" customHeight="true" outlineLevel="0" collapsed="false">
      <c r="B41" s="9" t="s">
        <v>50</v>
      </c>
      <c r="C41" s="8" t="s">
        <v>51</v>
      </c>
    </row>
    <row r="42" customFormat="false" ht="27.75" hidden="false" customHeight="true" outlineLevel="0" collapsed="false">
      <c r="B42" s="9" t="s">
        <v>52</v>
      </c>
      <c r="C42" s="8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70"/>
  </cols>
  <sheetData>
    <row r="1" customFormat="false" ht="21.75" hidden="false" customHeight="true" outlineLevel="0" collapsed="false">
      <c r="A1" s="13" t="s">
        <v>54</v>
      </c>
      <c r="D1" s="14" t="s">
        <v>55</v>
      </c>
    </row>
    <row r="2" customFormat="false" ht="15" hidden="false" customHeight="true" outlineLevel="0" collapsed="false">
      <c r="A2" s="3" t="s">
        <v>56</v>
      </c>
    </row>
    <row r="4" customFormat="false" ht="15" hidden="false" customHeight="true" outlineLevel="0" collapsed="false">
      <c r="A4" s="15" t="s">
        <v>57</v>
      </c>
      <c r="B4" s="16"/>
      <c r="C4" s="16"/>
      <c r="D4" s="16"/>
    </row>
    <row r="5" customFormat="false" ht="15" hidden="false" customHeight="true" outlineLevel="0" collapsed="false">
      <c r="A5" s="17" t="s">
        <v>58</v>
      </c>
      <c r="B5" s="18" t="s">
        <v>59</v>
      </c>
    </row>
    <row r="6" customFormat="false" ht="15" hidden="false" customHeight="true" outlineLevel="0" collapsed="false">
      <c r="A6" s="17" t="s">
        <v>60</v>
      </c>
      <c r="B6" s="19" t="n">
        <v>2026</v>
      </c>
    </row>
    <row r="7" customFormat="false" ht="15" hidden="false" customHeight="true" outlineLevel="0" collapsed="false">
      <c r="A7" s="17" t="s">
        <v>61</v>
      </c>
      <c r="B7" s="19" t="n">
        <v>2026</v>
      </c>
      <c r="D7" s="3" t="s">
        <v>62</v>
      </c>
    </row>
    <row r="8" customFormat="false" ht="15" hidden="false" customHeight="true" outlineLevel="0" collapsed="false">
      <c r="A8" s="15" t="s">
        <v>28</v>
      </c>
      <c r="B8" s="16"/>
      <c r="C8" s="16"/>
      <c r="D8" s="16"/>
    </row>
    <row r="9" customFormat="false" ht="15" hidden="false" customHeight="true" outlineLevel="0" collapsed="false">
      <c r="A9" s="17" t="s">
        <v>63</v>
      </c>
      <c r="B9" s="20" t="n">
        <v>8</v>
      </c>
      <c r="D9" s="3" t="s">
        <v>64</v>
      </c>
    </row>
    <row r="10" customFormat="false" ht="15" hidden="false" customHeight="true" outlineLevel="0" collapsed="false">
      <c r="A10" s="17" t="s">
        <v>65</v>
      </c>
      <c r="B10" s="19" t="n">
        <v>26</v>
      </c>
      <c r="D10" s="3" t="s">
        <v>66</v>
      </c>
    </row>
    <row r="11" customFormat="false" ht="15" hidden="false" customHeight="true" outlineLevel="0" collapsed="false">
      <c r="A11" s="17" t="s">
        <v>67</v>
      </c>
      <c r="B11" s="20" t="n">
        <v>2</v>
      </c>
      <c r="D11" s="3" t="s">
        <v>68</v>
      </c>
    </row>
    <row r="12" customFormat="false" ht="15" hidden="false" customHeight="true" outlineLevel="0" collapsed="false">
      <c r="A12" s="17" t="s">
        <v>69</v>
      </c>
      <c r="B12" s="19" t="n">
        <v>144</v>
      </c>
      <c r="D12" s="3" t="s">
        <v>70</v>
      </c>
    </row>
    <row r="13" customFormat="false" ht="15" hidden="false" customHeight="true" outlineLevel="0" collapsed="false">
      <c r="A13" s="17" t="s">
        <v>71</v>
      </c>
      <c r="B13" s="18" t="s">
        <v>72</v>
      </c>
    </row>
    <row r="14" customFormat="false" ht="15" hidden="false" customHeight="true" outlineLevel="0" collapsed="false">
      <c r="A14" s="15" t="s">
        <v>32</v>
      </c>
      <c r="B14" s="16"/>
      <c r="C14" s="16"/>
      <c r="D14" s="16"/>
    </row>
    <row r="15" customFormat="false" ht="15" hidden="false" customHeight="true" outlineLevel="0" collapsed="false">
      <c r="A15" s="17" t="s">
        <v>73</v>
      </c>
      <c r="B15" s="19" t="n">
        <v>20</v>
      </c>
      <c r="D15" s="3" t="s">
        <v>74</v>
      </c>
    </row>
    <row r="16" customFormat="false" ht="15" hidden="false" customHeight="true" outlineLevel="0" collapsed="false">
      <c r="A16" s="17" t="s">
        <v>75</v>
      </c>
      <c r="B16" s="19" t="n">
        <v>180</v>
      </c>
      <c r="D16" s="3" t="s">
        <v>76</v>
      </c>
    </row>
    <row r="17" customFormat="false" ht="15" hidden="false" customHeight="true" outlineLevel="0" collapsed="false">
      <c r="A17" s="17" t="s">
        <v>77</v>
      </c>
      <c r="B17" s="19" t="n">
        <v>30</v>
      </c>
      <c r="D17" s="3" t="s">
        <v>78</v>
      </c>
    </row>
  </sheetData>
  <dataValidations count="1">
    <dataValidation allowBlank="true" errorStyle="stop" operator="between" showDropDown="false" showErrorMessage="false" showInputMessage="false" sqref="B13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I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0"/>
    <col collapsed="false" customWidth="true" hidden="false" outlineLevel="0" max="3" min="3" style="1" width="13"/>
    <col collapsed="false" customWidth="true" hidden="false" outlineLevel="0" max="5" min="4" style="1" width="12"/>
    <col collapsed="false" customWidth="true" hidden="false" outlineLevel="0" max="6" min="6" style="1" width="13"/>
    <col collapsed="false" customWidth="true" hidden="false" outlineLevel="0" max="9" min="7" style="1" width="11"/>
  </cols>
  <sheetData>
    <row r="1" customFormat="false" ht="21.75" hidden="false" customHeight="true" outlineLevel="0" collapsed="false">
      <c r="A1" s="13" t="s">
        <v>79</v>
      </c>
      <c r="I1" s="14" t="s">
        <v>55</v>
      </c>
    </row>
    <row r="2" customFormat="false" ht="15" hidden="false" customHeight="true" outlineLevel="0" collapsed="false">
      <c r="A2" s="3" t="s">
        <v>80</v>
      </c>
    </row>
    <row r="4" customFormat="false" ht="48" hidden="false" customHeight="true" outlineLevel="0" collapsed="false">
      <c r="A4" s="21" t="s">
        <v>81</v>
      </c>
      <c r="B4" s="22" t="s">
        <v>82</v>
      </c>
      <c r="C4" s="22" t="s">
        <v>83</v>
      </c>
      <c r="D4" s="22" t="s">
        <v>84</v>
      </c>
      <c r="E4" s="22" t="s">
        <v>85</v>
      </c>
      <c r="F4" s="22" t="s">
        <v>86</v>
      </c>
      <c r="G4" s="22" t="s">
        <v>87</v>
      </c>
      <c r="H4" s="22" t="s">
        <v>88</v>
      </c>
      <c r="I4" s="22" t="s">
        <v>89</v>
      </c>
    </row>
    <row r="5" customFormat="false" ht="15" hidden="false" customHeight="true" outlineLevel="0" collapsed="false">
      <c r="A5" s="18" t="s">
        <v>90</v>
      </c>
      <c r="B5" s="18" t="s">
        <v>91</v>
      </c>
      <c r="C5" s="18" t="s">
        <v>92</v>
      </c>
      <c r="D5" s="23" t="n">
        <v>13800</v>
      </c>
      <c r="E5" s="23" t="n">
        <v>2600</v>
      </c>
      <c r="F5" s="24" t="n">
        <f aca="false">IF(A5="","",D5+MAX(0,E5-0.5*(D5+E5)))</f>
        <v>13800</v>
      </c>
      <c r="G5" s="25" t="n">
        <f aca="false">IF(A5="","",F5/Settings!$B$10)</f>
        <v>530.769230769231</v>
      </c>
      <c r="H5" s="25" t="n">
        <f aca="false">IF(A5="","",G5/Settings!$B$9)</f>
        <v>66.3461538461538</v>
      </c>
      <c r="I5" s="26" t="n">
        <f aca="false">IF(A5="","",H5*Settings!$B$11)</f>
        <v>132.692307692308</v>
      </c>
    </row>
    <row r="6" customFormat="false" ht="15" hidden="false" customHeight="true" outlineLevel="0" collapsed="false">
      <c r="A6" s="18" t="s">
        <v>93</v>
      </c>
      <c r="B6" s="18" t="s">
        <v>94</v>
      </c>
      <c r="C6" s="18" t="s">
        <v>95</v>
      </c>
      <c r="D6" s="23" t="n">
        <v>15500</v>
      </c>
      <c r="E6" s="23" t="n">
        <v>3800</v>
      </c>
      <c r="F6" s="24" t="n">
        <f aca="false">IF(A6="","",D6+MAX(0,E6-0.5*(D6+E6)))</f>
        <v>15500</v>
      </c>
      <c r="G6" s="25" t="n">
        <f aca="false">IF(A6="","",F6/Settings!$B$10)</f>
        <v>596.153846153846</v>
      </c>
      <c r="H6" s="25" t="n">
        <f aca="false">IF(A6="","",G6/Settings!$B$9)</f>
        <v>74.5192307692308</v>
      </c>
      <c r="I6" s="26" t="n">
        <f aca="false">IF(A6="","",H6*Settings!$B$11)</f>
        <v>149.038461538462</v>
      </c>
    </row>
    <row r="7" customFormat="false" ht="15" hidden="false" customHeight="true" outlineLevel="0" collapsed="false">
      <c r="A7" s="18" t="s">
        <v>96</v>
      </c>
      <c r="B7" s="18" t="s">
        <v>97</v>
      </c>
      <c r="C7" s="18" t="s">
        <v>92</v>
      </c>
      <c r="D7" s="23" t="n">
        <v>12500</v>
      </c>
      <c r="E7" s="23" t="n">
        <v>1500</v>
      </c>
      <c r="F7" s="24" t="n">
        <f aca="false">IF(A7="","",D7+MAX(0,E7-0.5*(D7+E7)))</f>
        <v>12500</v>
      </c>
      <c r="G7" s="25" t="n">
        <f aca="false">IF(A7="","",F7/Settings!$B$10)</f>
        <v>480.769230769231</v>
      </c>
      <c r="H7" s="25" t="n">
        <f aca="false">IF(A7="","",G7/Settings!$B$9)</f>
        <v>60.0961538461539</v>
      </c>
      <c r="I7" s="26" t="n">
        <f aca="false">IF(A7="","",H7*Settings!$B$11)</f>
        <v>120.192307692308</v>
      </c>
    </row>
    <row r="8" customFormat="false" ht="15" hidden="false" customHeight="true" outlineLevel="0" collapsed="false">
      <c r="A8" s="18" t="s">
        <v>98</v>
      </c>
      <c r="B8" s="18" t="s">
        <v>99</v>
      </c>
      <c r="C8" s="18" t="s">
        <v>92</v>
      </c>
      <c r="D8" s="23" t="n">
        <v>12500</v>
      </c>
      <c r="E8" s="23" t="n">
        <v>1500</v>
      </c>
      <c r="F8" s="24" t="n">
        <f aca="false">IF(A8="","",D8+MAX(0,E8-0.5*(D8+E8)))</f>
        <v>12500</v>
      </c>
      <c r="G8" s="25" t="n">
        <f aca="false">IF(A8="","",F8/Settings!$B$10)</f>
        <v>480.769230769231</v>
      </c>
      <c r="H8" s="25" t="n">
        <f aca="false">IF(A8="","",G8/Settings!$B$9)</f>
        <v>60.0961538461539</v>
      </c>
      <c r="I8" s="26" t="n">
        <f aca="false">IF(A8="","",H8*Settings!$B$11)</f>
        <v>120.192307692308</v>
      </c>
    </row>
    <row r="9" customFormat="false" ht="15" hidden="false" customHeight="true" outlineLevel="0" collapsed="false">
      <c r="A9" s="18" t="s">
        <v>100</v>
      </c>
      <c r="B9" s="18" t="s">
        <v>101</v>
      </c>
      <c r="C9" s="18" t="s">
        <v>102</v>
      </c>
      <c r="D9" s="23" t="n">
        <v>13000</v>
      </c>
      <c r="E9" s="23" t="n">
        <v>15000</v>
      </c>
      <c r="F9" s="24" t="n">
        <f aca="false">IF(A9="","",D9+MAX(0,E9-0.5*(D9+E9)))</f>
        <v>14000</v>
      </c>
      <c r="G9" s="25" t="n">
        <f aca="false">IF(A9="","",F9/Settings!$B$10)</f>
        <v>538.461538461539</v>
      </c>
      <c r="H9" s="25" t="n">
        <f aca="false">IF(A9="","",G9/Settings!$B$9)</f>
        <v>67.3076923076923</v>
      </c>
      <c r="I9" s="26" t="n">
        <f aca="false">IF(A9="","",H9*Settings!$B$11)</f>
        <v>134.615384615385</v>
      </c>
    </row>
    <row r="10" customFormat="false" ht="15" hidden="false" customHeight="true" outlineLevel="0" collapsed="false">
      <c r="A10" s="18" t="s">
        <v>103</v>
      </c>
      <c r="B10" s="18" t="s">
        <v>104</v>
      </c>
      <c r="C10" s="18" t="s">
        <v>92</v>
      </c>
      <c r="D10" s="23" t="n">
        <v>13600</v>
      </c>
      <c r="E10" s="23" t="n">
        <v>2400</v>
      </c>
      <c r="F10" s="24" t="n">
        <f aca="false">IF(A10="","",D10+MAX(0,E10-0.5*(D10+E10)))</f>
        <v>13600</v>
      </c>
      <c r="G10" s="25" t="n">
        <f aca="false">IF(A10="","",F10/Settings!$B$10)</f>
        <v>523.076923076923</v>
      </c>
      <c r="H10" s="25" t="n">
        <f aca="false">IF(A10="","",G10/Settings!$B$9)</f>
        <v>65.3846153846154</v>
      </c>
      <c r="I10" s="26" t="n">
        <f aca="false">IF(A10="","",H10*Settings!$B$11)</f>
        <v>130.769230769231</v>
      </c>
    </row>
    <row r="11" customFormat="false" ht="15" hidden="false" customHeight="true" outlineLevel="0" collapsed="false">
      <c r="A11" s="18" t="s">
        <v>105</v>
      </c>
      <c r="B11" s="18" t="s">
        <v>106</v>
      </c>
      <c r="C11" s="18" t="s">
        <v>107</v>
      </c>
      <c r="D11" s="23" t="n">
        <v>18500</v>
      </c>
      <c r="E11" s="23" t="n">
        <v>4500</v>
      </c>
      <c r="F11" s="24" t="n">
        <f aca="false">IF(A11="","",D11+MAX(0,E11-0.5*(D11+E11)))</f>
        <v>18500</v>
      </c>
      <c r="G11" s="25" t="n">
        <f aca="false">IF(A11="","",F11/Settings!$B$10)</f>
        <v>711.538461538462</v>
      </c>
      <c r="H11" s="25" t="n">
        <f aca="false">IF(A11="","",G11/Settings!$B$9)</f>
        <v>88.9423076923077</v>
      </c>
      <c r="I11" s="26" t="n">
        <f aca="false">IF(A11="","",H11*Settings!$B$11)</f>
        <v>177.884615384615</v>
      </c>
    </row>
    <row r="12" customFormat="false" ht="15" hidden="false" customHeight="true" outlineLevel="0" collapsed="false">
      <c r="A12" s="18" t="s">
        <v>108</v>
      </c>
      <c r="B12" s="18" t="s">
        <v>109</v>
      </c>
      <c r="C12" s="18" t="s">
        <v>102</v>
      </c>
      <c r="D12" s="23" t="n">
        <v>17500</v>
      </c>
      <c r="E12" s="23" t="n">
        <v>5200</v>
      </c>
      <c r="F12" s="24" t="n">
        <f aca="false">IF(A12="","",D12+MAX(0,E12-0.5*(D12+E12)))</f>
        <v>17500</v>
      </c>
      <c r="G12" s="25" t="n">
        <f aca="false">IF(A12="","",F12/Settings!$B$10)</f>
        <v>673.076923076923</v>
      </c>
      <c r="H12" s="25" t="n">
        <f aca="false">IF(A12="","",G12/Settings!$B$9)</f>
        <v>84.1346153846154</v>
      </c>
      <c r="I12" s="26" t="n">
        <f aca="false">IF(A12="","",H12*Settings!$B$11)</f>
        <v>168.269230769231</v>
      </c>
    </row>
    <row r="13" customFormat="false" ht="15" hidden="false" customHeight="true" outlineLevel="0" collapsed="false">
      <c r="A13" s="27"/>
      <c r="B13" s="27"/>
      <c r="C13" s="27"/>
      <c r="D13" s="28"/>
      <c r="E13" s="28"/>
      <c r="F13" s="24" t="str">
        <f aca="false">IF(A13="","",D13+MAX(0,E13-0.5*(D13+E13)))</f>
        <v/>
      </c>
      <c r="G13" s="25" t="str">
        <f aca="false">IF(A13="","",F13/Settings!$B$10)</f>
        <v/>
      </c>
      <c r="H13" s="25" t="str">
        <f aca="false">IF(A13="","",G13/Settings!$B$9)</f>
        <v/>
      </c>
      <c r="I13" s="26" t="str">
        <f aca="false">IF(A13="","",H13*Settings!$B$11)</f>
        <v/>
      </c>
    </row>
    <row r="14" customFormat="false" ht="15" hidden="false" customHeight="true" outlineLevel="0" collapsed="false">
      <c r="A14" s="27"/>
      <c r="B14" s="27"/>
      <c r="C14" s="27"/>
      <c r="D14" s="28"/>
      <c r="E14" s="28"/>
      <c r="F14" s="24" t="str">
        <f aca="false">IF(A14="","",D14+MAX(0,E14-0.5*(D14+E14)))</f>
        <v/>
      </c>
      <c r="G14" s="25" t="str">
        <f aca="false">IF(A14="","",F14/Settings!$B$10)</f>
        <v/>
      </c>
      <c r="H14" s="25" t="str">
        <f aca="false">IF(A14="","",G14/Settings!$B$9)</f>
        <v/>
      </c>
      <c r="I14" s="26" t="str">
        <f aca="false">IF(A14="","",H14*Settings!$B$11)</f>
        <v/>
      </c>
    </row>
    <row r="15" customFormat="false" ht="15" hidden="false" customHeight="true" outlineLevel="0" collapsed="false">
      <c r="A15" s="27"/>
      <c r="B15" s="27"/>
      <c r="C15" s="27"/>
      <c r="D15" s="28"/>
      <c r="E15" s="28"/>
      <c r="F15" s="24" t="str">
        <f aca="false">IF(A15="","",D15+MAX(0,E15-0.5*(D15+E15)))</f>
        <v/>
      </c>
      <c r="G15" s="25" t="str">
        <f aca="false">IF(A15="","",F15/Settings!$B$10)</f>
        <v/>
      </c>
      <c r="H15" s="25" t="str">
        <f aca="false">IF(A15="","",G15/Settings!$B$9)</f>
        <v/>
      </c>
      <c r="I15" s="26" t="str">
        <f aca="false">IF(A15="","",H15*Settings!$B$11)</f>
        <v/>
      </c>
    </row>
    <row r="16" customFormat="false" ht="15" hidden="false" customHeight="true" outlineLevel="0" collapsed="false">
      <c r="A16" s="27"/>
      <c r="B16" s="27"/>
      <c r="C16" s="27"/>
      <c r="D16" s="28"/>
      <c r="E16" s="28"/>
      <c r="F16" s="24" t="str">
        <f aca="false">IF(A16="","",D16+MAX(0,E16-0.5*(D16+E16)))</f>
        <v/>
      </c>
      <c r="G16" s="25" t="str">
        <f aca="false">IF(A16="","",F16/Settings!$B$10)</f>
        <v/>
      </c>
      <c r="H16" s="25" t="str">
        <f aca="false">IF(A16="","",G16/Settings!$B$9)</f>
        <v/>
      </c>
      <c r="I16" s="26" t="str">
        <f aca="false">IF(A16="","",H16*Settings!$B$11)</f>
        <v/>
      </c>
    </row>
    <row r="17" customFormat="false" ht="15" hidden="false" customHeight="true" outlineLevel="0" collapsed="false">
      <c r="A17" s="27"/>
      <c r="B17" s="27"/>
      <c r="C17" s="27"/>
      <c r="D17" s="28"/>
      <c r="E17" s="28"/>
      <c r="F17" s="24" t="str">
        <f aca="false">IF(A17="","",D17+MAX(0,E17-0.5*(D17+E17)))</f>
        <v/>
      </c>
      <c r="G17" s="25" t="str">
        <f aca="false">IF(A17="","",F17/Settings!$B$10)</f>
        <v/>
      </c>
      <c r="H17" s="25" t="str">
        <f aca="false">IF(A17="","",G17/Settings!$B$9)</f>
        <v/>
      </c>
      <c r="I17" s="26" t="str">
        <f aca="false">IF(A17="","",H17*Settings!$B$11)</f>
        <v/>
      </c>
    </row>
    <row r="18" customFormat="false" ht="15" hidden="false" customHeight="true" outlineLevel="0" collapsed="false">
      <c r="A18" s="27"/>
      <c r="B18" s="27"/>
      <c r="C18" s="27"/>
      <c r="D18" s="28"/>
      <c r="E18" s="28"/>
      <c r="F18" s="24" t="str">
        <f aca="false">IF(A18="","",D18+MAX(0,E18-0.5*(D18+E18)))</f>
        <v/>
      </c>
      <c r="G18" s="25" t="str">
        <f aca="false">IF(A18="","",F18/Settings!$B$10)</f>
        <v/>
      </c>
      <c r="H18" s="25" t="str">
        <f aca="false">IF(A18="","",G18/Settings!$B$9)</f>
        <v/>
      </c>
      <c r="I18" s="26" t="str">
        <f aca="false">IF(A18="","",H18*Settings!$B$11)</f>
        <v/>
      </c>
    </row>
    <row r="19" customFormat="false" ht="15" hidden="false" customHeight="true" outlineLevel="0" collapsed="false">
      <c r="A19" s="27"/>
      <c r="B19" s="27"/>
      <c r="C19" s="27"/>
      <c r="D19" s="28"/>
      <c r="E19" s="28"/>
      <c r="F19" s="24" t="str">
        <f aca="false">IF(A19="","",D19+MAX(0,E19-0.5*(D19+E19)))</f>
        <v/>
      </c>
      <c r="G19" s="25" t="str">
        <f aca="false">IF(A19="","",F19/Settings!$B$10)</f>
        <v/>
      </c>
      <c r="H19" s="25" t="str">
        <f aca="false">IF(A19="","",G19/Settings!$B$9)</f>
        <v/>
      </c>
      <c r="I19" s="26" t="str">
        <f aca="false">IF(A19="","",H19*Settings!$B$11)</f>
        <v/>
      </c>
    </row>
    <row r="20" customFormat="false" ht="15" hidden="false" customHeight="true" outlineLevel="0" collapsed="false">
      <c r="A20" s="27"/>
      <c r="B20" s="27"/>
      <c r="C20" s="27"/>
      <c r="D20" s="28"/>
      <c r="E20" s="28"/>
      <c r="F20" s="24" t="str">
        <f aca="false">IF(A20="","",D20+MAX(0,E20-0.5*(D20+E20)))</f>
        <v/>
      </c>
      <c r="G20" s="25" t="str">
        <f aca="false">IF(A20="","",F20/Settings!$B$10)</f>
        <v/>
      </c>
      <c r="H20" s="25" t="str">
        <f aca="false">IF(A20="","",G20/Settings!$B$9)</f>
        <v/>
      </c>
      <c r="I20" s="26" t="str">
        <f aca="false">IF(A20="","",H20*Settings!$B$11)</f>
        <v/>
      </c>
    </row>
    <row r="21" customFormat="false" ht="15" hidden="false" customHeight="true" outlineLevel="0" collapsed="false">
      <c r="A21" s="27"/>
      <c r="B21" s="27"/>
      <c r="C21" s="27"/>
      <c r="D21" s="28"/>
      <c r="E21" s="28"/>
      <c r="F21" s="24" t="str">
        <f aca="false">IF(A21="","",D21+MAX(0,E21-0.5*(D21+E21)))</f>
        <v/>
      </c>
      <c r="G21" s="25" t="str">
        <f aca="false">IF(A21="","",F21/Settings!$B$10)</f>
        <v/>
      </c>
      <c r="H21" s="25" t="str">
        <f aca="false">IF(A21="","",G21/Settings!$B$9)</f>
        <v/>
      </c>
      <c r="I21" s="26" t="str">
        <f aca="false">IF(A21="","",H21*Settings!$B$11)</f>
        <v/>
      </c>
    </row>
    <row r="22" customFormat="false" ht="15" hidden="false" customHeight="true" outlineLevel="0" collapsed="false">
      <c r="A22" s="27"/>
      <c r="B22" s="27"/>
      <c r="C22" s="27"/>
      <c r="D22" s="28"/>
      <c r="E22" s="28"/>
      <c r="F22" s="24" t="str">
        <f aca="false">IF(A22="","",D22+MAX(0,E22-0.5*(D22+E22)))</f>
        <v/>
      </c>
      <c r="G22" s="25" t="str">
        <f aca="false">IF(A22="","",F22/Settings!$B$10)</f>
        <v/>
      </c>
      <c r="H22" s="25" t="str">
        <f aca="false">IF(A22="","",G22/Settings!$B$9)</f>
        <v/>
      </c>
      <c r="I22" s="26" t="str">
        <f aca="false">IF(A22="","",H22*Settings!$B$11)</f>
        <v/>
      </c>
    </row>
    <row r="23" customFormat="false" ht="15" hidden="false" customHeight="true" outlineLevel="0" collapsed="false">
      <c r="A23" s="27"/>
      <c r="B23" s="27"/>
      <c r="C23" s="27"/>
      <c r="D23" s="28"/>
      <c r="E23" s="28"/>
      <c r="F23" s="24" t="str">
        <f aca="false">IF(A23="","",D23+MAX(0,E23-0.5*(D23+E23)))</f>
        <v/>
      </c>
      <c r="G23" s="25" t="str">
        <f aca="false">IF(A23="","",F23/Settings!$B$10)</f>
        <v/>
      </c>
      <c r="H23" s="25" t="str">
        <f aca="false">IF(A23="","",G23/Settings!$B$9)</f>
        <v/>
      </c>
      <c r="I23" s="26" t="str">
        <f aca="false">IF(A23="","",H23*Settings!$B$11)</f>
        <v/>
      </c>
    </row>
    <row r="24" customFormat="false" ht="15" hidden="false" customHeight="true" outlineLevel="0" collapsed="false">
      <c r="A24" s="27"/>
      <c r="B24" s="27"/>
      <c r="C24" s="27"/>
      <c r="D24" s="28"/>
      <c r="E24" s="28"/>
      <c r="F24" s="24" t="str">
        <f aca="false">IF(A24="","",D24+MAX(0,E24-0.5*(D24+E24)))</f>
        <v/>
      </c>
      <c r="G24" s="25" t="str">
        <f aca="false">IF(A24="","",F24/Settings!$B$10)</f>
        <v/>
      </c>
      <c r="H24" s="25" t="str">
        <f aca="false">IF(A24="","",G24/Settings!$B$9)</f>
        <v/>
      </c>
      <c r="I24" s="26" t="str">
        <f aca="false">IF(A24="","",H24*Settings!$B$11)</f>
        <v/>
      </c>
    </row>
    <row r="25" customFormat="false" ht="15" hidden="false" customHeight="true" outlineLevel="0" collapsed="false">
      <c r="A25" s="27"/>
      <c r="B25" s="27"/>
      <c r="C25" s="27"/>
      <c r="D25" s="28"/>
      <c r="E25" s="28"/>
      <c r="F25" s="24" t="str">
        <f aca="false">IF(A25="","",D25+MAX(0,E25-0.5*(D25+E25)))</f>
        <v/>
      </c>
      <c r="G25" s="25" t="str">
        <f aca="false">IF(A25="","",F25/Settings!$B$10)</f>
        <v/>
      </c>
      <c r="H25" s="25" t="str">
        <f aca="false">IF(A25="","",G25/Settings!$B$9)</f>
        <v/>
      </c>
      <c r="I25" s="26" t="str">
        <f aca="false">IF(A25="","",H25*Settings!$B$11)</f>
        <v/>
      </c>
    </row>
    <row r="26" customFormat="false" ht="15" hidden="false" customHeight="true" outlineLevel="0" collapsed="false">
      <c r="A26" s="27"/>
      <c r="B26" s="27"/>
      <c r="C26" s="27"/>
      <c r="D26" s="28"/>
      <c r="E26" s="28"/>
      <c r="F26" s="24" t="str">
        <f aca="false">IF(A26="","",D26+MAX(0,E26-0.5*(D26+E26)))</f>
        <v/>
      </c>
      <c r="G26" s="25" t="str">
        <f aca="false">IF(A26="","",F26/Settings!$B$10)</f>
        <v/>
      </c>
      <c r="H26" s="25" t="str">
        <f aca="false">IF(A26="","",G26/Settings!$B$9)</f>
        <v/>
      </c>
      <c r="I26" s="26" t="str">
        <f aca="false">IF(A26="","",H26*Settings!$B$11)</f>
        <v/>
      </c>
    </row>
    <row r="27" customFormat="false" ht="15" hidden="false" customHeight="true" outlineLevel="0" collapsed="false">
      <c r="A27" s="27"/>
      <c r="B27" s="27"/>
      <c r="C27" s="27"/>
      <c r="D27" s="28"/>
      <c r="E27" s="28"/>
      <c r="F27" s="24" t="str">
        <f aca="false">IF(A27="","",D27+MAX(0,E27-0.5*(D27+E27)))</f>
        <v/>
      </c>
      <c r="G27" s="25" t="str">
        <f aca="false">IF(A27="","",F27/Settings!$B$10)</f>
        <v/>
      </c>
      <c r="H27" s="25" t="str">
        <f aca="false">IF(A27="","",G27/Settings!$B$9)</f>
        <v/>
      </c>
      <c r="I27" s="26" t="str">
        <f aca="false">IF(A27="","",H27*Settings!$B$11)</f>
        <v/>
      </c>
    </row>
    <row r="28" customFormat="false" ht="15" hidden="false" customHeight="true" outlineLevel="0" collapsed="false">
      <c r="A28" s="27"/>
      <c r="B28" s="27"/>
      <c r="C28" s="27"/>
      <c r="D28" s="28"/>
      <c r="E28" s="28"/>
      <c r="F28" s="24" t="str">
        <f aca="false">IF(A28="","",D28+MAX(0,E28-0.5*(D28+E28)))</f>
        <v/>
      </c>
      <c r="G28" s="25" t="str">
        <f aca="false">IF(A28="","",F28/Settings!$B$10)</f>
        <v/>
      </c>
      <c r="H28" s="25" t="str">
        <f aca="false">IF(A28="","",G28/Settings!$B$9)</f>
        <v/>
      </c>
      <c r="I28" s="26" t="str">
        <f aca="false">IF(A28="","",H28*Settings!$B$11)</f>
        <v/>
      </c>
    </row>
    <row r="29" customFormat="false" ht="15" hidden="false" customHeight="true" outlineLevel="0" collapsed="false">
      <c r="A29" s="27"/>
      <c r="B29" s="27"/>
      <c r="C29" s="27"/>
      <c r="D29" s="28"/>
      <c r="E29" s="28"/>
      <c r="F29" s="24" t="str">
        <f aca="false">IF(A29="","",D29+MAX(0,E29-0.5*(D29+E29)))</f>
        <v/>
      </c>
      <c r="G29" s="25" t="str">
        <f aca="false">IF(A29="","",F29/Settings!$B$10)</f>
        <v/>
      </c>
      <c r="H29" s="25" t="str">
        <f aca="false">IF(A29="","",G29/Settings!$B$9)</f>
        <v/>
      </c>
      <c r="I29" s="26" t="str">
        <f aca="false">IF(A29="","",H29*Settings!$B$11)</f>
        <v/>
      </c>
    </row>
    <row r="30" customFormat="false" ht="15" hidden="false" customHeight="true" outlineLevel="0" collapsed="false">
      <c r="A30" s="27"/>
      <c r="B30" s="27"/>
      <c r="C30" s="27"/>
      <c r="D30" s="28"/>
      <c r="E30" s="28"/>
      <c r="F30" s="24" t="str">
        <f aca="false">IF(A30="","",D30+MAX(0,E30-0.5*(D30+E30)))</f>
        <v/>
      </c>
      <c r="G30" s="25" t="str">
        <f aca="false">IF(A30="","",F30/Settings!$B$10)</f>
        <v/>
      </c>
      <c r="H30" s="25" t="str">
        <f aca="false">IF(A30="","",G30/Settings!$B$9)</f>
        <v/>
      </c>
      <c r="I30" s="26" t="str">
        <f aca="false">IF(A30="","",H30*Settings!$B$11)</f>
        <v/>
      </c>
    </row>
    <row r="31" customFormat="false" ht="15" hidden="false" customHeight="true" outlineLevel="0" collapsed="false">
      <c r="A31" s="27"/>
      <c r="B31" s="27"/>
      <c r="C31" s="27"/>
      <c r="D31" s="28"/>
      <c r="E31" s="28"/>
      <c r="F31" s="24" t="str">
        <f aca="false">IF(A31="","",D31+MAX(0,E31-0.5*(D31+E31)))</f>
        <v/>
      </c>
      <c r="G31" s="25" t="str">
        <f aca="false">IF(A31="","",F31/Settings!$B$10)</f>
        <v/>
      </c>
      <c r="H31" s="25" t="str">
        <f aca="false">IF(A31="","",G31/Settings!$B$9)</f>
        <v/>
      </c>
      <c r="I31" s="26" t="str">
        <f aca="false">IF(A31="","",H31*Settings!$B$11)</f>
        <v/>
      </c>
    </row>
    <row r="32" customFormat="false" ht="15" hidden="false" customHeight="true" outlineLevel="0" collapsed="false">
      <c r="A32" s="27"/>
      <c r="B32" s="27"/>
      <c r="C32" s="27"/>
      <c r="D32" s="28"/>
      <c r="E32" s="28"/>
      <c r="F32" s="24" t="str">
        <f aca="false">IF(A32="","",D32+MAX(0,E32-0.5*(D32+E32)))</f>
        <v/>
      </c>
      <c r="G32" s="25" t="str">
        <f aca="false">IF(A32="","",F32/Settings!$B$10)</f>
        <v/>
      </c>
      <c r="H32" s="25" t="str">
        <f aca="false">IF(A32="","",G32/Settings!$B$9)</f>
        <v/>
      </c>
      <c r="I32" s="26" t="str">
        <f aca="false">IF(A32="","",H32*Settings!$B$11)</f>
        <v/>
      </c>
    </row>
    <row r="33" customFormat="false" ht="15" hidden="false" customHeight="true" outlineLevel="0" collapsed="false">
      <c r="A33" s="27"/>
      <c r="B33" s="27"/>
      <c r="C33" s="27"/>
      <c r="D33" s="28"/>
      <c r="E33" s="28"/>
      <c r="F33" s="24" t="str">
        <f aca="false">IF(A33="","",D33+MAX(0,E33-0.5*(D33+E33)))</f>
        <v/>
      </c>
      <c r="G33" s="25" t="str">
        <f aca="false">IF(A33="","",F33/Settings!$B$10)</f>
        <v/>
      </c>
      <c r="H33" s="25" t="str">
        <f aca="false">IF(A33="","",G33/Settings!$B$9)</f>
        <v/>
      </c>
      <c r="I33" s="26" t="str">
        <f aca="false">IF(A33="","",H33*Settings!$B$11)</f>
        <v/>
      </c>
    </row>
    <row r="34" customFormat="false" ht="15" hidden="false" customHeight="true" outlineLevel="0" collapsed="false">
      <c r="A34" s="27"/>
      <c r="B34" s="27"/>
      <c r="C34" s="27"/>
      <c r="D34" s="28"/>
      <c r="E34" s="28"/>
      <c r="F34" s="24" t="str">
        <f aca="false">IF(A34="","",D34+MAX(0,E34-0.5*(D34+E34)))</f>
        <v/>
      </c>
      <c r="G34" s="25" t="str">
        <f aca="false">IF(A34="","",F34/Settings!$B$10)</f>
        <v/>
      </c>
      <c r="H34" s="25" t="str">
        <f aca="false">IF(A34="","",G34/Settings!$B$9)</f>
        <v/>
      </c>
      <c r="I34" s="26" t="str">
        <f aca="false">IF(A34="","",H34*Settings!$B$11)</f>
        <v/>
      </c>
    </row>
    <row r="35" customFormat="false" ht="15" hidden="false" customHeight="true" outlineLevel="0" collapsed="false">
      <c r="A35" s="27"/>
      <c r="B35" s="27"/>
      <c r="C35" s="27"/>
      <c r="D35" s="28"/>
      <c r="E35" s="28"/>
      <c r="F35" s="24" t="str">
        <f aca="false">IF(A35="","",D35+MAX(0,E35-0.5*(D35+E35)))</f>
        <v/>
      </c>
      <c r="G35" s="25" t="str">
        <f aca="false">IF(A35="","",F35/Settings!$B$10)</f>
        <v/>
      </c>
      <c r="H35" s="25" t="str">
        <f aca="false">IF(A35="","",G35/Settings!$B$9)</f>
        <v/>
      </c>
      <c r="I35" s="26" t="str">
        <f aca="false">IF(A35="","",H35*Settings!$B$11)</f>
        <v/>
      </c>
    </row>
    <row r="36" customFormat="false" ht="15" hidden="false" customHeight="true" outlineLevel="0" collapsed="false">
      <c r="A36" s="27"/>
      <c r="B36" s="27"/>
      <c r="C36" s="27"/>
      <c r="D36" s="28"/>
      <c r="E36" s="28"/>
      <c r="F36" s="24" t="str">
        <f aca="false">IF(A36="","",D36+MAX(0,E36-0.5*(D36+E36)))</f>
        <v/>
      </c>
      <c r="G36" s="25" t="str">
        <f aca="false">IF(A36="","",F36/Settings!$B$10)</f>
        <v/>
      </c>
      <c r="H36" s="25" t="str">
        <f aca="false">IF(A36="","",G36/Settings!$B$9)</f>
        <v/>
      </c>
      <c r="I36" s="26" t="str">
        <f aca="false">IF(A36="","",H36*Settings!$B$11)</f>
        <v/>
      </c>
    </row>
    <row r="37" customFormat="false" ht="15" hidden="false" customHeight="true" outlineLevel="0" collapsed="false">
      <c r="A37" s="27"/>
      <c r="B37" s="27"/>
      <c r="C37" s="27"/>
      <c r="D37" s="28"/>
      <c r="E37" s="28"/>
      <c r="F37" s="24" t="str">
        <f aca="false">IF(A37="","",D37+MAX(0,E37-0.5*(D37+E37)))</f>
        <v/>
      </c>
      <c r="G37" s="25" t="str">
        <f aca="false">IF(A37="","",F37/Settings!$B$10)</f>
        <v/>
      </c>
      <c r="H37" s="25" t="str">
        <f aca="false">IF(A37="","",G37/Settings!$B$9)</f>
        <v/>
      </c>
      <c r="I37" s="26" t="str">
        <f aca="false">IF(A37="","",H37*Settings!$B$11)</f>
        <v/>
      </c>
    </row>
    <row r="38" customFormat="false" ht="15" hidden="false" customHeight="true" outlineLevel="0" collapsed="false">
      <c r="A38" s="27"/>
      <c r="B38" s="27"/>
      <c r="C38" s="27"/>
      <c r="D38" s="28"/>
      <c r="E38" s="28"/>
      <c r="F38" s="24" t="str">
        <f aca="false">IF(A38="","",D38+MAX(0,E38-0.5*(D38+E38)))</f>
        <v/>
      </c>
      <c r="G38" s="25" t="str">
        <f aca="false">IF(A38="","",F38/Settings!$B$10)</f>
        <v/>
      </c>
      <c r="H38" s="25" t="str">
        <f aca="false">IF(A38="","",G38/Settings!$B$9)</f>
        <v/>
      </c>
      <c r="I38" s="26" t="str">
        <f aca="false">IF(A38="","",H38*Settings!$B$11)</f>
        <v/>
      </c>
    </row>
    <row r="39" customFormat="false" ht="15" hidden="false" customHeight="true" outlineLevel="0" collapsed="false">
      <c r="A39" s="27"/>
      <c r="B39" s="27"/>
      <c r="C39" s="27"/>
      <c r="D39" s="28"/>
      <c r="E39" s="28"/>
      <c r="F39" s="24" t="str">
        <f aca="false">IF(A39="","",D39+MAX(0,E39-0.5*(D39+E39)))</f>
        <v/>
      </c>
      <c r="G39" s="25" t="str">
        <f aca="false">IF(A39="","",F39/Settings!$B$10)</f>
        <v/>
      </c>
      <c r="H39" s="25" t="str">
        <f aca="false">IF(A39="","",G39/Settings!$B$9)</f>
        <v/>
      </c>
      <c r="I39" s="26" t="str">
        <f aca="false">IF(A39="","",H39*Settings!$B$11)</f>
        <v/>
      </c>
    </row>
    <row r="40" customFormat="false" ht="15" hidden="false" customHeight="true" outlineLevel="0" collapsed="false">
      <c r="A40" s="27"/>
      <c r="B40" s="27"/>
      <c r="C40" s="27"/>
      <c r="D40" s="28"/>
      <c r="E40" s="28"/>
      <c r="F40" s="24" t="str">
        <f aca="false">IF(A40="","",D40+MAX(0,E40-0.5*(D40+E40)))</f>
        <v/>
      </c>
      <c r="G40" s="25" t="str">
        <f aca="false">IF(A40="","",F40/Settings!$B$10)</f>
        <v/>
      </c>
      <c r="H40" s="25" t="str">
        <f aca="false">IF(A40="","",G40/Settings!$B$9)</f>
        <v/>
      </c>
      <c r="I40" s="26" t="str">
        <f aca="false">IF(A40="","",H40*Settings!$B$11)</f>
        <v/>
      </c>
    </row>
    <row r="41" customFormat="false" ht="15" hidden="false" customHeight="true" outlineLevel="0" collapsed="false">
      <c r="A41" s="27"/>
      <c r="B41" s="27"/>
      <c r="C41" s="27"/>
      <c r="D41" s="28"/>
      <c r="E41" s="28"/>
      <c r="F41" s="24" t="str">
        <f aca="false">IF(A41="","",D41+MAX(0,E41-0.5*(D41+E41)))</f>
        <v/>
      </c>
      <c r="G41" s="25" t="str">
        <f aca="false">IF(A41="","",F41/Settings!$B$10)</f>
        <v/>
      </c>
      <c r="H41" s="25" t="str">
        <f aca="false">IF(A41="","",G41/Settings!$B$9)</f>
        <v/>
      </c>
      <c r="I41" s="26" t="str">
        <f aca="false">IF(A41="","",H41*Settings!$B$11)</f>
        <v/>
      </c>
    </row>
    <row r="42" customFormat="false" ht="15" hidden="false" customHeight="true" outlineLevel="0" collapsed="false">
      <c r="A42" s="27"/>
      <c r="B42" s="27"/>
      <c r="C42" s="27"/>
      <c r="D42" s="28"/>
      <c r="E42" s="28"/>
      <c r="F42" s="24" t="str">
        <f aca="false">IF(A42="","",D42+MAX(0,E42-0.5*(D42+E42)))</f>
        <v/>
      </c>
      <c r="G42" s="25" t="str">
        <f aca="false">IF(A42="","",F42/Settings!$B$10)</f>
        <v/>
      </c>
      <c r="H42" s="25" t="str">
        <f aca="false">IF(A42="","",G42/Settings!$B$9)</f>
        <v/>
      </c>
      <c r="I42" s="26" t="str">
        <f aca="false">IF(A42="","",H42*Settings!$B$11)</f>
        <v/>
      </c>
    </row>
    <row r="43" customFormat="false" ht="15" hidden="false" customHeight="true" outlineLevel="0" collapsed="false">
      <c r="A43" s="27"/>
      <c r="B43" s="27"/>
      <c r="C43" s="27"/>
      <c r="D43" s="28"/>
      <c r="E43" s="28"/>
      <c r="F43" s="24" t="str">
        <f aca="false">IF(A43="","",D43+MAX(0,E43-0.5*(D43+E43)))</f>
        <v/>
      </c>
      <c r="G43" s="25" t="str">
        <f aca="false">IF(A43="","",F43/Settings!$B$10)</f>
        <v/>
      </c>
      <c r="H43" s="25" t="str">
        <f aca="false">IF(A43="","",G43/Settings!$B$9)</f>
        <v/>
      </c>
      <c r="I43" s="26" t="str">
        <f aca="false">IF(A43="","",H43*Settings!$B$11)</f>
        <v/>
      </c>
    </row>
    <row r="44" customFormat="false" ht="15" hidden="false" customHeight="true" outlineLevel="0" collapsed="false">
      <c r="A44" s="27"/>
      <c r="B44" s="27"/>
      <c r="C44" s="27"/>
      <c r="D44" s="28"/>
      <c r="E44" s="28"/>
      <c r="F44" s="24" t="str">
        <f aca="false">IF(A44="","",D44+MAX(0,E44-0.5*(D44+E44)))</f>
        <v/>
      </c>
      <c r="G44" s="25" t="str">
        <f aca="false">IF(A44="","",F44/Settings!$B$10)</f>
        <v/>
      </c>
      <c r="H44" s="25" t="str">
        <f aca="false">IF(A44="","",G44/Settings!$B$9)</f>
        <v/>
      </c>
      <c r="I44" s="26" t="str">
        <f aca="false">IF(A44="","",H44*Settings!$B$11)</f>
        <v/>
      </c>
    </row>
    <row r="45" customFormat="false" ht="15" hidden="false" customHeight="true" outlineLevel="0" collapsed="false">
      <c r="A45" s="27"/>
      <c r="B45" s="27"/>
      <c r="C45" s="27"/>
      <c r="D45" s="28"/>
      <c r="E45" s="28"/>
      <c r="F45" s="24" t="str">
        <f aca="false">IF(A45="","",D45+MAX(0,E45-0.5*(D45+E45)))</f>
        <v/>
      </c>
      <c r="G45" s="25" t="str">
        <f aca="false">IF(A45="","",F45/Settings!$B$10)</f>
        <v/>
      </c>
      <c r="H45" s="25" t="str">
        <f aca="false">IF(A45="","",G45/Settings!$B$9)</f>
        <v/>
      </c>
      <c r="I45" s="26" t="str">
        <f aca="false">IF(A45="","",H45*Settings!$B$11)</f>
        <v/>
      </c>
    </row>
    <row r="46" customFormat="false" ht="15" hidden="false" customHeight="true" outlineLevel="0" collapsed="false">
      <c r="A46" s="27"/>
      <c r="B46" s="27"/>
      <c r="C46" s="27"/>
      <c r="D46" s="28"/>
      <c r="E46" s="28"/>
      <c r="F46" s="24" t="str">
        <f aca="false">IF(A46="","",D46+MAX(0,E46-0.5*(D46+E46)))</f>
        <v/>
      </c>
      <c r="G46" s="25" t="str">
        <f aca="false">IF(A46="","",F46/Settings!$B$10)</f>
        <v/>
      </c>
      <c r="H46" s="25" t="str">
        <f aca="false">IF(A46="","",G46/Settings!$B$9)</f>
        <v/>
      </c>
      <c r="I46" s="26" t="str">
        <f aca="false">IF(A46="","",H46*Settings!$B$11)</f>
        <v/>
      </c>
    </row>
    <row r="47" customFormat="false" ht="15" hidden="false" customHeight="true" outlineLevel="0" collapsed="false">
      <c r="A47" s="27"/>
      <c r="B47" s="27"/>
      <c r="C47" s="27"/>
      <c r="D47" s="28"/>
      <c r="E47" s="28"/>
      <c r="F47" s="24" t="str">
        <f aca="false">IF(A47="","",D47+MAX(0,E47-0.5*(D47+E47)))</f>
        <v/>
      </c>
      <c r="G47" s="25" t="str">
        <f aca="false">IF(A47="","",F47/Settings!$B$10)</f>
        <v/>
      </c>
      <c r="H47" s="25" t="str">
        <f aca="false">IF(A47="","",G47/Settings!$B$9)</f>
        <v/>
      </c>
      <c r="I47" s="26" t="str">
        <f aca="false">IF(A47="","",H47*Settings!$B$11)</f>
        <v/>
      </c>
    </row>
    <row r="48" customFormat="false" ht="15" hidden="false" customHeight="true" outlineLevel="0" collapsed="false">
      <c r="A48" s="27"/>
      <c r="B48" s="27"/>
      <c r="C48" s="27"/>
      <c r="D48" s="28"/>
      <c r="E48" s="28"/>
      <c r="F48" s="24" t="str">
        <f aca="false">IF(A48="","",D48+MAX(0,E48-0.5*(D48+E48)))</f>
        <v/>
      </c>
      <c r="G48" s="25" t="str">
        <f aca="false">IF(A48="","",F48/Settings!$B$10)</f>
        <v/>
      </c>
      <c r="H48" s="25" t="str">
        <f aca="false">IF(A48="","",G48/Settings!$B$9)</f>
        <v/>
      </c>
      <c r="I48" s="26" t="str">
        <f aca="false">IF(A48="","",H48*Settings!$B$11)</f>
        <v/>
      </c>
    </row>
    <row r="49" customFormat="false" ht="15" hidden="false" customHeight="true" outlineLevel="0" collapsed="false">
      <c r="A49" s="27"/>
      <c r="B49" s="27"/>
      <c r="C49" s="27"/>
      <c r="D49" s="28"/>
      <c r="E49" s="28"/>
      <c r="F49" s="24" t="str">
        <f aca="false">IF(A49="","",D49+MAX(0,E49-0.5*(D49+E49)))</f>
        <v/>
      </c>
      <c r="G49" s="25" t="str">
        <f aca="false">IF(A49="","",F49/Settings!$B$10)</f>
        <v/>
      </c>
      <c r="H49" s="25" t="str">
        <f aca="false">IF(A49="","",G49/Settings!$B$9)</f>
        <v/>
      </c>
      <c r="I49" s="26" t="str">
        <f aca="false">IF(A49="","",H49*Settings!$B$11)</f>
        <v/>
      </c>
    </row>
    <row r="50" customFormat="false" ht="15" hidden="false" customHeight="true" outlineLevel="0" collapsed="false">
      <c r="A50" s="27"/>
      <c r="B50" s="27"/>
      <c r="C50" s="27"/>
      <c r="D50" s="28"/>
      <c r="E50" s="28"/>
      <c r="F50" s="24" t="str">
        <f aca="false">IF(A50="","",D50+MAX(0,E50-0.5*(D50+E50)))</f>
        <v/>
      </c>
      <c r="G50" s="25" t="str">
        <f aca="false">IF(A50="","",F50/Settings!$B$10)</f>
        <v/>
      </c>
      <c r="H50" s="25" t="str">
        <f aca="false">IF(A50="","",G50/Settings!$B$9)</f>
        <v/>
      </c>
      <c r="I50" s="26" t="str">
        <f aca="false">IF(A50="","",H50*Settings!$B$11)</f>
        <v/>
      </c>
    </row>
    <row r="51" customFormat="false" ht="15" hidden="false" customHeight="true" outlineLevel="0" collapsed="false">
      <c r="A51" s="27"/>
      <c r="B51" s="27"/>
      <c r="C51" s="27"/>
      <c r="D51" s="28"/>
      <c r="E51" s="28"/>
      <c r="F51" s="24" t="str">
        <f aca="false">IF(A51="","",D51+MAX(0,E51-0.5*(D51+E51)))</f>
        <v/>
      </c>
      <c r="G51" s="25" t="str">
        <f aca="false">IF(A51="","",F51/Settings!$B$10)</f>
        <v/>
      </c>
      <c r="H51" s="25" t="str">
        <f aca="false">IF(A51="","",G51/Settings!$B$9)</f>
        <v/>
      </c>
      <c r="I51" s="26" t="str">
        <f aca="false">IF(A51="","",H51*Settings!$B$11)</f>
        <v/>
      </c>
    </row>
    <row r="52" customFormat="false" ht="15" hidden="false" customHeight="true" outlineLevel="0" collapsed="false">
      <c r="A52" s="27"/>
      <c r="B52" s="27"/>
      <c r="C52" s="27"/>
      <c r="D52" s="28"/>
      <c r="E52" s="28"/>
      <c r="F52" s="24" t="str">
        <f aca="false">IF(A52="","",D52+MAX(0,E52-0.5*(D52+E52)))</f>
        <v/>
      </c>
      <c r="G52" s="25" t="str">
        <f aca="false">IF(A52="","",F52/Settings!$B$10)</f>
        <v/>
      </c>
      <c r="H52" s="25" t="str">
        <f aca="false">IF(A52="","",G52/Settings!$B$9)</f>
        <v/>
      </c>
      <c r="I52" s="26" t="str">
        <f aca="false">IF(A52="","",H52*Settings!$B$11)</f>
        <v/>
      </c>
    </row>
    <row r="53" customFormat="false" ht="15" hidden="false" customHeight="true" outlineLevel="0" collapsed="false">
      <c r="A53" s="27"/>
      <c r="B53" s="27"/>
      <c r="C53" s="27"/>
      <c r="D53" s="28"/>
      <c r="E53" s="28"/>
      <c r="F53" s="24" t="str">
        <f aca="false">IF(A53="","",D53+MAX(0,E53-0.5*(D53+E53)))</f>
        <v/>
      </c>
      <c r="G53" s="25" t="str">
        <f aca="false">IF(A53="","",F53/Settings!$B$10)</f>
        <v/>
      </c>
      <c r="H53" s="25" t="str">
        <f aca="false">IF(A53="","",G53/Settings!$B$9)</f>
        <v/>
      </c>
      <c r="I53" s="26" t="str">
        <f aca="false">IF(A53="","",H53*Settings!$B$11)</f>
        <v/>
      </c>
    </row>
    <row r="54" customFormat="false" ht="15" hidden="false" customHeight="true" outlineLevel="0" collapsed="false">
      <c r="A54" s="27"/>
      <c r="B54" s="27"/>
      <c r="C54" s="27"/>
      <c r="D54" s="28"/>
      <c r="E54" s="28"/>
      <c r="F54" s="24" t="str">
        <f aca="false">IF(A54="","",D54+MAX(0,E54-0.5*(D54+E54)))</f>
        <v/>
      </c>
      <c r="G54" s="25" t="str">
        <f aca="false">IF(A54="","",F54/Settings!$B$10)</f>
        <v/>
      </c>
      <c r="H54" s="25" t="str">
        <f aca="false">IF(A54="","",G54/Settings!$B$9)</f>
        <v/>
      </c>
      <c r="I54" s="26" t="str">
        <f aca="false">IF(A54="","",H54*Settings!$B$11)</f>
        <v/>
      </c>
    </row>
    <row r="55" customFormat="false" ht="15" hidden="false" customHeight="true" outlineLevel="0" collapsed="false">
      <c r="A55" s="27"/>
      <c r="B55" s="27"/>
      <c r="C55" s="27"/>
      <c r="D55" s="28"/>
      <c r="E55" s="28"/>
      <c r="F55" s="24" t="str">
        <f aca="false">IF(A55="","",D55+MAX(0,E55-0.5*(D55+E55)))</f>
        <v/>
      </c>
      <c r="G55" s="25" t="str">
        <f aca="false">IF(A55="","",F55/Settings!$B$10)</f>
        <v/>
      </c>
      <c r="H55" s="25" t="str">
        <f aca="false">IF(A55="","",G55/Settings!$B$9)</f>
        <v/>
      </c>
      <c r="I55" s="26" t="str">
        <f aca="false">IF(A55="","",H55*Settings!$B$11)</f>
        <v/>
      </c>
    </row>
    <row r="56" customFormat="false" ht="15" hidden="false" customHeight="true" outlineLevel="0" collapsed="false">
      <c r="A56" s="27"/>
      <c r="B56" s="27"/>
      <c r="C56" s="27"/>
      <c r="D56" s="28"/>
      <c r="E56" s="28"/>
      <c r="F56" s="24" t="str">
        <f aca="false">IF(A56="","",D56+MAX(0,E56-0.5*(D56+E56)))</f>
        <v/>
      </c>
      <c r="G56" s="25" t="str">
        <f aca="false">IF(A56="","",F56/Settings!$B$10)</f>
        <v/>
      </c>
      <c r="H56" s="25" t="str">
        <f aca="false">IF(A56="","",G56/Settings!$B$9)</f>
        <v/>
      </c>
      <c r="I56" s="26" t="str">
        <f aca="false">IF(A56="","",H56*Settings!$B$11)</f>
        <v/>
      </c>
    </row>
    <row r="57" customFormat="false" ht="15" hidden="false" customHeight="true" outlineLevel="0" collapsed="false">
      <c r="A57" s="27"/>
      <c r="B57" s="27"/>
      <c r="C57" s="27"/>
      <c r="D57" s="28"/>
      <c r="E57" s="28"/>
      <c r="F57" s="24" t="str">
        <f aca="false">IF(A57="","",D57+MAX(0,E57-0.5*(D57+E57)))</f>
        <v/>
      </c>
      <c r="G57" s="25" t="str">
        <f aca="false">IF(A57="","",F57/Settings!$B$10)</f>
        <v/>
      </c>
      <c r="H57" s="25" t="str">
        <f aca="false">IF(A57="","",G57/Settings!$B$9)</f>
        <v/>
      </c>
      <c r="I57" s="26" t="str">
        <f aca="false">IF(A57="","",H57*Settings!$B$11)</f>
        <v/>
      </c>
    </row>
    <row r="58" customFormat="false" ht="15" hidden="false" customHeight="true" outlineLevel="0" collapsed="false">
      <c r="A58" s="27"/>
      <c r="B58" s="27"/>
      <c r="C58" s="27"/>
      <c r="D58" s="28"/>
      <c r="E58" s="28"/>
      <c r="F58" s="24" t="str">
        <f aca="false">IF(A58="","",D58+MAX(0,E58-0.5*(D58+E58)))</f>
        <v/>
      </c>
      <c r="G58" s="25" t="str">
        <f aca="false">IF(A58="","",F58/Settings!$B$10)</f>
        <v/>
      </c>
      <c r="H58" s="25" t="str">
        <f aca="false">IF(A58="","",G58/Settings!$B$9)</f>
        <v/>
      </c>
      <c r="I58" s="26" t="str">
        <f aca="false">IF(A58="","",H58*Settings!$B$11)</f>
        <v/>
      </c>
    </row>
    <row r="59" customFormat="false" ht="15" hidden="false" customHeight="true" outlineLevel="0" collapsed="false">
      <c r="A59" s="27"/>
      <c r="B59" s="27"/>
      <c r="C59" s="27"/>
      <c r="D59" s="28"/>
      <c r="E59" s="28"/>
      <c r="F59" s="24" t="str">
        <f aca="false">IF(A59="","",D59+MAX(0,E59-0.5*(D59+E59)))</f>
        <v/>
      </c>
      <c r="G59" s="25" t="str">
        <f aca="false">IF(A59="","",F59/Settings!$B$10)</f>
        <v/>
      </c>
      <c r="H59" s="25" t="str">
        <f aca="false">IF(A59="","",G59/Settings!$B$9)</f>
        <v/>
      </c>
      <c r="I59" s="26" t="str">
        <f aca="false">IF(A59="","",H59*Settings!$B$11)</f>
        <v/>
      </c>
    </row>
    <row r="60" customFormat="false" ht="15" hidden="false" customHeight="true" outlineLevel="0" collapsed="false">
      <c r="A60" s="27"/>
      <c r="B60" s="27"/>
      <c r="C60" s="27"/>
      <c r="D60" s="28"/>
      <c r="E60" s="28"/>
      <c r="F60" s="24" t="str">
        <f aca="false">IF(A60="","",D60+MAX(0,E60-0.5*(D60+E60)))</f>
        <v/>
      </c>
      <c r="G60" s="25" t="str">
        <f aca="false">IF(A60="","",F60/Settings!$B$10)</f>
        <v/>
      </c>
      <c r="H60" s="25" t="str">
        <f aca="false">IF(A60="","",G60/Settings!$B$9)</f>
        <v/>
      </c>
      <c r="I60" s="26" t="str">
        <f aca="false">IF(A60="","",H60*Settings!$B$11)</f>
        <v/>
      </c>
    </row>
    <row r="61" customFormat="false" ht="15" hidden="false" customHeight="true" outlineLevel="0" collapsed="false">
      <c r="A61" s="27"/>
      <c r="B61" s="27"/>
      <c r="C61" s="27"/>
      <c r="D61" s="28"/>
      <c r="E61" s="28"/>
      <c r="F61" s="24" t="str">
        <f aca="false">IF(A61="","",D61+MAX(0,E61-0.5*(D61+E61)))</f>
        <v/>
      </c>
      <c r="G61" s="25" t="str">
        <f aca="false">IF(A61="","",F61/Settings!$B$10)</f>
        <v/>
      </c>
      <c r="H61" s="25" t="str">
        <f aca="false">IF(A61="","",G61/Settings!$B$9)</f>
        <v/>
      </c>
      <c r="I61" s="26" t="str">
        <f aca="false">IF(A61="","",H61*Settings!$B$11)</f>
        <v/>
      </c>
    </row>
    <row r="62" customFormat="false" ht="15" hidden="false" customHeight="true" outlineLevel="0" collapsed="false">
      <c r="A62" s="27"/>
      <c r="B62" s="27"/>
      <c r="C62" s="27"/>
      <c r="D62" s="28"/>
      <c r="E62" s="28"/>
      <c r="F62" s="24" t="str">
        <f aca="false">IF(A62="","",D62+MAX(0,E62-0.5*(D62+E62)))</f>
        <v/>
      </c>
      <c r="G62" s="25" t="str">
        <f aca="false">IF(A62="","",F62/Settings!$B$10)</f>
        <v/>
      </c>
      <c r="H62" s="25" t="str">
        <f aca="false">IF(A62="","",G62/Settings!$B$9)</f>
        <v/>
      </c>
      <c r="I62" s="26" t="str">
        <f aca="false">IF(A62="","",H62*Settings!$B$11)</f>
        <v/>
      </c>
    </row>
    <row r="63" customFormat="false" ht="15" hidden="false" customHeight="true" outlineLevel="0" collapsed="false">
      <c r="A63" s="27"/>
      <c r="B63" s="27"/>
      <c r="C63" s="27"/>
      <c r="D63" s="28"/>
      <c r="E63" s="28"/>
      <c r="F63" s="24" t="str">
        <f aca="false">IF(A63="","",D63+MAX(0,E63-0.5*(D63+E63)))</f>
        <v/>
      </c>
      <c r="G63" s="25" t="str">
        <f aca="false">IF(A63="","",F63/Settings!$B$10)</f>
        <v/>
      </c>
      <c r="H63" s="25" t="str">
        <f aca="false">IF(A63="","",G63/Settings!$B$9)</f>
        <v/>
      </c>
      <c r="I63" s="26" t="str">
        <f aca="false">IF(A63="","",H63*Settings!$B$11)</f>
        <v/>
      </c>
    </row>
    <row r="64" customFormat="false" ht="15" hidden="false" customHeight="true" outlineLevel="0" collapsed="false">
      <c r="A64" s="27"/>
      <c r="B64" s="27"/>
      <c r="C64" s="27"/>
      <c r="D64" s="28"/>
      <c r="E64" s="28"/>
      <c r="F64" s="24" t="str">
        <f aca="false">IF(A64="","",D64+MAX(0,E64-0.5*(D64+E64)))</f>
        <v/>
      </c>
      <c r="G64" s="25" t="str">
        <f aca="false">IF(A64="","",F64/Settings!$B$10)</f>
        <v/>
      </c>
      <c r="H64" s="25" t="str">
        <f aca="false">IF(A64="","",G64/Settings!$B$9)</f>
        <v/>
      </c>
      <c r="I64" s="26" t="str">
        <f aca="false">IF(A64="","",H64*Settings!$B$11)</f>
        <v/>
      </c>
    </row>
    <row r="65" customFormat="false" ht="15" hidden="false" customHeight="true" outlineLevel="0" collapsed="false">
      <c r="A65" s="27"/>
      <c r="B65" s="27"/>
      <c r="C65" s="27"/>
      <c r="D65" s="28"/>
      <c r="E65" s="28"/>
      <c r="F65" s="24" t="str">
        <f aca="false">IF(A65="","",D65+MAX(0,E65-0.5*(D65+E65)))</f>
        <v/>
      </c>
      <c r="G65" s="25" t="str">
        <f aca="false">IF(A65="","",F65/Settings!$B$10)</f>
        <v/>
      </c>
      <c r="H65" s="25" t="str">
        <f aca="false">IF(A65="","",G65/Settings!$B$9)</f>
        <v/>
      </c>
      <c r="I65" s="26" t="str">
        <f aca="false">IF(A65="","",H65*Settings!$B$11)</f>
        <v/>
      </c>
    </row>
    <row r="66" customFormat="false" ht="15" hidden="false" customHeight="true" outlineLevel="0" collapsed="false">
      <c r="A66" s="27"/>
      <c r="B66" s="27"/>
      <c r="C66" s="27"/>
      <c r="D66" s="28"/>
      <c r="E66" s="28"/>
      <c r="F66" s="24" t="str">
        <f aca="false">IF(A66="","",D66+MAX(0,E66-0.5*(D66+E66)))</f>
        <v/>
      </c>
      <c r="G66" s="25" t="str">
        <f aca="false">IF(A66="","",F66/Settings!$B$10)</f>
        <v/>
      </c>
      <c r="H66" s="25" t="str">
        <f aca="false">IF(A66="","",G66/Settings!$B$9)</f>
        <v/>
      </c>
      <c r="I66" s="26" t="str">
        <f aca="false">IF(A66="","",H66*Settings!$B$11)</f>
        <v/>
      </c>
    </row>
    <row r="67" customFormat="false" ht="15" hidden="false" customHeight="true" outlineLevel="0" collapsed="false">
      <c r="A67" s="27"/>
      <c r="B67" s="27"/>
      <c r="C67" s="27"/>
      <c r="D67" s="28"/>
      <c r="E67" s="28"/>
      <c r="F67" s="24" t="str">
        <f aca="false">IF(A67="","",D67+MAX(0,E67-0.5*(D67+E67)))</f>
        <v/>
      </c>
      <c r="G67" s="25" t="str">
        <f aca="false">IF(A67="","",F67/Settings!$B$10)</f>
        <v/>
      </c>
      <c r="H67" s="25" t="str">
        <f aca="false">IF(A67="","",G67/Settings!$B$9)</f>
        <v/>
      </c>
      <c r="I67" s="26" t="str">
        <f aca="false">IF(A67="","",H67*Settings!$B$11)</f>
        <v/>
      </c>
    </row>
    <row r="68" customFormat="false" ht="15" hidden="false" customHeight="true" outlineLevel="0" collapsed="false">
      <c r="A68" s="27"/>
      <c r="B68" s="27"/>
      <c r="C68" s="27"/>
      <c r="D68" s="28"/>
      <c r="E68" s="28"/>
      <c r="F68" s="24" t="str">
        <f aca="false">IF(A68="","",D68+MAX(0,E68-0.5*(D68+E68)))</f>
        <v/>
      </c>
      <c r="G68" s="25" t="str">
        <f aca="false">IF(A68="","",F68/Settings!$B$10)</f>
        <v/>
      </c>
      <c r="H68" s="25" t="str">
        <f aca="false">IF(A68="","",G68/Settings!$B$9)</f>
        <v/>
      </c>
      <c r="I68" s="26" t="str">
        <f aca="false">IF(A68="","",H68*Settings!$B$11)</f>
        <v/>
      </c>
    </row>
    <row r="69" customFormat="false" ht="15" hidden="false" customHeight="true" outlineLevel="0" collapsed="false">
      <c r="A69" s="27"/>
      <c r="B69" s="27"/>
      <c r="C69" s="27"/>
      <c r="D69" s="28"/>
      <c r="E69" s="28"/>
      <c r="F69" s="24" t="str">
        <f aca="false">IF(A69="","",D69+MAX(0,E69-0.5*(D69+E69)))</f>
        <v/>
      </c>
      <c r="G69" s="25" t="str">
        <f aca="false">IF(A69="","",F69/Settings!$B$10)</f>
        <v/>
      </c>
      <c r="H69" s="25" t="str">
        <f aca="false">IF(A69="","",G69/Settings!$B$9)</f>
        <v/>
      </c>
      <c r="I69" s="26" t="str">
        <f aca="false">IF(A69="","",H69*Settings!$B$11)</f>
        <v/>
      </c>
    </row>
    <row r="70" customFormat="false" ht="15" hidden="false" customHeight="true" outlineLevel="0" collapsed="false">
      <c r="A70" s="27"/>
      <c r="B70" s="27"/>
      <c r="C70" s="27"/>
      <c r="D70" s="28"/>
      <c r="E70" s="28"/>
      <c r="F70" s="24" t="str">
        <f aca="false">IF(A70="","",D70+MAX(0,E70-0.5*(D70+E70)))</f>
        <v/>
      </c>
      <c r="G70" s="25" t="str">
        <f aca="false">IF(A70="","",F70/Settings!$B$10)</f>
        <v/>
      </c>
      <c r="H70" s="25" t="str">
        <f aca="false">IF(A70="","",G70/Settings!$B$9)</f>
        <v/>
      </c>
      <c r="I70" s="26" t="str">
        <f aca="false">IF(A70="","",H70*Settings!$B$11)</f>
        <v/>
      </c>
    </row>
    <row r="71" customFormat="false" ht="15" hidden="false" customHeight="true" outlineLevel="0" collapsed="false">
      <c r="A71" s="27"/>
      <c r="B71" s="27"/>
      <c r="C71" s="27"/>
      <c r="D71" s="28"/>
      <c r="E71" s="28"/>
      <c r="F71" s="24" t="str">
        <f aca="false">IF(A71="","",D71+MAX(0,E71-0.5*(D71+E71)))</f>
        <v/>
      </c>
      <c r="G71" s="25" t="str">
        <f aca="false">IF(A71="","",F71/Settings!$B$10)</f>
        <v/>
      </c>
      <c r="H71" s="25" t="str">
        <f aca="false">IF(A71="","",G71/Settings!$B$9)</f>
        <v/>
      </c>
      <c r="I71" s="26" t="str">
        <f aca="false">IF(A71="","",H71*Settings!$B$11)</f>
        <v/>
      </c>
    </row>
    <row r="72" customFormat="false" ht="15" hidden="false" customHeight="true" outlineLevel="0" collapsed="false">
      <c r="A72" s="27"/>
      <c r="B72" s="27"/>
      <c r="C72" s="27"/>
      <c r="D72" s="28"/>
      <c r="E72" s="28"/>
      <c r="F72" s="24" t="str">
        <f aca="false">IF(A72="","",D72+MAX(0,E72-0.5*(D72+E72)))</f>
        <v/>
      </c>
      <c r="G72" s="25" t="str">
        <f aca="false">IF(A72="","",F72/Settings!$B$10)</f>
        <v/>
      </c>
      <c r="H72" s="25" t="str">
        <f aca="false">IF(A72="","",G72/Settings!$B$9)</f>
        <v/>
      </c>
      <c r="I72" s="26" t="str">
        <f aca="false">IF(A72="","",H72*Settings!$B$11)</f>
        <v/>
      </c>
    </row>
    <row r="73" customFormat="false" ht="15" hidden="false" customHeight="true" outlineLevel="0" collapsed="false">
      <c r="A73" s="27"/>
      <c r="B73" s="27"/>
      <c r="C73" s="27"/>
      <c r="D73" s="28"/>
      <c r="E73" s="28"/>
      <c r="F73" s="24" t="str">
        <f aca="false">IF(A73="","",D73+MAX(0,E73-0.5*(D73+E73)))</f>
        <v/>
      </c>
      <c r="G73" s="25" t="str">
        <f aca="false">IF(A73="","",F73/Settings!$B$10)</f>
        <v/>
      </c>
      <c r="H73" s="25" t="str">
        <f aca="false">IF(A73="","",G73/Settings!$B$9)</f>
        <v/>
      </c>
      <c r="I73" s="26" t="str">
        <f aca="false">IF(A73="","",H73*Settings!$B$11)</f>
        <v/>
      </c>
    </row>
    <row r="74" customFormat="false" ht="15" hidden="false" customHeight="true" outlineLevel="0" collapsed="false">
      <c r="A74" s="27"/>
      <c r="B74" s="27"/>
      <c r="C74" s="27"/>
      <c r="D74" s="28"/>
      <c r="E74" s="28"/>
      <c r="F74" s="24" t="str">
        <f aca="false">IF(A74="","",D74+MAX(0,E74-0.5*(D74+E74)))</f>
        <v/>
      </c>
      <c r="G74" s="25" t="str">
        <f aca="false">IF(A74="","",F74/Settings!$B$10)</f>
        <v/>
      </c>
      <c r="H74" s="25" t="str">
        <f aca="false">IF(A74="","",G74/Settings!$B$9)</f>
        <v/>
      </c>
      <c r="I74" s="26" t="str">
        <f aca="false">IF(A74="","",H74*Settings!$B$11)</f>
        <v/>
      </c>
    </row>
    <row r="75" customFormat="false" ht="15" hidden="false" customHeight="true" outlineLevel="0" collapsed="false">
      <c r="A75" s="27"/>
      <c r="B75" s="27"/>
      <c r="C75" s="27"/>
      <c r="D75" s="28"/>
      <c r="E75" s="28"/>
      <c r="F75" s="24" t="str">
        <f aca="false">IF(A75="","",D75+MAX(0,E75-0.5*(D75+E75)))</f>
        <v/>
      </c>
      <c r="G75" s="25" t="str">
        <f aca="false">IF(A75="","",F75/Settings!$B$10)</f>
        <v/>
      </c>
      <c r="H75" s="25" t="str">
        <f aca="false">IF(A75="","",G75/Settings!$B$9)</f>
        <v/>
      </c>
      <c r="I75" s="26" t="str">
        <f aca="false">IF(A75="","",H75*Settings!$B$11)</f>
        <v/>
      </c>
    </row>
    <row r="76" customFormat="false" ht="15" hidden="false" customHeight="true" outlineLevel="0" collapsed="false">
      <c r="A76" s="27"/>
      <c r="B76" s="27"/>
      <c r="C76" s="27"/>
      <c r="D76" s="28"/>
      <c r="E76" s="28"/>
      <c r="F76" s="24" t="str">
        <f aca="false">IF(A76="","",D76+MAX(0,E76-0.5*(D76+E76)))</f>
        <v/>
      </c>
      <c r="G76" s="25" t="str">
        <f aca="false">IF(A76="","",F76/Settings!$B$10)</f>
        <v/>
      </c>
      <c r="H76" s="25" t="str">
        <f aca="false">IF(A76="","",G76/Settings!$B$9)</f>
        <v/>
      </c>
      <c r="I76" s="26" t="str">
        <f aca="false">IF(A76="","",H76*Settings!$B$11)</f>
        <v/>
      </c>
    </row>
    <row r="77" customFormat="false" ht="15" hidden="false" customHeight="true" outlineLevel="0" collapsed="false">
      <c r="A77" s="27"/>
      <c r="B77" s="27"/>
      <c r="C77" s="27"/>
      <c r="D77" s="28"/>
      <c r="E77" s="28"/>
      <c r="F77" s="24" t="str">
        <f aca="false">IF(A77="","",D77+MAX(0,E77-0.5*(D77+E77)))</f>
        <v/>
      </c>
      <c r="G77" s="25" t="str">
        <f aca="false">IF(A77="","",F77/Settings!$B$10)</f>
        <v/>
      </c>
      <c r="H77" s="25" t="str">
        <f aca="false">IF(A77="","",G77/Settings!$B$9)</f>
        <v/>
      </c>
      <c r="I77" s="26" t="str">
        <f aca="false">IF(A77="","",H77*Settings!$B$11)</f>
        <v/>
      </c>
    </row>
    <row r="78" customFormat="false" ht="15" hidden="false" customHeight="true" outlineLevel="0" collapsed="false">
      <c r="A78" s="27"/>
      <c r="B78" s="27"/>
      <c r="C78" s="27"/>
      <c r="D78" s="28"/>
      <c r="E78" s="28"/>
      <c r="F78" s="24" t="str">
        <f aca="false">IF(A78="","",D78+MAX(0,E78-0.5*(D78+E78)))</f>
        <v/>
      </c>
      <c r="G78" s="25" t="str">
        <f aca="false">IF(A78="","",F78/Settings!$B$10)</f>
        <v/>
      </c>
      <c r="H78" s="25" t="str">
        <f aca="false">IF(A78="","",G78/Settings!$B$9)</f>
        <v/>
      </c>
      <c r="I78" s="26" t="str">
        <f aca="false">IF(A78="","",H78*Settings!$B$11)</f>
        <v/>
      </c>
    </row>
    <row r="79" customFormat="false" ht="15" hidden="false" customHeight="true" outlineLevel="0" collapsed="false">
      <c r="A79" s="27"/>
      <c r="B79" s="27"/>
      <c r="C79" s="27"/>
      <c r="D79" s="28"/>
      <c r="E79" s="28"/>
      <c r="F79" s="24" t="str">
        <f aca="false">IF(A79="","",D79+MAX(0,E79-0.5*(D79+E79)))</f>
        <v/>
      </c>
      <c r="G79" s="25" t="str">
        <f aca="false">IF(A79="","",F79/Settings!$B$10)</f>
        <v/>
      </c>
      <c r="H79" s="25" t="str">
        <f aca="false">IF(A79="","",G79/Settings!$B$9)</f>
        <v/>
      </c>
      <c r="I79" s="26" t="str">
        <f aca="false">IF(A79="","",H79*Settings!$B$11)</f>
        <v/>
      </c>
    </row>
    <row r="80" customFormat="false" ht="15" hidden="false" customHeight="true" outlineLevel="0" collapsed="false">
      <c r="A80" s="27"/>
      <c r="B80" s="27"/>
      <c r="C80" s="27"/>
      <c r="D80" s="28"/>
      <c r="E80" s="28"/>
      <c r="F80" s="24" t="str">
        <f aca="false">IF(A80="","",D80+MAX(0,E80-0.5*(D80+E80)))</f>
        <v/>
      </c>
      <c r="G80" s="25" t="str">
        <f aca="false">IF(A80="","",F80/Settings!$B$10)</f>
        <v/>
      </c>
      <c r="H80" s="25" t="str">
        <f aca="false">IF(A80="","",G80/Settings!$B$9)</f>
        <v/>
      </c>
      <c r="I80" s="26" t="str">
        <f aca="false">IF(A80="","",H80*Settings!$B$11)</f>
        <v/>
      </c>
    </row>
    <row r="81" customFormat="false" ht="15" hidden="false" customHeight="true" outlineLevel="0" collapsed="false">
      <c r="A81" s="27"/>
      <c r="B81" s="27"/>
      <c r="C81" s="27"/>
      <c r="D81" s="28"/>
      <c r="E81" s="28"/>
      <c r="F81" s="24" t="str">
        <f aca="false">IF(A81="","",D81+MAX(0,E81-0.5*(D81+E81)))</f>
        <v/>
      </c>
      <c r="G81" s="25" t="str">
        <f aca="false">IF(A81="","",F81/Settings!$B$10)</f>
        <v/>
      </c>
      <c r="H81" s="25" t="str">
        <f aca="false">IF(A81="","",G81/Settings!$B$9)</f>
        <v/>
      </c>
      <c r="I81" s="26" t="str">
        <f aca="false">IF(A81="","",H81*Settings!$B$11)</f>
        <v/>
      </c>
    </row>
    <row r="82" customFormat="false" ht="15" hidden="false" customHeight="true" outlineLevel="0" collapsed="false">
      <c r="A82" s="27"/>
      <c r="B82" s="27"/>
      <c r="C82" s="27"/>
      <c r="D82" s="28"/>
      <c r="E82" s="28"/>
      <c r="F82" s="24" t="str">
        <f aca="false">IF(A82="","",D82+MAX(0,E82-0.5*(D82+E82)))</f>
        <v/>
      </c>
      <c r="G82" s="25" t="str">
        <f aca="false">IF(A82="","",F82/Settings!$B$10)</f>
        <v/>
      </c>
      <c r="H82" s="25" t="str">
        <f aca="false">IF(A82="","",G82/Settings!$B$9)</f>
        <v/>
      </c>
      <c r="I82" s="26" t="str">
        <f aca="false">IF(A82="","",H82*Settings!$B$11)</f>
        <v/>
      </c>
    </row>
    <row r="83" customFormat="false" ht="15" hidden="false" customHeight="true" outlineLevel="0" collapsed="false">
      <c r="A83" s="27"/>
      <c r="B83" s="27"/>
      <c r="C83" s="27"/>
      <c r="D83" s="28"/>
      <c r="E83" s="28"/>
      <c r="F83" s="24" t="str">
        <f aca="false">IF(A83="","",D83+MAX(0,E83-0.5*(D83+E83)))</f>
        <v/>
      </c>
      <c r="G83" s="25" t="str">
        <f aca="false">IF(A83="","",F83/Settings!$B$10)</f>
        <v/>
      </c>
      <c r="H83" s="25" t="str">
        <f aca="false">IF(A83="","",G83/Settings!$B$9)</f>
        <v/>
      </c>
      <c r="I83" s="26" t="str">
        <f aca="false">IF(A83="","",H83*Settings!$B$11)</f>
        <v/>
      </c>
    </row>
    <row r="84" customFormat="false" ht="15" hidden="false" customHeight="true" outlineLevel="0" collapsed="false">
      <c r="A84" s="27"/>
      <c r="B84" s="27"/>
      <c r="C84" s="27"/>
      <c r="D84" s="28"/>
      <c r="E84" s="28"/>
      <c r="F84" s="24" t="str">
        <f aca="false">IF(A84="","",D84+MAX(0,E84-0.5*(D84+E84)))</f>
        <v/>
      </c>
      <c r="G84" s="25" t="str">
        <f aca="false">IF(A84="","",F84/Settings!$B$10)</f>
        <v/>
      </c>
      <c r="H84" s="25" t="str">
        <f aca="false">IF(A84="","",G84/Settings!$B$9)</f>
        <v/>
      </c>
      <c r="I84" s="26" t="str">
        <f aca="false">IF(A84="","",H84*Settings!$B$11)</f>
        <v/>
      </c>
    </row>
    <row r="85" customFormat="false" ht="15" hidden="false" customHeight="true" outlineLevel="0" collapsed="false">
      <c r="A85" s="27"/>
      <c r="B85" s="27"/>
      <c r="C85" s="27"/>
      <c r="D85" s="28"/>
      <c r="E85" s="28"/>
      <c r="F85" s="24" t="str">
        <f aca="false">IF(A85="","",D85+MAX(0,E85-0.5*(D85+E85)))</f>
        <v/>
      </c>
      <c r="G85" s="25" t="str">
        <f aca="false">IF(A85="","",F85/Settings!$B$10)</f>
        <v/>
      </c>
      <c r="H85" s="25" t="str">
        <f aca="false">IF(A85="","",G85/Settings!$B$9)</f>
        <v/>
      </c>
      <c r="I85" s="26" t="str">
        <f aca="false">IF(A85="","",H85*Settings!$B$11)</f>
        <v/>
      </c>
    </row>
    <row r="86" customFormat="false" ht="15" hidden="false" customHeight="true" outlineLevel="0" collapsed="false">
      <c r="A86" s="27"/>
      <c r="B86" s="27"/>
      <c r="C86" s="27"/>
      <c r="D86" s="28"/>
      <c r="E86" s="28"/>
      <c r="F86" s="24" t="str">
        <f aca="false">IF(A86="","",D86+MAX(0,E86-0.5*(D86+E86)))</f>
        <v/>
      </c>
      <c r="G86" s="25" t="str">
        <f aca="false">IF(A86="","",F86/Settings!$B$10)</f>
        <v/>
      </c>
      <c r="H86" s="25" t="str">
        <f aca="false">IF(A86="","",G86/Settings!$B$9)</f>
        <v/>
      </c>
      <c r="I86" s="26" t="str">
        <f aca="false">IF(A86="","",H86*Settings!$B$11)</f>
        <v/>
      </c>
    </row>
    <row r="87" customFormat="false" ht="15" hidden="false" customHeight="true" outlineLevel="0" collapsed="false">
      <c r="A87" s="27"/>
      <c r="B87" s="27"/>
      <c r="C87" s="27"/>
      <c r="D87" s="28"/>
      <c r="E87" s="28"/>
      <c r="F87" s="24" t="str">
        <f aca="false">IF(A87="","",D87+MAX(0,E87-0.5*(D87+E87)))</f>
        <v/>
      </c>
      <c r="G87" s="25" t="str">
        <f aca="false">IF(A87="","",F87/Settings!$B$10)</f>
        <v/>
      </c>
      <c r="H87" s="25" t="str">
        <f aca="false">IF(A87="","",G87/Settings!$B$9)</f>
        <v/>
      </c>
      <c r="I87" s="26" t="str">
        <f aca="false">IF(A87="","",H87*Settings!$B$11)</f>
        <v/>
      </c>
    </row>
    <row r="88" customFormat="false" ht="15" hidden="false" customHeight="true" outlineLevel="0" collapsed="false">
      <c r="A88" s="27"/>
      <c r="B88" s="27"/>
      <c r="C88" s="27"/>
      <c r="D88" s="28"/>
      <c r="E88" s="28"/>
      <c r="F88" s="24" t="str">
        <f aca="false">IF(A88="","",D88+MAX(0,E88-0.5*(D88+E88)))</f>
        <v/>
      </c>
      <c r="G88" s="25" t="str">
        <f aca="false">IF(A88="","",F88/Settings!$B$10)</f>
        <v/>
      </c>
      <c r="H88" s="25" t="str">
        <f aca="false">IF(A88="","",G88/Settings!$B$9)</f>
        <v/>
      </c>
      <c r="I88" s="26" t="str">
        <f aca="false">IF(A88="","",H88*Settings!$B$11)</f>
        <v/>
      </c>
    </row>
    <row r="89" customFormat="false" ht="15" hidden="false" customHeight="true" outlineLevel="0" collapsed="false">
      <c r="A89" s="27"/>
      <c r="B89" s="27"/>
      <c r="C89" s="27"/>
      <c r="D89" s="28"/>
      <c r="E89" s="28"/>
      <c r="F89" s="24" t="str">
        <f aca="false">IF(A89="","",D89+MAX(0,E89-0.5*(D89+E89)))</f>
        <v/>
      </c>
      <c r="G89" s="25" t="str">
        <f aca="false">IF(A89="","",F89/Settings!$B$10)</f>
        <v/>
      </c>
      <c r="H89" s="25" t="str">
        <f aca="false">IF(A89="","",G89/Settings!$B$9)</f>
        <v/>
      </c>
      <c r="I89" s="26" t="str">
        <f aca="false">IF(A89="","",H89*Settings!$B$11)</f>
        <v/>
      </c>
    </row>
    <row r="90" customFormat="false" ht="15" hidden="false" customHeight="true" outlineLevel="0" collapsed="false">
      <c r="A90" s="27"/>
      <c r="B90" s="27"/>
      <c r="C90" s="27"/>
      <c r="D90" s="28"/>
      <c r="E90" s="28"/>
      <c r="F90" s="24" t="str">
        <f aca="false">IF(A90="","",D90+MAX(0,E90-0.5*(D90+E90)))</f>
        <v/>
      </c>
      <c r="G90" s="25" t="str">
        <f aca="false">IF(A90="","",F90/Settings!$B$10)</f>
        <v/>
      </c>
      <c r="H90" s="25" t="str">
        <f aca="false">IF(A90="","",G90/Settings!$B$9)</f>
        <v/>
      </c>
      <c r="I90" s="26" t="str">
        <f aca="false">IF(A90="","",H90*Settings!$B$11)</f>
        <v/>
      </c>
    </row>
    <row r="91" customFormat="false" ht="15" hidden="false" customHeight="true" outlineLevel="0" collapsed="false">
      <c r="A91" s="27"/>
      <c r="B91" s="27"/>
      <c r="C91" s="27"/>
      <c r="D91" s="28"/>
      <c r="E91" s="28"/>
      <c r="F91" s="24" t="str">
        <f aca="false">IF(A91="","",D91+MAX(0,E91-0.5*(D91+E91)))</f>
        <v/>
      </c>
      <c r="G91" s="25" t="str">
        <f aca="false">IF(A91="","",F91/Settings!$B$10)</f>
        <v/>
      </c>
      <c r="H91" s="25" t="str">
        <f aca="false">IF(A91="","",G91/Settings!$B$9)</f>
        <v/>
      </c>
      <c r="I91" s="26" t="str">
        <f aca="false">IF(A91="","",H91*Settings!$B$11)</f>
        <v/>
      </c>
    </row>
    <row r="92" customFormat="false" ht="15" hidden="false" customHeight="true" outlineLevel="0" collapsed="false">
      <c r="A92" s="27"/>
      <c r="B92" s="27"/>
      <c r="C92" s="27"/>
      <c r="D92" s="28"/>
      <c r="E92" s="28"/>
      <c r="F92" s="24" t="str">
        <f aca="false">IF(A92="","",D92+MAX(0,E92-0.5*(D92+E92)))</f>
        <v/>
      </c>
      <c r="G92" s="25" t="str">
        <f aca="false">IF(A92="","",F92/Settings!$B$10)</f>
        <v/>
      </c>
      <c r="H92" s="25" t="str">
        <f aca="false">IF(A92="","",G92/Settings!$B$9)</f>
        <v/>
      </c>
      <c r="I92" s="26" t="str">
        <f aca="false">IF(A92="","",H92*Settings!$B$11)</f>
        <v/>
      </c>
    </row>
    <row r="93" customFormat="false" ht="15" hidden="false" customHeight="true" outlineLevel="0" collapsed="false">
      <c r="A93" s="27"/>
      <c r="B93" s="27"/>
      <c r="C93" s="27"/>
      <c r="D93" s="28"/>
      <c r="E93" s="28"/>
      <c r="F93" s="24" t="str">
        <f aca="false">IF(A93="","",D93+MAX(0,E93-0.5*(D93+E93)))</f>
        <v/>
      </c>
      <c r="G93" s="25" t="str">
        <f aca="false">IF(A93="","",F93/Settings!$B$10)</f>
        <v/>
      </c>
      <c r="H93" s="25" t="str">
        <f aca="false">IF(A93="","",G93/Settings!$B$9)</f>
        <v/>
      </c>
      <c r="I93" s="26" t="str">
        <f aca="false">IF(A93="","",H93*Settings!$B$11)</f>
        <v/>
      </c>
    </row>
    <row r="94" customFormat="false" ht="15" hidden="false" customHeight="true" outlineLevel="0" collapsed="false">
      <c r="A94" s="27"/>
      <c r="B94" s="27"/>
      <c r="C94" s="27"/>
      <c r="D94" s="28"/>
      <c r="E94" s="28"/>
      <c r="F94" s="24" t="str">
        <f aca="false">IF(A94="","",D94+MAX(0,E94-0.5*(D94+E94)))</f>
        <v/>
      </c>
      <c r="G94" s="25" t="str">
        <f aca="false">IF(A94="","",F94/Settings!$B$10)</f>
        <v/>
      </c>
      <c r="H94" s="25" t="str">
        <f aca="false">IF(A94="","",G94/Settings!$B$9)</f>
        <v/>
      </c>
      <c r="I94" s="26" t="str">
        <f aca="false">IF(A94="","",H94*Settings!$B$11)</f>
        <v/>
      </c>
    </row>
    <row r="95" customFormat="false" ht="15" hidden="false" customHeight="true" outlineLevel="0" collapsed="false">
      <c r="A95" s="27"/>
      <c r="B95" s="27"/>
      <c r="C95" s="27"/>
      <c r="D95" s="28"/>
      <c r="E95" s="28"/>
      <c r="F95" s="24" t="str">
        <f aca="false">IF(A95="","",D95+MAX(0,E95-0.5*(D95+E95)))</f>
        <v/>
      </c>
      <c r="G95" s="25" t="str">
        <f aca="false">IF(A95="","",F95/Settings!$B$10)</f>
        <v/>
      </c>
      <c r="H95" s="25" t="str">
        <f aca="false">IF(A95="","",G95/Settings!$B$9)</f>
        <v/>
      </c>
      <c r="I95" s="26" t="str">
        <f aca="false">IF(A95="","",H95*Settings!$B$11)</f>
        <v/>
      </c>
    </row>
    <row r="96" customFormat="false" ht="15" hidden="false" customHeight="true" outlineLevel="0" collapsed="false">
      <c r="A96" s="27"/>
      <c r="B96" s="27"/>
      <c r="C96" s="27"/>
      <c r="D96" s="28"/>
      <c r="E96" s="28"/>
      <c r="F96" s="24" t="str">
        <f aca="false">IF(A96="","",D96+MAX(0,E96-0.5*(D96+E96)))</f>
        <v/>
      </c>
      <c r="G96" s="25" t="str">
        <f aca="false">IF(A96="","",F96/Settings!$B$10)</f>
        <v/>
      </c>
      <c r="H96" s="25" t="str">
        <f aca="false">IF(A96="","",G96/Settings!$B$9)</f>
        <v/>
      </c>
      <c r="I96" s="26" t="str">
        <f aca="false">IF(A96="","",H96*Settings!$B$11)</f>
        <v/>
      </c>
    </row>
    <row r="97" customFormat="false" ht="15" hidden="false" customHeight="true" outlineLevel="0" collapsed="false">
      <c r="A97" s="27"/>
      <c r="B97" s="27"/>
      <c r="C97" s="27"/>
      <c r="D97" s="28"/>
      <c r="E97" s="28"/>
      <c r="F97" s="24" t="str">
        <f aca="false">IF(A97="","",D97+MAX(0,E97-0.5*(D97+E97)))</f>
        <v/>
      </c>
      <c r="G97" s="25" t="str">
        <f aca="false">IF(A97="","",F97/Settings!$B$10)</f>
        <v/>
      </c>
      <c r="H97" s="25" t="str">
        <f aca="false">IF(A97="","",G97/Settings!$B$9)</f>
        <v/>
      </c>
      <c r="I97" s="26" t="str">
        <f aca="false">IF(A97="","",H97*Settings!$B$11)</f>
        <v/>
      </c>
    </row>
    <row r="98" customFormat="false" ht="15" hidden="false" customHeight="true" outlineLevel="0" collapsed="false">
      <c r="A98" s="27"/>
      <c r="B98" s="27"/>
      <c r="C98" s="27"/>
      <c r="D98" s="28"/>
      <c r="E98" s="28"/>
      <c r="F98" s="24" t="str">
        <f aca="false">IF(A98="","",D98+MAX(0,E98-0.5*(D98+E98)))</f>
        <v/>
      </c>
      <c r="G98" s="25" t="str">
        <f aca="false">IF(A98="","",F98/Settings!$B$10)</f>
        <v/>
      </c>
      <c r="H98" s="25" t="str">
        <f aca="false">IF(A98="","",G98/Settings!$B$9)</f>
        <v/>
      </c>
      <c r="I98" s="26" t="str">
        <f aca="false">IF(A98="","",H98*Settings!$B$11)</f>
        <v/>
      </c>
    </row>
    <row r="99" customFormat="false" ht="15" hidden="false" customHeight="true" outlineLevel="0" collapsed="false">
      <c r="A99" s="27"/>
      <c r="B99" s="27"/>
      <c r="C99" s="27"/>
      <c r="D99" s="28"/>
      <c r="E99" s="28"/>
      <c r="F99" s="24" t="str">
        <f aca="false">IF(A99="","",D99+MAX(0,E99-0.5*(D99+E99)))</f>
        <v/>
      </c>
      <c r="G99" s="25" t="str">
        <f aca="false">IF(A99="","",F99/Settings!$B$10)</f>
        <v/>
      </c>
      <c r="H99" s="25" t="str">
        <f aca="false">IF(A99="","",G99/Settings!$B$9)</f>
        <v/>
      </c>
      <c r="I99" s="26" t="str">
        <f aca="false">IF(A99="","",H99*Settings!$B$11)</f>
        <v/>
      </c>
    </row>
    <row r="100" customFormat="false" ht="15" hidden="false" customHeight="true" outlineLevel="0" collapsed="false">
      <c r="A100" s="27"/>
      <c r="B100" s="27"/>
      <c r="C100" s="27"/>
      <c r="D100" s="28"/>
      <c r="E100" s="28"/>
      <c r="F100" s="24" t="str">
        <f aca="false">IF(A100="","",D100+MAX(0,E100-0.5*(D100+E100)))</f>
        <v/>
      </c>
      <c r="G100" s="25" t="str">
        <f aca="false">IF(A100="","",F100/Settings!$B$10)</f>
        <v/>
      </c>
      <c r="H100" s="25" t="str">
        <f aca="false">IF(A100="","",G100/Settings!$B$9)</f>
        <v/>
      </c>
      <c r="I100" s="26" t="str">
        <f aca="false">IF(A100="","",H100*Settings!$B$11)</f>
        <v/>
      </c>
    </row>
    <row r="101" customFormat="false" ht="15" hidden="false" customHeight="true" outlineLevel="0" collapsed="false">
      <c r="A101" s="27"/>
      <c r="B101" s="27"/>
      <c r="C101" s="27"/>
      <c r="D101" s="28"/>
      <c r="E101" s="28"/>
      <c r="F101" s="24" t="str">
        <f aca="false">IF(A101="","",D101+MAX(0,E101-0.5*(D101+E101)))</f>
        <v/>
      </c>
      <c r="G101" s="25" t="str">
        <f aca="false">IF(A101="","",F101/Settings!$B$10)</f>
        <v/>
      </c>
      <c r="H101" s="25" t="str">
        <f aca="false">IF(A101="","",G101/Settings!$B$9)</f>
        <v/>
      </c>
      <c r="I101" s="26" t="str">
        <f aca="false">IF(A101="","",H101*Settings!$B$11)</f>
        <v/>
      </c>
    </row>
    <row r="102" customFormat="false" ht="15" hidden="false" customHeight="true" outlineLevel="0" collapsed="false">
      <c r="A102" s="27"/>
      <c r="B102" s="27"/>
      <c r="C102" s="27"/>
      <c r="D102" s="28"/>
      <c r="E102" s="28"/>
      <c r="F102" s="24" t="str">
        <f aca="false">IF(A102="","",D102+MAX(0,E102-0.5*(D102+E102)))</f>
        <v/>
      </c>
      <c r="G102" s="25" t="str">
        <f aca="false">IF(A102="","",F102/Settings!$B$10)</f>
        <v/>
      </c>
      <c r="H102" s="25" t="str">
        <f aca="false">IF(A102="","",G102/Settings!$B$9)</f>
        <v/>
      </c>
      <c r="I102" s="26" t="str">
        <f aca="false">IF(A102="","",H102*Settings!$B$11)</f>
        <v/>
      </c>
    </row>
    <row r="103" customFormat="false" ht="15" hidden="false" customHeight="true" outlineLevel="0" collapsed="false">
      <c r="A103" s="27"/>
      <c r="B103" s="27"/>
      <c r="C103" s="27"/>
      <c r="D103" s="28"/>
      <c r="E103" s="28"/>
      <c r="F103" s="24" t="str">
        <f aca="false">IF(A103="","",D103+MAX(0,E103-0.5*(D103+E103)))</f>
        <v/>
      </c>
      <c r="G103" s="25" t="str">
        <f aca="false">IF(A103="","",F103/Settings!$B$10)</f>
        <v/>
      </c>
      <c r="H103" s="25" t="str">
        <f aca="false">IF(A103="","",G103/Settings!$B$9)</f>
        <v/>
      </c>
      <c r="I103" s="26" t="str">
        <f aca="false">IF(A103="","",H103*Settings!$B$11)</f>
        <v/>
      </c>
    </row>
    <row r="104" customFormat="false" ht="15" hidden="false" customHeight="true" outlineLevel="0" collapsed="false">
      <c r="A104" s="27"/>
      <c r="B104" s="27"/>
      <c r="C104" s="27"/>
      <c r="D104" s="28"/>
      <c r="E104" s="28"/>
      <c r="F104" s="24" t="str">
        <f aca="false">IF(A104="","",D104+MAX(0,E104-0.5*(D104+E104)))</f>
        <v/>
      </c>
      <c r="G104" s="25" t="str">
        <f aca="false">IF(A104="","",F104/Settings!$B$10)</f>
        <v/>
      </c>
      <c r="H104" s="25" t="str">
        <f aca="false">IF(A104="","",G104/Settings!$B$9)</f>
        <v/>
      </c>
      <c r="I104" s="26" t="str">
        <f aca="false">IF(A104="","",H104*Settings!$B$11)</f>
        <v/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K1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9"/>
    <col collapsed="false" customWidth="true" hidden="false" outlineLevel="0" max="3" min="3" style="1" width="20"/>
    <col collapsed="false" customWidth="true" hidden="false" outlineLevel="0" max="4" min="4" style="1" width="10"/>
    <col collapsed="false" customWidth="true" hidden="false" outlineLevel="0" max="5" min="5" style="1" width="11"/>
    <col collapsed="false" customWidth="true" hidden="false" outlineLevel="0" max="6" min="6" style="1" width="10"/>
    <col collapsed="false" customWidth="true" hidden="false" outlineLevel="0" max="7" min="7" style="1" width="11"/>
    <col collapsed="false" customWidth="true" hidden="false" outlineLevel="0" max="8" min="8" style="1" width="12"/>
    <col collapsed="false" customWidth="true" hidden="false" outlineLevel="0" max="9" min="9" style="1" width="13"/>
    <col collapsed="false" customWidth="true" hidden="false" outlineLevel="0" max="10" min="10" style="1" width="10"/>
    <col collapsed="false" customWidth="true" hidden="false" outlineLevel="0" max="11" min="11" style="1" width="24"/>
  </cols>
  <sheetData>
    <row r="1" customFormat="false" ht="21.75" hidden="false" customHeight="true" outlineLevel="0" collapsed="false">
      <c r="A1" s="13" t="s">
        <v>110</v>
      </c>
      <c r="K1" s="14" t="s">
        <v>55</v>
      </c>
    </row>
    <row r="2" customFormat="false" ht="15" hidden="false" customHeight="true" outlineLevel="0" collapsed="false">
      <c r="A2" s="3" t="s">
        <v>111</v>
      </c>
    </row>
    <row r="4" customFormat="false" ht="48" hidden="false" customHeight="true" outlineLevel="0" collapsed="false">
      <c r="A4" s="21" t="s">
        <v>112</v>
      </c>
      <c r="B4" s="22" t="s">
        <v>81</v>
      </c>
      <c r="C4" s="22" t="s">
        <v>82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2" t="s">
        <v>118</v>
      </c>
      <c r="J4" s="22" t="s">
        <v>119</v>
      </c>
      <c r="K4" s="22" t="s">
        <v>120</v>
      </c>
    </row>
    <row r="5" customFormat="false" ht="15" hidden="false" customHeight="true" outlineLevel="0" collapsed="false">
      <c r="A5" s="29" t="n">
        <v>46117</v>
      </c>
      <c r="B5" s="18" t="s">
        <v>96</v>
      </c>
      <c r="C5" s="30" t="str">
        <f aca="false">IF(B5="","",IFERROR(INDEX(Employees!$B$5:$B$104,MATCH(B5,Employees!$A$5:$A$104,0)),"Unknown code"))</f>
        <v>Ramesh Sahu</v>
      </c>
      <c r="D5" s="31" t="n">
        <v>8.5</v>
      </c>
      <c r="E5" s="18" t="s">
        <v>72</v>
      </c>
      <c r="F5" s="32" t="n">
        <f aca="false">IF(OR(A5="",B5=""),"",IF(Settings!$B$13="Y",INT(IF(UPPER(E5)="Y",D5,MAX(0,D5-Settings!$B$9)))+IF(MOD(IF(UPPER(E5)="Y",D5,MAX(0,D5-Settings!$B$9)),1)&lt;0.25,0,IF(MOD(IF(UPPER(E5)="Y",D5,MAX(0,D5-Settings!$B$9)),1)&lt;=0.5,0.5,1)),IF(UPPER(E5)="Y",D5,MAX(0,D5-Settings!$B$9))))</f>
        <v>8.5</v>
      </c>
      <c r="G5" s="33" t="n">
        <f aca="false">IF(F5="","",IFERROR(INDEX(Employees!$I$5:$I$104,MATCH(B5,Employees!$A$5:$A$104,0)),0))</f>
        <v>120.192307692308</v>
      </c>
      <c r="H5" s="34" t="n">
        <f aca="false">IF(F5="","",ROUND(F5*G5,0))</f>
        <v>1022</v>
      </c>
      <c r="I5" s="35" t="str">
        <f aca="false">IF(A5="","","Q"&amp;(INT(MOD(MONTH(A5)-4,12)/3)+1)&amp;" "&amp;IF(MONTH(A5)&gt;=4,YEAR(A5),YEAR(A5)-1)&amp;"-"&amp;RIGHT(IF(MONTH(A5)&gt;=4,YEAR(A5),YEAR(A5)-1)+1,2))</f>
        <v>Q1 2026-27</v>
      </c>
      <c r="J5" s="18" t="s">
        <v>72</v>
      </c>
      <c r="K5" s="27"/>
    </row>
    <row r="6" customFormat="false" ht="15" hidden="false" customHeight="true" outlineLevel="0" collapsed="false">
      <c r="A6" s="29" t="n">
        <v>46119</v>
      </c>
      <c r="B6" s="18" t="s">
        <v>103</v>
      </c>
      <c r="C6" s="30" t="str">
        <f aca="false">IF(B6="","",IFERROR(INDEX(Employees!$B$5:$B$104,MATCH(B6,Employees!$A$5:$A$104,0)),"Unknown code"))</f>
        <v>Suresh Kurre</v>
      </c>
      <c r="D6" s="31" t="n">
        <v>12</v>
      </c>
      <c r="E6" s="18" t="s">
        <v>121</v>
      </c>
      <c r="F6" s="32" t="n">
        <f aca="false">IF(OR(A6="",B6=""),"",IF(Settings!$B$13="Y",INT(IF(UPPER(E6)="Y",D6,MAX(0,D6-Settings!$B$9)))+IF(MOD(IF(UPPER(E6)="Y",D6,MAX(0,D6-Settings!$B$9)),1)&lt;0.25,0,IF(MOD(IF(UPPER(E6)="Y",D6,MAX(0,D6-Settings!$B$9)),1)&lt;=0.5,0.5,1)),IF(UPPER(E6)="Y",D6,MAX(0,D6-Settings!$B$9))))</f>
        <v>4</v>
      </c>
      <c r="G6" s="33" t="n">
        <f aca="false">IF(F6="","",IFERROR(INDEX(Employees!$I$5:$I$104,MATCH(B6,Employees!$A$5:$A$104,0)),0))</f>
        <v>130.769230769231</v>
      </c>
      <c r="H6" s="34" t="n">
        <f aca="false">IF(F6="","",ROUND(F6*G6,0))</f>
        <v>523</v>
      </c>
      <c r="I6" s="35" t="str">
        <f aca="false">IF(A6="","","Q"&amp;(INT(MOD(MONTH(A6)-4,12)/3)+1)&amp;" "&amp;IF(MONTH(A6)&gt;=4,YEAR(A6),YEAR(A6)-1)&amp;"-"&amp;RIGHT(IF(MONTH(A6)&gt;=4,YEAR(A6),YEAR(A6)-1)+1,2))</f>
        <v>Q1 2026-27</v>
      </c>
      <c r="J6" s="18" t="s">
        <v>72</v>
      </c>
      <c r="K6" s="27"/>
    </row>
    <row r="7" customFormat="false" ht="15" hidden="false" customHeight="true" outlineLevel="0" collapsed="false">
      <c r="A7" s="29" t="n">
        <v>46120</v>
      </c>
      <c r="B7" s="18" t="s">
        <v>100</v>
      </c>
      <c r="C7" s="30" t="str">
        <f aca="false">IF(B7="","",IFERROR(INDEX(Employees!$B$5:$B$104,MATCH(B7,Employees!$A$5:$A$104,0)),"Unknown code"))</f>
        <v>Vikas Thakur</v>
      </c>
      <c r="D7" s="31" t="n">
        <v>11</v>
      </c>
      <c r="E7" s="18" t="s">
        <v>121</v>
      </c>
      <c r="F7" s="32" t="n">
        <f aca="false">IF(OR(A7="",B7=""),"",IF(Settings!$B$13="Y",INT(IF(UPPER(E7)="Y",D7,MAX(0,D7-Settings!$B$9)))+IF(MOD(IF(UPPER(E7)="Y",D7,MAX(0,D7-Settings!$B$9)),1)&lt;0.25,0,IF(MOD(IF(UPPER(E7)="Y",D7,MAX(0,D7-Settings!$B$9)),1)&lt;=0.5,0.5,1)),IF(UPPER(E7)="Y",D7,MAX(0,D7-Settings!$B$9))))</f>
        <v>3</v>
      </c>
      <c r="G7" s="33" t="n">
        <f aca="false">IF(F7="","",IFERROR(INDEX(Employees!$I$5:$I$104,MATCH(B7,Employees!$A$5:$A$104,0)),0))</f>
        <v>134.615384615385</v>
      </c>
      <c r="H7" s="34" t="n">
        <f aca="false">IF(F7="","",ROUND(F7*G7,0))</f>
        <v>404</v>
      </c>
      <c r="I7" s="35" t="str">
        <f aca="false">IF(A7="","","Q"&amp;(INT(MOD(MONTH(A7)-4,12)/3)+1)&amp;" "&amp;IF(MONTH(A7)&gt;=4,YEAR(A7),YEAR(A7)-1)&amp;"-"&amp;RIGHT(IF(MONTH(A7)&gt;=4,YEAR(A7),YEAR(A7)-1)+1,2))</f>
        <v>Q1 2026-27</v>
      </c>
      <c r="J7" s="18" t="s">
        <v>72</v>
      </c>
      <c r="K7" s="27"/>
    </row>
    <row r="8" customFormat="false" ht="15" hidden="false" customHeight="true" outlineLevel="0" collapsed="false">
      <c r="A8" s="29" t="n">
        <v>46126</v>
      </c>
      <c r="B8" s="18" t="s">
        <v>90</v>
      </c>
      <c r="C8" s="30" t="str">
        <f aca="false">IF(B8="","",IFERROR(INDEX(Employees!$B$5:$B$104,MATCH(B8,Employees!$A$5:$A$104,0)),"Unknown code"))</f>
        <v>Manoj Patel</v>
      </c>
      <c r="D8" s="31" t="n">
        <v>10.75</v>
      </c>
      <c r="E8" s="18" t="s">
        <v>121</v>
      </c>
      <c r="F8" s="32" t="n">
        <f aca="false">IF(OR(A8="",B8=""),"",IF(Settings!$B$13="Y",INT(IF(UPPER(E8)="Y",D8,MAX(0,D8-Settings!$B$9)))+IF(MOD(IF(UPPER(E8)="Y",D8,MAX(0,D8-Settings!$B$9)),1)&lt;0.25,0,IF(MOD(IF(UPPER(E8)="Y",D8,MAX(0,D8-Settings!$B$9)),1)&lt;=0.5,0.5,1)),IF(UPPER(E8)="Y",D8,MAX(0,D8-Settings!$B$9))))</f>
        <v>3</v>
      </c>
      <c r="G8" s="33" t="n">
        <f aca="false">IF(F8="","",IFERROR(INDEX(Employees!$I$5:$I$104,MATCH(B8,Employees!$A$5:$A$104,0)),0))</f>
        <v>132.692307692308</v>
      </c>
      <c r="H8" s="34" t="n">
        <f aca="false">IF(F8="","",ROUND(F8*G8,0))</f>
        <v>398</v>
      </c>
      <c r="I8" s="35" t="str">
        <f aca="false">IF(A8="","","Q"&amp;(INT(MOD(MONTH(A8)-4,12)/3)+1)&amp;" "&amp;IF(MONTH(A8)&gt;=4,YEAR(A8),YEAR(A8)-1)&amp;"-"&amp;RIGHT(IF(MONTH(A8)&gt;=4,YEAR(A8),YEAR(A8)-1)+1,2))</f>
        <v>Q1 2026-27</v>
      </c>
      <c r="J8" s="18" t="s">
        <v>72</v>
      </c>
      <c r="K8" s="27"/>
    </row>
    <row r="9" customFormat="false" ht="15" hidden="false" customHeight="true" outlineLevel="0" collapsed="false">
      <c r="A9" s="29" t="n">
        <v>46133</v>
      </c>
      <c r="B9" s="18" t="s">
        <v>100</v>
      </c>
      <c r="C9" s="30" t="str">
        <f aca="false">IF(B9="","",IFERROR(INDEX(Employees!$B$5:$B$104,MATCH(B9,Employees!$A$5:$A$104,0)),"Unknown code"))</f>
        <v>Vikas Thakur</v>
      </c>
      <c r="D9" s="31" t="n">
        <v>10</v>
      </c>
      <c r="E9" s="18" t="s">
        <v>121</v>
      </c>
      <c r="F9" s="32" t="n">
        <f aca="false">IF(OR(A9="",B9=""),"",IF(Settings!$B$13="Y",INT(IF(UPPER(E9)="Y",D9,MAX(0,D9-Settings!$B$9)))+IF(MOD(IF(UPPER(E9)="Y",D9,MAX(0,D9-Settings!$B$9)),1)&lt;0.25,0,IF(MOD(IF(UPPER(E9)="Y",D9,MAX(0,D9-Settings!$B$9)),1)&lt;=0.5,0.5,1)),IF(UPPER(E9)="Y",D9,MAX(0,D9-Settings!$B$9))))</f>
        <v>2</v>
      </c>
      <c r="G9" s="33" t="n">
        <f aca="false">IF(F9="","",IFERROR(INDEX(Employees!$I$5:$I$104,MATCH(B9,Employees!$A$5:$A$104,0)),0))</f>
        <v>134.615384615385</v>
      </c>
      <c r="H9" s="34" t="n">
        <f aca="false">IF(F9="","",ROUND(F9*G9,0))</f>
        <v>269</v>
      </c>
      <c r="I9" s="35" t="str">
        <f aca="false">IF(A9="","","Q"&amp;(INT(MOD(MONTH(A9)-4,12)/3)+1)&amp;" "&amp;IF(MONTH(A9)&gt;=4,YEAR(A9),YEAR(A9)-1)&amp;"-"&amp;RIGHT(IF(MONTH(A9)&gt;=4,YEAR(A9),YEAR(A9)-1)+1,2))</f>
        <v>Q1 2026-27</v>
      </c>
      <c r="J9" s="18" t="s">
        <v>72</v>
      </c>
      <c r="K9" s="27"/>
    </row>
    <row r="10" customFormat="false" ht="15" hidden="false" customHeight="true" outlineLevel="0" collapsed="false">
      <c r="A10" s="29" t="n">
        <v>46134</v>
      </c>
      <c r="B10" s="18" t="s">
        <v>90</v>
      </c>
      <c r="C10" s="30" t="str">
        <f aca="false">IF(B10="","",IFERROR(INDEX(Employees!$B$5:$B$104,MATCH(B10,Employees!$A$5:$A$104,0)),"Unknown code"))</f>
        <v>Manoj Patel</v>
      </c>
      <c r="D10" s="31" t="n">
        <v>9.25</v>
      </c>
      <c r="E10" s="18" t="s">
        <v>121</v>
      </c>
      <c r="F10" s="32" t="n">
        <f aca="false">IF(OR(A10="",B10=""),"",IF(Settings!$B$13="Y",INT(IF(UPPER(E10)="Y",D10,MAX(0,D10-Settings!$B$9)))+IF(MOD(IF(UPPER(E10)="Y",D10,MAX(0,D10-Settings!$B$9)),1)&lt;0.25,0,IF(MOD(IF(UPPER(E10)="Y",D10,MAX(0,D10-Settings!$B$9)),1)&lt;=0.5,0.5,1)),IF(UPPER(E10)="Y",D10,MAX(0,D10-Settings!$B$9))))</f>
        <v>1.5</v>
      </c>
      <c r="G10" s="33" t="n">
        <f aca="false">IF(F10="","",IFERROR(INDEX(Employees!$I$5:$I$104,MATCH(B10,Employees!$A$5:$A$104,0)),0))</f>
        <v>132.692307692308</v>
      </c>
      <c r="H10" s="34" t="n">
        <f aca="false">IF(F10="","",ROUND(F10*G10,0))</f>
        <v>199</v>
      </c>
      <c r="I10" s="35" t="str">
        <f aca="false">IF(A10="","","Q"&amp;(INT(MOD(MONTH(A10)-4,12)/3)+1)&amp;" "&amp;IF(MONTH(A10)&gt;=4,YEAR(A10),YEAR(A10)-1)&amp;"-"&amp;RIGHT(IF(MONTH(A10)&gt;=4,YEAR(A10),YEAR(A10)-1)+1,2))</f>
        <v>Q1 2026-27</v>
      </c>
      <c r="J10" s="18" t="s">
        <v>72</v>
      </c>
      <c r="K10" s="27"/>
    </row>
    <row r="11" customFormat="false" ht="15" hidden="false" customHeight="true" outlineLevel="0" collapsed="false">
      <c r="A11" s="29" t="n">
        <v>46134</v>
      </c>
      <c r="B11" s="18" t="s">
        <v>108</v>
      </c>
      <c r="C11" s="30" t="str">
        <f aca="false">IF(B11="","",IFERROR(INDEX(Employees!$B$5:$B$104,MATCH(B11,Employees!$A$5:$A$104,0)),"Unknown code"))</f>
        <v>Arjun Mishra</v>
      </c>
      <c r="D11" s="31" t="n">
        <v>12</v>
      </c>
      <c r="E11" s="18" t="s">
        <v>121</v>
      </c>
      <c r="F11" s="32" t="n">
        <f aca="false">IF(OR(A11="",B11=""),"",IF(Settings!$B$13="Y",INT(IF(UPPER(E11)="Y",D11,MAX(0,D11-Settings!$B$9)))+IF(MOD(IF(UPPER(E11)="Y",D11,MAX(0,D11-Settings!$B$9)),1)&lt;0.25,0,IF(MOD(IF(UPPER(E11)="Y",D11,MAX(0,D11-Settings!$B$9)),1)&lt;=0.5,0.5,1)),IF(UPPER(E11)="Y",D11,MAX(0,D11-Settings!$B$9))))</f>
        <v>4</v>
      </c>
      <c r="G11" s="33" t="n">
        <f aca="false">IF(F11="","",IFERROR(INDEX(Employees!$I$5:$I$104,MATCH(B11,Employees!$A$5:$A$104,0)),0))</f>
        <v>168.269230769231</v>
      </c>
      <c r="H11" s="34" t="n">
        <f aca="false">IF(F11="","",ROUND(F11*G11,0))</f>
        <v>673</v>
      </c>
      <c r="I11" s="35" t="str">
        <f aca="false">IF(A11="","","Q"&amp;(INT(MOD(MONTH(A11)-4,12)/3)+1)&amp;" "&amp;IF(MONTH(A11)&gt;=4,YEAR(A11),YEAR(A11)-1)&amp;"-"&amp;RIGHT(IF(MONTH(A11)&gt;=4,YEAR(A11),YEAR(A11)-1)+1,2))</f>
        <v>Q1 2026-27</v>
      </c>
      <c r="J11" s="18" t="s">
        <v>72</v>
      </c>
      <c r="K11" s="27"/>
    </row>
    <row r="12" customFormat="false" ht="15" hidden="false" customHeight="true" outlineLevel="0" collapsed="false">
      <c r="A12" s="29" t="n">
        <v>46135</v>
      </c>
      <c r="B12" s="18" t="s">
        <v>103</v>
      </c>
      <c r="C12" s="30" t="str">
        <f aca="false">IF(B12="","",IFERROR(INDEX(Employees!$B$5:$B$104,MATCH(B12,Employees!$A$5:$A$104,0)),"Unknown code"))</f>
        <v>Suresh Kurre</v>
      </c>
      <c r="D12" s="31" t="n">
        <v>12</v>
      </c>
      <c r="E12" s="18" t="s">
        <v>121</v>
      </c>
      <c r="F12" s="32" t="n">
        <f aca="false">IF(OR(A12="",B12=""),"",IF(Settings!$B$13="Y",INT(IF(UPPER(E12)="Y",D12,MAX(0,D12-Settings!$B$9)))+IF(MOD(IF(UPPER(E12)="Y",D12,MAX(0,D12-Settings!$B$9)),1)&lt;0.25,0,IF(MOD(IF(UPPER(E12)="Y",D12,MAX(0,D12-Settings!$B$9)),1)&lt;=0.5,0.5,1)),IF(UPPER(E12)="Y",D12,MAX(0,D12-Settings!$B$9))))</f>
        <v>4</v>
      </c>
      <c r="G12" s="33" t="n">
        <f aca="false">IF(F12="","",IFERROR(INDEX(Employees!$I$5:$I$104,MATCH(B12,Employees!$A$5:$A$104,0)),0))</f>
        <v>130.769230769231</v>
      </c>
      <c r="H12" s="34" t="n">
        <f aca="false">IF(F12="","",ROUND(F12*G12,0))</f>
        <v>523</v>
      </c>
      <c r="I12" s="35" t="str">
        <f aca="false">IF(A12="","","Q"&amp;(INT(MOD(MONTH(A12)-4,12)/3)+1)&amp;" "&amp;IF(MONTH(A12)&gt;=4,YEAR(A12),YEAR(A12)-1)&amp;"-"&amp;RIGHT(IF(MONTH(A12)&gt;=4,YEAR(A12),YEAR(A12)-1)+1,2))</f>
        <v>Q1 2026-27</v>
      </c>
      <c r="J12" s="18" t="s">
        <v>72</v>
      </c>
      <c r="K12" s="27"/>
    </row>
    <row r="13" customFormat="false" ht="15" hidden="false" customHeight="true" outlineLevel="0" collapsed="false">
      <c r="A13" s="29" t="n">
        <v>46135</v>
      </c>
      <c r="B13" s="18" t="s">
        <v>103</v>
      </c>
      <c r="C13" s="30" t="str">
        <f aca="false">IF(B13="","",IFERROR(INDEX(Employees!$B$5:$B$104,MATCH(B13,Employees!$A$5:$A$104,0)),"Unknown code"))</f>
        <v>Suresh Kurre</v>
      </c>
      <c r="D13" s="31" t="n">
        <v>12</v>
      </c>
      <c r="E13" s="18" t="s">
        <v>121</v>
      </c>
      <c r="F13" s="32" t="n">
        <f aca="false">IF(OR(A13="",B13=""),"",IF(Settings!$B$13="Y",INT(IF(UPPER(E13)="Y",D13,MAX(0,D13-Settings!$B$9)))+IF(MOD(IF(UPPER(E13)="Y",D13,MAX(0,D13-Settings!$B$9)),1)&lt;0.25,0,IF(MOD(IF(UPPER(E13)="Y",D13,MAX(0,D13-Settings!$B$9)),1)&lt;=0.5,0.5,1)),IF(UPPER(E13)="Y",D13,MAX(0,D13-Settings!$B$9))))</f>
        <v>4</v>
      </c>
      <c r="G13" s="33" t="n">
        <f aca="false">IF(F13="","",IFERROR(INDEX(Employees!$I$5:$I$104,MATCH(B13,Employees!$A$5:$A$104,0)),0))</f>
        <v>130.769230769231</v>
      </c>
      <c r="H13" s="34" t="n">
        <f aca="false">IF(F13="","",ROUND(F13*G13,0))</f>
        <v>523</v>
      </c>
      <c r="I13" s="35" t="str">
        <f aca="false">IF(A13="","","Q"&amp;(INT(MOD(MONTH(A13)-4,12)/3)+1)&amp;" "&amp;IF(MONTH(A13)&gt;=4,YEAR(A13),YEAR(A13)-1)&amp;"-"&amp;RIGHT(IF(MONTH(A13)&gt;=4,YEAR(A13),YEAR(A13)-1)+1,2))</f>
        <v>Q1 2026-27</v>
      </c>
      <c r="J13" s="18" t="s">
        <v>72</v>
      </c>
      <c r="K13" s="27"/>
    </row>
    <row r="14" customFormat="false" ht="15" hidden="false" customHeight="true" outlineLevel="0" collapsed="false">
      <c r="A14" s="29" t="n">
        <v>46136</v>
      </c>
      <c r="B14" s="18" t="s">
        <v>98</v>
      </c>
      <c r="C14" s="30" t="str">
        <f aca="false">IF(B14="","",IFERROR(INDEX(Employees!$B$5:$B$104,MATCH(B14,Employees!$A$5:$A$104,0)),"Unknown code"))</f>
        <v>Lakshmi Netam</v>
      </c>
      <c r="D14" s="31" t="n">
        <v>11</v>
      </c>
      <c r="E14" s="18" t="s">
        <v>121</v>
      </c>
      <c r="F14" s="32" t="n">
        <f aca="false">IF(OR(A14="",B14=""),"",IF(Settings!$B$13="Y",INT(IF(UPPER(E14)="Y",D14,MAX(0,D14-Settings!$B$9)))+IF(MOD(IF(UPPER(E14)="Y",D14,MAX(0,D14-Settings!$B$9)),1)&lt;0.25,0,IF(MOD(IF(UPPER(E14)="Y",D14,MAX(0,D14-Settings!$B$9)),1)&lt;=0.5,0.5,1)),IF(UPPER(E14)="Y",D14,MAX(0,D14-Settings!$B$9))))</f>
        <v>3</v>
      </c>
      <c r="G14" s="33" t="n">
        <f aca="false">IF(F14="","",IFERROR(INDEX(Employees!$I$5:$I$104,MATCH(B14,Employees!$A$5:$A$104,0)),0))</f>
        <v>120.192307692308</v>
      </c>
      <c r="H14" s="34" t="n">
        <f aca="false">IF(F14="","",ROUND(F14*G14,0))</f>
        <v>361</v>
      </c>
      <c r="I14" s="35" t="str">
        <f aca="false">IF(A14="","","Q"&amp;(INT(MOD(MONTH(A14)-4,12)/3)+1)&amp;" "&amp;IF(MONTH(A14)&gt;=4,YEAR(A14),YEAR(A14)-1)&amp;"-"&amp;RIGHT(IF(MONTH(A14)&gt;=4,YEAR(A14),YEAR(A14)-1)+1,2))</f>
        <v>Q1 2026-27</v>
      </c>
      <c r="J14" s="18" t="s">
        <v>72</v>
      </c>
      <c r="K14" s="27"/>
    </row>
    <row r="15" customFormat="false" ht="15" hidden="false" customHeight="true" outlineLevel="0" collapsed="false">
      <c r="A15" s="29" t="n">
        <v>46143</v>
      </c>
      <c r="B15" s="18" t="s">
        <v>98</v>
      </c>
      <c r="C15" s="30" t="str">
        <f aca="false">IF(B15="","",IFERROR(INDEX(Employees!$B$5:$B$104,MATCH(B15,Employees!$A$5:$A$104,0)),"Unknown code"))</f>
        <v>Lakshmi Netam</v>
      </c>
      <c r="D15" s="31" t="n">
        <v>11</v>
      </c>
      <c r="E15" s="18" t="s">
        <v>121</v>
      </c>
      <c r="F15" s="32" t="n">
        <f aca="false">IF(OR(A15="",B15=""),"",IF(Settings!$B$13="Y",INT(IF(UPPER(E15)="Y",D15,MAX(0,D15-Settings!$B$9)))+IF(MOD(IF(UPPER(E15)="Y",D15,MAX(0,D15-Settings!$B$9)),1)&lt;0.25,0,IF(MOD(IF(UPPER(E15)="Y",D15,MAX(0,D15-Settings!$B$9)),1)&lt;=0.5,0.5,1)),IF(UPPER(E15)="Y",D15,MAX(0,D15-Settings!$B$9))))</f>
        <v>3</v>
      </c>
      <c r="G15" s="33" t="n">
        <f aca="false">IF(F15="","",IFERROR(INDEX(Employees!$I$5:$I$104,MATCH(B15,Employees!$A$5:$A$104,0)),0))</f>
        <v>120.192307692308</v>
      </c>
      <c r="H15" s="34" t="n">
        <f aca="false">IF(F15="","",ROUND(F15*G15,0))</f>
        <v>361</v>
      </c>
      <c r="I15" s="35" t="str">
        <f aca="false">IF(A15="","","Q"&amp;(INT(MOD(MONTH(A15)-4,12)/3)+1)&amp;" "&amp;IF(MONTH(A15)&gt;=4,YEAR(A15),YEAR(A15)-1)&amp;"-"&amp;RIGHT(IF(MONTH(A15)&gt;=4,YEAR(A15),YEAR(A15)-1)+1,2))</f>
        <v>Q1 2026-27</v>
      </c>
      <c r="J15" s="18" t="s">
        <v>72</v>
      </c>
      <c r="K15" s="27"/>
    </row>
    <row r="16" customFormat="false" ht="15" hidden="false" customHeight="true" outlineLevel="0" collapsed="false">
      <c r="A16" s="29" t="n">
        <v>46147</v>
      </c>
      <c r="B16" s="18" t="s">
        <v>90</v>
      </c>
      <c r="C16" s="30" t="str">
        <f aca="false">IF(B16="","",IFERROR(INDEX(Employees!$B$5:$B$104,MATCH(B16,Employees!$A$5:$A$104,0)),"Unknown code"))</f>
        <v>Manoj Patel</v>
      </c>
      <c r="D16" s="31" t="n">
        <v>9.25</v>
      </c>
      <c r="E16" s="18" t="s">
        <v>121</v>
      </c>
      <c r="F16" s="32" t="n">
        <f aca="false">IF(OR(A16="",B16=""),"",IF(Settings!$B$13="Y",INT(IF(UPPER(E16)="Y",D16,MAX(0,D16-Settings!$B$9)))+IF(MOD(IF(UPPER(E16)="Y",D16,MAX(0,D16-Settings!$B$9)),1)&lt;0.25,0,IF(MOD(IF(UPPER(E16)="Y",D16,MAX(0,D16-Settings!$B$9)),1)&lt;=0.5,0.5,1)),IF(UPPER(E16)="Y",D16,MAX(0,D16-Settings!$B$9))))</f>
        <v>1.5</v>
      </c>
      <c r="G16" s="33" t="n">
        <f aca="false">IF(F16="","",IFERROR(INDEX(Employees!$I$5:$I$104,MATCH(B16,Employees!$A$5:$A$104,0)),0))</f>
        <v>132.692307692308</v>
      </c>
      <c r="H16" s="34" t="n">
        <f aca="false">IF(F16="","",ROUND(F16*G16,0))</f>
        <v>199</v>
      </c>
      <c r="I16" s="35" t="str">
        <f aca="false">IF(A16="","","Q"&amp;(INT(MOD(MONTH(A16)-4,12)/3)+1)&amp;" "&amp;IF(MONTH(A16)&gt;=4,YEAR(A16),YEAR(A16)-1)&amp;"-"&amp;RIGHT(IF(MONTH(A16)&gt;=4,YEAR(A16),YEAR(A16)-1)+1,2))</f>
        <v>Q1 2026-27</v>
      </c>
      <c r="J16" s="18" t="s">
        <v>72</v>
      </c>
      <c r="K16" s="27"/>
    </row>
    <row r="17" customFormat="false" ht="15" hidden="false" customHeight="true" outlineLevel="0" collapsed="false">
      <c r="A17" s="29" t="n">
        <v>46149</v>
      </c>
      <c r="B17" s="18" t="s">
        <v>90</v>
      </c>
      <c r="C17" s="30" t="str">
        <f aca="false">IF(B17="","",IFERROR(INDEX(Employees!$B$5:$B$104,MATCH(B17,Employees!$A$5:$A$104,0)),"Unknown code"))</f>
        <v>Manoj Patel</v>
      </c>
      <c r="D17" s="31" t="n">
        <v>10.75</v>
      </c>
      <c r="E17" s="18" t="s">
        <v>121</v>
      </c>
      <c r="F17" s="32" t="n">
        <f aca="false">IF(OR(A17="",B17=""),"",IF(Settings!$B$13="Y",INT(IF(UPPER(E17)="Y",D17,MAX(0,D17-Settings!$B$9)))+IF(MOD(IF(UPPER(E17)="Y",D17,MAX(0,D17-Settings!$B$9)),1)&lt;0.25,0,IF(MOD(IF(UPPER(E17)="Y",D17,MAX(0,D17-Settings!$B$9)),1)&lt;=0.5,0.5,1)),IF(UPPER(E17)="Y",D17,MAX(0,D17-Settings!$B$9))))</f>
        <v>3</v>
      </c>
      <c r="G17" s="33" t="n">
        <f aca="false">IF(F17="","",IFERROR(INDEX(Employees!$I$5:$I$104,MATCH(B17,Employees!$A$5:$A$104,0)),0))</f>
        <v>132.692307692308</v>
      </c>
      <c r="H17" s="34" t="n">
        <f aca="false">IF(F17="","",ROUND(F17*G17,0))</f>
        <v>398</v>
      </c>
      <c r="I17" s="35" t="str">
        <f aca="false">IF(A17="","","Q"&amp;(INT(MOD(MONTH(A17)-4,12)/3)+1)&amp;" "&amp;IF(MONTH(A17)&gt;=4,YEAR(A17),YEAR(A17)-1)&amp;"-"&amp;RIGHT(IF(MONTH(A17)&gt;=4,YEAR(A17),YEAR(A17)-1)+1,2))</f>
        <v>Q1 2026-27</v>
      </c>
      <c r="J17" s="18" t="s">
        <v>72</v>
      </c>
      <c r="K17" s="27"/>
    </row>
    <row r="18" customFormat="false" ht="15" hidden="false" customHeight="true" outlineLevel="0" collapsed="false">
      <c r="A18" s="29" t="n">
        <v>46150</v>
      </c>
      <c r="B18" s="18" t="s">
        <v>96</v>
      </c>
      <c r="C18" s="30" t="str">
        <f aca="false">IF(B18="","",IFERROR(INDEX(Employees!$B$5:$B$104,MATCH(B18,Employees!$A$5:$A$104,0)),"Unknown code"))</f>
        <v>Ramesh Sahu</v>
      </c>
      <c r="D18" s="31" t="n">
        <v>12</v>
      </c>
      <c r="E18" s="18" t="s">
        <v>121</v>
      </c>
      <c r="F18" s="32" t="n">
        <f aca="false">IF(OR(A18="",B18=""),"",IF(Settings!$B$13="Y",INT(IF(UPPER(E18)="Y",D18,MAX(0,D18-Settings!$B$9)))+IF(MOD(IF(UPPER(E18)="Y",D18,MAX(0,D18-Settings!$B$9)),1)&lt;0.25,0,IF(MOD(IF(UPPER(E18)="Y",D18,MAX(0,D18-Settings!$B$9)),1)&lt;=0.5,0.5,1)),IF(UPPER(E18)="Y",D18,MAX(0,D18-Settings!$B$9))))</f>
        <v>4</v>
      </c>
      <c r="G18" s="33" t="n">
        <f aca="false">IF(F18="","",IFERROR(INDEX(Employees!$I$5:$I$104,MATCH(B18,Employees!$A$5:$A$104,0)),0))</f>
        <v>120.192307692308</v>
      </c>
      <c r="H18" s="34" t="n">
        <f aca="false">IF(F18="","",ROUND(F18*G18,0))</f>
        <v>481</v>
      </c>
      <c r="I18" s="35" t="str">
        <f aca="false">IF(A18="","","Q"&amp;(INT(MOD(MONTH(A18)-4,12)/3)+1)&amp;" "&amp;IF(MONTH(A18)&gt;=4,YEAR(A18),YEAR(A18)-1)&amp;"-"&amp;RIGHT(IF(MONTH(A18)&gt;=4,YEAR(A18),YEAR(A18)-1)+1,2))</f>
        <v>Q1 2026-27</v>
      </c>
      <c r="J18" s="18" t="s">
        <v>72</v>
      </c>
      <c r="K18" s="27"/>
    </row>
    <row r="19" customFormat="false" ht="15" hidden="false" customHeight="true" outlineLevel="0" collapsed="false">
      <c r="A19" s="29" t="n">
        <v>46155</v>
      </c>
      <c r="B19" s="18" t="s">
        <v>96</v>
      </c>
      <c r="C19" s="30" t="str">
        <f aca="false">IF(B19="","",IFERROR(INDEX(Employees!$B$5:$B$104,MATCH(B19,Employees!$A$5:$A$104,0)),"Unknown code"))</f>
        <v>Ramesh Sahu</v>
      </c>
      <c r="D19" s="31" t="n">
        <v>9.5</v>
      </c>
      <c r="E19" s="18" t="s">
        <v>121</v>
      </c>
      <c r="F19" s="32" t="n">
        <f aca="false">IF(OR(A19="",B19=""),"",IF(Settings!$B$13="Y",INT(IF(UPPER(E19)="Y",D19,MAX(0,D19-Settings!$B$9)))+IF(MOD(IF(UPPER(E19)="Y",D19,MAX(0,D19-Settings!$B$9)),1)&lt;0.25,0,IF(MOD(IF(UPPER(E19)="Y",D19,MAX(0,D19-Settings!$B$9)),1)&lt;=0.5,0.5,1)),IF(UPPER(E19)="Y",D19,MAX(0,D19-Settings!$B$9))))</f>
        <v>1.5</v>
      </c>
      <c r="G19" s="33" t="n">
        <f aca="false">IF(F19="","",IFERROR(INDEX(Employees!$I$5:$I$104,MATCH(B19,Employees!$A$5:$A$104,0)),0))</f>
        <v>120.192307692308</v>
      </c>
      <c r="H19" s="34" t="n">
        <f aca="false">IF(F19="","",ROUND(F19*G19,0))</f>
        <v>180</v>
      </c>
      <c r="I19" s="35" t="str">
        <f aca="false">IF(A19="","","Q"&amp;(INT(MOD(MONTH(A19)-4,12)/3)+1)&amp;" "&amp;IF(MONTH(A19)&gt;=4,YEAR(A19),YEAR(A19)-1)&amp;"-"&amp;RIGHT(IF(MONTH(A19)&gt;=4,YEAR(A19),YEAR(A19)-1)+1,2))</f>
        <v>Q1 2026-27</v>
      </c>
      <c r="J19" s="18" t="s">
        <v>72</v>
      </c>
      <c r="K19" s="27"/>
    </row>
    <row r="20" customFormat="false" ht="15" hidden="false" customHeight="true" outlineLevel="0" collapsed="false">
      <c r="A20" s="29" t="n">
        <v>46160</v>
      </c>
      <c r="B20" s="18" t="s">
        <v>108</v>
      </c>
      <c r="C20" s="30" t="str">
        <f aca="false">IF(B20="","",IFERROR(INDEX(Employees!$B$5:$B$104,MATCH(B20,Employees!$A$5:$A$104,0)),"Unknown code"))</f>
        <v>Arjun Mishra</v>
      </c>
      <c r="D20" s="31" t="n">
        <v>9.5</v>
      </c>
      <c r="E20" s="18" t="s">
        <v>121</v>
      </c>
      <c r="F20" s="32" t="n">
        <f aca="false">IF(OR(A20="",B20=""),"",IF(Settings!$B$13="Y",INT(IF(UPPER(E20)="Y",D20,MAX(0,D20-Settings!$B$9)))+IF(MOD(IF(UPPER(E20)="Y",D20,MAX(0,D20-Settings!$B$9)),1)&lt;0.25,0,IF(MOD(IF(UPPER(E20)="Y",D20,MAX(0,D20-Settings!$B$9)),1)&lt;=0.5,0.5,1)),IF(UPPER(E20)="Y",D20,MAX(0,D20-Settings!$B$9))))</f>
        <v>1.5</v>
      </c>
      <c r="G20" s="33" t="n">
        <f aca="false">IF(F20="","",IFERROR(INDEX(Employees!$I$5:$I$104,MATCH(B20,Employees!$A$5:$A$104,0)),0))</f>
        <v>168.269230769231</v>
      </c>
      <c r="H20" s="34" t="n">
        <f aca="false">IF(F20="","",ROUND(F20*G20,0))</f>
        <v>252</v>
      </c>
      <c r="I20" s="35" t="str">
        <f aca="false">IF(A20="","","Q"&amp;(INT(MOD(MONTH(A20)-4,12)/3)+1)&amp;" "&amp;IF(MONTH(A20)&gt;=4,YEAR(A20),YEAR(A20)-1)&amp;"-"&amp;RIGHT(IF(MONTH(A20)&gt;=4,YEAR(A20),YEAR(A20)-1)+1,2))</f>
        <v>Q1 2026-27</v>
      </c>
      <c r="J20" s="18" t="s">
        <v>72</v>
      </c>
      <c r="K20" s="27"/>
    </row>
    <row r="21" customFormat="false" ht="15" hidden="false" customHeight="true" outlineLevel="0" collapsed="false">
      <c r="A21" s="29" t="n">
        <v>46160</v>
      </c>
      <c r="B21" s="18" t="s">
        <v>100</v>
      </c>
      <c r="C21" s="30" t="str">
        <f aca="false">IF(B21="","",IFERROR(INDEX(Employees!$B$5:$B$104,MATCH(B21,Employees!$A$5:$A$104,0)),"Unknown code"))</f>
        <v>Vikas Thakur</v>
      </c>
      <c r="D21" s="31" t="n">
        <v>9</v>
      </c>
      <c r="E21" s="18" t="s">
        <v>121</v>
      </c>
      <c r="F21" s="32" t="n">
        <f aca="false">IF(OR(A21="",B21=""),"",IF(Settings!$B$13="Y",INT(IF(UPPER(E21)="Y",D21,MAX(0,D21-Settings!$B$9)))+IF(MOD(IF(UPPER(E21)="Y",D21,MAX(0,D21-Settings!$B$9)),1)&lt;0.25,0,IF(MOD(IF(UPPER(E21)="Y",D21,MAX(0,D21-Settings!$B$9)),1)&lt;=0.5,0.5,1)),IF(UPPER(E21)="Y",D21,MAX(0,D21-Settings!$B$9))))</f>
        <v>1</v>
      </c>
      <c r="G21" s="33" t="n">
        <f aca="false">IF(F21="","",IFERROR(INDEX(Employees!$I$5:$I$104,MATCH(B21,Employees!$A$5:$A$104,0)),0))</f>
        <v>134.615384615385</v>
      </c>
      <c r="H21" s="34" t="n">
        <f aca="false">IF(F21="","",ROUND(F21*G21,0))</f>
        <v>135</v>
      </c>
      <c r="I21" s="35" t="str">
        <f aca="false">IF(A21="","","Q"&amp;(INT(MOD(MONTH(A21)-4,12)/3)+1)&amp;" "&amp;IF(MONTH(A21)&gt;=4,YEAR(A21),YEAR(A21)-1)&amp;"-"&amp;RIGHT(IF(MONTH(A21)&gt;=4,YEAR(A21),YEAR(A21)-1)+1,2))</f>
        <v>Q1 2026-27</v>
      </c>
      <c r="J21" s="18" t="s">
        <v>72</v>
      </c>
      <c r="K21" s="27"/>
    </row>
    <row r="22" customFormat="false" ht="15" hidden="false" customHeight="true" outlineLevel="0" collapsed="false">
      <c r="A22" s="29" t="n">
        <v>46162</v>
      </c>
      <c r="B22" s="18" t="s">
        <v>108</v>
      </c>
      <c r="C22" s="30" t="str">
        <f aca="false">IF(B22="","",IFERROR(INDEX(Employees!$B$5:$B$104,MATCH(B22,Employees!$A$5:$A$104,0)),"Unknown code"))</f>
        <v>Arjun Mishra</v>
      </c>
      <c r="D22" s="31" t="n">
        <v>11</v>
      </c>
      <c r="E22" s="18" t="s">
        <v>121</v>
      </c>
      <c r="F22" s="32" t="n">
        <f aca="false">IF(OR(A22="",B22=""),"",IF(Settings!$B$13="Y",INT(IF(UPPER(E22)="Y",D22,MAX(0,D22-Settings!$B$9)))+IF(MOD(IF(UPPER(E22)="Y",D22,MAX(0,D22-Settings!$B$9)),1)&lt;0.25,0,IF(MOD(IF(UPPER(E22)="Y",D22,MAX(0,D22-Settings!$B$9)),1)&lt;=0.5,0.5,1)),IF(UPPER(E22)="Y",D22,MAX(0,D22-Settings!$B$9))))</f>
        <v>3</v>
      </c>
      <c r="G22" s="33" t="n">
        <f aca="false">IF(F22="","",IFERROR(INDEX(Employees!$I$5:$I$104,MATCH(B22,Employees!$A$5:$A$104,0)),0))</f>
        <v>168.269230769231</v>
      </c>
      <c r="H22" s="34" t="n">
        <f aca="false">IF(F22="","",ROUND(F22*G22,0))</f>
        <v>505</v>
      </c>
      <c r="I22" s="35" t="str">
        <f aca="false">IF(A22="","","Q"&amp;(INT(MOD(MONTH(A22)-4,12)/3)+1)&amp;" "&amp;IF(MONTH(A22)&gt;=4,YEAR(A22),YEAR(A22)-1)&amp;"-"&amp;RIGHT(IF(MONTH(A22)&gt;=4,YEAR(A22),YEAR(A22)-1)+1,2))</f>
        <v>Q1 2026-27</v>
      </c>
      <c r="J22" s="18" t="s">
        <v>72</v>
      </c>
      <c r="K22" s="27"/>
    </row>
    <row r="23" customFormat="false" ht="15" hidden="false" customHeight="true" outlineLevel="0" collapsed="false">
      <c r="A23" s="29" t="n">
        <v>46163</v>
      </c>
      <c r="B23" s="18" t="s">
        <v>103</v>
      </c>
      <c r="C23" s="30" t="str">
        <f aca="false">IF(B23="","",IFERROR(INDEX(Employees!$B$5:$B$104,MATCH(B23,Employees!$A$5:$A$104,0)),"Unknown code"))</f>
        <v>Suresh Kurre</v>
      </c>
      <c r="D23" s="31" t="n">
        <v>9</v>
      </c>
      <c r="E23" s="18" t="s">
        <v>121</v>
      </c>
      <c r="F23" s="32" t="n">
        <f aca="false">IF(OR(A23="",B23=""),"",IF(Settings!$B$13="Y",INT(IF(UPPER(E23)="Y",D23,MAX(0,D23-Settings!$B$9)))+IF(MOD(IF(UPPER(E23)="Y",D23,MAX(0,D23-Settings!$B$9)),1)&lt;0.25,0,IF(MOD(IF(UPPER(E23)="Y",D23,MAX(0,D23-Settings!$B$9)),1)&lt;=0.5,0.5,1)),IF(UPPER(E23)="Y",D23,MAX(0,D23-Settings!$B$9))))</f>
        <v>1</v>
      </c>
      <c r="G23" s="33" t="n">
        <f aca="false">IF(F23="","",IFERROR(INDEX(Employees!$I$5:$I$104,MATCH(B23,Employees!$A$5:$A$104,0)),0))</f>
        <v>130.769230769231</v>
      </c>
      <c r="H23" s="34" t="n">
        <f aca="false">IF(F23="","",ROUND(F23*G23,0))</f>
        <v>131</v>
      </c>
      <c r="I23" s="35" t="str">
        <f aca="false">IF(A23="","","Q"&amp;(INT(MOD(MONTH(A23)-4,12)/3)+1)&amp;" "&amp;IF(MONTH(A23)&gt;=4,YEAR(A23),YEAR(A23)-1)&amp;"-"&amp;RIGHT(IF(MONTH(A23)&gt;=4,YEAR(A23),YEAR(A23)-1)+1,2))</f>
        <v>Q1 2026-27</v>
      </c>
      <c r="J23" s="18" t="s">
        <v>72</v>
      </c>
      <c r="K23" s="27"/>
    </row>
    <row r="24" customFormat="false" ht="15" hidden="false" customHeight="true" outlineLevel="0" collapsed="false">
      <c r="A24" s="29" t="n">
        <v>46169</v>
      </c>
      <c r="B24" s="18" t="s">
        <v>108</v>
      </c>
      <c r="C24" s="30" t="str">
        <f aca="false">IF(B24="","",IFERROR(INDEX(Employees!$B$5:$B$104,MATCH(B24,Employees!$A$5:$A$104,0)),"Unknown code"))</f>
        <v>Arjun Mishra</v>
      </c>
      <c r="D24" s="31" t="n">
        <v>9.5</v>
      </c>
      <c r="E24" s="18" t="s">
        <v>121</v>
      </c>
      <c r="F24" s="32" t="n">
        <f aca="false">IF(OR(A24="",B24=""),"",IF(Settings!$B$13="Y",INT(IF(UPPER(E24)="Y",D24,MAX(0,D24-Settings!$B$9)))+IF(MOD(IF(UPPER(E24)="Y",D24,MAX(0,D24-Settings!$B$9)),1)&lt;0.25,0,IF(MOD(IF(UPPER(E24)="Y",D24,MAX(0,D24-Settings!$B$9)),1)&lt;=0.5,0.5,1)),IF(UPPER(E24)="Y",D24,MAX(0,D24-Settings!$B$9))))</f>
        <v>1.5</v>
      </c>
      <c r="G24" s="33" t="n">
        <f aca="false">IF(F24="","",IFERROR(INDEX(Employees!$I$5:$I$104,MATCH(B24,Employees!$A$5:$A$104,0)),0))</f>
        <v>168.269230769231</v>
      </c>
      <c r="H24" s="34" t="n">
        <f aca="false">IF(F24="","",ROUND(F24*G24,0))</f>
        <v>252</v>
      </c>
      <c r="I24" s="35" t="str">
        <f aca="false">IF(A24="","","Q"&amp;(INT(MOD(MONTH(A24)-4,12)/3)+1)&amp;" "&amp;IF(MONTH(A24)&gt;=4,YEAR(A24),YEAR(A24)-1)&amp;"-"&amp;RIGHT(IF(MONTH(A24)&gt;=4,YEAR(A24),YEAR(A24)-1)+1,2))</f>
        <v>Q1 2026-27</v>
      </c>
      <c r="J24" s="18" t="s">
        <v>72</v>
      </c>
      <c r="K24" s="27"/>
    </row>
    <row r="25" customFormat="false" ht="15" hidden="false" customHeight="true" outlineLevel="0" collapsed="false">
      <c r="A25" s="29" t="n">
        <v>46169</v>
      </c>
      <c r="B25" s="18" t="s">
        <v>96</v>
      </c>
      <c r="C25" s="30" t="str">
        <f aca="false">IF(B25="","",IFERROR(INDEX(Employees!$B$5:$B$104,MATCH(B25,Employees!$A$5:$A$104,0)),"Unknown code"))</f>
        <v>Ramesh Sahu</v>
      </c>
      <c r="D25" s="31" t="n">
        <v>12</v>
      </c>
      <c r="E25" s="18" t="s">
        <v>121</v>
      </c>
      <c r="F25" s="32" t="n">
        <f aca="false">IF(OR(A25="",B25=""),"",IF(Settings!$B$13="Y",INT(IF(UPPER(E25)="Y",D25,MAX(0,D25-Settings!$B$9)))+IF(MOD(IF(UPPER(E25)="Y",D25,MAX(0,D25-Settings!$B$9)),1)&lt;0.25,0,IF(MOD(IF(UPPER(E25)="Y",D25,MAX(0,D25-Settings!$B$9)),1)&lt;=0.5,0.5,1)),IF(UPPER(E25)="Y",D25,MAX(0,D25-Settings!$B$9))))</f>
        <v>4</v>
      </c>
      <c r="G25" s="33" t="n">
        <f aca="false">IF(F25="","",IFERROR(INDEX(Employees!$I$5:$I$104,MATCH(B25,Employees!$A$5:$A$104,0)),0))</f>
        <v>120.192307692308</v>
      </c>
      <c r="H25" s="34" t="n">
        <f aca="false">IF(F25="","",ROUND(F25*G25,0))</f>
        <v>481</v>
      </c>
      <c r="I25" s="35" t="str">
        <f aca="false">IF(A25="","","Q"&amp;(INT(MOD(MONTH(A25)-4,12)/3)+1)&amp;" "&amp;IF(MONTH(A25)&gt;=4,YEAR(A25),YEAR(A25)-1)&amp;"-"&amp;RIGHT(IF(MONTH(A25)&gt;=4,YEAR(A25),YEAR(A25)-1)+1,2))</f>
        <v>Q1 2026-27</v>
      </c>
      <c r="J25" s="18" t="s">
        <v>72</v>
      </c>
      <c r="K25" s="27"/>
    </row>
    <row r="26" customFormat="false" ht="15" hidden="false" customHeight="true" outlineLevel="0" collapsed="false">
      <c r="A26" s="29" t="n">
        <v>46170</v>
      </c>
      <c r="B26" s="18" t="s">
        <v>100</v>
      </c>
      <c r="C26" s="30" t="str">
        <f aca="false">IF(B26="","",IFERROR(INDEX(Employees!$B$5:$B$104,MATCH(B26,Employees!$A$5:$A$104,0)),"Unknown code"))</f>
        <v>Vikas Thakur</v>
      </c>
      <c r="D26" s="31" t="n">
        <v>10.75</v>
      </c>
      <c r="E26" s="18" t="s">
        <v>121</v>
      </c>
      <c r="F26" s="32" t="n">
        <f aca="false">IF(OR(A26="",B26=""),"",IF(Settings!$B$13="Y",INT(IF(UPPER(E26)="Y",D26,MAX(0,D26-Settings!$B$9)))+IF(MOD(IF(UPPER(E26)="Y",D26,MAX(0,D26-Settings!$B$9)),1)&lt;0.25,0,IF(MOD(IF(UPPER(E26)="Y",D26,MAX(0,D26-Settings!$B$9)),1)&lt;=0.5,0.5,1)),IF(UPPER(E26)="Y",D26,MAX(0,D26-Settings!$B$9))))</f>
        <v>3</v>
      </c>
      <c r="G26" s="33" t="n">
        <f aca="false">IF(F26="","",IFERROR(INDEX(Employees!$I$5:$I$104,MATCH(B26,Employees!$A$5:$A$104,0)),0))</f>
        <v>134.615384615385</v>
      </c>
      <c r="H26" s="34" t="n">
        <f aca="false">IF(F26="","",ROUND(F26*G26,0))</f>
        <v>404</v>
      </c>
      <c r="I26" s="35" t="str">
        <f aca="false">IF(A26="","","Q"&amp;(INT(MOD(MONTH(A26)-4,12)/3)+1)&amp;" "&amp;IF(MONTH(A26)&gt;=4,YEAR(A26),YEAR(A26)-1)&amp;"-"&amp;RIGHT(IF(MONTH(A26)&gt;=4,YEAR(A26),YEAR(A26)-1)+1,2))</f>
        <v>Q1 2026-27</v>
      </c>
      <c r="J26" s="18" t="s">
        <v>72</v>
      </c>
      <c r="K26" s="27"/>
    </row>
    <row r="27" customFormat="false" ht="15" hidden="false" customHeight="true" outlineLevel="0" collapsed="false">
      <c r="A27" s="29" t="n">
        <v>46175</v>
      </c>
      <c r="B27" s="18" t="s">
        <v>90</v>
      </c>
      <c r="C27" s="30" t="str">
        <f aca="false">IF(B27="","",IFERROR(INDEX(Employees!$B$5:$B$104,MATCH(B27,Employees!$A$5:$A$104,0)),"Unknown code"))</f>
        <v>Manoj Patel</v>
      </c>
      <c r="D27" s="31" t="n">
        <v>9.5</v>
      </c>
      <c r="E27" s="18" t="s">
        <v>121</v>
      </c>
      <c r="F27" s="32" t="n">
        <f aca="false">IF(OR(A27="",B27=""),"",IF(Settings!$B$13="Y",INT(IF(UPPER(E27)="Y",D27,MAX(0,D27-Settings!$B$9)))+IF(MOD(IF(UPPER(E27)="Y",D27,MAX(0,D27-Settings!$B$9)),1)&lt;0.25,0,IF(MOD(IF(UPPER(E27)="Y",D27,MAX(0,D27-Settings!$B$9)),1)&lt;=0.5,0.5,1)),IF(UPPER(E27)="Y",D27,MAX(0,D27-Settings!$B$9))))</f>
        <v>1.5</v>
      </c>
      <c r="G27" s="33" t="n">
        <f aca="false">IF(F27="","",IFERROR(INDEX(Employees!$I$5:$I$104,MATCH(B27,Employees!$A$5:$A$104,0)),0))</f>
        <v>132.692307692308</v>
      </c>
      <c r="H27" s="34" t="n">
        <f aca="false">IF(F27="","",ROUND(F27*G27,0))</f>
        <v>199</v>
      </c>
      <c r="I27" s="35" t="str">
        <f aca="false">IF(A27="","","Q"&amp;(INT(MOD(MONTH(A27)-4,12)/3)+1)&amp;" "&amp;IF(MONTH(A27)&gt;=4,YEAR(A27),YEAR(A27)-1)&amp;"-"&amp;RIGHT(IF(MONTH(A27)&gt;=4,YEAR(A27),YEAR(A27)-1)+1,2))</f>
        <v>Q1 2026-27</v>
      </c>
      <c r="J27" s="18" t="s">
        <v>72</v>
      </c>
      <c r="K27" s="27"/>
    </row>
    <row r="28" customFormat="false" ht="15" hidden="false" customHeight="true" outlineLevel="0" collapsed="false">
      <c r="A28" s="29" t="n">
        <v>46175</v>
      </c>
      <c r="B28" s="18" t="s">
        <v>100</v>
      </c>
      <c r="C28" s="30" t="str">
        <f aca="false">IF(B28="","",IFERROR(INDEX(Employees!$B$5:$B$104,MATCH(B28,Employees!$A$5:$A$104,0)),"Unknown code"))</f>
        <v>Vikas Thakur</v>
      </c>
      <c r="D28" s="31" t="n">
        <v>10</v>
      </c>
      <c r="E28" s="18" t="s">
        <v>121</v>
      </c>
      <c r="F28" s="32" t="n">
        <f aca="false">IF(OR(A28="",B28=""),"",IF(Settings!$B$13="Y",INT(IF(UPPER(E28)="Y",D28,MAX(0,D28-Settings!$B$9)))+IF(MOD(IF(UPPER(E28)="Y",D28,MAX(0,D28-Settings!$B$9)),1)&lt;0.25,0,IF(MOD(IF(UPPER(E28)="Y",D28,MAX(0,D28-Settings!$B$9)),1)&lt;=0.5,0.5,1)),IF(UPPER(E28)="Y",D28,MAX(0,D28-Settings!$B$9))))</f>
        <v>2</v>
      </c>
      <c r="G28" s="33" t="n">
        <f aca="false">IF(F28="","",IFERROR(INDEX(Employees!$I$5:$I$104,MATCH(B28,Employees!$A$5:$A$104,0)),0))</f>
        <v>134.615384615385</v>
      </c>
      <c r="H28" s="34" t="n">
        <f aca="false">IF(F28="","",ROUND(F28*G28,0))</f>
        <v>269</v>
      </c>
      <c r="I28" s="35" t="str">
        <f aca="false">IF(A28="","","Q"&amp;(INT(MOD(MONTH(A28)-4,12)/3)+1)&amp;" "&amp;IF(MONTH(A28)&gt;=4,YEAR(A28),YEAR(A28)-1)&amp;"-"&amp;RIGHT(IF(MONTH(A28)&gt;=4,YEAR(A28),YEAR(A28)-1)+1,2))</f>
        <v>Q1 2026-27</v>
      </c>
      <c r="J28" s="18" t="s">
        <v>72</v>
      </c>
      <c r="K28" s="27"/>
    </row>
    <row r="29" customFormat="false" ht="15" hidden="false" customHeight="true" outlineLevel="0" collapsed="false">
      <c r="A29" s="29" t="n">
        <v>46177</v>
      </c>
      <c r="B29" s="18" t="s">
        <v>108</v>
      </c>
      <c r="C29" s="30" t="str">
        <f aca="false">IF(B29="","",IFERROR(INDEX(Employees!$B$5:$B$104,MATCH(B29,Employees!$A$5:$A$104,0)),"Unknown code"))</f>
        <v>Arjun Mishra</v>
      </c>
      <c r="D29" s="31" t="n">
        <v>10</v>
      </c>
      <c r="E29" s="18" t="s">
        <v>121</v>
      </c>
      <c r="F29" s="32" t="n">
        <f aca="false">IF(OR(A29="",B29=""),"",IF(Settings!$B$13="Y",INT(IF(UPPER(E29)="Y",D29,MAX(0,D29-Settings!$B$9)))+IF(MOD(IF(UPPER(E29)="Y",D29,MAX(0,D29-Settings!$B$9)),1)&lt;0.25,0,IF(MOD(IF(UPPER(E29)="Y",D29,MAX(0,D29-Settings!$B$9)),1)&lt;=0.5,0.5,1)),IF(UPPER(E29)="Y",D29,MAX(0,D29-Settings!$B$9))))</f>
        <v>2</v>
      </c>
      <c r="G29" s="33" t="n">
        <f aca="false">IF(F29="","",IFERROR(INDEX(Employees!$I$5:$I$104,MATCH(B29,Employees!$A$5:$A$104,0)),0))</f>
        <v>168.269230769231</v>
      </c>
      <c r="H29" s="34" t="n">
        <f aca="false">IF(F29="","",ROUND(F29*G29,0))</f>
        <v>337</v>
      </c>
      <c r="I29" s="35" t="str">
        <f aca="false">IF(A29="","","Q"&amp;(INT(MOD(MONTH(A29)-4,12)/3)+1)&amp;" "&amp;IF(MONTH(A29)&gt;=4,YEAR(A29),YEAR(A29)-1)&amp;"-"&amp;RIGHT(IF(MONTH(A29)&gt;=4,YEAR(A29),YEAR(A29)-1)+1,2))</f>
        <v>Q1 2026-27</v>
      </c>
      <c r="J29" s="18" t="s">
        <v>72</v>
      </c>
      <c r="K29" s="27"/>
    </row>
    <row r="30" customFormat="false" ht="15" hidden="false" customHeight="true" outlineLevel="0" collapsed="false">
      <c r="A30" s="29" t="n">
        <v>46177</v>
      </c>
      <c r="B30" s="18" t="s">
        <v>96</v>
      </c>
      <c r="C30" s="30" t="str">
        <f aca="false">IF(B30="","",IFERROR(INDEX(Employees!$B$5:$B$104,MATCH(B30,Employees!$A$5:$A$104,0)),"Unknown code"))</f>
        <v>Ramesh Sahu</v>
      </c>
      <c r="D30" s="31" t="n">
        <v>9</v>
      </c>
      <c r="E30" s="18" t="s">
        <v>121</v>
      </c>
      <c r="F30" s="32" t="n">
        <f aca="false">IF(OR(A30="",B30=""),"",IF(Settings!$B$13="Y",INT(IF(UPPER(E30)="Y",D30,MAX(0,D30-Settings!$B$9)))+IF(MOD(IF(UPPER(E30)="Y",D30,MAX(0,D30-Settings!$B$9)),1)&lt;0.25,0,IF(MOD(IF(UPPER(E30)="Y",D30,MAX(0,D30-Settings!$B$9)),1)&lt;=0.5,0.5,1)),IF(UPPER(E30)="Y",D30,MAX(0,D30-Settings!$B$9))))</f>
        <v>1</v>
      </c>
      <c r="G30" s="33" t="n">
        <f aca="false">IF(F30="","",IFERROR(INDEX(Employees!$I$5:$I$104,MATCH(B30,Employees!$A$5:$A$104,0)),0))</f>
        <v>120.192307692308</v>
      </c>
      <c r="H30" s="34" t="n">
        <f aca="false">IF(F30="","",ROUND(F30*G30,0))</f>
        <v>120</v>
      </c>
      <c r="I30" s="35" t="str">
        <f aca="false">IF(A30="","","Q"&amp;(INT(MOD(MONTH(A30)-4,12)/3)+1)&amp;" "&amp;IF(MONTH(A30)&gt;=4,YEAR(A30),YEAR(A30)-1)&amp;"-"&amp;RIGHT(IF(MONTH(A30)&gt;=4,YEAR(A30),YEAR(A30)-1)+1,2))</f>
        <v>Q1 2026-27</v>
      </c>
      <c r="J30" s="18" t="s">
        <v>72</v>
      </c>
      <c r="K30" s="27"/>
    </row>
    <row r="31" customFormat="false" ht="15" hidden="false" customHeight="true" outlineLevel="0" collapsed="false">
      <c r="A31" s="29" t="n">
        <v>46178</v>
      </c>
      <c r="B31" s="18" t="s">
        <v>96</v>
      </c>
      <c r="C31" s="30" t="str">
        <f aca="false">IF(B31="","",IFERROR(INDEX(Employees!$B$5:$B$104,MATCH(B31,Employees!$A$5:$A$104,0)),"Unknown code"))</f>
        <v>Ramesh Sahu</v>
      </c>
      <c r="D31" s="31" t="n">
        <v>9</v>
      </c>
      <c r="E31" s="18" t="s">
        <v>121</v>
      </c>
      <c r="F31" s="32" t="n">
        <f aca="false">IF(OR(A31="",B31=""),"",IF(Settings!$B$13="Y",INT(IF(UPPER(E31)="Y",D31,MAX(0,D31-Settings!$B$9)))+IF(MOD(IF(UPPER(E31)="Y",D31,MAX(0,D31-Settings!$B$9)),1)&lt;0.25,0,IF(MOD(IF(UPPER(E31)="Y",D31,MAX(0,D31-Settings!$B$9)),1)&lt;=0.5,0.5,1)),IF(UPPER(E31)="Y",D31,MAX(0,D31-Settings!$B$9))))</f>
        <v>1</v>
      </c>
      <c r="G31" s="33" t="n">
        <f aca="false">IF(F31="","",IFERROR(INDEX(Employees!$I$5:$I$104,MATCH(B31,Employees!$A$5:$A$104,0)),0))</f>
        <v>120.192307692308</v>
      </c>
      <c r="H31" s="34" t="n">
        <f aca="false">IF(F31="","",ROUND(F31*G31,0))</f>
        <v>120</v>
      </c>
      <c r="I31" s="35" t="str">
        <f aca="false">IF(A31="","","Q"&amp;(INT(MOD(MONTH(A31)-4,12)/3)+1)&amp;" "&amp;IF(MONTH(A31)&gt;=4,YEAR(A31),YEAR(A31)-1)&amp;"-"&amp;RIGHT(IF(MONTH(A31)&gt;=4,YEAR(A31),YEAR(A31)-1)+1,2))</f>
        <v>Q1 2026-27</v>
      </c>
      <c r="J31" s="18" t="s">
        <v>72</v>
      </c>
      <c r="K31" s="27"/>
    </row>
    <row r="32" customFormat="false" ht="15" hidden="false" customHeight="true" outlineLevel="0" collapsed="false">
      <c r="A32" s="29" t="n">
        <v>46180</v>
      </c>
      <c r="B32" s="18" t="s">
        <v>90</v>
      </c>
      <c r="C32" s="30" t="str">
        <f aca="false">IF(B32="","",IFERROR(INDEX(Employees!$B$5:$B$104,MATCH(B32,Employees!$A$5:$A$104,0)),"Unknown code"))</f>
        <v>Manoj Patel</v>
      </c>
      <c r="D32" s="31" t="n">
        <v>8.5</v>
      </c>
      <c r="E32" s="18" t="s">
        <v>72</v>
      </c>
      <c r="F32" s="32" t="n">
        <f aca="false">IF(OR(A32="",B32=""),"",IF(Settings!$B$13="Y",INT(IF(UPPER(E32)="Y",D32,MAX(0,D32-Settings!$B$9)))+IF(MOD(IF(UPPER(E32)="Y",D32,MAX(0,D32-Settings!$B$9)),1)&lt;0.25,0,IF(MOD(IF(UPPER(E32)="Y",D32,MAX(0,D32-Settings!$B$9)),1)&lt;=0.5,0.5,1)),IF(UPPER(E32)="Y",D32,MAX(0,D32-Settings!$B$9))))</f>
        <v>8.5</v>
      </c>
      <c r="G32" s="33" t="n">
        <f aca="false">IF(F32="","",IFERROR(INDEX(Employees!$I$5:$I$104,MATCH(B32,Employees!$A$5:$A$104,0)),0))</f>
        <v>132.692307692308</v>
      </c>
      <c r="H32" s="34" t="n">
        <f aca="false">IF(F32="","",ROUND(F32*G32,0))</f>
        <v>1128</v>
      </c>
      <c r="I32" s="35" t="str">
        <f aca="false">IF(A32="","","Q"&amp;(INT(MOD(MONTH(A32)-4,12)/3)+1)&amp;" "&amp;IF(MONTH(A32)&gt;=4,YEAR(A32),YEAR(A32)-1)&amp;"-"&amp;RIGHT(IF(MONTH(A32)&gt;=4,YEAR(A32),YEAR(A32)-1)+1,2))</f>
        <v>Q1 2026-27</v>
      </c>
      <c r="J32" s="18" t="s">
        <v>72</v>
      </c>
      <c r="K32" s="27"/>
    </row>
    <row r="33" customFormat="false" ht="15" hidden="false" customHeight="true" outlineLevel="0" collapsed="false">
      <c r="A33" s="29" t="n">
        <v>46185</v>
      </c>
      <c r="B33" s="18" t="s">
        <v>103</v>
      </c>
      <c r="C33" s="30" t="str">
        <f aca="false">IF(B33="","",IFERROR(INDEX(Employees!$B$5:$B$104,MATCH(B33,Employees!$A$5:$A$104,0)),"Unknown code"))</f>
        <v>Suresh Kurre</v>
      </c>
      <c r="D33" s="31" t="n">
        <v>10.75</v>
      </c>
      <c r="E33" s="18" t="s">
        <v>121</v>
      </c>
      <c r="F33" s="32" t="n">
        <f aca="false">IF(OR(A33="",B33=""),"",IF(Settings!$B$13="Y",INT(IF(UPPER(E33)="Y",D33,MAX(0,D33-Settings!$B$9)))+IF(MOD(IF(UPPER(E33)="Y",D33,MAX(0,D33-Settings!$B$9)),1)&lt;0.25,0,IF(MOD(IF(UPPER(E33)="Y",D33,MAX(0,D33-Settings!$B$9)),1)&lt;=0.5,0.5,1)),IF(UPPER(E33)="Y",D33,MAX(0,D33-Settings!$B$9))))</f>
        <v>3</v>
      </c>
      <c r="G33" s="33" t="n">
        <f aca="false">IF(F33="","",IFERROR(INDEX(Employees!$I$5:$I$104,MATCH(B33,Employees!$A$5:$A$104,0)),0))</f>
        <v>130.769230769231</v>
      </c>
      <c r="H33" s="34" t="n">
        <f aca="false">IF(F33="","",ROUND(F33*G33,0))</f>
        <v>392</v>
      </c>
      <c r="I33" s="35" t="str">
        <f aca="false">IF(A33="","","Q"&amp;(INT(MOD(MONTH(A33)-4,12)/3)+1)&amp;" "&amp;IF(MONTH(A33)&gt;=4,YEAR(A33),YEAR(A33)-1)&amp;"-"&amp;RIGHT(IF(MONTH(A33)&gt;=4,YEAR(A33),YEAR(A33)-1)+1,2))</f>
        <v>Q1 2026-27</v>
      </c>
      <c r="J33" s="18" t="s">
        <v>72</v>
      </c>
      <c r="K33" s="27"/>
    </row>
    <row r="34" customFormat="false" ht="15" hidden="false" customHeight="true" outlineLevel="0" collapsed="false">
      <c r="A34" s="29" t="n">
        <v>46187</v>
      </c>
      <c r="B34" s="18" t="s">
        <v>90</v>
      </c>
      <c r="C34" s="30" t="str">
        <f aca="false">IF(B34="","",IFERROR(INDEX(Employees!$B$5:$B$104,MATCH(B34,Employees!$A$5:$A$104,0)),"Unknown code"))</f>
        <v>Manoj Patel</v>
      </c>
      <c r="D34" s="31" t="n">
        <v>8</v>
      </c>
      <c r="E34" s="18" t="s">
        <v>72</v>
      </c>
      <c r="F34" s="32" t="n">
        <f aca="false">IF(OR(A34="",B34=""),"",IF(Settings!$B$13="Y",INT(IF(UPPER(E34)="Y",D34,MAX(0,D34-Settings!$B$9)))+IF(MOD(IF(UPPER(E34)="Y",D34,MAX(0,D34-Settings!$B$9)),1)&lt;0.25,0,IF(MOD(IF(UPPER(E34)="Y",D34,MAX(0,D34-Settings!$B$9)),1)&lt;=0.5,0.5,1)),IF(UPPER(E34)="Y",D34,MAX(0,D34-Settings!$B$9))))</f>
        <v>8</v>
      </c>
      <c r="G34" s="33" t="n">
        <f aca="false">IF(F34="","",IFERROR(INDEX(Employees!$I$5:$I$104,MATCH(B34,Employees!$A$5:$A$104,0)),0))</f>
        <v>132.692307692308</v>
      </c>
      <c r="H34" s="34" t="n">
        <f aca="false">IF(F34="","",ROUND(F34*G34,0))</f>
        <v>1062</v>
      </c>
      <c r="I34" s="35" t="str">
        <f aca="false">IF(A34="","","Q"&amp;(INT(MOD(MONTH(A34)-4,12)/3)+1)&amp;" "&amp;IF(MONTH(A34)&gt;=4,YEAR(A34),YEAR(A34)-1)&amp;"-"&amp;RIGHT(IF(MONTH(A34)&gt;=4,YEAR(A34),YEAR(A34)-1)+1,2))</f>
        <v>Q1 2026-27</v>
      </c>
      <c r="J34" s="18" t="s">
        <v>72</v>
      </c>
      <c r="K34" s="27"/>
    </row>
    <row r="35" customFormat="false" ht="15" hidden="false" customHeight="true" outlineLevel="0" collapsed="false">
      <c r="A35" s="29" t="n">
        <v>46191</v>
      </c>
      <c r="B35" s="18" t="s">
        <v>98</v>
      </c>
      <c r="C35" s="30" t="str">
        <f aca="false">IF(B35="","",IFERROR(INDEX(Employees!$B$5:$B$104,MATCH(B35,Employees!$A$5:$A$104,0)),"Unknown code"))</f>
        <v>Lakshmi Netam</v>
      </c>
      <c r="D35" s="31" t="n">
        <v>10.75</v>
      </c>
      <c r="E35" s="18" t="s">
        <v>121</v>
      </c>
      <c r="F35" s="32" t="n">
        <f aca="false">IF(OR(A35="",B35=""),"",IF(Settings!$B$13="Y",INT(IF(UPPER(E35)="Y",D35,MAX(0,D35-Settings!$B$9)))+IF(MOD(IF(UPPER(E35)="Y",D35,MAX(0,D35-Settings!$B$9)),1)&lt;0.25,0,IF(MOD(IF(UPPER(E35)="Y",D35,MAX(0,D35-Settings!$B$9)),1)&lt;=0.5,0.5,1)),IF(UPPER(E35)="Y",D35,MAX(0,D35-Settings!$B$9))))</f>
        <v>3</v>
      </c>
      <c r="G35" s="33" t="n">
        <f aca="false">IF(F35="","",IFERROR(INDEX(Employees!$I$5:$I$104,MATCH(B35,Employees!$A$5:$A$104,0)),0))</f>
        <v>120.192307692308</v>
      </c>
      <c r="H35" s="34" t="n">
        <f aca="false">IF(F35="","",ROUND(F35*G35,0))</f>
        <v>361</v>
      </c>
      <c r="I35" s="35" t="str">
        <f aca="false">IF(A35="","","Q"&amp;(INT(MOD(MONTH(A35)-4,12)/3)+1)&amp;" "&amp;IF(MONTH(A35)&gt;=4,YEAR(A35),YEAR(A35)-1)&amp;"-"&amp;RIGHT(IF(MONTH(A35)&gt;=4,YEAR(A35),YEAR(A35)-1)+1,2))</f>
        <v>Q1 2026-27</v>
      </c>
      <c r="J35" s="18" t="s">
        <v>72</v>
      </c>
      <c r="K35" s="27"/>
    </row>
    <row r="36" customFormat="false" ht="15" hidden="false" customHeight="true" outlineLevel="0" collapsed="false">
      <c r="A36" s="29" t="n">
        <v>46193</v>
      </c>
      <c r="B36" s="18" t="s">
        <v>96</v>
      </c>
      <c r="C36" s="30" t="str">
        <f aca="false">IF(B36="","",IFERROR(INDEX(Employees!$B$5:$B$104,MATCH(B36,Employees!$A$5:$A$104,0)),"Unknown code"))</f>
        <v>Ramesh Sahu</v>
      </c>
      <c r="D36" s="31" t="n">
        <v>10.75</v>
      </c>
      <c r="E36" s="18" t="s">
        <v>121</v>
      </c>
      <c r="F36" s="32" t="n">
        <f aca="false">IF(OR(A36="",B36=""),"",IF(Settings!$B$13="Y",INT(IF(UPPER(E36)="Y",D36,MAX(0,D36-Settings!$B$9)))+IF(MOD(IF(UPPER(E36)="Y",D36,MAX(0,D36-Settings!$B$9)),1)&lt;0.25,0,IF(MOD(IF(UPPER(E36)="Y",D36,MAX(0,D36-Settings!$B$9)),1)&lt;=0.5,0.5,1)),IF(UPPER(E36)="Y",D36,MAX(0,D36-Settings!$B$9))))</f>
        <v>3</v>
      </c>
      <c r="G36" s="33" t="n">
        <f aca="false">IF(F36="","",IFERROR(INDEX(Employees!$I$5:$I$104,MATCH(B36,Employees!$A$5:$A$104,0)),0))</f>
        <v>120.192307692308</v>
      </c>
      <c r="H36" s="34" t="n">
        <f aca="false">IF(F36="","",ROUND(F36*G36,0))</f>
        <v>361</v>
      </c>
      <c r="I36" s="35" t="str">
        <f aca="false">IF(A36="","","Q"&amp;(INT(MOD(MONTH(A36)-4,12)/3)+1)&amp;" "&amp;IF(MONTH(A36)&gt;=4,YEAR(A36),YEAR(A36)-1)&amp;"-"&amp;RIGHT(IF(MONTH(A36)&gt;=4,YEAR(A36),YEAR(A36)-1)+1,2))</f>
        <v>Q1 2026-27</v>
      </c>
      <c r="J36" s="18" t="s">
        <v>72</v>
      </c>
      <c r="K36" s="27"/>
    </row>
    <row r="37" customFormat="false" ht="15" hidden="false" customHeight="true" outlineLevel="0" collapsed="false">
      <c r="A37" s="29" t="n">
        <v>46196</v>
      </c>
      <c r="B37" s="18" t="s">
        <v>98</v>
      </c>
      <c r="C37" s="30" t="str">
        <f aca="false">IF(B37="","",IFERROR(INDEX(Employees!$B$5:$B$104,MATCH(B37,Employees!$A$5:$A$104,0)),"Unknown code"))</f>
        <v>Lakshmi Netam</v>
      </c>
      <c r="D37" s="31" t="n">
        <v>12</v>
      </c>
      <c r="E37" s="18" t="s">
        <v>121</v>
      </c>
      <c r="F37" s="32" t="n">
        <f aca="false">IF(OR(A37="",B37=""),"",IF(Settings!$B$13="Y",INT(IF(UPPER(E37)="Y",D37,MAX(0,D37-Settings!$B$9)))+IF(MOD(IF(UPPER(E37)="Y",D37,MAX(0,D37-Settings!$B$9)),1)&lt;0.25,0,IF(MOD(IF(UPPER(E37)="Y",D37,MAX(0,D37-Settings!$B$9)),1)&lt;=0.5,0.5,1)),IF(UPPER(E37)="Y",D37,MAX(0,D37-Settings!$B$9))))</f>
        <v>4</v>
      </c>
      <c r="G37" s="33" t="n">
        <f aca="false">IF(F37="","",IFERROR(INDEX(Employees!$I$5:$I$104,MATCH(B37,Employees!$A$5:$A$104,0)),0))</f>
        <v>120.192307692308</v>
      </c>
      <c r="H37" s="34" t="n">
        <f aca="false">IF(F37="","",ROUND(F37*G37,0))</f>
        <v>481</v>
      </c>
      <c r="I37" s="35" t="str">
        <f aca="false">IF(A37="","","Q"&amp;(INT(MOD(MONTH(A37)-4,12)/3)+1)&amp;" "&amp;IF(MONTH(A37)&gt;=4,YEAR(A37),YEAR(A37)-1)&amp;"-"&amp;RIGHT(IF(MONTH(A37)&gt;=4,YEAR(A37),YEAR(A37)-1)+1,2))</f>
        <v>Q1 2026-27</v>
      </c>
      <c r="J37" s="18" t="s">
        <v>72</v>
      </c>
      <c r="K37" s="27"/>
    </row>
    <row r="38" customFormat="false" ht="15" hidden="false" customHeight="true" outlineLevel="0" collapsed="false">
      <c r="A38" s="29" t="n">
        <v>46198</v>
      </c>
      <c r="B38" s="18" t="s">
        <v>103</v>
      </c>
      <c r="C38" s="30" t="str">
        <f aca="false">IF(B38="","",IFERROR(INDEX(Employees!$B$5:$B$104,MATCH(B38,Employees!$A$5:$A$104,0)),"Unknown code"))</f>
        <v>Suresh Kurre</v>
      </c>
      <c r="D38" s="31" t="n">
        <v>9</v>
      </c>
      <c r="E38" s="18" t="s">
        <v>121</v>
      </c>
      <c r="F38" s="32" t="n">
        <f aca="false">IF(OR(A38="",B38=""),"",IF(Settings!$B$13="Y",INT(IF(UPPER(E38)="Y",D38,MAX(0,D38-Settings!$B$9)))+IF(MOD(IF(UPPER(E38)="Y",D38,MAX(0,D38-Settings!$B$9)),1)&lt;0.25,0,IF(MOD(IF(UPPER(E38)="Y",D38,MAX(0,D38-Settings!$B$9)),1)&lt;=0.5,0.5,1)),IF(UPPER(E38)="Y",D38,MAX(0,D38-Settings!$B$9))))</f>
        <v>1</v>
      </c>
      <c r="G38" s="33" t="n">
        <f aca="false">IF(F38="","",IFERROR(INDEX(Employees!$I$5:$I$104,MATCH(B38,Employees!$A$5:$A$104,0)),0))</f>
        <v>130.769230769231</v>
      </c>
      <c r="H38" s="34" t="n">
        <f aca="false">IF(F38="","",ROUND(F38*G38,0))</f>
        <v>131</v>
      </c>
      <c r="I38" s="35" t="str">
        <f aca="false">IF(A38="","","Q"&amp;(INT(MOD(MONTH(A38)-4,12)/3)+1)&amp;" "&amp;IF(MONTH(A38)&gt;=4,YEAR(A38),YEAR(A38)-1)&amp;"-"&amp;RIGHT(IF(MONTH(A38)&gt;=4,YEAR(A38),YEAR(A38)-1)+1,2))</f>
        <v>Q1 2026-27</v>
      </c>
      <c r="J38" s="18" t="s">
        <v>72</v>
      </c>
      <c r="K38" s="27"/>
    </row>
    <row r="39" customFormat="false" ht="15" hidden="false" customHeight="true" outlineLevel="0" collapsed="false">
      <c r="A39" s="29" t="n">
        <v>46199</v>
      </c>
      <c r="B39" s="18" t="s">
        <v>108</v>
      </c>
      <c r="C39" s="30" t="str">
        <f aca="false">IF(B39="","",IFERROR(INDEX(Employees!$B$5:$B$104,MATCH(B39,Employees!$A$5:$A$104,0)),"Unknown code"))</f>
        <v>Arjun Mishra</v>
      </c>
      <c r="D39" s="31" t="n">
        <v>9</v>
      </c>
      <c r="E39" s="18" t="s">
        <v>121</v>
      </c>
      <c r="F39" s="32" t="n">
        <f aca="false">IF(OR(A39="",B39=""),"",IF(Settings!$B$13="Y",INT(IF(UPPER(E39)="Y",D39,MAX(0,D39-Settings!$B$9)))+IF(MOD(IF(UPPER(E39)="Y",D39,MAX(0,D39-Settings!$B$9)),1)&lt;0.25,0,IF(MOD(IF(UPPER(E39)="Y",D39,MAX(0,D39-Settings!$B$9)),1)&lt;=0.5,0.5,1)),IF(UPPER(E39)="Y",D39,MAX(0,D39-Settings!$B$9))))</f>
        <v>1</v>
      </c>
      <c r="G39" s="33" t="n">
        <f aca="false">IF(F39="","",IFERROR(INDEX(Employees!$I$5:$I$104,MATCH(B39,Employees!$A$5:$A$104,0)),0))</f>
        <v>168.269230769231</v>
      </c>
      <c r="H39" s="34" t="n">
        <f aca="false">IF(F39="","",ROUND(F39*G39,0))</f>
        <v>168</v>
      </c>
      <c r="I39" s="35" t="str">
        <f aca="false">IF(A39="","","Q"&amp;(INT(MOD(MONTH(A39)-4,12)/3)+1)&amp;" "&amp;IF(MONTH(A39)&gt;=4,YEAR(A39),YEAR(A39)-1)&amp;"-"&amp;RIGHT(IF(MONTH(A39)&gt;=4,YEAR(A39),YEAR(A39)-1)+1,2))</f>
        <v>Q1 2026-27</v>
      </c>
      <c r="J39" s="18" t="s">
        <v>72</v>
      </c>
      <c r="K39" s="27"/>
    </row>
    <row r="40" customFormat="false" ht="15" hidden="false" customHeight="true" outlineLevel="0" collapsed="false">
      <c r="A40" s="29" t="n">
        <v>46205</v>
      </c>
      <c r="B40" s="18" t="s">
        <v>90</v>
      </c>
      <c r="C40" s="30" t="str">
        <f aca="false">IF(B40="","",IFERROR(INDEX(Employees!$B$5:$B$104,MATCH(B40,Employees!$A$5:$A$104,0)),"Unknown code"))</f>
        <v>Manoj Patel</v>
      </c>
      <c r="D40" s="31" t="n">
        <v>9.5</v>
      </c>
      <c r="E40" s="18" t="s">
        <v>121</v>
      </c>
      <c r="F40" s="32" t="n">
        <f aca="false">IF(OR(A40="",B40=""),"",IF(Settings!$B$13="Y",INT(IF(UPPER(E40)="Y",D40,MAX(0,D40-Settings!$B$9)))+IF(MOD(IF(UPPER(E40)="Y",D40,MAX(0,D40-Settings!$B$9)),1)&lt;0.25,0,IF(MOD(IF(UPPER(E40)="Y",D40,MAX(0,D40-Settings!$B$9)),1)&lt;=0.5,0.5,1)),IF(UPPER(E40)="Y",D40,MAX(0,D40-Settings!$B$9))))</f>
        <v>1.5</v>
      </c>
      <c r="G40" s="33" t="n">
        <f aca="false">IF(F40="","",IFERROR(INDEX(Employees!$I$5:$I$104,MATCH(B40,Employees!$A$5:$A$104,0)),0))</f>
        <v>132.692307692308</v>
      </c>
      <c r="H40" s="34" t="n">
        <f aca="false">IF(F40="","",ROUND(F40*G40,0))</f>
        <v>199</v>
      </c>
      <c r="I40" s="35" t="str">
        <f aca="false">IF(A40="","","Q"&amp;(INT(MOD(MONTH(A40)-4,12)/3)+1)&amp;" "&amp;IF(MONTH(A40)&gt;=4,YEAR(A40),YEAR(A40)-1)&amp;"-"&amp;RIGHT(IF(MONTH(A40)&gt;=4,YEAR(A40),YEAR(A40)-1)+1,2))</f>
        <v>Q2 2026-27</v>
      </c>
      <c r="J40" s="18" t="s">
        <v>72</v>
      </c>
      <c r="K40" s="27"/>
    </row>
    <row r="41" customFormat="false" ht="15" hidden="false" customHeight="true" outlineLevel="0" collapsed="false">
      <c r="A41" s="29" t="n">
        <v>46205</v>
      </c>
      <c r="B41" s="18" t="s">
        <v>103</v>
      </c>
      <c r="C41" s="30" t="str">
        <f aca="false">IF(B41="","",IFERROR(INDEX(Employees!$B$5:$B$104,MATCH(B41,Employees!$A$5:$A$104,0)),"Unknown code"))</f>
        <v>Suresh Kurre</v>
      </c>
      <c r="D41" s="31" t="n">
        <v>9.25</v>
      </c>
      <c r="E41" s="18" t="s">
        <v>121</v>
      </c>
      <c r="F41" s="32" t="n">
        <f aca="false">IF(OR(A41="",B41=""),"",IF(Settings!$B$13="Y",INT(IF(UPPER(E41)="Y",D41,MAX(0,D41-Settings!$B$9)))+IF(MOD(IF(UPPER(E41)="Y",D41,MAX(0,D41-Settings!$B$9)),1)&lt;0.25,0,IF(MOD(IF(UPPER(E41)="Y",D41,MAX(0,D41-Settings!$B$9)),1)&lt;=0.5,0.5,1)),IF(UPPER(E41)="Y",D41,MAX(0,D41-Settings!$B$9))))</f>
        <v>1.5</v>
      </c>
      <c r="G41" s="33" t="n">
        <f aca="false">IF(F41="","",IFERROR(INDEX(Employees!$I$5:$I$104,MATCH(B41,Employees!$A$5:$A$104,0)),0))</f>
        <v>130.769230769231</v>
      </c>
      <c r="H41" s="34" t="n">
        <f aca="false">IF(F41="","",ROUND(F41*G41,0))</f>
        <v>196</v>
      </c>
      <c r="I41" s="35" t="str">
        <f aca="false">IF(A41="","","Q"&amp;(INT(MOD(MONTH(A41)-4,12)/3)+1)&amp;" "&amp;IF(MONTH(A41)&gt;=4,YEAR(A41),YEAR(A41)-1)&amp;"-"&amp;RIGHT(IF(MONTH(A41)&gt;=4,YEAR(A41),YEAR(A41)-1)+1,2))</f>
        <v>Q2 2026-27</v>
      </c>
      <c r="J41" s="18" t="s">
        <v>72</v>
      </c>
      <c r="K41" s="27"/>
    </row>
    <row r="42" customFormat="false" ht="15" hidden="false" customHeight="true" outlineLevel="0" collapsed="false">
      <c r="A42" s="29" t="n">
        <v>46208</v>
      </c>
      <c r="B42" s="18" t="s">
        <v>98</v>
      </c>
      <c r="C42" s="30" t="str">
        <f aca="false">IF(B42="","",IFERROR(INDEX(Employees!$B$5:$B$104,MATCH(B42,Employees!$A$5:$A$104,0)),"Unknown code"))</f>
        <v>Lakshmi Netam</v>
      </c>
      <c r="D42" s="31" t="n">
        <v>8.5</v>
      </c>
      <c r="E42" s="18" t="s">
        <v>72</v>
      </c>
      <c r="F42" s="32" t="n">
        <f aca="false">IF(OR(A42="",B42=""),"",IF(Settings!$B$13="Y",INT(IF(UPPER(E42)="Y",D42,MAX(0,D42-Settings!$B$9)))+IF(MOD(IF(UPPER(E42)="Y",D42,MAX(0,D42-Settings!$B$9)),1)&lt;0.25,0,IF(MOD(IF(UPPER(E42)="Y",D42,MAX(0,D42-Settings!$B$9)),1)&lt;=0.5,0.5,1)),IF(UPPER(E42)="Y",D42,MAX(0,D42-Settings!$B$9))))</f>
        <v>8.5</v>
      </c>
      <c r="G42" s="33" t="n">
        <f aca="false">IF(F42="","",IFERROR(INDEX(Employees!$I$5:$I$104,MATCH(B42,Employees!$A$5:$A$104,0)),0))</f>
        <v>120.192307692308</v>
      </c>
      <c r="H42" s="34" t="n">
        <f aca="false">IF(F42="","",ROUND(F42*G42,0))</f>
        <v>1022</v>
      </c>
      <c r="I42" s="35" t="str">
        <f aca="false">IF(A42="","","Q"&amp;(INT(MOD(MONTH(A42)-4,12)/3)+1)&amp;" "&amp;IF(MONTH(A42)&gt;=4,YEAR(A42),YEAR(A42)-1)&amp;"-"&amp;RIGHT(IF(MONTH(A42)&gt;=4,YEAR(A42),YEAR(A42)-1)+1,2))</f>
        <v>Q2 2026-27</v>
      </c>
      <c r="J42" s="18" t="s">
        <v>72</v>
      </c>
      <c r="K42" s="27"/>
    </row>
    <row r="43" customFormat="false" ht="15" hidden="false" customHeight="true" outlineLevel="0" collapsed="false">
      <c r="A43" s="29" t="n">
        <v>46215</v>
      </c>
      <c r="B43" s="18" t="s">
        <v>100</v>
      </c>
      <c r="C43" s="30" t="str">
        <f aca="false">IF(B43="","",IFERROR(INDEX(Employees!$B$5:$B$104,MATCH(B43,Employees!$A$5:$A$104,0)),"Unknown code"))</f>
        <v>Vikas Thakur</v>
      </c>
      <c r="D43" s="31" t="n">
        <v>8.5</v>
      </c>
      <c r="E43" s="18" t="s">
        <v>72</v>
      </c>
      <c r="F43" s="32" t="n">
        <f aca="false">IF(OR(A43="",B43=""),"",IF(Settings!$B$13="Y",INT(IF(UPPER(E43)="Y",D43,MAX(0,D43-Settings!$B$9)))+IF(MOD(IF(UPPER(E43)="Y",D43,MAX(0,D43-Settings!$B$9)),1)&lt;0.25,0,IF(MOD(IF(UPPER(E43)="Y",D43,MAX(0,D43-Settings!$B$9)),1)&lt;=0.5,0.5,1)),IF(UPPER(E43)="Y",D43,MAX(0,D43-Settings!$B$9))))</f>
        <v>8.5</v>
      </c>
      <c r="G43" s="33" t="n">
        <f aca="false">IF(F43="","",IFERROR(INDEX(Employees!$I$5:$I$104,MATCH(B43,Employees!$A$5:$A$104,0)),0))</f>
        <v>134.615384615385</v>
      </c>
      <c r="H43" s="34" t="n">
        <f aca="false">IF(F43="","",ROUND(F43*G43,0))</f>
        <v>1144</v>
      </c>
      <c r="I43" s="35" t="str">
        <f aca="false">IF(A43="","","Q"&amp;(INT(MOD(MONTH(A43)-4,12)/3)+1)&amp;" "&amp;IF(MONTH(A43)&gt;=4,YEAR(A43),YEAR(A43)-1)&amp;"-"&amp;RIGHT(IF(MONTH(A43)&gt;=4,YEAR(A43),YEAR(A43)-1)+1,2))</f>
        <v>Q2 2026-27</v>
      </c>
      <c r="J43" s="18" t="s">
        <v>72</v>
      </c>
      <c r="K43" s="27"/>
    </row>
    <row r="44" customFormat="false" ht="15" hidden="false" customHeight="true" outlineLevel="0" collapsed="false">
      <c r="A44" s="29" t="n">
        <v>46222</v>
      </c>
      <c r="B44" s="18" t="s">
        <v>90</v>
      </c>
      <c r="C44" s="30" t="str">
        <f aca="false">IF(B44="","",IFERROR(INDEX(Employees!$B$5:$B$104,MATCH(B44,Employees!$A$5:$A$104,0)),"Unknown code"))</f>
        <v>Manoj Patel</v>
      </c>
      <c r="D44" s="31" t="n">
        <v>8</v>
      </c>
      <c r="E44" s="18" t="s">
        <v>72</v>
      </c>
      <c r="F44" s="32" t="n">
        <f aca="false">IF(OR(A44="",B44=""),"",IF(Settings!$B$13="Y",INT(IF(UPPER(E44)="Y",D44,MAX(0,D44-Settings!$B$9)))+IF(MOD(IF(UPPER(E44)="Y",D44,MAX(0,D44-Settings!$B$9)),1)&lt;0.25,0,IF(MOD(IF(UPPER(E44)="Y",D44,MAX(0,D44-Settings!$B$9)),1)&lt;=0.5,0.5,1)),IF(UPPER(E44)="Y",D44,MAX(0,D44-Settings!$B$9))))</f>
        <v>8</v>
      </c>
      <c r="G44" s="33" t="n">
        <f aca="false">IF(F44="","",IFERROR(INDEX(Employees!$I$5:$I$104,MATCH(B44,Employees!$A$5:$A$104,0)),0))</f>
        <v>132.692307692308</v>
      </c>
      <c r="H44" s="34" t="n">
        <f aca="false">IF(F44="","",ROUND(F44*G44,0))</f>
        <v>1062</v>
      </c>
      <c r="I44" s="35" t="str">
        <f aca="false">IF(A44="","","Q"&amp;(INT(MOD(MONTH(A44)-4,12)/3)+1)&amp;" "&amp;IF(MONTH(A44)&gt;=4,YEAR(A44),YEAR(A44)-1)&amp;"-"&amp;RIGHT(IF(MONTH(A44)&gt;=4,YEAR(A44),YEAR(A44)-1)+1,2))</f>
        <v>Q2 2026-27</v>
      </c>
      <c r="J44" s="18" t="s">
        <v>72</v>
      </c>
      <c r="K44" s="27"/>
    </row>
    <row r="45" customFormat="false" ht="15" hidden="false" customHeight="true" outlineLevel="0" collapsed="false">
      <c r="A45" s="29" t="n">
        <v>46222</v>
      </c>
      <c r="B45" s="18" t="s">
        <v>103</v>
      </c>
      <c r="C45" s="30" t="str">
        <f aca="false">IF(B45="","",IFERROR(INDEX(Employees!$B$5:$B$104,MATCH(B45,Employees!$A$5:$A$104,0)),"Unknown code"))</f>
        <v>Suresh Kurre</v>
      </c>
      <c r="D45" s="31" t="n">
        <v>8</v>
      </c>
      <c r="E45" s="18" t="s">
        <v>72</v>
      </c>
      <c r="F45" s="32" t="n">
        <f aca="false">IF(OR(A45="",B45=""),"",IF(Settings!$B$13="Y",INT(IF(UPPER(E45)="Y",D45,MAX(0,D45-Settings!$B$9)))+IF(MOD(IF(UPPER(E45)="Y",D45,MAX(0,D45-Settings!$B$9)),1)&lt;0.25,0,IF(MOD(IF(UPPER(E45)="Y",D45,MAX(0,D45-Settings!$B$9)),1)&lt;=0.5,0.5,1)),IF(UPPER(E45)="Y",D45,MAX(0,D45-Settings!$B$9))))</f>
        <v>8</v>
      </c>
      <c r="G45" s="33" t="n">
        <f aca="false">IF(F45="","",IFERROR(INDEX(Employees!$I$5:$I$104,MATCH(B45,Employees!$A$5:$A$104,0)),0))</f>
        <v>130.769230769231</v>
      </c>
      <c r="H45" s="34" t="n">
        <f aca="false">IF(F45="","",ROUND(F45*G45,0))</f>
        <v>1046</v>
      </c>
      <c r="I45" s="35" t="str">
        <f aca="false">IF(A45="","","Q"&amp;(INT(MOD(MONTH(A45)-4,12)/3)+1)&amp;" "&amp;IF(MONTH(A45)&gt;=4,YEAR(A45),YEAR(A45)-1)&amp;"-"&amp;RIGHT(IF(MONTH(A45)&gt;=4,YEAR(A45),YEAR(A45)-1)+1,2))</f>
        <v>Q2 2026-27</v>
      </c>
      <c r="J45" s="18" t="s">
        <v>72</v>
      </c>
      <c r="K45" s="27"/>
    </row>
    <row r="46" customFormat="false" ht="15" hidden="false" customHeight="true" outlineLevel="0" collapsed="false">
      <c r="A46" s="29" t="n">
        <v>46223</v>
      </c>
      <c r="B46" s="18" t="s">
        <v>108</v>
      </c>
      <c r="C46" s="30" t="str">
        <f aca="false">IF(B46="","",IFERROR(INDEX(Employees!$B$5:$B$104,MATCH(B46,Employees!$A$5:$A$104,0)),"Unknown code"))</f>
        <v>Arjun Mishra</v>
      </c>
      <c r="D46" s="31" t="n">
        <v>12</v>
      </c>
      <c r="E46" s="18" t="s">
        <v>121</v>
      </c>
      <c r="F46" s="32" t="n">
        <f aca="false">IF(OR(A46="",B46=""),"",IF(Settings!$B$13="Y",INT(IF(UPPER(E46)="Y",D46,MAX(0,D46-Settings!$B$9)))+IF(MOD(IF(UPPER(E46)="Y",D46,MAX(0,D46-Settings!$B$9)),1)&lt;0.25,0,IF(MOD(IF(UPPER(E46)="Y",D46,MAX(0,D46-Settings!$B$9)),1)&lt;=0.5,0.5,1)),IF(UPPER(E46)="Y",D46,MAX(0,D46-Settings!$B$9))))</f>
        <v>4</v>
      </c>
      <c r="G46" s="33" t="n">
        <f aca="false">IF(F46="","",IFERROR(INDEX(Employees!$I$5:$I$104,MATCH(B46,Employees!$A$5:$A$104,0)),0))</f>
        <v>168.269230769231</v>
      </c>
      <c r="H46" s="34" t="n">
        <f aca="false">IF(F46="","",ROUND(F46*G46,0))</f>
        <v>673</v>
      </c>
      <c r="I46" s="35" t="str">
        <f aca="false">IF(A46="","","Q"&amp;(INT(MOD(MONTH(A46)-4,12)/3)+1)&amp;" "&amp;IF(MONTH(A46)&gt;=4,YEAR(A46),YEAR(A46)-1)&amp;"-"&amp;RIGHT(IF(MONTH(A46)&gt;=4,YEAR(A46),YEAR(A46)-1)+1,2))</f>
        <v>Q2 2026-27</v>
      </c>
      <c r="J46" s="18" t="s">
        <v>72</v>
      </c>
      <c r="K46" s="27"/>
    </row>
    <row r="47" customFormat="false" ht="15" hidden="false" customHeight="true" outlineLevel="0" collapsed="false">
      <c r="A47" s="29" t="n">
        <v>46225</v>
      </c>
      <c r="B47" s="18" t="s">
        <v>96</v>
      </c>
      <c r="C47" s="30" t="str">
        <f aca="false">IF(B47="","",IFERROR(INDEX(Employees!$B$5:$B$104,MATCH(B47,Employees!$A$5:$A$104,0)),"Unknown code"))</f>
        <v>Ramesh Sahu</v>
      </c>
      <c r="D47" s="31" t="n">
        <v>9.25</v>
      </c>
      <c r="E47" s="18" t="s">
        <v>121</v>
      </c>
      <c r="F47" s="32" t="n">
        <f aca="false">IF(OR(A47="",B47=""),"",IF(Settings!$B$13="Y",INT(IF(UPPER(E47)="Y",D47,MAX(0,D47-Settings!$B$9)))+IF(MOD(IF(UPPER(E47)="Y",D47,MAX(0,D47-Settings!$B$9)),1)&lt;0.25,0,IF(MOD(IF(UPPER(E47)="Y",D47,MAX(0,D47-Settings!$B$9)),1)&lt;=0.5,0.5,1)),IF(UPPER(E47)="Y",D47,MAX(0,D47-Settings!$B$9))))</f>
        <v>1.5</v>
      </c>
      <c r="G47" s="33" t="n">
        <f aca="false">IF(F47="","",IFERROR(INDEX(Employees!$I$5:$I$104,MATCH(B47,Employees!$A$5:$A$104,0)),0))</f>
        <v>120.192307692308</v>
      </c>
      <c r="H47" s="34" t="n">
        <f aca="false">IF(F47="","",ROUND(F47*G47,0))</f>
        <v>180</v>
      </c>
      <c r="I47" s="35" t="str">
        <f aca="false">IF(A47="","","Q"&amp;(INT(MOD(MONTH(A47)-4,12)/3)+1)&amp;" "&amp;IF(MONTH(A47)&gt;=4,YEAR(A47),YEAR(A47)-1)&amp;"-"&amp;RIGHT(IF(MONTH(A47)&gt;=4,YEAR(A47),YEAR(A47)-1)+1,2))</f>
        <v>Q2 2026-27</v>
      </c>
      <c r="J47" s="18" t="s">
        <v>72</v>
      </c>
      <c r="K47" s="27"/>
    </row>
    <row r="48" customFormat="false" ht="15" hidden="false" customHeight="true" outlineLevel="0" collapsed="false">
      <c r="A48" s="29" t="n">
        <v>46226</v>
      </c>
      <c r="B48" s="18" t="s">
        <v>90</v>
      </c>
      <c r="C48" s="30" t="str">
        <f aca="false">IF(B48="","",IFERROR(INDEX(Employees!$B$5:$B$104,MATCH(B48,Employees!$A$5:$A$104,0)),"Unknown code"))</f>
        <v>Manoj Patel</v>
      </c>
      <c r="D48" s="31" t="n">
        <v>10</v>
      </c>
      <c r="E48" s="18" t="s">
        <v>121</v>
      </c>
      <c r="F48" s="32" t="n">
        <f aca="false">IF(OR(A48="",B48=""),"",IF(Settings!$B$13="Y",INT(IF(UPPER(E48)="Y",D48,MAX(0,D48-Settings!$B$9)))+IF(MOD(IF(UPPER(E48)="Y",D48,MAX(0,D48-Settings!$B$9)),1)&lt;0.25,0,IF(MOD(IF(UPPER(E48)="Y",D48,MAX(0,D48-Settings!$B$9)),1)&lt;=0.5,0.5,1)),IF(UPPER(E48)="Y",D48,MAX(0,D48-Settings!$B$9))))</f>
        <v>2</v>
      </c>
      <c r="G48" s="33" t="n">
        <f aca="false">IF(F48="","",IFERROR(INDEX(Employees!$I$5:$I$104,MATCH(B48,Employees!$A$5:$A$104,0)),0))</f>
        <v>132.692307692308</v>
      </c>
      <c r="H48" s="34" t="n">
        <f aca="false">IF(F48="","",ROUND(F48*G48,0))</f>
        <v>265</v>
      </c>
      <c r="I48" s="35" t="str">
        <f aca="false">IF(A48="","","Q"&amp;(INT(MOD(MONTH(A48)-4,12)/3)+1)&amp;" "&amp;IF(MONTH(A48)&gt;=4,YEAR(A48),YEAR(A48)-1)&amp;"-"&amp;RIGHT(IF(MONTH(A48)&gt;=4,YEAR(A48),YEAR(A48)-1)+1,2))</f>
        <v>Q2 2026-27</v>
      </c>
      <c r="J48" s="18" t="s">
        <v>72</v>
      </c>
      <c r="K48" s="27"/>
    </row>
    <row r="49" customFormat="false" ht="15" hidden="false" customHeight="true" outlineLevel="0" collapsed="false">
      <c r="A49" s="29" t="n">
        <v>46226</v>
      </c>
      <c r="B49" s="18" t="s">
        <v>103</v>
      </c>
      <c r="C49" s="30" t="str">
        <f aca="false">IF(B49="","",IFERROR(INDEX(Employees!$B$5:$B$104,MATCH(B49,Employees!$A$5:$A$104,0)),"Unknown code"))</f>
        <v>Suresh Kurre</v>
      </c>
      <c r="D49" s="31" t="n">
        <v>9</v>
      </c>
      <c r="E49" s="18" t="s">
        <v>121</v>
      </c>
      <c r="F49" s="32" t="n">
        <f aca="false">IF(OR(A49="",B49=""),"",IF(Settings!$B$13="Y",INT(IF(UPPER(E49)="Y",D49,MAX(0,D49-Settings!$B$9)))+IF(MOD(IF(UPPER(E49)="Y",D49,MAX(0,D49-Settings!$B$9)),1)&lt;0.25,0,IF(MOD(IF(UPPER(E49)="Y",D49,MAX(0,D49-Settings!$B$9)),1)&lt;=0.5,0.5,1)),IF(UPPER(E49)="Y",D49,MAX(0,D49-Settings!$B$9))))</f>
        <v>1</v>
      </c>
      <c r="G49" s="33" t="n">
        <f aca="false">IF(F49="","",IFERROR(INDEX(Employees!$I$5:$I$104,MATCH(B49,Employees!$A$5:$A$104,0)),0))</f>
        <v>130.769230769231</v>
      </c>
      <c r="H49" s="34" t="n">
        <f aca="false">IF(F49="","",ROUND(F49*G49,0))</f>
        <v>131</v>
      </c>
      <c r="I49" s="35" t="str">
        <f aca="false">IF(A49="","","Q"&amp;(INT(MOD(MONTH(A49)-4,12)/3)+1)&amp;" "&amp;IF(MONTH(A49)&gt;=4,YEAR(A49),YEAR(A49)-1)&amp;"-"&amp;RIGHT(IF(MONTH(A49)&gt;=4,YEAR(A49),YEAR(A49)-1)+1,2))</f>
        <v>Q2 2026-27</v>
      </c>
      <c r="J49" s="18" t="s">
        <v>72</v>
      </c>
      <c r="K49" s="27"/>
    </row>
    <row r="50" customFormat="false" ht="15" hidden="false" customHeight="true" outlineLevel="0" collapsed="false">
      <c r="A50" s="29" t="n">
        <v>46229</v>
      </c>
      <c r="B50" s="18" t="s">
        <v>100</v>
      </c>
      <c r="C50" s="30" t="str">
        <f aca="false">IF(B50="","",IFERROR(INDEX(Employees!$B$5:$B$104,MATCH(B50,Employees!$A$5:$A$104,0)),"Unknown code"))</f>
        <v>Vikas Thakur</v>
      </c>
      <c r="D50" s="31" t="n">
        <v>8.5</v>
      </c>
      <c r="E50" s="18" t="s">
        <v>72</v>
      </c>
      <c r="F50" s="32" t="n">
        <f aca="false">IF(OR(A50="",B50=""),"",IF(Settings!$B$13="Y",INT(IF(UPPER(E50)="Y",D50,MAX(0,D50-Settings!$B$9)))+IF(MOD(IF(UPPER(E50)="Y",D50,MAX(0,D50-Settings!$B$9)),1)&lt;0.25,0,IF(MOD(IF(UPPER(E50)="Y",D50,MAX(0,D50-Settings!$B$9)),1)&lt;=0.5,0.5,1)),IF(UPPER(E50)="Y",D50,MAX(0,D50-Settings!$B$9))))</f>
        <v>8.5</v>
      </c>
      <c r="G50" s="33" t="n">
        <f aca="false">IF(F50="","",IFERROR(INDEX(Employees!$I$5:$I$104,MATCH(B50,Employees!$A$5:$A$104,0)),0))</f>
        <v>134.615384615385</v>
      </c>
      <c r="H50" s="34" t="n">
        <f aca="false">IF(F50="","",ROUND(F50*G50,0))</f>
        <v>1144</v>
      </c>
      <c r="I50" s="35" t="str">
        <f aca="false">IF(A50="","","Q"&amp;(INT(MOD(MONTH(A50)-4,12)/3)+1)&amp;" "&amp;IF(MONTH(A50)&gt;=4,YEAR(A50),YEAR(A50)-1)&amp;"-"&amp;RIGHT(IF(MONTH(A50)&gt;=4,YEAR(A50),YEAR(A50)-1)+1,2))</f>
        <v>Q2 2026-27</v>
      </c>
      <c r="J50" s="18" t="s">
        <v>72</v>
      </c>
      <c r="K50" s="27"/>
    </row>
    <row r="51" customFormat="false" ht="15" hidden="false" customHeight="true" outlineLevel="0" collapsed="false">
      <c r="A51" s="29" t="n">
        <v>46235</v>
      </c>
      <c r="B51" s="18" t="s">
        <v>108</v>
      </c>
      <c r="C51" s="30" t="str">
        <f aca="false">IF(B51="","",IFERROR(INDEX(Employees!$B$5:$B$104,MATCH(B51,Employees!$A$5:$A$104,0)),"Unknown code"))</f>
        <v>Arjun Mishra</v>
      </c>
      <c r="D51" s="31" t="n">
        <v>9</v>
      </c>
      <c r="E51" s="18" t="s">
        <v>121</v>
      </c>
      <c r="F51" s="32" t="n">
        <f aca="false">IF(OR(A51="",B51=""),"",IF(Settings!$B$13="Y",INT(IF(UPPER(E51)="Y",D51,MAX(0,D51-Settings!$B$9)))+IF(MOD(IF(UPPER(E51)="Y",D51,MAX(0,D51-Settings!$B$9)),1)&lt;0.25,0,IF(MOD(IF(UPPER(E51)="Y",D51,MAX(0,D51-Settings!$B$9)),1)&lt;=0.5,0.5,1)),IF(UPPER(E51)="Y",D51,MAX(0,D51-Settings!$B$9))))</f>
        <v>1</v>
      </c>
      <c r="G51" s="33" t="n">
        <f aca="false">IF(F51="","",IFERROR(INDEX(Employees!$I$5:$I$104,MATCH(B51,Employees!$A$5:$A$104,0)),0))</f>
        <v>168.269230769231</v>
      </c>
      <c r="H51" s="34" t="n">
        <f aca="false">IF(F51="","",ROUND(F51*G51,0))</f>
        <v>168</v>
      </c>
      <c r="I51" s="35" t="str">
        <f aca="false">IF(A51="","","Q"&amp;(INT(MOD(MONTH(A51)-4,12)/3)+1)&amp;" "&amp;IF(MONTH(A51)&gt;=4,YEAR(A51),YEAR(A51)-1)&amp;"-"&amp;RIGHT(IF(MONTH(A51)&gt;=4,YEAR(A51),YEAR(A51)-1)+1,2))</f>
        <v>Q2 2026-27</v>
      </c>
      <c r="J51" s="18" t="s">
        <v>72</v>
      </c>
      <c r="K51" s="27"/>
    </row>
    <row r="52" customFormat="false" ht="15" hidden="false" customHeight="true" outlineLevel="0" collapsed="false">
      <c r="A52" s="29" t="n">
        <v>46235</v>
      </c>
      <c r="B52" s="18" t="s">
        <v>100</v>
      </c>
      <c r="C52" s="30" t="str">
        <f aca="false">IF(B52="","",IFERROR(INDEX(Employees!$B$5:$B$104,MATCH(B52,Employees!$A$5:$A$104,0)),"Unknown code"))</f>
        <v>Vikas Thakur</v>
      </c>
      <c r="D52" s="31" t="n">
        <v>12</v>
      </c>
      <c r="E52" s="18" t="s">
        <v>121</v>
      </c>
      <c r="F52" s="32" t="n">
        <f aca="false">IF(OR(A52="",B52=""),"",IF(Settings!$B$13="Y",INT(IF(UPPER(E52)="Y",D52,MAX(0,D52-Settings!$B$9)))+IF(MOD(IF(UPPER(E52)="Y",D52,MAX(0,D52-Settings!$B$9)),1)&lt;0.25,0,IF(MOD(IF(UPPER(E52)="Y",D52,MAX(0,D52-Settings!$B$9)),1)&lt;=0.5,0.5,1)),IF(UPPER(E52)="Y",D52,MAX(0,D52-Settings!$B$9))))</f>
        <v>4</v>
      </c>
      <c r="G52" s="33" t="n">
        <f aca="false">IF(F52="","",IFERROR(INDEX(Employees!$I$5:$I$104,MATCH(B52,Employees!$A$5:$A$104,0)),0))</f>
        <v>134.615384615385</v>
      </c>
      <c r="H52" s="34" t="n">
        <f aca="false">IF(F52="","",ROUND(F52*G52,0))</f>
        <v>538</v>
      </c>
      <c r="I52" s="35" t="str">
        <f aca="false">IF(A52="","","Q"&amp;(INT(MOD(MONTH(A52)-4,12)/3)+1)&amp;" "&amp;IF(MONTH(A52)&gt;=4,YEAR(A52),YEAR(A52)-1)&amp;"-"&amp;RIGHT(IF(MONTH(A52)&gt;=4,YEAR(A52),YEAR(A52)-1)+1,2))</f>
        <v>Q2 2026-27</v>
      </c>
      <c r="J52" s="18" t="s">
        <v>72</v>
      </c>
      <c r="K52" s="27"/>
    </row>
    <row r="53" customFormat="false" ht="15" hidden="false" customHeight="true" outlineLevel="0" collapsed="false">
      <c r="A53" s="29" t="n">
        <v>46236</v>
      </c>
      <c r="B53" s="18" t="s">
        <v>90</v>
      </c>
      <c r="C53" s="30" t="str">
        <f aca="false">IF(B53="","",IFERROR(INDEX(Employees!$B$5:$B$104,MATCH(B53,Employees!$A$5:$A$104,0)),"Unknown code"))</f>
        <v>Manoj Patel</v>
      </c>
      <c r="D53" s="31" t="n">
        <v>8</v>
      </c>
      <c r="E53" s="18" t="s">
        <v>72</v>
      </c>
      <c r="F53" s="32" t="n">
        <f aca="false">IF(OR(A53="",B53=""),"",IF(Settings!$B$13="Y",INT(IF(UPPER(E53)="Y",D53,MAX(0,D53-Settings!$B$9)))+IF(MOD(IF(UPPER(E53)="Y",D53,MAX(0,D53-Settings!$B$9)),1)&lt;0.25,0,IF(MOD(IF(UPPER(E53)="Y",D53,MAX(0,D53-Settings!$B$9)),1)&lt;=0.5,0.5,1)),IF(UPPER(E53)="Y",D53,MAX(0,D53-Settings!$B$9))))</f>
        <v>8</v>
      </c>
      <c r="G53" s="33" t="n">
        <f aca="false">IF(F53="","",IFERROR(INDEX(Employees!$I$5:$I$104,MATCH(B53,Employees!$A$5:$A$104,0)),0))</f>
        <v>132.692307692308</v>
      </c>
      <c r="H53" s="34" t="n">
        <f aca="false">IF(F53="","",ROUND(F53*G53,0))</f>
        <v>1062</v>
      </c>
      <c r="I53" s="35" t="str">
        <f aca="false">IF(A53="","","Q"&amp;(INT(MOD(MONTH(A53)-4,12)/3)+1)&amp;" "&amp;IF(MONTH(A53)&gt;=4,YEAR(A53),YEAR(A53)-1)&amp;"-"&amp;RIGHT(IF(MONTH(A53)&gt;=4,YEAR(A53),YEAR(A53)-1)+1,2))</f>
        <v>Q2 2026-27</v>
      </c>
      <c r="J53" s="18" t="s">
        <v>72</v>
      </c>
      <c r="K53" s="27"/>
    </row>
    <row r="54" customFormat="false" ht="15" hidden="false" customHeight="true" outlineLevel="0" collapsed="false">
      <c r="A54" s="29" t="n">
        <v>46236</v>
      </c>
      <c r="B54" s="18" t="s">
        <v>90</v>
      </c>
      <c r="C54" s="30" t="str">
        <f aca="false">IF(B54="","",IFERROR(INDEX(Employees!$B$5:$B$104,MATCH(B54,Employees!$A$5:$A$104,0)),"Unknown code"))</f>
        <v>Manoj Patel</v>
      </c>
      <c r="D54" s="31" t="n">
        <v>8</v>
      </c>
      <c r="E54" s="18" t="s">
        <v>72</v>
      </c>
      <c r="F54" s="32" t="n">
        <f aca="false">IF(OR(A54="",B54=""),"",IF(Settings!$B$13="Y",INT(IF(UPPER(E54)="Y",D54,MAX(0,D54-Settings!$B$9)))+IF(MOD(IF(UPPER(E54)="Y",D54,MAX(0,D54-Settings!$B$9)),1)&lt;0.25,0,IF(MOD(IF(UPPER(E54)="Y",D54,MAX(0,D54-Settings!$B$9)),1)&lt;=0.5,0.5,1)),IF(UPPER(E54)="Y",D54,MAX(0,D54-Settings!$B$9))))</f>
        <v>8</v>
      </c>
      <c r="G54" s="33" t="n">
        <f aca="false">IF(F54="","",IFERROR(INDEX(Employees!$I$5:$I$104,MATCH(B54,Employees!$A$5:$A$104,0)),0))</f>
        <v>132.692307692308</v>
      </c>
      <c r="H54" s="34" t="n">
        <f aca="false">IF(F54="","",ROUND(F54*G54,0))</f>
        <v>1062</v>
      </c>
      <c r="I54" s="35" t="str">
        <f aca="false">IF(A54="","","Q"&amp;(INT(MOD(MONTH(A54)-4,12)/3)+1)&amp;" "&amp;IF(MONTH(A54)&gt;=4,YEAR(A54),YEAR(A54)-1)&amp;"-"&amp;RIGHT(IF(MONTH(A54)&gt;=4,YEAR(A54),YEAR(A54)-1)+1,2))</f>
        <v>Q2 2026-27</v>
      </c>
      <c r="J54" s="18" t="s">
        <v>72</v>
      </c>
      <c r="K54" s="27"/>
    </row>
    <row r="55" customFormat="false" ht="15" hidden="false" customHeight="true" outlineLevel="0" collapsed="false">
      <c r="A55" s="29" t="n">
        <v>46236</v>
      </c>
      <c r="B55" s="18" t="s">
        <v>96</v>
      </c>
      <c r="C55" s="30" t="str">
        <f aca="false">IF(B55="","",IFERROR(INDEX(Employees!$B$5:$B$104,MATCH(B55,Employees!$A$5:$A$104,0)),"Unknown code"))</f>
        <v>Ramesh Sahu</v>
      </c>
      <c r="D55" s="31" t="n">
        <v>8.5</v>
      </c>
      <c r="E55" s="18" t="s">
        <v>72</v>
      </c>
      <c r="F55" s="32" t="n">
        <f aca="false">IF(OR(A55="",B55=""),"",IF(Settings!$B$13="Y",INT(IF(UPPER(E55)="Y",D55,MAX(0,D55-Settings!$B$9)))+IF(MOD(IF(UPPER(E55)="Y",D55,MAX(0,D55-Settings!$B$9)),1)&lt;0.25,0,IF(MOD(IF(UPPER(E55)="Y",D55,MAX(0,D55-Settings!$B$9)),1)&lt;=0.5,0.5,1)),IF(UPPER(E55)="Y",D55,MAX(0,D55-Settings!$B$9))))</f>
        <v>8.5</v>
      </c>
      <c r="G55" s="33" t="n">
        <f aca="false">IF(F55="","",IFERROR(INDEX(Employees!$I$5:$I$104,MATCH(B55,Employees!$A$5:$A$104,0)),0))</f>
        <v>120.192307692308</v>
      </c>
      <c r="H55" s="34" t="n">
        <f aca="false">IF(F55="","",ROUND(F55*G55,0))</f>
        <v>1022</v>
      </c>
      <c r="I55" s="35" t="str">
        <f aca="false">IF(A55="","","Q"&amp;(INT(MOD(MONTH(A55)-4,12)/3)+1)&amp;" "&amp;IF(MONTH(A55)&gt;=4,YEAR(A55),YEAR(A55)-1)&amp;"-"&amp;RIGHT(IF(MONTH(A55)&gt;=4,YEAR(A55),YEAR(A55)-1)+1,2))</f>
        <v>Q2 2026-27</v>
      </c>
      <c r="J55" s="18" t="s">
        <v>72</v>
      </c>
      <c r="K55" s="27"/>
    </row>
    <row r="56" customFormat="false" ht="15" hidden="false" customHeight="true" outlineLevel="0" collapsed="false">
      <c r="A56" s="29" t="n">
        <v>46237</v>
      </c>
      <c r="B56" s="18" t="s">
        <v>96</v>
      </c>
      <c r="C56" s="30" t="str">
        <f aca="false">IF(B56="","",IFERROR(INDEX(Employees!$B$5:$B$104,MATCH(B56,Employees!$A$5:$A$104,0)),"Unknown code"))</f>
        <v>Ramesh Sahu</v>
      </c>
      <c r="D56" s="31" t="n">
        <v>9.5</v>
      </c>
      <c r="E56" s="18" t="s">
        <v>121</v>
      </c>
      <c r="F56" s="32" t="n">
        <f aca="false">IF(OR(A56="",B56=""),"",IF(Settings!$B$13="Y",INT(IF(UPPER(E56)="Y",D56,MAX(0,D56-Settings!$B$9)))+IF(MOD(IF(UPPER(E56)="Y",D56,MAX(0,D56-Settings!$B$9)),1)&lt;0.25,0,IF(MOD(IF(UPPER(E56)="Y",D56,MAX(0,D56-Settings!$B$9)),1)&lt;=0.5,0.5,1)),IF(UPPER(E56)="Y",D56,MAX(0,D56-Settings!$B$9))))</f>
        <v>1.5</v>
      </c>
      <c r="G56" s="33" t="n">
        <f aca="false">IF(F56="","",IFERROR(INDEX(Employees!$I$5:$I$104,MATCH(B56,Employees!$A$5:$A$104,0)),0))</f>
        <v>120.192307692308</v>
      </c>
      <c r="H56" s="34" t="n">
        <f aca="false">IF(F56="","",ROUND(F56*G56,0))</f>
        <v>180</v>
      </c>
      <c r="I56" s="35" t="str">
        <f aca="false">IF(A56="","","Q"&amp;(INT(MOD(MONTH(A56)-4,12)/3)+1)&amp;" "&amp;IF(MONTH(A56)&gt;=4,YEAR(A56),YEAR(A56)-1)&amp;"-"&amp;RIGHT(IF(MONTH(A56)&gt;=4,YEAR(A56),YEAR(A56)-1)+1,2))</f>
        <v>Q2 2026-27</v>
      </c>
      <c r="J56" s="18" t="s">
        <v>72</v>
      </c>
      <c r="K56" s="27"/>
    </row>
    <row r="57" customFormat="false" ht="15" hidden="false" customHeight="true" outlineLevel="0" collapsed="false">
      <c r="A57" s="29" t="n">
        <v>46237</v>
      </c>
      <c r="B57" s="18" t="s">
        <v>100</v>
      </c>
      <c r="C57" s="30" t="str">
        <f aca="false">IF(B57="","",IFERROR(INDEX(Employees!$B$5:$B$104,MATCH(B57,Employees!$A$5:$A$104,0)),"Unknown code"))</f>
        <v>Vikas Thakur</v>
      </c>
      <c r="D57" s="31" t="n">
        <v>14</v>
      </c>
      <c r="E57" s="18" t="s">
        <v>121</v>
      </c>
      <c r="F57" s="32" t="n">
        <f aca="false">IF(OR(A57="",B57=""),"",IF(Settings!$B$13="Y",INT(IF(UPPER(E57)="Y",D57,MAX(0,D57-Settings!$B$9)))+IF(MOD(IF(UPPER(E57)="Y",D57,MAX(0,D57-Settings!$B$9)),1)&lt;0.25,0,IF(MOD(IF(UPPER(E57)="Y",D57,MAX(0,D57-Settings!$B$9)),1)&lt;=0.5,0.5,1)),IF(UPPER(E57)="Y",D57,MAX(0,D57-Settings!$B$9))))</f>
        <v>6</v>
      </c>
      <c r="G57" s="33" t="n">
        <f aca="false">IF(F57="","",IFERROR(INDEX(Employees!$I$5:$I$104,MATCH(B57,Employees!$A$5:$A$104,0)),0))</f>
        <v>134.615384615385</v>
      </c>
      <c r="H57" s="34" t="n">
        <f aca="false">IF(F57="","",ROUND(F57*G57,0))</f>
        <v>808</v>
      </c>
      <c r="I57" s="35" t="str">
        <f aca="false">IF(A57="","","Q"&amp;(INT(MOD(MONTH(A57)-4,12)/3)+1)&amp;" "&amp;IF(MONTH(A57)&gt;=4,YEAR(A57),YEAR(A57)-1)&amp;"-"&amp;RIGHT(IF(MONTH(A57)&gt;=4,YEAR(A57),YEAR(A57)-1)+1,2))</f>
        <v>Q2 2026-27</v>
      </c>
      <c r="J57" s="18" t="s">
        <v>72</v>
      </c>
      <c r="K57" s="27"/>
    </row>
    <row r="58" customFormat="false" ht="15" hidden="false" customHeight="true" outlineLevel="0" collapsed="false">
      <c r="A58" s="29" t="n">
        <v>46238</v>
      </c>
      <c r="B58" s="18" t="s">
        <v>108</v>
      </c>
      <c r="C58" s="30" t="str">
        <f aca="false">IF(B58="","",IFERROR(INDEX(Employees!$B$5:$B$104,MATCH(B58,Employees!$A$5:$A$104,0)),"Unknown code"))</f>
        <v>Arjun Mishra</v>
      </c>
      <c r="D58" s="31" t="n">
        <v>9.25</v>
      </c>
      <c r="E58" s="18" t="s">
        <v>121</v>
      </c>
      <c r="F58" s="32" t="n">
        <f aca="false">IF(OR(A58="",B58=""),"",IF(Settings!$B$13="Y",INT(IF(UPPER(E58)="Y",D58,MAX(0,D58-Settings!$B$9)))+IF(MOD(IF(UPPER(E58)="Y",D58,MAX(0,D58-Settings!$B$9)),1)&lt;0.25,0,IF(MOD(IF(UPPER(E58)="Y",D58,MAX(0,D58-Settings!$B$9)),1)&lt;=0.5,0.5,1)),IF(UPPER(E58)="Y",D58,MAX(0,D58-Settings!$B$9))))</f>
        <v>1.5</v>
      </c>
      <c r="G58" s="33" t="n">
        <f aca="false">IF(F58="","",IFERROR(INDEX(Employees!$I$5:$I$104,MATCH(B58,Employees!$A$5:$A$104,0)),0))</f>
        <v>168.269230769231</v>
      </c>
      <c r="H58" s="34" t="n">
        <f aca="false">IF(F58="","",ROUND(F58*G58,0))</f>
        <v>252</v>
      </c>
      <c r="I58" s="35" t="str">
        <f aca="false">IF(A58="","","Q"&amp;(INT(MOD(MONTH(A58)-4,12)/3)+1)&amp;" "&amp;IF(MONTH(A58)&gt;=4,YEAR(A58),YEAR(A58)-1)&amp;"-"&amp;RIGHT(IF(MONTH(A58)&gt;=4,YEAR(A58),YEAR(A58)-1)+1,2))</f>
        <v>Q2 2026-27</v>
      </c>
      <c r="J58" s="18" t="s">
        <v>72</v>
      </c>
      <c r="K58" s="27"/>
    </row>
    <row r="59" customFormat="false" ht="15" hidden="false" customHeight="true" outlineLevel="0" collapsed="false">
      <c r="A59" s="29" t="n">
        <v>46238</v>
      </c>
      <c r="B59" s="18" t="s">
        <v>98</v>
      </c>
      <c r="C59" s="30" t="str">
        <f aca="false">IF(B59="","",IFERROR(INDEX(Employees!$B$5:$B$104,MATCH(B59,Employees!$A$5:$A$104,0)),"Unknown code"))</f>
        <v>Lakshmi Netam</v>
      </c>
      <c r="D59" s="31" t="n">
        <v>9</v>
      </c>
      <c r="E59" s="18" t="s">
        <v>121</v>
      </c>
      <c r="F59" s="32" t="n">
        <f aca="false">IF(OR(A59="",B59=""),"",IF(Settings!$B$13="Y",INT(IF(UPPER(E59)="Y",D59,MAX(0,D59-Settings!$B$9)))+IF(MOD(IF(UPPER(E59)="Y",D59,MAX(0,D59-Settings!$B$9)),1)&lt;0.25,0,IF(MOD(IF(UPPER(E59)="Y",D59,MAX(0,D59-Settings!$B$9)),1)&lt;=0.5,0.5,1)),IF(UPPER(E59)="Y",D59,MAX(0,D59-Settings!$B$9))))</f>
        <v>1</v>
      </c>
      <c r="G59" s="33" t="n">
        <f aca="false">IF(F59="","",IFERROR(INDEX(Employees!$I$5:$I$104,MATCH(B59,Employees!$A$5:$A$104,0)),0))</f>
        <v>120.192307692308</v>
      </c>
      <c r="H59" s="34" t="n">
        <f aca="false">IF(F59="","",ROUND(F59*G59,0))</f>
        <v>120</v>
      </c>
      <c r="I59" s="35" t="str">
        <f aca="false">IF(A59="","","Q"&amp;(INT(MOD(MONTH(A59)-4,12)/3)+1)&amp;" "&amp;IF(MONTH(A59)&gt;=4,YEAR(A59),YEAR(A59)-1)&amp;"-"&amp;RIGHT(IF(MONTH(A59)&gt;=4,YEAR(A59),YEAR(A59)-1)+1,2))</f>
        <v>Q2 2026-27</v>
      </c>
      <c r="J59" s="18" t="s">
        <v>72</v>
      </c>
      <c r="K59" s="27"/>
    </row>
    <row r="60" customFormat="false" ht="15" hidden="false" customHeight="true" outlineLevel="0" collapsed="false">
      <c r="A60" s="29" t="n">
        <v>46238</v>
      </c>
      <c r="B60" s="18" t="s">
        <v>100</v>
      </c>
      <c r="C60" s="30" t="str">
        <f aca="false">IF(B60="","",IFERROR(INDEX(Employees!$B$5:$B$104,MATCH(B60,Employees!$A$5:$A$104,0)),"Unknown code"))</f>
        <v>Vikas Thakur</v>
      </c>
      <c r="D60" s="31" t="n">
        <v>14</v>
      </c>
      <c r="E60" s="18" t="s">
        <v>121</v>
      </c>
      <c r="F60" s="32" t="n">
        <f aca="false">IF(OR(A60="",B60=""),"",IF(Settings!$B$13="Y",INT(IF(UPPER(E60)="Y",D60,MAX(0,D60-Settings!$B$9)))+IF(MOD(IF(UPPER(E60)="Y",D60,MAX(0,D60-Settings!$B$9)),1)&lt;0.25,0,IF(MOD(IF(UPPER(E60)="Y",D60,MAX(0,D60-Settings!$B$9)),1)&lt;=0.5,0.5,1)),IF(UPPER(E60)="Y",D60,MAX(0,D60-Settings!$B$9))))</f>
        <v>6</v>
      </c>
      <c r="G60" s="33" t="n">
        <f aca="false">IF(F60="","",IFERROR(INDEX(Employees!$I$5:$I$104,MATCH(B60,Employees!$A$5:$A$104,0)),0))</f>
        <v>134.615384615385</v>
      </c>
      <c r="H60" s="34" t="n">
        <f aca="false">IF(F60="","",ROUND(F60*G60,0))</f>
        <v>808</v>
      </c>
      <c r="I60" s="35" t="str">
        <f aca="false">IF(A60="","","Q"&amp;(INT(MOD(MONTH(A60)-4,12)/3)+1)&amp;" "&amp;IF(MONTH(A60)&gt;=4,YEAR(A60),YEAR(A60)-1)&amp;"-"&amp;RIGHT(IF(MONTH(A60)&gt;=4,YEAR(A60),YEAR(A60)-1)+1,2))</f>
        <v>Q2 2026-27</v>
      </c>
      <c r="J60" s="18" t="s">
        <v>72</v>
      </c>
      <c r="K60" s="27"/>
    </row>
    <row r="61" customFormat="false" ht="15" hidden="false" customHeight="true" outlineLevel="0" collapsed="false">
      <c r="A61" s="29" t="n">
        <v>46239</v>
      </c>
      <c r="B61" s="18" t="s">
        <v>100</v>
      </c>
      <c r="C61" s="30" t="str">
        <f aca="false">IF(B61="","",IFERROR(INDEX(Employees!$B$5:$B$104,MATCH(B61,Employees!$A$5:$A$104,0)),"Unknown code"))</f>
        <v>Vikas Thakur</v>
      </c>
      <c r="D61" s="31" t="n">
        <v>14</v>
      </c>
      <c r="E61" s="18" t="s">
        <v>121</v>
      </c>
      <c r="F61" s="32" t="n">
        <f aca="false">IF(OR(A61="",B61=""),"",IF(Settings!$B$13="Y",INT(IF(UPPER(E61)="Y",D61,MAX(0,D61-Settings!$B$9)))+IF(MOD(IF(UPPER(E61)="Y",D61,MAX(0,D61-Settings!$B$9)),1)&lt;0.25,0,IF(MOD(IF(UPPER(E61)="Y",D61,MAX(0,D61-Settings!$B$9)),1)&lt;=0.5,0.5,1)),IF(UPPER(E61)="Y",D61,MAX(0,D61-Settings!$B$9))))</f>
        <v>6</v>
      </c>
      <c r="G61" s="33" t="n">
        <f aca="false">IF(F61="","",IFERROR(INDEX(Employees!$I$5:$I$104,MATCH(B61,Employees!$A$5:$A$104,0)),0))</f>
        <v>134.615384615385</v>
      </c>
      <c r="H61" s="34" t="n">
        <f aca="false">IF(F61="","",ROUND(F61*G61,0))</f>
        <v>808</v>
      </c>
      <c r="I61" s="35" t="str">
        <f aca="false">IF(A61="","","Q"&amp;(INT(MOD(MONTH(A61)-4,12)/3)+1)&amp;" "&amp;IF(MONTH(A61)&gt;=4,YEAR(A61),YEAR(A61)-1)&amp;"-"&amp;RIGHT(IF(MONTH(A61)&gt;=4,YEAR(A61),YEAR(A61)-1)+1,2))</f>
        <v>Q2 2026-27</v>
      </c>
      <c r="J61" s="18" t="s">
        <v>72</v>
      </c>
      <c r="K61" s="27"/>
    </row>
    <row r="62" customFormat="false" ht="15" hidden="false" customHeight="true" outlineLevel="0" collapsed="false">
      <c r="A62" s="29" t="n">
        <v>46240</v>
      </c>
      <c r="B62" s="18" t="s">
        <v>100</v>
      </c>
      <c r="C62" s="30" t="str">
        <f aca="false">IF(B62="","",IFERROR(INDEX(Employees!$B$5:$B$104,MATCH(B62,Employees!$A$5:$A$104,0)),"Unknown code"))</f>
        <v>Vikas Thakur</v>
      </c>
      <c r="D62" s="31" t="n">
        <v>14</v>
      </c>
      <c r="E62" s="18" t="s">
        <v>121</v>
      </c>
      <c r="F62" s="32" t="n">
        <f aca="false">IF(OR(A62="",B62=""),"",IF(Settings!$B$13="Y",INT(IF(UPPER(E62)="Y",D62,MAX(0,D62-Settings!$B$9)))+IF(MOD(IF(UPPER(E62)="Y",D62,MAX(0,D62-Settings!$B$9)),1)&lt;0.25,0,IF(MOD(IF(UPPER(E62)="Y",D62,MAX(0,D62-Settings!$B$9)),1)&lt;=0.5,0.5,1)),IF(UPPER(E62)="Y",D62,MAX(0,D62-Settings!$B$9))))</f>
        <v>6</v>
      </c>
      <c r="G62" s="33" t="n">
        <f aca="false">IF(F62="","",IFERROR(INDEX(Employees!$I$5:$I$104,MATCH(B62,Employees!$A$5:$A$104,0)),0))</f>
        <v>134.615384615385</v>
      </c>
      <c r="H62" s="34" t="n">
        <f aca="false">IF(F62="","",ROUND(F62*G62,0))</f>
        <v>808</v>
      </c>
      <c r="I62" s="35" t="str">
        <f aca="false">IF(A62="","","Q"&amp;(INT(MOD(MONTH(A62)-4,12)/3)+1)&amp;" "&amp;IF(MONTH(A62)&gt;=4,YEAR(A62),YEAR(A62)-1)&amp;"-"&amp;RIGHT(IF(MONTH(A62)&gt;=4,YEAR(A62),YEAR(A62)-1)+1,2))</f>
        <v>Q2 2026-27</v>
      </c>
      <c r="J62" s="18" t="s">
        <v>72</v>
      </c>
      <c r="K62" s="27"/>
    </row>
    <row r="63" customFormat="false" ht="15" hidden="false" customHeight="true" outlineLevel="0" collapsed="false">
      <c r="A63" s="29" t="n">
        <v>46241</v>
      </c>
      <c r="B63" s="18" t="s">
        <v>100</v>
      </c>
      <c r="C63" s="30" t="str">
        <f aca="false">IF(B63="","",IFERROR(INDEX(Employees!$B$5:$B$104,MATCH(B63,Employees!$A$5:$A$104,0)),"Unknown code"))</f>
        <v>Vikas Thakur</v>
      </c>
      <c r="D63" s="31" t="n">
        <v>14</v>
      </c>
      <c r="E63" s="18" t="s">
        <v>121</v>
      </c>
      <c r="F63" s="32" t="n">
        <f aca="false">IF(OR(A63="",B63=""),"",IF(Settings!$B$13="Y",INT(IF(UPPER(E63)="Y",D63,MAX(0,D63-Settings!$B$9)))+IF(MOD(IF(UPPER(E63)="Y",D63,MAX(0,D63-Settings!$B$9)),1)&lt;0.25,0,IF(MOD(IF(UPPER(E63)="Y",D63,MAX(0,D63-Settings!$B$9)),1)&lt;=0.5,0.5,1)),IF(UPPER(E63)="Y",D63,MAX(0,D63-Settings!$B$9))))</f>
        <v>6</v>
      </c>
      <c r="G63" s="33" t="n">
        <f aca="false">IF(F63="","",IFERROR(INDEX(Employees!$I$5:$I$104,MATCH(B63,Employees!$A$5:$A$104,0)),0))</f>
        <v>134.615384615385</v>
      </c>
      <c r="H63" s="34" t="n">
        <f aca="false">IF(F63="","",ROUND(F63*G63,0))</f>
        <v>808</v>
      </c>
      <c r="I63" s="35" t="str">
        <f aca="false">IF(A63="","","Q"&amp;(INT(MOD(MONTH(A63)-4,12)/3)+1)&amp;" "&amp;IF(MONTH(A63)&gt;=4,YEAR(A63),YEAR(A63)-1)&amp;"-"&amp;RIGHT(IF(MONTH(A63)&gt;=4,YEAR(A63),YEAR(A63)-1)+1,2))</f>
        <v>Q2 2026-27</v>
      </c>
      <c r="J63" s="18" t="s">
        <v>72</v>
      </c>
      <c r="K63" s="27"/>
    </row>
    <row r="64" customFormat="false" ht="15" hidden="false" customHeight="true" outlineLevel="0" collapsed="false">
      <c r="A64" s="29" t="n">
        <v>46242</v>
      </c>
      <c r="B64" s="18" t="s">
        <v>100</v>
      </c>
      <c r="C64" s="30" t="str">
        <f aca="false">IF(B64="","",IFERROR(INDEX(Employees!$B$5:$B$104,MATCH(B64,Employees!$A$5:$A$104,0)),"Unknown code"))</f>
        <v>Vikas Thakur</v>
      </c>
      <c r="D64" s="31" t="n">
        <v>14</v>
      </c>
      <c r="E64" s="18" t="s">
        <v>121</v>
      </c>
      <c r="F64" s="32" t="n">
        <f aca="false">IF(OR(A64="",B64=""),"",IF(Settings!$B$13="Y",INT(IF(UPPER(E64)="Y",D64,MAX(0,D64-Settings!$B$9)))+IF(MOD(IF(UPPER(E64)="Y",D64,MAX(0,D64-Settings!$B$9)),1)&lt;0.25,0,IF(MOD(IF(UPPER(E64)="Y",D64,MAX(0,D64-Settings!$B$9)),1)&lt;=0.5,0.5,1)),IF(UPPER(E64)="Y",D64,MAX(0,D64-Settings!$B$9))))</f>
        <v>6</v>
      </c>
      <c r="G64" s="33" t="n">
        <f aca="false">IF(F64="","",IFERROR(INDEX(Employees!$I$5:$I$104,MATCH(B64,Employees!$A$5:$A$104,0)),0))</f>
        <v>134.615384615385</v>
      </c>
      <c r="H64" s="34" t="n">
        <f aca="false">IF(F64="","",ROUND(F64*G64,0))</f>
        <v>808</v>
      </c>
      <c r="I64" s="35" t="str">
        <f aca="false">IF(A64="","","Q"&amp;(INT(MOD(MONTH(A64)-4,12)/3)+1)&amp;" "&amp;IF(MONTH(A64)&gt;=4,YEAR(A64),YEAR(A64)-1)&amp;"-"&amp;RIGHT(IF(MONTH(A64)&gt;=4,YEAR(A64),YEAR(A64)-1)+1,2))</f>
        <v>Q2 2026-27</v>
      </c>
      <c r="J64" s="18" t="s">
        <v>72</v>
      </c>
      <c r="K64" s="27"/>
    </row>
    <row r="65" customFormat="false" ht="15" hidden="false" customHeight="true" outlineLevel="0" collapsed="false">
      <c r="A65" s="29" t="n">
        <v>46244</v>
      </c>
      <c r="B65" s="18" t="s">
        <v>100</v>
      </c>
      <c r="C65" s="30" t="str">
        <f aca="false">IF(B65="","",IFERROR(INDEX(Employees!$B$5:$B$104,MATCH(B65,Employees!$A$5:$A$104,0)),"Unknown code"))</f>
        <v>Vikas Thakur</v>
      </c>
      <c r="D65" s="31" t="n">
        <v>14</v>
      </c>
      <c r="E65" s="18" t="s">
        <v>121</v>
      </c>
      <c r="F65" s="32" t="n">
        <f aca="false">IF(OR(A65="",B65=""),"",IF(Settings!$B$13="Y",INT(IF(UPPER(E65)="Y",D65,MAX(0,D65-Settings!$B$9)))+IF(MOD(IF(UPPER(E65)="Y",D65,MAX(0,D65-Settings!$B$9)),1)&lt;0.25,0,IF(MOD(IF(UPPER(E65)="Y",D65,MAX(0,D65-Settings!$B$9)),1)&lt;=0.5,0.5,1)),IF(UPPER(E65)="Y",D65,MAX(0,D65-Settings!$B$9))))</f>
        <v>6</v>
      </c>
      <c r="G65" s="33" t="n">
        <f aca="false">IF(F65="","",IFERROR(INDEX(Employees!$I$5:$I$104,MATCH(B65,Employees!$A$5:$A$104,0)),0))</f>
        <v>134.615384615385</v>
      </c>
      <c r="H65" s="34" t="n">
        <f aca="false">IF(F65="","",ROUND(F65*G65,0))</f>
        <v>808</v>
      </c>
      <c r="I65" s="35" t="str">
        <f aca="false">IF(A65="","","Q"&amp;(INT(MOD(MONTH(A65)-4,12)/3)+1)&amp;" "&amp;IF(MONTH(A65)&gt;=4,YEAR(A65),YEAR(A65)-1)&amp;"-"&amp;RIGHT(IF(MONTH(A65)&gt;=4,YEAR(A65),YEAR(A65)-1)+1,2))</f>
        <v>Q2 2026-27</v>
      </c>
      <c r="J65" s="18" t="s">
        <v>72</v>
      </c>
      <c r="K65" s="27"/>
    </row>
    <row r="66" customFormat="false" ht="15" hidden="false" customHeight="true" outlineLevel="0" collapsed="false">
      <c r="A66" s="29" t="n">
        <v>46245</v>
      </c>
      <c r="B66" s="18" t="s">
        <v>100</v>
      </c>
      <c r="C66" s="30" t="str">
        <f aca="false">IF(B66="","",IFERROR(INDEX(Employees!$B$5:$B$104,MATCH(B66,Employees!$A$5:$A$104,0)),"Unknown code"))</f>
        <v>Vikas Thakur</v>
      </c>
      <c r="D66" s="31" t="n">
        <v>14</v>
      </c>
      <c r="E66" s="18" t="s">
        <v>121</v>
      </c>
      <c r="F66" s="32" t="n">
        <f aca="false">IF(OR(A66="",B66=""),"",IF(Settings!$B$13="Y",INT(IF(UPPER(E66)="Y",D66,MAX(0,D66-Settings!$B$9)))+IF(MOD(IF(UPPER(E66)="Y",D66,MAX(0,D66-Settings!$B$9)),1)&lt;0.25,0,IF(MOD(IF(UPPER(E66)="Y",D66,MAX(0,D66-Settings!$B$9)),1)&lt;=0.5,0.5,1)),IF(UPPER(E66)="Y",D66,MAX(0,D66-Settings!$B$9))))</f>
        <v>6</v>
      </c>
      <c r="G66" s="33" t="n">
        <f aca="false">IF(F66="","",IFERROR(INDEX(Employees!$I$5:$I$104,MATCH(B66,Employees!$A$5:$A$104,0)),0))</f>
        <v>134.615384615385</v>
      </c>
      <c r="H66" s="34" t="n">
        <f aca="false">IF(F66="","",ROUND(F66*G66,0))</f>
        <v>808</v>
      </c>
      <c r="I66" s="35" t="str">
        <f aca="false">IF(A66="","","Q"&amp;(INT(MOD(MONTH(A66)-4,12)/3)+1)&amp;" "&amp;IF(MONTH(A66)&gt;=4,YEAR(A66),YEAR(A66)-1)&amp;"-"&amp;RIGHT(IF(MONTH(A66)&gt;=4,YEAR(A66),YEAR(A66)-1)+1,2))</f>
        <v>Q2 2026-27</v>
      </c>
      <c r="J66" s="18" t="s">
        <v>72</v>
      </c>
      <c r="K66" s="27"/>
    </row>
    <row r="67" customFormat="false" ht="15" hidden="false" customHeight="true" outlineLevel="0" collapsed="false">
      <c r="A67" s="29" t="n">
        <v>46246</v>
      </c>
      <c r="B67" s="18" t="s">
        <v>100</v>
      </c>
      <c r="C67" s="30" t="str">
        <f aca="false">IF(B67="","",IFERROR(INDEX(Employees!$B$5:$B$104,MATCH(B67,Employees!$A$5:$A$104,0)),"Unknown code"))</f>
        <v>Vikas Thakur</v>
      </c>
      <c r="D67" s="31" t="n">
        <v>14</v>
      </c>
      <c r="E67" s="18" t="s">
        <v>121</v>
      </c>
      <c r="F67" s="32" t="n">
        <f aca="false">IF(OR(A67="",B67=""),"",IF(Settings!$B$13="Y",INT(IF(UPPER(E67)="Y",D67,MAX(0,D67-Settings!$B$9)))+IF(MOD(IF(UPPER(E67)="Y",D67,MAX(0,D67-Settings!$B$9)),1)&lt;0.25,0,IF(MOD(IF(UPPER(E67)="Y",D67,MAX(0,D67-Settings!$B$9)),1)&lt;=0.5,0.5,1)),IF(UPPER(E67)="Y",D67,MAX(0,D67-Settings!$B$9))))</f>
        <v>6</v>
      </c>
      <c r="G67" s="33" t="n">
        <f aca="false">IF(F67="","",IFERROR(INDEX(Employees!$I$5:$I$104,MATCH(B67,Employees!$A$5:$A$104,0)),0))</f>
        <v>134.615384615385</v>
      </c>
      <c r="H67" s="34" t="n">
        <f aca="false">IF(F67="","",ROUND(F67*G67,0))</f>
        <v>808</v>
      </c>
      <c r="I67" s="35" t="str">
        <f aca="false">IF(A67="","","Q"&amp;(INT(MOD(MONTH(A67)-4,12)/3)+1)&amp;" "&amp;IF(MONTH(A67)&gt;=4,YEAR(A67),YEAR(A67)-1)&amp;"-"&amp;RIGHT(IF(MONTH(A67)&gt;=4,YEAR(A67),YEAR(A67)-1)+1,2))</f>
        <v>Q2 2026-27</v>
      </c>
      <c r="J67" s="18" t="s">
        <v>72</v>
      </c>
      <c r="K67" s="27"/>
    </row>
    <row r="68" customFormat="false" ht="15" hidden="false" customHeight="true" outlineLevel="0" collapsed="false">
      <c r="A68" s="29" t="n">
        <v>46247</v>
      </c>
      <c r="B68" s="18" t="s">
        <v>100</v>
      </c>
      <c r="C68" s="30" t="str">
        <f aca="false">IF(B68="","",IFERROR(INDEX(Employees!$B$5:$B$104,MATCH(B68,Employees!$A$5:$A$104,0)),"Unknown code"))</f>
        <v>Vikas Thakur</v>
      </c>
      <c r="D68" s="31" t="n">
        <v>14</v>
      </c>
      <c r="E68" s="18" t="s">
        <v>121</v>
      </c>
      <c r="F68" s="32" t="n">
        <f aca="false">IF(OR(A68="",B68=""),"",IF(Settings!$B$13="Y",INT(IF(UPPER(E68)="Y",D68,MAX(0,D68-Settings!$B$9)))+IF(MOD(IF(UPPER(E68)="Y",D68,MAX(0,D68-Settings!$B$9)),1)&lt;0.25,0,IF(MOD(IF(UPPER(E68)="Y",D68,MAX(0,D68-Settings!$B$9)),1)&lt;=0.5,0.5,1)),IF(UPPER(E68)="Y",D68,MAX(0,D68-Settings!$B$9))))</f>
        <v>6</v>
      </c>
      <c r="G68" s="33" t="n">
        <f aca="false">IF(F68="","",IFERROR(INDEX(Employees!$I$5:$I$104,MATCH(B68,Employees!$A$5:$A$104,0)),0))</f>
        <v>134.615384615385</v>
      </c>
      <c r="H68" s="34" t="n">
        <f aca="false">IF(F68="","",ROUND(F68*G68,0))</f>
        <v>808</v>
      </c>
      <c r="I68" s="35" t="str">
        <f aca="false">IF(A68="","","Q"&amp;(INT(MOD(MONTH(A68)-4,12)/3)+1)&amp;" "&amp;IF(MONTH(A68)&gt;=4,YEAR(A68),YEAR(A68)-1)&amp;"-"&amp;RIGHT(IF(MONTH(A68)&gt;=4,YEAR(A68),YEAR(A68)-1)+1,2))</f>
        <v>Q2 2026-27</v>
      </c>
      <c r="J68" s="18" t="s">
        <v>72</v>
      </c>
      <c r="K68" s="27"/>
    </row>
    <row r="69" customFormat="false" ht="15" hidden="false" customHeight="true" outlineLevel="0" collapsed="false">
      <c r="A69" s="29" t="n">
        <v>46248</v>
      </c>
      <c r="B69" s="18" t="s">
        <v>96</v>
      </c>
      <c r="C69" s="30" t="str">
        <f aca="false">IF(B69="","",IFERROR(INDEX(Employees!$B$5:$B$104,MATCH(B69,Employees!$A$5:$A$104,0)),"Unknown code"))</f>
        <v>Ramesh Sahu</v>
      </c>
      <c r="D69" s="31" t="n">
        <v>9.25</v>
      </c>
      <c r="E69" s="18" t="s">
        <v>121</v>
      </c>
      <c r="F69" s="32" t="n">
        <f aca="false">IF(OR(A69="",B69=""),"",IF(Settings!$B$13="Y",INT(IF(UPPER(E69)="Y",D69,MAX(0,D69-Settings!$B$9)))+IF(MOD(IF(UPPER(E69)="Y",D69,MAX(0,D69-Settings!$B$9)),1)&lt;0.25,0,IF(MOD(IF(UPPER(E69)="Y",D69,MAX(0,D69-Settings!$B$9)),1)&lt;=0.5,0.5,1)),IF(UPPER(E69)="Y",D69,MAX(0,D69-Settings!$B$9))))</f>
        <v>1.5</v>
      </c>
      <c r="G69" s="33" t="n">
        <f aca="false">IF(F69="","",IFERROR(INDEX(Employees!$I$5:$I$104,MATCH(B69,Employees!$A$5:$A$104,0)),0))</f>
        <v>120.192307692308</v>
      </c>
      <c r="H69" s="34" t="n">
        <f aca="false">IF(F69="","",ROUND(F69*G69,0))</f>
        <v>180</v>
      </c>
      <c r="I69" s="35" t="str">
        <f aca="false">IF(A69="","","Q"&amp;(INT(MOD(MONTH(A69)-4,12)/3)+1)&amp;" "&amp;IF(MONTH(A69)&gt;=4,YEAR(A69),YEAR(A69)-1)&amp;"-"&amp;RIGHT(IF(MONTH(A69)&gt;=4,YEAR(A69),YEAR(A69)-1)+1,2))</f>
        <v>Q2 2026-27</v>
      </c>
      <c r="J69" s="18" t="s">
        <v>72</v>
      </c>
      <c r="K69" s="27"/>
    </row>
    <row r="70" customFormat="false" ht="15" hidden="false" customHeight="true" outlineLevel="0" collapsed="false">
      <c r="A70" s="29" t="n">
        <v>46248</v>
      </c>
      <c r="B70" s="18" t="s">
        <v>100</v>
      </c>
      <c r="C70" s="30" t="str">
        <f aca="false">IF(B70="","",IFERROR(INDEX(Employees!$B$5:$B$104,MATCH(B70,Employees!$A$5:$A$104,0)),"Unknown code"))</f>
        <v>Vikas Thakur</v>
      </c>
      <c r="D70" s="31" t="n">
        <v>14</v>
      </c>
      <c r="E70" s="18" t="s">
        <v>121</v>
      </c>
      <c r="F70" s="32" t="n">
        <f aca="false">IF(OR(A70="",B70=""),"",IF(Settings!$B$13="Y",INT(IF(UPPER(E70)="Y",D70,MAX(0,D70-Settings!$B$9)))+IF(MOD(IF(UPPER(E70)="Y",D70,MAX(0,D70-Settings!$B$9)),1)&lt;0.25,0,IF(MOD(IF(UPPER(E70)="Y",D70,MAX(0,D70-Settings!$B$9)),1)&lt;=0.5,0.5,1)),IF(UPPER(E70)="Y",D70,MAX(0,D70-Settings!$B$9))))</f>
        <v>6</v>
      </c>
      <c r="G70" s="33" t="n">
        <f aca="false">IF(F70="","",IFERROR(INDEX(Employees!$I$5:$I$104,MATCH(B70,Employees!$A$5:$A$104,0)),0))</f>
        <v>134.615384615385</v>
      </c>
      <c r="H70" s="34" t="n">
        <f aca="false">IF(F70="","",ROUND(F70*G70,0))</f>
        <v>808</v>
      </c>
      <c r="I70" s="35" t="str">
        <f aca="false">IF(A70="","","Q"&amp;(INT(MOD(MONTH(A70)-4,12)/3)+1)&amp;" "&amp;IF(MONTH(A70)&gt;=4,YEAR(A70),YEAR(A70)-1)&amp;"-"&amp;RIGHT(IF(MONTH(A70)&gt;=4,YEAR(A70),YEAR(A70)-1)+1,2))</f>
        <v>Q2 2026-27</v>
      </c>
      <c r="J70" s="18" t="s">
        <v>72</v>
      </c>
      <c r="K70" s="27"/>
    </row>
    <row r="71" customFormat="false" ht="15" hidden="false" customHeight="true" outlineLevel="0" collapsed="false">
      <c r="A71" s="29" t="n">
        <v>46249</v>
      </c>
      <c r="B71" s="18" t="s">
        <v>108</v>
      </c>
      <c r="C71" s="30" t="str">
        <f aca="false">IF(B71="","",IFERROR(INDEX(Employees!$B$5:$B$104,MATCH(B71,Employees!$A$5:$A$104,0)),"Unknown code"))</f>
        <v>Arjun Mishra</v>
      </c>
      <c r="D71" s="31" t="n">
        <v>9.25</v>
      </c>
      <c r="E71" s="18" t="s">
        <v>121</v>
      </c>
      <c r="F71" s="32" t="n">
        <f aca="false">IF(OR(A71="",B71=""),"",IF(Settings!$B$13="Y",INT(IF(UPPER(E71)="Y",D71,MAX(0,D71-Settings!$B$9)))+IF(MOD(IF(UPPER(E71)="Y",D71,MAX(0,D71-Settings!$B$9)),1)&lt;0.25,0,IF(MOD(IF(UPPER(E71)="Y",D71,MAX(0,D71-Settings!$B$9)),1)&lt;=0.5,0.5,1)),IF(UPPER(E71)="Y",D71,MAX(0,D71-Settings!$B$9))))</f>
        <v>1.5</v>
      </c>
      <c r="G71" s="33" t="n">
        <f aca="false">IF(F71="","",IFERROR(INDEX(Employees!$I$5:$I$104,MATCH(B71,Employees!$A$5:$A$104,0)),0))</f>
        <v>168.269230769231</v>
      </c>
      <c r="H71" s="34" t="n">
        <f aca="false">IF(F71="","",ROUND(F71*G71,0))</f>
        <v>252</v>
      </c>
      <c r="I71" s="35" t="str">
        <f aca="false">IF(A71="","","Q"&amp;(INT(MOD(MONTH(A71)-4,12)/3)+1)&amp;" "&amp;IF(MONTH(A71)&gt;=4,YEAR(A71),YEAR(A71)-1)&amp;"-"&amp;RIGHT(IF(MONTH(A71)&gt;=4,YEAR(A71),YEAR(A71)-1)+1,2))</f>
        <v>Q2 2026-27</v>
      </c>
      <c r="J71" s="18" t="s">
        <v>72</v>
      </c>
      <c r="K71" s="27"/>
    </row>
    <row r="72" customFormat="false" ht="15" hidden="false" customHeight="true" outlineLevel="0" collapsed="false">
      <c r="A72" s="29" t="n">
        <v>46249</v>
      </c>
      <c r="B72" s="18" t="s">
        <v>100</v>
      </c>
      <c r="C72" s="30" t="str">
        <f aca="false">IF(B72="","",IFERROR(INDEX(Employees!$B$5:$B$104,MATCH(B72,Employees!$A$5:$A$104,0)),"Unknown code"))</f>
        <v>Vikas Thakur</v>
      </c>
      <c r="D72" s="31" t="n">
        <v>14</v>
      </c>
      <c r="E72" s="18" t="s">
        <v>121</v>
      </c>
      <c r="F72" s="32" t="n">
        <f aca="false">IF(OR(A72="",B72=""),"",IF(Settings!$B$13="Y",INT(IF(UPPER(E72)="Y",D72,MAX(0,D72-Settings!$B$9)))+IF(MOD(IF(UPPER(E72)="Y",D72,MAX(0,D72-Settings!$B$9)),1)&lt;0.25,0,IF(MOD(IF(UPPER(E72)="Y",D72,MAX(0,D72-Settings!$B$9)),1)&lt;=0.5,0.5,1)),IF(UPPER(E72)="Y",D72,MAX(0,D72-Settings!$B$9))))</f>
        <v>6</v>
      </c>
      <c r="G72" s="33" t="n">
        <f aca="false">IF(F72="","",IFERROR(INDEX(Employees!$I$5:$I$104,MATCH(B72,Employees!$A$5:$A$104,0)),0))</f>
        <v>134.615384615385</v>
      </c>
      <c r="H72" s="34" t="n">
        <f aca="false">IF(F72="","",ROUND(F72*G72,0))</f>
        <v>808</v>
      </c>
      <c r="I72" s="35" t="str">
        <f aca="false">IF(A72="","","Q"&amp;(INT(MOD(MONTH(A72)-4,12)/3)+1)&amp;" "&amp;IF(MONTH(A72)&gt;=4,YEAR(A72),YEAR(A72)-1)&amp;"-"&amp;RIGHT(IF(MONTH(A72)&gt;=4,YEAR(A72),YEAR(A72)-1)+1,2))</f>
        <v>Q2 2026-27</v>
      </c>
      <c r="J72" s="18" t="s">
        <v>72</v>
      </c>
      <c r="K72" s="27"/>
    </row>
    <row r="73" customFormat="false" ht="15" hidden="false" customHeight="true" outlineLevel="0" collapsed="false">
      <c r="A73" s="29" t="n">
        <v>46250</v>
      </c>
      <c r="B73" s="18" t="s">
        <v>103</v>
      </c>
      <c r="C73" s="30" t="str">
        <f aca="false">IF(B73="","",IFERROR(INDEX(Employees!$B$5:$B$104,MATCH(B73,Employees!$A$5:$A$104,0)),"Unknown code"))</f>
        <v>Suresh Kurre</v>
      </c>
      <c r="D73" s="31" t="n">
        <v>8.5</v>
      </c>
      <c r="E73" s="18" t="s">
        <v>72</v>
      </c>
      <c r="F73" s="32" t="n">
        <f aca="false">IF(OR(A73="",B73=""),"",IF(Settings!$B$13="Y",INT(IF(UPPER(E73)="Y",D73,MAX(0,D73-Settings!$B$9)))+IF(MOD(IF(UPPER(E73)="Y",D73,MAX(0,D73-Settings!$B$9)),1)&lt;0.25,0,IF(MOD(IF(UPPER(E73)="Y",D73,MAX(0,D73-Settings!$B$9)),1)&lt;=0.5,0.5,1)),IF(UPPER(E73)="Y",D73,MAX(0,D73-Settings!$B$9))))</f>
        <v>8.5</v>
      </c>
      <c r="G73" s="33" t="n">
        <f aca="false">IF(F73="","",IFERROR(INDEX(Employees!$I$5:$I$104,MATCH(B73,Employees!$A$5:$A$104,0)),0))</f>
        <v>130.769230769231</v>
      </c>
      <c r="H73" s="34" t="n">
        <f aca="false">IF(F73="","",ROUND(F73*G73,0))</f>
        <v>1112</v>
      </c>
      <c r="I73" s="35" t="str">
        <f aca="false">IF(A73="","","Q"&amp;(INT(MOD(MONTH(A73)-4,12)/3)+1)&amp;" "&amp;IF(MONTH(A73)&gt;=4,YEAR(A73),YEAR(A73)-1)&amp;"-"&amp;RIGHT(IF(MONTH(A73)&gt;=4,YEAR(A73),YEAR(A73)-1)+1,2))</f>
        <v>Q2 2026-27</v>
      </c>
      <c r="J73" s="18" t="s">
        <v>72</v>
      </c>
      <c r="K73" s="27"/>
    </row>
    <row r="74" customFormat="false" ht="15" hidden="false" customHeight="true" outlineLevel="0" collapsed="false">
      <c r="A74" s="29" t="n">
        <v>46251</v>
      </c>
      <c r="B74" s="18" t="s">
        <v>100</v>
      </c>
      <c r="C74" s="30" t="str">
        <f aca="false">IF(B74="","",IFERROR(INDEX(Employees!$B$5:$B$104,MATCH(B74,Employees!$A$5:$A$104,0)),"Unknown code"))</f>
        <v>Vikas Thakur</v>
      </c>
      <c r="D74" s="31" t="n">
        <v>14</v>
      </c>
      <c r="E74" s="18" t="s">
        <v>121</v>
      </c>
      <c r="F74" s="32" t="n">
        <f aca="false">IF(OR(A74="",B74=""),"",IF(Settings!$B$13="Y",INT(IF(UPPER(E74)="Y",D74,MAX(0,D74-Settings!$B$9)))+IF(MOD(IF(UPPER(E74)="Y",D74,MAX(0,D74-Settings!$B$9)),1)&lt;0.25,0,IF(MOD(IF(UPPER(E74)="Y",D74,MAX(0,D74-Settings!$B$9)),1)&lt;=0.5,0.5,1)),IF(UPPER(E74)="Y",D74,MAX(0,D74-Settings!$B$9))))</f>
        <v>6</v>
      </c>
      <c r="G74" s="33" t="n">
        <f aca="false">IF(F74="","",IFERROR(INDEX(Employees!$I$5:$I$104,MATCH(B74,Employees!$A$5:$A$104,0)),0))</f>
        <v>134.615384615385</v>
      </c>
      <c r="H74" s="34" t="n">
        <f aca="false">IF(F74="","",ROUND(F74*G74,0))</f>
        <v>808</v>
      </c>
      <c r="I74" s="35" t="str">
        <f aca="false">IF(A74="","","Q"&amp;(INT(MOD(MONTH(A74)-4,12)/3)+1)&amp;" "&amp;IF(MONTH(A74)&gt;=4,YEAR(A74),YEAR(A74)-1)&amp;"-"&amp;RIGHT(IF(MONTH(A74)&gt;=4,YEAR(A74),YEAR(A74)-1)+1,2))</f>
        <v>Q2 2026-27</v>
      </c>
      <c r="J74" s="18" t="s">
        <v>72</v>
      </c>
      <c r="K74" s="27"/>
    </row>
    <row r="75" customFormat="false" ht="15" hidden="false" customHeight="true" outlineLevel="0" collapsed="false">
      <c r="A75" s="29" t="n">
        <v>46252</v>
      </c>
      <c r="B75" s="18" t="s">
        <v>100</v>
      </c>
      <c r="C75" s="30" t="str">
        <f aca="false">IF(B75="","",IFERROR(INDEX(Employees!$B$5:$B$104,MATCH(B75,Employees!$A$5:$A$104,0)),"Unknown code"))</f>
        <v>Vikas Thakur</v>
      </c>
      <c r="D75" s="31" t="n">
        <v>14</v>
      </c>
      <c r="E75" s="18" t="s">
        <v>121</v>
      </c>
      <c r="F75" s="32" t="n">
        <f aca="false">IF(OR(A75="",B75=""),"",IF(Settings!$B$13="Y",INT(IF(UPPER(E75)="Y",D75,MAX(0,D75-Settings!$B$9)))+IF(MOD(IF(UPPER(E75)="Y",D75,MAX(0,D75-Settings!$B$9)),1)&lt;0.25,0,IF(MOD(IF(UPPER(E75)="Y",D75,MAX(0,D75-Settings!$B$9)),1)&lt;=0.5,0.5,1)),IF(UPPER(E75)="Y",D75,MAX(0,D75-Settings!$B$9))))</f>
        <v>6</v>
      </c>
      <c r="G75" s="33" t="n">
        <f aca="false">IF(F75="","",IFERROR(INDEX(Employees!$I$5:$I$104,MATCH(B75,Employees!$A$5:$A$104,0)),0))</f>
        <v>134.615384615385</v>
      </c>
      <c r="H75" s="34" t="n">
        <f aca="false">IF(F75="","",ROUND(F75*G75,0))</f>
        <v>808</v>
      </c>
      <c r="I75" s="35" t="str">
        <f aca="false">IF(A75="","","Q"&amp;(INT(MOD(MONTH(A75)-4,12)/3)+1)&amp;" "&amp;IF(MONTH(A75)&gt;=4,YEAR(A75),YEAR(A75)-1)&amp;"-"&amp;RIGHT(IF(MONTH(A75)&gt;=4,YEAR(A75),YEAR(A75)-1)+1,2))</f>
        <v>Q2 2026-27</v>
      </c>
      <c r="J75" s="18" t="s">
        <v>72</v>
      </c>
      <c r="K75" s="27"/>
    </row>
    <row r="76" customFormat="false" ht="15" hidden="false" customHeight="true" outlineLevel="0" collapsed="false">
      <c r="A76" s="29" t="n">
        <v>46252</v>
      </c>
      <c r="B76" s="18" t="s">
        <v>103</v>
      </c>
      <c r="C76" s="30" t="str">
        <f aca="false">IF(B76="","",IFERROR(INDEX(Employees!$B$5:$B$104,MATCH(B76,Employees!$A$5:$A$104,0)),"Unknown code"))</f>
        <v>Suresh Kurre</v>
      </c>
      <c r="D76" s="31" t="n">
        <v>9</v>
      </c>
      <c r="E76" s="18" t="s">
        <v>121</v>
      </c>
      <c r="F76" s="32" t="n">
        <f aca="false">IF(OR(A76="",B76=""),"",IF(Settings!$B$13="Y",INT(IF(UPPER(E76)="Y",D76,MAX(0,D76-Settings!$B$9)))+IF(MOD(IF(UPPER(E76)="Y",D76,MAX(0,D76-Settings!$B$9)),1)&lt;0.25,0,IF(MOD(IF(UPPER(E76)="Y",D76,MAX(0,D76-Settings!$B$9)),1)&lt;=0.5,0.5,1)),IF(UPPER(E76)="Y",D76,MAX(0,D76-Settings!$B$9))))</f>
        <v>1</v>
      </c>
      <c r="G76" s="33" t="n">
        <f aca="false">IF(F76="","",IFERROR(INDEX(Employees!$I$5:$I$104,MATCH(B76,Employees!$A$5:$A$104,0)),0))</f>
        <v>130.769230769231</v>
      </c>
      <c r="H76" s="34" t="n">
        <f aca="false">IF(F76="","",ROUND(F76*G76,0))</f>
        <v>131</v>
      </c>
      <c r="I76" s="35" t="str">
        <f aca="false">IF(A76="","","Q"&amp;(INT(MOD(MONTH(A76)-4,12)/3)+1)&amp;" "&amp;IF(MONTH(A76)&gt;=4,YEAR(A76),YEAR(A76)-1)&amp;"-"&amp;RIGHT(IF(MONTH(A76)&gt;=4,YEAR(A76),YEAR(A76)-1)+1,2))</f>
        <v>Q2 2026-27</v>
      </c>
      <c r="J76" s="18" t="s">
        <v>72</v>
      </c>
      <c r="K76" s="27"/>
    </row>
    <row r="77" customFormat="false" ht="15" hidden="false" customHeight="true" outlineLevel="0" collapsed="false">
      <c r="A77" s="29" t="n">
        <v>46253</v>
      </c>
      <c r="B77" s="18" t="s">
        <v>100</v>
      </c>
      <c r="C77" s="30" t="str">
        <f aca="false">IF(B77="","",IFERROR(INDEX(Employees!$B$5:$B$104,MATCH(B77,Employees!$A$5:$A$104,0)),"Unknown code"))</f>
        <v>Vikas Thakur</v>
      </c>
      <c r="D77" s="31" t="n">
        <v>14</v>
      </c>
      <c r="E77" s="18" t="s">
        <v>121</v>
      </c>
      <c r="F77" s="32" t="n">
        <f aca="false">IF(OR(A77="",B77=""),"",IF(Settings!$B$13="Y",INT(IF(UPPER(E77)="Y",D77,MAX(0,D77-Settings!$B$9)))+IF(MOD(IF(UPPER(E77)="Y",D77,MAX(0,D77-Settings!$B$9)),1)&lt;0.25,0,IF(MOD(IF(UPPER(E77)="Y",D77,MAX(0,D77-Settings!$B$9)),1)&lt;=0.5,0.5,1)),IF(UPPER(E77)="Y",D77,MAX(0,D77-Settings!$B$9))))</f>
        <v>6</v>
      </c>
      <c r="G77" s="33" t="n">
        <f aca="false">IF(F77="","",IFERROR(INDEX(Employees!$I$5:$I$104,MATCH(B77,Employees!$A$5:$A$104,0)),0))</f>
        <v>134.615384615385</v>
      </c>
      <c r="H77" s="34" t="n">
        <f aca="false">IF(F77="","",ROUND(F77*G77,0))</f>
        <v>808</v>
      </c>
      <c r="I77" s="35" t="str">
        <f aca="false">IF(A77="","","Q"&amp;(INT(MOD(MONTH(A77)-4,12)/3)+1)&amp;" "&amp;IF(MONTH(A77)&gt;=4,YEAR(A77),YEAR(A77)-1)&amp;"-"&amp;RIGHT(IF(MONTH(A77)&gt;=4,YEAR(A77),YEAR(A77)-1)+1,2))</f>
        <v>Q2 2026-27</v>
      </c>
      <c r="J77" s="18" t="s">
        <v>72</v>
      </c>
      <c r="K77" s="27"/>
    </row>
    <row r="78" customFormat="false" ht="15" hidden="false" customHeight="true" outlineLevel="0" collapsed="false">
      <c r="A78" s="29" t="n">
        <v>46254</v>
      </c>
      <c r="B78" s="18" t="s">
        <v>98</v>
      </c>
      <c r="C78" s="30" t="str">
        <f aca="false">IF(B78="","",IFERROR(INDEX(Employees!$B$5:$B$104,MATCH(B78,Employees!$A$5:$A$104,0)),"Unknown code"))</f>
        <v>Lakshmi Netam</v>
      </c>
      <c r="D78" s="31" t="n">
        <v>12</v>
      </c>
      <c r="E78" s="18" t="s">
        <v>121</v>
      </c>
      <c r="F78" s="32" t="n">
        <f aca="false">IF(OR(A78="",B78=""),"",IF(Settings!$B$13="Y",INT(IF(UPPER(E78)="Y",D78,MAX(0,D78-Settings!$B$9)))+IF(MOD(IF(UPPER(E78)="Y",D78,MAX(0,D78-Settings!$B$9)),1)&lt;0.25,0,IF(MOD(IF(UPPER(E78)="Y",D78,MAX(0,D78-Settings!$B$9)),1)&lt;=0.5,0.5,1)),IF(UPPER(E78)="Y",D78,MAX(0,D78-Settings!$B$9))))</f>
        <v>4</v>
      </c>
      <c r="G78" s="33" t="n">
        <f aca="false">IF(F78="","",IFERROR(INDEX(Employees!$I$5:$I$104,MATCH(B78,Employees!$A$5:$A$104,0)),0))</f>
        <v>120.192307692308</v>
      </c>
      <c r="H78" s="34" t="n">
        <f aca="false">IF(F78="","",ROUND(F78*G78,0))</f>
        <v>481</v>
      </c>
      <c r="I78" s="35" t="str">
        <f aca="false">IF(A78="","","Q"&amp;(INT(MOD(MONTH(A78)-4,12)/3)+1)&amp;" "&amp;IF(MONTH(A78)&gt;=4,YEAR(A78),YEAR(A78)-1)&amp;"-"&amp;RIGHT(IF(MONTH(A78)&gt;=4,YEAR(A78),YEAR(A78)-1)+1,2))</f>
        <v>Q2 2026-27</v>
      </c>
      <c r="J78" s="18" t="s">
        <v>72</v>
      </c>
      <c r="K78" s="27"/>
    </row>
    <row r="79" customFormat="false" ht="15" hidden="false" customHeight="true" outlineLevel="0" collapsed="false">
      <c r="A79" s="29" t="n">
        <v>46254</v>
      </c>
      <c r="B79" s="18" t="s">
        <v>100</v>
      </c>
      <c r="C79" s="30" t="str">
        <f aca="false">IF(B79="","",IFERROR(INDEX(Employees!$B$5:$B$104,MATCH(B79,Employees!$A$5:$A$104,0)),"Unknown code"))</f>
        <v>Vikas Thakur</v>
      </c>
      <c r="D79" s="31" t="n">
        <v>14</v>
      </c>
      <c r="E79" s="18" t="s">
        <v>121</v>
      </c>
      <c r="F79" s="32" t="n">
        <f aca="false">IF(OR(A79="",B79=""),"",IF(Settings!$B$13="Y",INT(IF(UPPER(E79)="Y",D79,MAX(0,D79-Settings!$B$9)))+IF(MOD(IF(UPPER(E79)="Y",D79,MAX(0,D79-Settings!$B$9)),1)&lt;0.25,0,IF(MOD(IF(UPPER(E79)="Y",D79,MAX(0,D79-Settings!$B$9)),1)&lt;=0.5,0.5,1)),IF(UPPER(E79)="Y",D79,MAX(0,D79-Settings!$B$9))))</f>
        <v>6</v>
      </c>
      <c r="G79" s="33" t="n">
        <f aca="false">IF(F79="","",IFERROR(INDEX(Employees!$I$5:$I$104,MATCH(B79,Employees!$A$5:$A$104,0)),0))</f>
        <v>134.615384615385</v>
      </c>
      <c r="H79" s="34" t="n">
        <f aca="false">IF(F79="","",ROUND(F79*G79,0))</f>
        <v>808</v>
      </c>
      <c r="I79" s="35" t="str">
        <f aca="false">IF(A79="","","Q"&amp;(INT(MOD(MONTH(A79)-4,12)/3)+1)&amp;" "&amp;IF(MONTH(A79)&gt;=4,YEAR(A79),YEAR(A79)-1)&amp;"-"&amp;RIGHT(IF(MONTH(A79)&gt;=4,YEAR(A79),YEAR(A79)-1)+1,2))</f>
        <v>Q2 2026-27</v>
      </c>
      <c r="J79" s="18" t="s">
        <v>72</v>
      </c>
      <c r="K79" s="27"/>
    </row>
    <row r="80" customFormat="false" ht="15" hidden="false" customHeight="true" outlineLevel="0" collapsed="false">
      <c r="A80" s="29" t="n">
        <v>46255</v>
      </c>
      <c r="B80" s="18" t="s">
        <v>100</v>
      </c>
      <c r="C80" s="30" t="str">
        <f aca="false">IF(B80="","",IFERROR(INDEX(Employees!$B$5:$B$104,MATCH(B80,Employees!$A$5:$A$104,0)),"Unknown code"))</f>
        <v>Vikas Thakur</v>
      </c>
      <c r="D80" s="31" t="n">
        <v>14</v>
      </c>
      <c r="E80" s="18" t="s">
        <v>121</v>
      </c>
      <c r="F80" s="32" t="n">
        <f aca="false">IF(OR(A80="",B80=""),"",IF(Settings!$B$13="Y",INT(IF(UPPER(E80)="Y",D80,MAX(0,D80-Settings!$B$9)))+IF(MOD(IF(UPPER(E80)="Y",D80,MAX(0,D80-Settings!$B$9)),1)&lt;0.25,0,IF(MOD(IF(UPPER(E80)="Y",D80,MAX(0,D80-Settings!$B$9)),1)&lt;=0.5,0.5,1)),IF(UPPER(E80)="Y",D80,MAX(0,D80-Settings!$B$9))))</f>
        <v>6</v>
      </c>
      <c r="G80" s="33" t="n">
        <f aca="false">IF(F80="","",IFERROR(INDEX(Employees!$I$5:$I$104,MATCH(B80,Employees!$A$5:$A$104,0)),0))</f>
        <v>134.615384615385</v>
      </c>
      <c r="H80" s="34" t="n">
        <f aca="false">IF(F80="","",ROUND(F80*G80,0))</f>
        <v>808</v>
      </c>
      <c r="I80" s="35" t="str">
        <f aca="false">IF(A80="","","Q"&amp;(INT(MOD(MONTH(A80)-4,12)/3)+1)&amp;" "&amp;IF(MONTH(A80)&gt;=4,YEAR(A80),YEAR(A80)-1)&amp;"-"&amp;RIGHT(IF(MONTH(A80)&gt;=4,YEAR(A80),YEAR(A80)-1)+1,2))</f>
        <v>Q2 2026-27</v>
      </c>
      <c r="J80" s="18" t="s">
        <v>72</v>
      </c>
      <c r="K80" s="27"/>
    </row>
    <row r="81" customFormat="false" ht="15" hidden="false" customHeight="true" outlineLevel="0" collapsed="false">
      <c r="A81" s="29" t="n">
        <v>46256</v>
      </c>
      <c r="B81" s="18" t="s">
        <v>100</v>
      </c>
      <c r="C81" s="30" t="str">
        <f aca="false">IF(B81="","",IFERROR(INDEX(Employees!$B$5:$B$104,MATCH(B81,Employees!$A$5:$A$104,0)),"Unknown code"))</f>
        <v>Vikas Thakur</v>
      </c>
      <c r="D81" s="31" t="n">
        <v>14</v>
      </c>
      <c r="E81" s="18" t="s">
        <v>121</v>
      </c>
      <c r="F81" s="32" t="n">
        <f aca="false">IF(OR(A81="",B81=""),"",IF(Settings!$B$13="Y",INT(IF(UPPER(E81)="Y",D81,MAX(0,D81-Settings!$B$9)))+IF(MOD(IF(UPPER(E81)="Y",D81,MAX(0,D81-Settings!$B$9)),1)&lt;0.25,0,IF(MOD(IF(UPPER(E81)="Y",D81,MAX(0,D81-Settings!$B$9)),1)&lt;=0.5,0.5,1)),IF(UPPER(E81)="Y",D81,MAX(0,D81-Settings!$B$9))))</f>
        <v>6</v>
      </c>
      <c r="G81" s="33" t="n">
        <f aca="false">IF(F81="","",IFERROR(INDEX(Employees!$I$5:$I$104,MATCH(B81,Employees!$A$5:$A$104,0)),0))</f>
        <v>134.615384615385</v>
      </c>
      <c r="H81" s="34" t="n">
        <f aca="false">IF(F81="","",ROUND(F81*G81,0))</f>
        <v>808</v>
      </c>
      <c r="I81" s="35" t="str">
        <f aca="false">IF(A81="","","Q"&amp;(INT(MOD(MONTH(A81)-4,12)/3)+1)&amp;" "&amp;IF(MONTH(A81)&gt;=4,YEAR(A81),YEAR(A81)-1)&amp;"-"&amp;RIGHT(IF(MONTH(A81)&gt;=4,YEAR(A81),YEAR(A81)-1)+1,2))</f>
        <v>Q2 2026-27</v>
      </c>
      <c r="J81" s="18" t="s">
        <v>72</v>
      </c>
      <c r="K81" s="27"/>
    </row>
    <row r="82" customFormat="false" ht="15" hidden="false" customHeight="true" outlineLevel="0" collapsed="false">
      <c r="A82" s="29" t="n">
        <v>46258</v>
      </c>
      <c r="B82" s="18" t="s">
        <v>100</v>
      </c>
      <c r="C82" s="30" t="str">
        <f aca="false">IF(B82="","",IFERROR(INDEX(Employees!$B$5:$B$104,MATCH(B82,Employees!$A$5:$A$104,0)),"Unknown code"))</f>
        <v>Vikas Thakur</v>
      </c>
      <c r="D82" s="31" t="n">
        <v>14</v>
      </c>
      <c r="E82" s="18" t="s">
        <v>121</v>
      </c>
      <c r="F82" s="32" t="n">
        <f aca="false">IF(OR(A82="",B82=""),"",IF(Settings!$B$13="Y",INT(IF(UPPER(E82)="Y",D82,MAX(0,D82-Settings!$B$9)))+IF(MOD(IF(UPPER(E82)="Y",D82,MAX(0,D82-Settings!$B$9)),1)&lt;0.25,0,IF(MOD(IF(UPPER(E82)="Y",D82,MAX(0,D82-Settings!$B$9)),1)&lt;=0.5,0.5,1)),IF(UPPER(E82)="Y",D82,MAX(0,D82-Settings!$B$9))))</f>
        <v>6</v>
      </c>
      <c r="G82" s="33" t="n">
        <f aca="false">IF(F82="","",IFERROR(INDEX(Employees!$I$5:$I$104,MATCH(B82,Employees!$A$5:$A$104,0)),0))</f>
        <v>134.615384615385</v>
      </c>
      <c r="H82" s="34" t="n">
        <f aca="false">IF(F82="","",ROUND(F82*G82,0))</f>
        <v>808</v>
      </c>
      <c r="I82" s="35" t="str">
        <f aca="false">IF(A82="","","Q"&amp;(INT(MOD(MONTH(A82)-4,12)/3)+1)&amp;" "&amp;IF(MONTH(A82)&gt;=4,YEAR(A82),YEAR(A82)-1)&amp;"-"&amp;RIGHT(IF(MONTH(A82)&gt;=4,YEAR(A82),YEAR(A82)-1)+1,2))</f>
        <v>Q2 2026-27</v>
      </c>
      <c r="J82" s="18" t="s">
        <v>72</v>
      </c>
      <c r="K82" s="27"/>
    </row>
    <row r="83" customFormat="false" ht="15" hidden="false" customHeight="true" outlineLevel="0" collapsed="false">
      <c r="A83" s="29" t="n">
        <v>46259</v>
      </c>
      <c r="B83" s="18" t="s">
        <v>100</v>
      </c>
      <c r="C83" s="30" t="str">
        <f aca="false">IF(B83="","",IFERROR(INDEX(Employees!$B$5:$B$104,MATCH(B83,Employees!$A$5:$A$104,0)),"Unknown code"))</f>
        <v>Vikas Thakur</v>
      </c>
      <c r="D83" s="31" t="n">
        <v>14</v>
      </c>
      <c r="E83" s="18" t="s">
        <v>121</v>
      </c>
      <c r="F83" s="32" t="n">
        <f aca="false">IF(OR(A83="",B83=""),"",IF(Settings!$B$13="Y",INT(IF(UPPER(E83)="Y",D83,MAX(0,D83-Settings!$B$9)))+IF(MOD(IF(UPPER(E83)="Y",D83,MAX(0,D83-Settings!$B$9)),1)&lt;0.25,0,IF(MOD(IF(UPPER(E83)="Y",D83,MAX(0,D83-Settings!$B$9)),1)&lt;=0.5,0.5,1)),IF(UPPER(E83)="Y",D83,MAX(0,D83-Settings!$B$9))))</f>
        <v>6</v>
      </c>
      <c r="G83" s="33" t="n">
        <f aca="false">IF(F83="","",IFERROR(INDEX(Employees!$I$5:$I$104,MATCH(B83,Employees!$A$5:$A$104,0)),0))</f>
        <v>134.615384615385</v>
      </c>
      <c r="H83" s="34" t="n">
        <f aca="false">IF(F83="","",ROUND(F83*G83,0))</f>
        <v>808</v>
      </c>
      <c r="I83" s="35" t="str">
        <f aca="false">IF(A83="","","Q"&amp;(INT(MOD(MONTH(A83)-4,12)/3)+1)&amp;" "&amp;IF(MONTH(A83)&gt;=4,YEAR(A83),YEAR(A83)-1)&amp;"-"&amp;RIGHT(IF(MONTH(A83)&gt;=4,YEAR(A83),YEAR(A83)-1)+1,2))</f>
        <v>Q2 2026-27</v>
      </c>
      <c r="J83" s="18" t="s">
        <v>72</v>
      </c>
      <c r="K83" s="27"/>
    </row>
    <row r="84" customFormat="false" ht="15" hidden="false" customHeight="true" outlineLevel="0" collapsed="false">
      <c r="A84" s="29" t="n">
        <v>46260</v>
      </c>
      <c r="B84" s="18" t="s">
        <v>100</v>
      </c>
      <c r="C84" s="30" t="str">
        <f aca="false">IF(B84="","",IFERROR(INDEX(Employees!$B$5:$B$104,MATCH(B84,Employees!$A$5:$A$104,0)),"Unknown code"))</f>
        <v>Vikas Thakur</v>
      </c>
      <c r="D84" s="31" t="n">
        <v>14</v>
      </c>
      <c r="E84" s="18" t="s">
        <v>121</v>
      </c>
      <c r="F84" s="32" t="n">
        <f aca="false">IF(OR(A84="",B84=""),"",IF(Settings!$B$13="Y",INT(IF(UPPER(E84)="Y",D84,MAX(0,D84-Settings!$B$9)))+IF(MOD(IF(UPPER(E84)="Y",D84,MAX(0,D84-Settings!$B$9)),1)&lt;0.25,0,IF(MOD(IF(UPPER(E84)="Y",D84,MAX(0,D84-Settings!$B$9)),1)&lt;=0.5,0.5,1)),IF(UPPER(E84)="Y",D84,MAX(0,D84-Settings!$B$9))))</f>
        <v>6</v>
      </c>
      <c r="G84" s="33" t="n">
        <f aca="false">IF(F84="","",IFERROR(INDEX(Employees!$I$5:$I$104,MATCH(B84,Employees!$A$5:$A$104,0)),0))</f>
        <v>134.615384615385</v>
      </c>
      <c r="H84" s="34" t="n">
        <f aca="false">IF(F84="","",ROUND(F84*G84,0))</f>
        <v>808</v>
      </c>
      <c r="I84" s="35" t="str">
        <f aca="false">IF(A84="","","Q"&amp;(INT(MOD(MONTH(A84)-4,12)/3)+1)&amp;" "&amp;IF(MONTH(A84)&gt;=4,YEAR(A84),YEAR(A84)-1)&amp;"-"&amp;RIGHT(IF(MONTH(A84)&gt;=4,YEAR(A84),YEAR(A84)-1)+1,2))</f>
        <v>Q2 2026-27</v>
      </c>
      <c r="J84" s="18" t="s">
        <v>72</v>
      </c>
      <c r="K84" s="27"/>
    </row>
    <row r="85" customFormat="false" ht="15" hidden="false" customHeight="true" outlineLevel="0" collapsed="false">
      <c r="A85" s="29" t="n">
        <v>46260</v>
      </c>
      <c r="B85" s="18" t="s">
        <v>103</v>
      </c>
      <c r="C85" s="30" t="str">
        <f aca="false">IF(B85="","",IFERROR(INDEX(Employees!$B$5:$B$104,MATCH(B85,Employees!$A$5:$A$104,0)),"Unknown code"))</f>
        <v>Suresh Kurre</v>
      </c>
      <c r="D85" s="31" t="n">
        <v>9.5</v>
      </c>
      <c r="E85" s="18" t="s">
        <v>121</v>
      </c>
      <c r="F85" s="32" t="n">
        <f aca="false">IF(OR(A85="",B85=""),"",IF(Settings!$B$13="Y",INT(IF(UPPER(E85)="Y",D85,MAX(0,D85-Settings!$B$9)))+IF(MOD(IF(UPPER(E85)="Y",D85,MAX(0,D85-Settings!$B$9)),1)&lt;0.25,0,IF(MOD(IF(UPPER(E85)="Y",D85,MAX(0,D85-Settings!$B$9)),1)&lt;=0.5,0.5,1)),IF(UPPER(E85)="Y",D85,MAX(0,D85-Settings!$B$9))))</f>
        <v>1.5</v>
      </c>
      <c r="G85" s="33" t="n">
        <f aca="false">IF(F85="","",IFERROR(INDEX(Employees!$I$5:$I$104,MATCH(B85,Employees!$A$5:$A$104,0)),0))</f>
        <v>130.769230769231</v>
      </c>
      <c r="H85" s="34" t="n">
        <f aca="false">IF(F85="","",ROUND(F85*G85,0))</f>
        <v>196</v>
      </c>
      <c r="I85" s="35" t="str">
        <f aca="false">IF(A85="","","Q"&amp;(INT(MOD(MONTH(A85)-4,12)/3)+1)&amp;" "&amp;IF(MONTH(A85)&gt;=4,YEAR(A85),YEAR(A85)-1)&amp;"-"&amp;RIGHT(IF(MONTH(A85)&gt;=4,YEAR(A85),YEAR(A85)-1)+1,2))</f>
        <v>Q2 2026-27</v>
      </c>
      <c r="J85" s="18" t="s">
        <v>72</v>
      </c>
      <c r="K85" s="27"/>
    </row>
    <row r="86" customFormat="false" ht="15" hidden="false" customHeight="true" outlineLevel="0" collapsed="false">
      <c r="A86" s="29" t="n">
        <v>46261</v>
      </c>
      <c r="B86" s="18" t="s">
        <v>90</v>
      </c>
      <c r="C86" s="30" t="str">
        <f aca="false">IF(B86="","",IFERROR(INDEX(Employees!$B$5:$B$104,MATCH(B86,Employees!$A$5:$A$104,0)),"Unknown code"))</f>
        <v>Manoj Patel</v>
      </c>
      <c r="D86" s="31" t="n">
        <v>10.75</v>
      </c>
      <c r="E86" s="18" t="s">
        <v>121</v>
      </c>
      <c r="F86" s="32" t="n">
        <f aca="false">IF(OR(A86="",B86=""),"",IF(Settings!$B$13="Y",INT(IF(UPPER(E86)="Y",D86,MAX(0,D86-Settings!$B$9)))+IF(MOD(IF(UPPER(E86)="Y",D86,MAX(0,D86-Settings!$B$9)),1)&lt;0.25,0,IF(MOD(IF(UPPER(E86)="Y",D86,MAX(0,D86-Settings!$B$9)),1)&lt;=0.5,0.5,1)),IF(UPPER(E86)="Y",D86,MAX(0,D86-Settings!$B$9))))</f>
        <v>3</v>
      </c>
      <c r="G86" s="33" t="n">
        <f aca="false">IF(F86="","",IFERROR(INDEX(Employees!$I$5:$I$104,MATCH(B86,Employees!$A$5:$A$104,0)),0))</f>
        <v>132.692307692308</v>
      </c>
      <c r="H86" s="34" t="n">
        <f aca="false">IF(F86="","",ROUND(F86*G86,0))</f>
        <v>398</v>
      </c>
      <c r="I86" s="35" t="str">
        <f aca="false">IF(A86="","","Q"&amp;(INT(MOD(MONTH(A86)-4,12)/3)+1)&amp;" "&amp;IF(MONTH(A86)&gt;=4,YEAR(A86),YEAR(A86)-1)&amp;"-"&amp;RIGHT(IF(MONTH(A86)&gt;=4,YEAR(A86),YEAR(A86)-1)+1,2))</f>
        <v>Q2 2026-27</v>
      </c>
      <c r="J86" s="18" t="s">
        <v>72</v>
      </c>
      <c r="K86" s="27"/>
    </row>
    <row r="87" customFormat="false" ht="15" hidden="false" customHeight="true" outlineLevel="0" collapsed="false">
      <c r="A87" s="29" t="n">
        <v>46266</v>
      </c>
      <c r="B87" s="18" t="s">
        <v>100</v>
      </c>
      <c r="C87" s="30" t="str">
        <f aca="false">IF(B87="","",IFERROR(INDEX(Employees!$B$5:$B$104,MATCH(B87,Employees!$A$5:$A$104,0)),"Unknown code"))</f>
        <v>Vikas Thakur</v>
      </c>
      <c r="D87" s="31" t="n">
        <v>9.25</v>
      </c>
      <c r="E87" s="18" t="s">
        <v>121</v>
      </c>
      <c r="F87" s="32" t="n">
        <f aca="false">IF(OR(A87="",B87=""),"",IF(Settings!$B$13="Y",INT(IF(UPPER(E87)="Y",D87,MAX(0,D87-Settings!$B$9)))+IF(MOD(IF(UPPER(E87)="Y",D87,MAX(0,D87-Settings!$B$9)),1)&lt;0.25,0,IF(MOD(IF(UPPER(E87)="Y",D87,MAX(0,D87-Settings!$B$9)),1)&lt;=0.5,0.5,1)),IF(UPPER(E87)="Y",D87,MAX(0,D87-Settings!$B$9))))</f>
        <v>1.5</v>
      </c>
      <c r="G87" s="33" t="n">
        <f aca="false">IF(F87="","",IFERROR(INDEX(Employees!$I$5:$I$104,MATCH(B87,Employees!$A$5:$A$104,0)),0))</f>
        <v>134.615384615385</v>
      </c>
      <c r="H87" s="34" t="n">
        <f aca="false">IF(F87="","",ROUND(F87*G87,0))</f>
        <v>202</v>
      </c>
      <c r="I87" s="35" t="str">
        <f aca="false">IF(A87="","","Q"&amp;(INT(MOD(MONTH(A87)-4,12)/3)+1)&amp;" "&amp;IF(MONTH(A87)&gt;=4,YEAR(A87),YEAR(A87)-1)&amp;"-"&amp;RIGHT(IF(MONTH(A87)&gt;=4,YEAR(A87),YEAR(A87)-1)+1,2))</f>
        <v>Q2 2026-27</v>
      </c>
      <c r="J87" s="18" t="s">
        <v>72</v>
      </c>
      <c r="K87" s="27"/>
    </row>
    <row r="88" customFormat="false" ht="15" hidden="false" customHeight="true" outlineLevel="0" collapsed="false">
      <c r="A88" s="29" t="n">
        <v>46268</v>
      </c>
      <c r="B88" s="18" t="s">
        <v>103</v>
      </c>
      <c r="C88" s="30" t="str">
        <f aca="false">IF(B88="","",IFERROR(INDEX(Employees!$B$5:$B$104,MATCH(B88,Employees!$A$5:$A$104,0)),"Unknown code"))</f>
        <v>Suresh Kurre</v>
      </c>
      <c r="D88" s="31" t="n">
        <v>9.25</v>
      </c>
      <c r="E88" s="18" t="s">
        <v>121</v>
      </c>
      <c r="F88" s="32" t="n">
        <f aca="false">IF(OR(A88="",B88=""),"",IF(Settings!$B$13="Y",INT(IF(UPPER(E88)="Y",D88,MAX(0,D88-Settings!$B$9)))+IF(MOD(IF(UPPER(E88)="Y",D88,MAX(0,D88-Settings!$B$9)),1)&lt;0.25,0,IF(MOD(IF(UPPER(E88)="Y",D88,MAX(0,D88-Settings!$B$9)),1)&lt;=0.5,0.5,1)),IF(UPPER(E88)="Y",D88,MAX(0,D88-Settings!$B$9))))</f>
        <v>1.5</v>
      </c>
      <c r="G88" s="33" t="n">
        <f aca="false">IF(F88="","",IFERROR(INDEX(Employees!$I$5:$I$104,MATCH(B88,Employees!$A$5:$A$104,0)),0))</f>
        <v>130.769230769231</v>
      </c>
      <c r="H88" s="34" t="n">
        <f aca="false">IF(F88="","",ROUND(F88*G88,0))</f>
        <v>196</v>
      </c>
      <c r="I88" s="35" t="str">
        <f aca="false">IF(A88="","","Q"&amp;(INT(MOD(MONTH(A88)-4,12)/3)+1)&amp;" "&amp;IF(MONTH(A88)&gt;=4,YEAR(A88),YEAR(A88)-1)&amp;"-"&amp;RIGHT(IF(MONTH(A88)&gt;=4,YEAR(A88),YEAR(A88)-1)+1,2))</f>
        <v>Q2 2026-27</v>
      </c>
      <c r="J88" s="18" t="s">
        <v>72</v>
      </c>
      <c r="K88" s="27"/>
    </row>
    <row r="89" customFormat="false" ht="15" hidden="false" customHeight="true" outlineLevel="0" collapsed="false">
      <c r="A89" s="29" t="n">
        <v>46273</v>
      </c>
      <c r="B89" s="18" t="s">
        <v>90</v>
      </c>
      <c r="C89" s="30" t="str">
        <f aca="false">IF(B89="","",IFERROR(INDEX(Employees!$B$5:$B$104,MATCH(B89,Employees!$A$5:$A$104,0)),"Unknown code"))</f>
        <v>Manoj Patel</v>
      </c>
      <c r="D89" s="31" t="n">
        <v>9.25</v>
      </c>
      <c r="E89" s="18" t="s">
        <v>121</v>
      </c>
      <c r="F89" s="32" t="n">
        <f aca="false">IF(OR(A89="",B89=""),"",IF(Settings!$B$13="Y",INT(IF(UPPER(E89)="Y",D89,MAX(0,D89-Settings!$B$9)))+IF(MOD(IF(UPPER(E89)="Y",D89,MAX(0,D89-Settings!$B$9)),1)&lt;0.25,0,IF(MOD(IF(UPPER(E89)="Y",D89,MAX(0,D89-Settings!$B$9)),1)&lt;=0.5,0.5,1)),IF(UPPER(E89)="Y",D89,MAX(0,D89-Settings!$B$9))))</f>
        <v>1.5</v>
      </c>
      <c r="G89" s="33" t="n">
        <f aca="false">IF(F89="","",IFERROR(INDEX(Employees!$I$5:$I$104,MATCH(B89,Employees!$A$5:$A$104,0)),0))</f>
        <v>132.692307692308</v>
      </c>
      <c r="H89" s="34" t="n">
        <f aca="false">IF(F89="","",ROUND(F89*G89,0))</f>
        <v>199</v>
      </c>
      <c r="I89" s="35" t="str">
        <f aca="false">IF(A89="","","Q"&amp;(INT(MOD(MONTH(A89)-4,12)/3)+1)&amp;" "&amp;IF(MONTH(A89)&gt;=4,YEAR(A89),YEAR(A89)-1)&amp;"-"&amp;RIGHT(IF(MONTH(A89)&gt;=4,YEAR(A89),YEAR(A89)-1)+1,2))</f>
        <v>Q2 2026-27</v>
      </c>
      <c r="J89" s="18" t="s">
        <v>72</v>
      </c>
      <c r="K89" s="27"/>
    </row>
    <row r="90" customFormat="false" ht="15" hidden="false" customHeight="true" outlineLevel="0" collapsed="false">
      <c r="A90" s="29" t="n">
        <v>46273</v>
      </c>
      <c r="B90" s="18" t="s">
        <v>108</v>
      </c>
      <c r="C90" s="30" t="str">
        <f aca="false">IF(B90="","",IFERROR(INDEX(Employees!$B$5:$B$104,MATCH(B90,Employees!$A$5:$A$104,0)),"Unknown code"))</f>
        <v>Arjun Mishra</v>
      </c>
      <c r="D90" s="31" t="n">
        <v>9</v>
      </c>
      <c r="E90" s="18" t="s">
        <v>121</v>
      </c>
      <c r="F90" s="32" t="n">
        <f aca="false">IF(OR(A90="",B90=""),"",IF(Settings!$B$13="Y",INT(IF(UPPER(E90)="Y",D90,MAX(0,D90-Settings!$B$9)))+IF(MOD(IF(UPPER(E90)="Y",D90,MAX(0,D90-Settings!$B$9)),1)&lt;0.25,0,IF(MOD(IF(UPPER(E90)="Y",D90,MAX(0,D90-Settings!$B$9)),1)&lt;=0.5,0.5,1)),IF(UPPER(E90)="Y",D90,MAX(0,D90-Settings!$B$9))))</f>
        <v>1</v>
      </c>
      <c r="G90" s="33" t="n">
        <f aca="false">IF(F90="","",IFERROR(INDEX(Employees!$I$5:$I$104,MATCH(B90,Employees!$A$5:$A$104,0)),0))</f>
        <v>168.269230769231</v>
      </c>
      <c r="H90" s="34" t="n">
        <f aca="false">IF(F90="","",ROUND(F90*G90,0))</f>
        <v>168</v>
      </c>
      <c r="I90" s="35" t="str">
        <f aca="false">IF(A90="","","Q"&amp;(INT(MOD(MONTH(A90)-4,12)/3)+1)&amp;" "&amp;IF(MONTH(A90)&gt;=4,YEAR(A90),YEAR(A90)-1)&amp;"-"&amp;RIGHT(IF(MONTH(A90)&gt;=4,YEAR(A90),YEAR(A90)-1)+1,2))</f>
        <v>Q2 2026-27</v>
      </c>
      <c r="J90" s="18" t="s">
        <v>72</v>
      </c>
      <c r="K90" s="27"/>
    </row>
    <row r="91" customFormat="false" ht="15" hidden="false" customHeight="true" outlineLevel="0" collapsed="false">
      <c r="A91" s="29" t="n">
        <v>46273</v>
      </c>
      <c r="B91" s="18" t="s">
        <v>103</v>
      </c>
      <c r="C91" s="30" t="str">
        <f aca="false">IF(B91="","",IFERROR(INDEX(Employees!$B$5:$B$104,MATCH(B91,Employees!$A$5:$A$104,0)),"Unknown code"))</f>
        <v>Suresh Kurre</v>
      </c>
      <c r="D91" s="31" t="n">
        <v>9.5</v>
      </c>
      <c r="E91" s="18" t="s">
        <v>121</v>
      </c>
      <c r="F91" s="32" t="n">
        <f aca="false">IF(OR(A91="",B91=""),"",IF(Settings!$B$13="Y",INT(IF(UPPER(E91)="Y",D91,MAX(0,D91-Settings!$B$9)))+IF(MOD(IF(UPPER(E91)="Y",D91,MAX(0,D91-Settings!$B$9)),1)&lt;0.25,0,IF(MOD(IF(UPPER(E91)="Y",D91,MAX(0,D91-Settings!$B$9)),1)&lt;=0.5,0.5,1)),IF(UPPER(E91)="Y",D91,MAX(0,D91-Settings!$B$9))))</f>
        <v>1.5</v>
      </c>
      <c r="G91" s="33" t="n">
        <f aca="false">IF(F91="","",IFERROR(INDEX(Employees!$I$5:$I$104,MATCH(B91,Employees!$A$5:$A$104,0)),0))</f>
        <v>130.769230769231</v>
      </c>
      <c r="H91" s="34" t="n">
        <f aca="false">IF(F91="","",ROUND(F91*G91,0))</f>
        <v>196</v>
      </c>
      <c r="I91" s="35" t="str">
        <f aca="false">IF(A91="","","Q"&amp;(INT(MOD(MONTH(A91)-4,12)/3)+1)&amp;" "&amp;IF(MONTH(A91)&gt;=4,YEAR(A91),YEAR(A91)-1)&amp;"-"&amp;RIGHT(IF(MONTH(A91)&gt;=4,YEAR(A91),YEAR(A91)-1)+1,2))</f>
        <v>Q2 2026-27</v>
      </c>
      <c r="J91" s="18" t="s">
        <v>72</v>
      </c>
      <c r="K91" s="27"/>
    </row>
    <row r="92" customFormat="false" ht="15" hidden="false" customHeight="true" outlineLevel="0" collapsed="false">
      <c r="A92" s="29" t="n">
        <v>46274</v>
      </c>
      <c r="B92" s="18" t="s">
        <v>103</v>
      </c>
      <c r="C92" s="30" t="str">
        <f aca="false">IF(B92="","",IFERROR(INDEX(Employees!$B$5:$B$104,MATCH(B92,Employees!$A$5:$A$104,0)),"Unknown code"))</f>
        <v>Suresh Kurre</v>
      </c>
      <c r="D92" s="31" t="n">
        <v>9.5</v>
      </c>
      <c r="E92" s="18" t="s">
        <v>121</v>
      </c>
      <c r="F92" s="32" t="n">
        <f aca="false">IF(OR(A92="",B92=""),"",IF(Settings!$B$13="Y",INT(IF(UPPER(E92)="Y",D92,MAX(0,D92-Settings!$B$9)))+IF(MOD(IF(UPPER(E92)="Y",D92,MAX(0,D92-Settings!$B$9)),1)&lt;0.25,0,IF(MOD(IF(UPPER(E92)="Y",D92,MAX(0,D92-Settings!$B$9)),1)&lt;=0.5,0.5,1)),IF(UPPER(E92)="Y",D92,MAX(0,D92-Settings!$B$9))))</f>
        <v>1.5</v>
      </c>
      <c r="G92" s="33" t="n">
        <f aca="false">IF(F92="","",IFERROR(INDEX(Employees!$I$5:$I$104,MATCH(B92,Employees!$A$5:$A$104,0)),0))</f>
        <v>130.769230769231</v>
      </c>
      <c r="H92" s="34" t="n">
        <f aca="false">IF(F92="","",ROUND(F92*G92,0))</f>
        <v>196</v>
      </c>
      <c r="I92" s="35" t="str">
        <f aca="false">IF(A92="","","Q"&amp;(INT(MOD(MONTH(A92)-4,12)/3)+1)&amp;" "&amp;IF(MONTH(A92)&gt;=4,YEAR(A92),YEAR(A92)-1)&amp;"-"&amp;RIGHT(IF(MONTH(A92)&gt;=4,YEAR(A92),YEAR(A92)-1)+1,2))</f>
        <v>Q2 2026-27</v>
      </c>
      <c r="J92" s="18" t="s">
        <v>72</v>
      </c>
      <c r="K92" s="27"/>
    </row>
    <row r="93" customFormat="false" ht="15" hidden="false" customHeight="true" outlineLevel="0" collapsed="false">
      <c r="A93" s="29" t="n">
        <v>46281</v>
      </c>
      <c r="B93" s="18" t="s">
        <v>108</v>
      </c>
      <c r="C93" s="30" t="str">
        <f aca="false">IF(B93="","",IFERROR(INDEX(Employees!$B$5:$B$104,MATCH(B93,Employees!$A$5:$A$104,0)),"Unknown code"))</f>
        <v>Arjun Mishra</v>
      </c>
      <c r="D93" s="31" t="n">
        <v>9.25</v>
      </c>
      <c r="E93" s="18" t="s">
        <v>121</v>
      </c>
      <c r="F93" s="32" t="n">
        <f aca="false">IF(OR(A93="",B93=""),"",IF(Settings!$B$13="Y",INT(IF(UPPER(E93)="Y",D93,MAX(0,D93-Settings!$B$9)))+IF(MOD(IF(UPPER(E93)="Y",D93,MAX(0,D93-Settings!$B$9)),1)&lt;0.25,0,IF(MOD(IF(UPPER(E93)="Y",D93,MAX(0,D93-Settings!$B$9)),1)&lt;=0.5,0.5,1)),IF(UPPER(E93)="Y",D93,MAX(0,D93-Settings!$B$9))))</f>
        <v>1.5</v>
      </c>
      <c r="G93" s="33" t="n">
        <f aca="false">IF(F93="","",IFERROR(INDEX(Employees!$I$5:$I$104,MATCH(B93,Employees!$A$5:$A$104,0)),0))</f>
        <v>168.269230769231</v>
      </c>
      <c r="H93" s="34" t="n">
        <f aca="false">IF(F93="","",ROUND(F93*G93,0))</f>
        <v>252</v>
      </c>
      <c r="I93" s="35" t="str">
        <f aca="false">IF(A93="","","Q"&amp;(INT(MOD(MONTH(A93)-4,12)/3)+1)&amp;" "&amp;IF(MONTH(A93)&gt;=4,YEAR(A93),YEAR(A93)-1)&amp;"-"&amp;RIGHT(IF(MONTH(A93)&gt;=4,YEAR(A93),YEAR(A93)-1)+1,2))</f>
        <v>Q2 2026-27</v>
      </c>
      <c r="J93" s="18" t="s">
        <v>72</v>
      </c>
      <c r="K93" s="27"/>
    </row>
    <row r="94" customFormat="false" ht="15" hidden="false" customHeight="true" outlineLevel="0" collapsed="false">
      <c r="A94" s="29" t="n">
        <v>46282</v>
      </c>
      <c r="B94" s="18" t="s">
        <v>96</v>
      </c>
      <c r="C94" s="30" t="str">
        <f aca="false">IF(B94="","",IFERROR(INDEX(Employees!$B$5:$B$104,MATCH(B94,Employees!$A$5:$A$104,0)),"Unknown code"))</f>
        <v>Ramesh Sahu</v>
      </c>
      <c r="D94" s="31" t="n">
        <v>11</v>
      </c>
      <c r="E94" s="18" t="s">
        <v>121</v>
      </c>
      <c r="F94" s="32" t="n">
        <f aca="false">IF(OR(A94="",B94=""),"",IF(Settings!$B$13="Y",INT(IF(UPPER(E94)="Y",D94,MAX(0,D94-Settings!$B$9)))+IF(MOD(IF(UPPER(E94)="Y",D94,MAX(0,D94-Settings!$B$9)),1)&lt;0.25,0,IF(MOD(IF(UPPER(E94)="Y",D94,MAX(0,D94-Settings!$B$9)),1)&lt;=0.5,0.5,1)),IF(UPPER(E94)="Y",D94,MAX(0,D94-Settings!$B$9))))</f>
        <v>3</v>
      </c>
      <c r="G94" s="33" t="n">
        <f aca="false">IF(F94="","",IFERROR(INDEX(Employees!$I$5:$I$104,MATCH(B94,Employees!$A$5:$A$104,0)),0))</f>
        <v>120.192307692308</v>
      </c>
      <c r="H94" s="34" t="n">
        <f aca="false">IF(F94="","",ROUND(F94*G94,0))</f>
        <v>361</v>
      </c>
      <c r="I94" s="35" t="str">
        <f aca="false">IF(A94="","","Q"&amp;(INT(MOD(MONTH(A94)-4,12)/3)+1)&amp;" "&amp;IF(MONTH(A94)&gt;=4,YEAR(A94),YEAR(A94)-1)&amp;"-"&amp;RIGHT(IF(MONTH(A94)&gt;=4,YEAR(A94),YEAR(A94)-1)+1,2))</f>
        <v>Q2 2026-27</v>
      </c>
      <c r="J94" s="18" t="s">
        <v>72</v>
      </c>
      <c r="K94" s="27"/>
    </row>
    <row r="95" customFormat="false" ht="15" hidden="false" customHeight="true" outlineLevel="0" collapsed="false">
      <c r="A95" s="29" t="n">
        <v>46285</v>
      </c>
      <c r="B95" s="18" t="s">
        <v>96</v>
      </c>
      <c r="C95" s="30" t="str">
        <f aca="false">IF(B95="","",IFERROR(INDEX(Employees!$B$5:$B$104,MATCH(B95,Employees!$A$5:$A$104,0)),"Unknown code"))</f>
        <v>Ramesh Sahu</v>
      </c>
      <c r="D95" s="31" t="n">
        <v>8.5</v>
      </c>
      <c r="E95" s="18" t="s">
        <v>72</v>
      </c>
      <c r="F95" s="32" t="n">
        <f aca="false">IF(OR(A95="",B95=""),"",IF(Settings!$B$13="Y",INT(IF(UPPER(E95)="Y",D95,MAX(0,D95-Settings!$B$9)))+IF(MOD(IF(UPPER(E95)="Y",D95,MAX(0,D95-Settings!$B$9)),1)&lt;0.25,0,IF(MOD(IF(UPPER(E95)="Y",D95,MAX(0,D95-Settings!$B$9)),1)&lt;=0.5,0.5,1)),IF(UPPER(E95)="Y",D95,MAX(0,D95-Settings!$B$9))))</f>
        <v>8.5</v>
      </c>
      <c r="G95" s="33" t="n">
        <f aca="false">IF(F95="","",IFERROR(INDEX(Employees!$I$5:$I$104,MATCH(B95,Employees!$A$5:$A$104,0)),0))</f>
        <v>120.192307692308</v>
      </c>
      <c r="H95" s="34" t="n">
        <f aca="false">IF(F95="","",ROUND(F95*G95,0))</f>
        <v>1022</v>
      </c>
      <c r="I95" s="35" t="str">
        <f aca="false">IF(A95="","","Q"&amp;(INT(MOD(MONTH(A95)-4,12)/3)+1)&amp;" "&amp;IF(MONTH(A95)&gt;=4,YEAR(A95),YEAR(A95)-1)&amp;"-"&amp;RIGHT(IF(MONTH(A95)&gt;=4,YEAR(A95),YEAR(A95)-1)+1,2))</f>
        <v>Q2 2026-27</v>
      </c>
      <c r="J95" s="18" t="s">
        <v>72</v>
      </c>
      <c r="K95" s="27"/>
    </row>
    <row r="96" customFormat="false" ht="15" hidden="false" customHeight="true" outlineLevel="0" collapsed="false">
      <c r="A96" s="29" t="n">
        <v>46287</v>
      </c>
      <c r="B96" s="18" t="s">
        <v>108</v>
      </c>
      <c r="C96" s="30" t="str">
        <f aca="false">IF(B96="","",IFERROR(INDEX(Employees!$B$5:$B$104,MATCH(B96,Employees!$A$5:$A$104,0)),"Unknown code"))</f>
        <v>Arjun Mishra</v>
      </c>
      <c r="D96" s="31" t="n">
        <v>10</v>
      </c>
      <c r="E96" s="18" t="s">
        <v>121</v>
      </c>
      <c r="F96" s="32" t="n">
        <f aca="false">IF(OR(A96="",B96=""),"",IF(Settings!$B$13="Y",INT(IF(UPPER(E96)="Y",D96,MAX(0,D96-Settings!$B$9)))+IF(MOD(IF(UPPER(E96)="Y",D96,MAX(0,D96-Settings!$B$9)),1)&lt;0.25,0,IF(MOD(IF(UPPER(E96)="Y",D96,MAX(0,D96-Settings!$B$9)),1)&lt;=0.5,0.5,1)),IF(UPPER(E96)="Y",D96,MAX(0,D96-Settings!$B$9))))</f>
        <v>2</v>
      </c>
      <c r="G96" s="33" t="n">
        <f aca="false">IF(F96="","",IFERROR(INDEX(Employees!$I$5:$I$104,MATCH(B96,Employees!$A$5:$A$104,0)),0))</f>
        <v>168.269230769231</v>
      </c>
      <c r="H96" s="34" t="n">
        <f aca="false">IF(F96="","",ROUND(F96*G96,0))</f>
        <v>337</v>
      </c>
      <c r="I96" s="35" t="str">
        <f aca="false">IF(A96="","","Q"&amp;(INT(MOD(MONTH(A96)-4,12)/3)+1)&amp;" "&amp;IF(MONTH(A96)&gt;=4,YEAR(A96),YEAR(A96)-1)&amp;"-"&amp;RIGHT(IF(MONTH(A96)&gt;=4,YEAR(A96),YEAR(A96)-1)+1,2))</f>
        <v>Q2 2026-27</v>
      </c>
      <c r="J96" s="18" t="s">
        <v>72</v>
      </c>
      <c r="K96" s="27"/>
    </row>
    <row r="97" customFormat="false" ht="15" hidden="false" customHeight="true" outlineLevel="0" collapsed="false">
      <c r="A97" s="29" t="n">
        <v>46288</v>
      </c>
      <c r="B97" s="18" t="s">
        <v>96</v>
      </c>
      <c r="C97" s="30" t="str">
        <f aca="false">IF(B97="","",IFERROR(INDEX(Employees!$B$5:$B$104,MATCH(B97,Employees!$A$5:$A$104,0)),"Unknown code"))</f>
        <v>Ramesh Sahu</v>
      </c>
      <c r="D97" s="31" t="n">
        <v>9</v>
      </c>
      <c r="E97" s="18" t="s">
        <v>121</v>
      </c>
      <c r="F97" s="32" t="n">
        <f aca="false">IF(OR(A97="",B97=""),"",IF(Settings!$B$13="Y",INT(IF(UPPER(E97)="Y",D97,MAX(0,D97-Settings!$B$9)))+IF(MOD(IF(UPPER(E97)="Y",D97,MAX(0,D97-Settings!$B$9)),1)&lt;0.25,0,IF(MOD(IF(UPPER(E97)="Y",D97,MAX(0,D97-Settings!$B$9)),1)&lt;=0.5,0.5,1)),IF(UPPER(E97)="Y",D97,MAX(0,D97-Settings!$B$9))))</f>
        <v>1</v>
      </c>
      <c r="G97" s="33" t="n">
        <f aca="false">IF(F97="","",IFERROR(INDEX(Employees!$I$5:$I$104,MATCH(B97,Employees!$A$5:$A$104,0)),0))</f>
        <v>120.192307692308</v>
      </c>
      <c r="H97" s="34" t="n">
        <f aca="false">IF(F97="","",ROUND(F97*G97,0))</f>
        <v>120</v>
      </c>
      <c r="I97" s="35" t="str">
        <f aca="false">IF(A97="","","Q"&amp;(INT(MOD(MONTH(A97)-4,12)/3)+1)&amp;" "&amp;IF(MONTH(A97)&gt;=4,YEAR(A97),YEAR(A97)-1)&amp;"-"&amp;RIGHT(IF(MONTH(A97)&gt;=4,YEAR(A97),YEAR(A97)-1)+1,2))</f>
        <v>Q2 2026-27</v>
      </c>
      <c r="J97" s="18" t="s">
        <v>72</v>
      </c>
      <c r="K97" s="27"/>
    </row>
    <row r="98" customFormat="false" ht="15" hidden="false" customHeight="true" outlineLevel="0" collapsed="false">
      <c r="A98" s="29" t="n">
        <v>46289</v>
      </c>
      <c r="B98" s="18" t="s">
        <v>98</v>
      </c>
      <c r="C98" s="30" t="str">
        <f aca="false">IF(B98="","",IFERROR(INDEX(Employees!$B$5:$B$104,MATCH(B98,Employees!$A$5:$A$104,0)),"Unknown code"))</f>
        <v>Lakshmi Netam</v>
      </c>
      <c r="D98" s="31" t="n">
        <v>9.25</v>
      </c>
      <c r="E98" s="18" t="s">
        <v>121</v>
      </c>
      <c r="F98" s="32" t="n">
        <f aca="false">IF(OR(A98="",B98=""),"",IF(Settings!$B$13="Y",INT(IF(UPPER(E98)="Y",D98,MAX(0,D98-Settings!$B$9)))+IF(MOD(IF(UPPER(E98)="Y",D98,MAX(0,D98-Settings!$B$9)),1)&lt;0.25,0,IF(MOD(IF(UPPER(E98)="Y",D98,MAX(0,D98-Settings!$B$9)),1)&lt;=0.5,0.5,1)),IF(UPPER(E98)="Y",D98,MAX(0,D98-Settings!$B$9))))</f>
        <v>1.5</v>
      </c>
      <c r="G98" s="33" t="n">
        <f aca="false">IF(F98="","",IFERROR(INDEX(Employees!$I$5:$I$104,MATCH(B98,Employees!$A$5:$A$104,0)),0))</f>
        <v>120.192307692308</v>
      </c>
      <c r="H98" s="34" t="n">
        <f aca="false">IF(F98="","",ROUND(F98*G98,0))</f>
        <v>180</v>
      </c>
      <c r="I98" s="35" t="str">
        <f aca="false">IF(A98="","","Q"&amp;(INT(MOD(MONTH(A98)-4,12)/3)+1)&amp;" "&amp;IF(MONTH(A98)&gt;=4,YEAR(A98),YEAR(A98)-1)&amp;"-"&amp;RIGHT(IF(MONTH(A98)&gt;=4,YEAR(A98),YEAR(A98)-1)+1,2))</f>
        <v>Q2 2026-27</v>
      </c>
      <c r="J98" s="18" t="s">
        <v>72</v>
      </c>
      <c r="K98" s="27"/>
    </row>
    <row r="99" customFormat="false" ht="15" hidden="false" customHeight="true" outlineLevel="0" collapsed="false">
      <c r="A99" s="29" t="n">
        <v>46292</v>
      </c>
      <c r="B99" s="18" t="s">
        <v>90</v>
      </c>
      <c r="C99" s="30" t="str">
        <f aca="false">IF(B99="","",IFERROR(INDEX(Employees!$B$5:$B$104,MATCH(B99,Employees!$A$5:$A$104,0)),"Unknown code"))</f>
        <v>Manoj Patel</v>
      </c>
      <c r="D99" s="31" t="n">
        <v>8.5</v>
      </c>
      <c r="E99" s="18" t="s">
        <v>72</v>
      </c>
      <c r="F99" s="32" t="n">
        <f aca="false">IF(OR(A99="",B99=""),"",IF(Settings!$B$13="Y",INT(IF(UPPER(E99)="Y",D99,MAX(0,D99-Settings!$B$9)))+IF(MOD(IF(UPPER(E99)="Y",D99,MAX(0,D99-Settings!$B$9)),1)&lt;0.25,0,IF(MOD(IF(UPPER(E99)="Y",D99,MAX(0,D99-Settings!$B$9)),1)&lt;=0.5,0.5,1)),IF(UPPER(E99)="Y",D99,MAX(0,D99-Settings!$B$9))))</f>
        <v>8.5</v>
      </c>
      <c r="G99" s="33" t="n">
        <f aca="false">IF(F99="","",IFERROR(INDEX(Employees!$I$5:$I$104,MATCH(B99,Employees!$A$5:$A$104,0)),0))</f>
        <v>132.692307692308</v>
      </c>
      <c r="H99" s="34" t="n">
        <f aca="false">IF(F99="","",ROUND(F99*G99,0))</f>
        <v>1128</v>
      </c>
      <c r="I99" s="35" t="str">
        <f aca="false">IF(A99="","","Q"&amp;(INT(MOD(MONTH(A99)-4,12)/3)+1)&amp;" "&amp;IF(MONTH(A99)&gt;=4,YEAR(A99),YEAR(A99)-1)&amp;"-"&amp;RIGHT(IF(MONTH(A99)&gt;=4,YEAR(A99),YEAR(A99)-1)+1,2))</f>
        <v>Q2 2026-27</v>
      </c>
      <c r="J99" s="18" t="s">
        <v>72</v>
      </c>
      <c r="K99" s="27"/>
    </row>
    <row r="100" customFormat="false" ht="15" hidden="false" customHeight="true" outlineLevel="0" collapsed="false">
      <c r="A100" s="29" t="n">
        <v>46297</v>
      </c>
      <c r="B100" s="18" t="s">
        <v>98</v>
      </c>
      <c r="C100" s="30" t="str">
        <f aca="false">IF(B100="","",IFERROR(INDEX(Employees!$B$5:$B$104,MATCH(B100,Employees!$A$5:$A$104,0)),"Unknown code"))</f>
        <v>Lakshmi Netam</v>
      </c>
      <c r="D100" s="31" t="n">
        <v>10.75</v>
      </c>
      <c r="E100" s="18" t="s">
        <v>121</v>
      </c>
      <c r="F100" s="32" t="n">
        <f aca="false">IF(OR(A100="",B100=""),"",IF(Settings!$B$13="Y",INT(IF(UPPER(E100)="Y",D100,MAX(0,D100-Settings!$B$9)))+IF(MOD(IF(UPPER(E100)="Y",D100,MAX(0,D100-Settings!$B$9)),1)&lt;0.25,0,IF(MOD(IF(UPPER(E100)="Y",D100,MAX(0,D100-Settings!$B$9)),1)&lt;=0.5,0.5,1)),IF(UPPER(E100)="Y",D100,MAX(0,D100-Settings!$B$9))))</f>
        <v>3</v>
      </c>
      <c r="G100" s="33" t="n">
        <f aca="false">IF(F100="","",IFERROR(INDEX(Employees!$I$5:$I$104,MATCH(B100,Employees!$A$5:$A$104,0)),0))</f>
        <v>120.192307692308</v>
      </c>
      <c r="H100" s="34" t="n">
        <f aca="false">IF(F100="","",ROUND(F100*G100,0))</f>
        <v>361</v>
      </c>
      <c r="I100" s="35" t="str">
        <f aca="false">IF(A100="","","Q"&amp;(INT(MOD(MONTH(A100)-4,12)/3)+1)&amp;" "&amp;IF(MONTH(A100)&gt;=4,YEAR(A100),YEAR(A100)-1)&amp;"-"&amp;RIGHT(IF(MONTH(A100)&gt;=4,YEAR(A100),YEAR(A100)-1)+1,2))</f>
        <v>Q3 2026-27</v>
      </c>
      <c r="J100" s="18" t="s">
        <v>72</v>
      </c>
      <c r="K100" s="27"/>
    </row>
    <row r="101" customFormat="false" ht="15" hidden="false" customHeight="true" outlineLevel="0" collapsed="false">
      <c r="A101" s="29" t="n">
        <v>46299</v>
      </c>
      <c r="B101" s="18" t="s">
        <v>90</v>
      </c>
      <c r="C101" s="30" t="str">
        <f aca="false">IF(B101="","",IFERROR(INDEX(Employees!$B$5:$B$104,MATCH(B101,Employees!$A$5:$A$104,0)),"Unknown code"))</f>
        <v>Manoj Patel</v>
      </c>
      <c r="D101" s="31" t="n">
        <v>8</v>
      </c>
      <c r="E101" s="18" t="s">
        <v>72</v>
      </c>
      <c r="F101" s="32" t="n">
        <f aca="false">IF(OR(A101="",B101=""),"",IF(Settings!$B$13="Y",INT(IF(UPPER(E101)="Y",D101,MAX(0,D101-Settings!$B$9)))+IF(MOD(IF(UPPER(E101)="Y",D101,MAX(0,D101-Settings!$B$9)),1)&lt;0.25,0,IF(MOD(IF(UPPER(E101)="Y",D101,MAX(0,D101-Settings!$B$9)),1)&lt;=0.5,0.5,1)),IF(UPPER(E101)="Y",D101,MAX(0,D101-Settings!$B$9))))</f>
        <v>8</v>
      </c>
      <c r="G101" s="33" t="n">
        <f aca="false">IF(F101="","",IFERROR(INDEX(Employees!$I$5:$I$104,MATCH(B101,Employees!$A$5:$A$104,0)),0))</f>
        <v>132.692307692308</v>
      </c>
      <c r="H101" s="34" t="n">
        <f aca="false">IF(F101="","",ROUND(F101*G101,0))</f>
        <v>1062</v>
      </c>
      <c r="I101" s="35" t="str">
        <f aca="false">IF(A101="","","Q"&amp;(INT(MOD(MONTH(A101)-4,12)/3)+1)&amp;" "&amp;IF(MONTH(A101)&gt;=4,YEAR(A101),YEAR(A101)-1)&amp;"-"&amp;RIGHT(IF(MONTH(A101)&gt;=4,YEAR(A101),YEAR(A101)-1)+1,2))</f>
        <v>Q3 2026-27</v>
      </c>
      <c r="J101" s="18" t="s">
        <v>72</v>
      </c>
      <c r="K101" s="27"/>
    </row>
    <row r="102" customFormat="false" ht="15" hidden="false" customHeight="true" outlineLevel="0" collapsed="false">
      <c r="A102" s="29" t="n">
        <v>46299</v>
      </c>
      <c r="B102" s="18" t="s">
        <v>96</v>
      </c>
      <c r="C102" s="30" t="str">
        <f aca="false">IF(B102="","",IFERROR(INDEX(Employees!$B$5:$B$104,MATCH(B102,Employees!$A$5:$A$104,0)),"Unknown code"))</f>
        <v>Ramesh Sahu</v>
      </c>
      <c r="D102" s="31" t="n">
        <v>8</v>
      </c>
      <c r="E102" s="18" t="s">
        <v>72</v>
      </c>
      <c r="F102" s="32" t="n">
        <f aca="false">IF(OR(A102="",B102=""),"",IF(Settings!$B$13="Y",INT(IF(UPPER(E102)="Y",D102,MAX(0,D102-Settings!$B$9)))+IF(MOD(IF(UPPER(E102)="Y",D102,MAX(0,D102-Settings!$B$9)),1)&lt;0.25,0,IF(MOD(IF(UPPER(E102)="Y",D102,MAX(0,D102-Settings!$B$9)),1)&lt;=0.5,0.5,1)),IF(UPPER(E102)="Y",D102,MAX(0,D102-Settings!$B$9))))</f>
        <v>8</v>
      </c>
      <c r="G102" s="33" t="n">
        <f aca="false">IF(F102="","",IFERROR(INDEX(Employees!$I$5:$I$104,MATCH(B102,Employees!$A$5:$A$104,0)),0))</f>
        <v>120.192307692308</v>
      </c>
      <c r="H102" s="34" t="n">
        <f aca="false">IF(F102="","",ROUND(F102*G102,0))</f>
        <v>962</v>
      </c>
      <c r="I102" s="35" t="str">
        <f aca="false">IF(A102="","","Q"&amp;(INT(MOD(MONTH(A102)-4,12)/3)+1)&amp;" "&amp;IF(MONTH(A102)&gt;=4,YEAR(A102),YEAR(A102)-1)&amp;"-"&amp;RIGHT(IF(MONTH(A102)&gt;=4,YEAR(A102),YEAR(A102)-1)+1,2))</f>
        <v>Q3 2026-27</v>
      </c>
      <c r="J102" s="18" t="s">
        <v>72</v>
      </c>
      <c r="K102" s="27"/>
    </row>
    <row r="103" customFormat="false" ht="15" hidden="false" customHeight="true" outlineLevel="0" collapsed="false">
      <c r="A103" s="29" t="n">
        <v>46302</v>
      </c>
      <c r="B103" s="18" t="s">
        <v>96</v>
      </c>
      <c r="C103" s="30" t="str">
        <f aca="false">IF(B103="","",IFERROR(INDEX(Employees!$B$5:$B$104,MATCH(B103,Employees!$A$5:$A$104,0)),"Unknown code"))</f>
        <v>Ramesh Sahu</v>
      </c>
      <c r="D103" s="31" t="n">
        <v>12</v>
      </c>
      <c r="E103" s="18" t="s">
        <v>121</v>
      </c>
      <c r="F103" s="32" t="n">
        <f aca="false">IF(OR(A103="",B103=""),"",IF(Settings!$B$13="Y",INT(IF(UPPER(E103)="Y",D103,MAX(0,D103-Settings!$B$9)))+IF(MOD(IF(UPPER(E103)="Y",D103,MAX(0,D103-Settings!$B$9)),1)&lt;0.25,0,IF(MOD(IF(UPPER(E103)="Y",D103,MAX(0,D103-Settings!$B$9)),1)&lt;=0.5,0.5,1)),IF(UPPER(E103)="Y",D103,MAX(0,D103-Settings!$B$9))))</f>
        <v>4</v>
      </c>
      <c r="G103" s="33" t="n">
        <f aca="false">IF(F103="","",IFERROR(INDEX(Employees!$I$5:$I$104,MATCH(B103,Employees!$A$5:$A$104,0)),0))</f>
        <v>120.192307692308</v>
      </c>
      <c r="H103" s="34" t="n">
        <f aca="false">IF(F103="","",ROUND(F103*G103,0))</f>
        <v>481</v>
      </c>
      <c r="I103" s="35" t="str">
        <f aca="false">IF(A103="","","Q"&amp;(INT(MOD(MONTH(A103)-4,12)/3)+1)&amp;" "&amp;IF(MONTH(A103)&gt;=4,YEAR(A103),YEAR(A103)-1)&amp;"-"&amp;RIGHT(IF(MONTH(A103)&gt;=4,YEAR(A103),YEAR(A103)-1)+1,2))</f>
        <v>Q3 2026-27</v>
      </c>
      <c r="J103" s="18" t="s">
        <v>72</v>
      </c>
      <c r="K103" s="27"/>
    </row>
    <row r="104" customFormat="false" ht="15" hidden="false" customHeight="true" outlineLevel="0" collapsed="false">
      <c r="A104" s="29" t="n">
        <v>46308</v>
      </c>
      <c r="B104" s="18" t="s">
        <v>108</v>
      </c>
      <c r="C104" s="30" t="str">
        <f aca="false">IF(B104="","",IFERROR(INDEX(Employees!$B$5:$B$104,MATCH(B104,Employees!$A$5:$A$104,0)),"Unknown code"))</f>
        <v>Arjun Mishra</v>
      </c>
      <c r="D104" s="31" t="n">
        <v>10</v>
      </c>
      <c r="E104" s="18" t="s">
        <v>121</v>
      </c>
      <c r="F104" s="32" t="n">
        <f aca="false">IF(OR(A104="",B104=""),"",IF(Settings!$B$13="Y",INT(IF(UPPER(E104)="Y",D104,MAX(0,D104-Settings!$B$9)))+IF(MOD(IF(UPPER(E104)="Y",D104,MAX(0,D104-Settings!$B$9)),1)&lt;0.25,0,IF(MOD(IF(UPPER(E104)="Y",D104,MAX(0,D104-Settings!$B$9)),1)&lt;=0.5,0.5,1)),IF(UPPER(E104)="Y",D104,MAX(0,D104-Settings!$B$9))))</f>
        <v>2</v>
      </c>
      <c r="G104" s="33" t="n">
        <f aca="false">IF(F104="","",IFERROR(INDEX(Employees!$I$5:$I$104,MATCH(B104,Employees!$A$5:$A$104,0)),0))</f>
        <v>168.269230769231</v>
      </c>
      <c r="H104" s="34" t="n">
        <f aca="false">IF(F104="","",ROUND(F104*G104,0))</f>
        <v>337</v>
      </c>
      <c r="I104" s="35" t="str">
        <f aca="false">IF(A104="","","Q"&amp;(INT(MOD(MONTH(A104)-4,12)/3)+1)&amp;" "&amp;IF(MONTH(A104)&gt;=4,YEAR(A104),YEAR(A104)-1)&amp;"-"&amp;RIGHT(IF(MONTH(A104)&gt;=4,YEAR(A104),YEAR(A104)-1)+1,2))</f>
        <v>Q3 2026-27</v>
      </c>
      <c r="J104" s="18" t="s">
        <v>72</v>
      </c>
      <c r="K104" s="27"/>
    </row>
    <row r="105" customFormat="false" ht="15" hidden="false" customHeight="true" outlineLevel="0" collapsed="false">
      <c r="A105" s="29" t="n">
        <v>46312</v>
      </c>
      <c r="B105" s="18" t="s">
        <v>100</v>
      </c>
      <c r="C105" s="30" t="str">
        <f aca="false">IF(B105="","",IFERROR(INDEX(Employees!$B$5:$B$104,MATCH(B105,Employees!$A$5:$A$104,0)),"Unknown code"))</f>
        <v>Vikas Thakur</v>
      </c>
      <c r="D105" s="31" t="n">
        <v>9</v>
      </c>
      <c r="E105" s="18" t="s">
        <v>121</v>
      </c>
      <c r="F105" s="32" t="n">
        <f aca="false">IF(OR(A105="",B105=""),"",IF(Settings!$B$13="Y",INT(IF(UPPER(E105)="Y",D105,MAX(0,D105-Settings!$B$9)))+IF(MOD(IF(UPPER(E105)="Y",D105,MAX(0,D105-Settings!$B$9)),1)&lt;0.25,0,IF(MOD(IF(UPPER(E105)="Y",D105,MAX(0,D105-Settings!$B$9)),1)&lt;=0.5,0.5,1)),IF(UPPER(E105)="Y",D105,MAX(0,D105-Settings!$B$9))))</f>
        <v>1</v>
      </c>
      <c r="G105" s="33" t="n">
        <f aca="false">IF(F105="","",IFERROR(INDEX(Employees!$I$5:$I$104,MATCH(B105,Employees!$A$5:$A$104,0)),0))</f>
        <v>134.615384615385</v>
      </c>
      <c r="H105" s="34" t="n">
        <f aca="false">IF(F105="","",ROUND(F105*G105,0))</f>
        <v>135</v>
      </c>
      <c r="I105" s="35" t="str">
        <f aca="false">IF(A105="","","Q"&amp;(INT(MOD(MONTH(A105)-4,12)/3)+1)&amp;" "&amp;IF(MONTH(A105)&gt;=4,YEAR(A105),YEAR(A105)-1)&amp;"-"&amp;RIGHT(IF(MONTH(A105)&gt;=4,YEAR(A105),YEAR(A105)-1)+1,2))</f>
        <v>Q3 2026-27</v>
      </c>
      <c r="J105" s="18" t="s">
        <v>72</v>
      </c>
      <c r="K105" s="27"/>
    </row>
    <row r="106" customFormat="false" ht="15" hidden="false" customHeight="true" outlineLevel="0" collapsed="false">
      <c r="A106" s="29" t="n">
        <v>46317</v>
      </c>
      <c r="B106" s="18" t="s">
        <v>98</v>
      </c>
      <c r="C106" s="30" t="str">
        <f aca="false">IF(B106="","",IFERROR(INDEX(Employees!$B$5:$B$104,MATCH(B106,Employees!$A$5:$A$104,0)),"Unknown code"))</f>
        <v>Lakshmi Netam</v>
      </c>
      <c r="D106" s="31" t="n">
        <v>11</v>
      </c>
      <c r="E106" s="18" t="s">
        <v>121</v>
      </c>
      <c r="F106" s="32" t="n">
        <f aca="false">IF(OR(A106="",B106=""),"",IF(Settings!$B$13="Y",INT(IF(UPPER(E106)="Y",D106,MAX(0,D106-Settings!$B$9)))+IF(MOD(IF(UPPER(E106)="Y",D106,MAX(0,D106-Settings!$B$9)),1)&lt;0.25,0,IF(MOD(IF(UPPER(E106)="Y",D106,MAX(0,D106-Settings!$B$9)),1)&lt;=0.5,0.5,1)),IF(UPPER(E106)="Y",D106,MAX(0,D106-Settings!$B$9))))</f>
        <v>3</v>
      </c>
      <c r="G106" s="33" t="n">
        <f aca="false">IF(F106="","",IFERROR(INDEX(Employees!$I$5:$I$104,MATCH(B106,Employees!$A$5:$A$104,0)),0))</f>
        <v>120.192307692308</v>
      </c>
      <c r="H106" s="34" t="n">
        <f aca="false">IF(F106="","",ROUND(F106*G106,0))</f>
        <v>361</v>
      </c>
      <c r="I106" s="35" t="str">
        <f aca="false">IF(A106="","","Q"&amp;(INT(MOD(MONTH(A106)-4,12)/3)+1)&amp;" "&amp;IF(MONTH(A106)&gt;=4,YEAR(A106),YEAR(A106)-1)&amp;"-"&amp;RIGHT(IF(MONTH(A106)&gt;=4,YEAR(A106),YEAR(A106)-1)+1,2))</f>
        <v>Q3 2026-27</v>
      </c>
      <c r="J106" s="18" t="s">
        <v>72</v>
      </c>
      <c r="K106" s="27"/>
    </row>
    <row r="107" customFormat="false" ht="15" hidden="false" customHeight="true" outlineLevel="0" collapsed="false">
      <c r="A107" s="29" t="n">
        <v>46321</v>
      </c>
      <c r="B107" s="18" t="s">
        <v>100</v>
      </c>
      <c r="C107" s="30" t="str">
        <f aca="false">IF(B107="","",IFERROR(INDEX(Employees!$B$5:$B$104,MATCH(B107,Employees!$A$5:$A$104,0)),"Unknown code"))</f>
        <v>Vikas Thakur</v>
      </c>
      <c r="D107" s="31" t="n">
        <v>9.25</v>
      </c>
      <c r="E107" s="18" t="s">
        <v>121</v>
      </c>
      <c r="F107" s="32" t="n">
        <f aca="false">IF(OR(A107="",B107=""),"",IF(Settings!$B$13="Y",INT(IF(UPPER(E107)="Y",D107,MAX(0,D107-Settings!$B$9)))+IF(MOD(IF(UPPER(E107)="Y",D107,MAX(0,D107-Settings!$B$9)),1)&lt;0.25,0,IF(MOD(IF(UPPER(E107)="Y",D107,MAX(0,D107-Settings!$B$9)),1)&lt;=0.5,0.5,1)),IF(UPPER(E107)="Y",D107,MAX(0,D107-Settings!$B$9))))</f>
        <v>1.5</v>
      </c>
      <c r="G107" s="33" t="n">
        <f aca="false">IF(F107="","",IFERROR(INDEX(Employees!$I$5:$I$104,MATCH(B107,Employees!$A$5:$A$104,0)),0))</f>
        <v>134.615384615385</v>
      </c>
      <c r="H107" s="34" t="n">
        <f aca="false">IF(F107="","",ROUND(F107*G107,0))</f>
        <v>202</v>
      </c>
      <c r="I107" s="35" t="str">
        <f aca="false">IF(A107="","","Q"&amp;(INT(MOD(MONTH(A107)-4,12)/3)+1)&amp;" "&amp;IF(MONTH(A107)&gt;=4,YEAR(A107),YEAR(A107)-1)&amp;"-"&amp;RIGHT(IF(MONTH(A107)&gt;=4,YEAR(A107),YEAR(A107)-1)+1,2))</f>
        <v>Q3 2026-27</v>
      </c>
      <c r="J107" s="18" t="s">
        <v>72</v>
      </c>
      <c r="K107" s="27"/>
    </row>
    <row r="108" customFormat="false" ht="15" hidden="false" customHeight="true" outlineLevel="0" collapsed="false">
      <c r="A108" s="36"/>
      <c r="B108" s="27"/>
      <c r="C108" s="30" t="str">
        <f aca="false">IF(B108="","",IFERROR(INDEX(Employees!$B$5:$B$104,MATCH(B108,Employees!$A$5:$A$104,0)),"Unknown code"))</f>
        <v/>
      </c>
      <c r="D108" s="37"/>
      <c r="E108" s="27"/>
      <c r="F108" s="32" t="str">
        <f aca="false">IF(OR(A108="",B108=""),"",IF(Settings!$B$13="Y",INT(IF(UPPER(E108)="Y",D108,MAX(0,D108-Settings!$B$9)))+IF(MOD(IF(UPPER(E108)="Y",D108,MAX(0,D108-Settings!$B$9)),1)&lt;0.25,0,IF(MOD(IF(UPPER(E108)="Y",D108,MAX(0,D108-Settings!$B$9)),1)&lt;=0.5,0.5,1)),IF(UPPER(E108)="Y",D108,MAX(0,D108-Settings!$B$9))))</f>
        <v/>
      </c>
      <c r="G108" s="33" t="str">
        <f aca="false">IF(F108="","",IFERROR(INDEX(Employees!$I$5:$I$104,MATCH(B108,Employees!$A$5:$A$104,0)),0))</f>
        <v/>
      </c>
      <c r="H108" s="34" t="str">
        <f aca="false">IF(F108="","",ROUND(F108*G108,0))</f>
        <v/>
      </c>
      <c r="I108" s="35" t="str">
        <f aca="false">IF(A108="","","Q"&amp;(INT(MOD(MONTH(A108)-4,12)/3)+1)&amp;" "&amp;IF(MONTH(A108)&gt;=4,YEAR(A108),YEAR(A108)-1)&amp;"-"&amp;RIGHT(IF(MONTH(A108)&gt;=4,YEAR(A108),YEAR(A108)-1)+1,2))</f>
        <v/>
      </c>
      <c r="J108" s="27"/>
      <c r="K108" s="27"/>
    </row>
    <row r="109" customFormat="false" ht="15" hidden="false" customHeight="true" outlineLevel="0" collapsed="false">
      <c r="A109" s="36"/>
      <c r="B109" s="27"/>
      <c r="C109" s="30" t="str">
        <f aca="false">IF(B109="","",IFERROR(INDEX(Employees!$B$5:$B$104,MATCH(B109,Employees!$A$5:$A$104,0)),"Unknown code"))</f>
        <v/>
      </c>
      <c r="D109" s="37"/>
      <c r="E109" s="27"/>
      <c r="F109" s="32" t="str">
        <f aca="false">IF(OR(A109="",B109=""),"",IF(Settings!$B$13="Y",INT(IF(UPPER(E109)="Y",D109,MAX(0,D109-Settings!$B$9)))+IF(MOD(IF(UPPER(E109)="Y",D109,MAX(0,D109-Settings!$B$9)),1)&lt;0.25,0,IF(MOD(IF(UPPER(E109)="Y",D109,MAX(0,D109-Settings!$B$9)),1)&lt;=0.5,0.5,1)),IF(UPPER(E109)="Y",D109,MAX(0,D109-Settings!$B$9))))</f>
        <v/>
      </c>
      <c r="G109" s="33" t="str">
        <f aca="false">IF(F109="","",IFERROR(INDEX(Employees!$I$5:$I$104,MATCH(B109,Employees!$A$5:$A$104,0)),0))</f>
        <v/>
      </c>
      <c r="H109" s="34" t="str">
        <f aca="false">IF(F109="","",ROUND(F109*G109,0))</f>
        <v/>
      </c>
      <c r="I109" s="35" t="str">
        <f aca="false">IF(A109="","","Q"&amp;(INT(MOD(MONTH(A109)-4,12)/3)+1)&amp;" "&amp;IF(MONTH(A109)&gt;=4,YEAR(A109),YEAR(A109)-1)&amp;"-"&amp;RIGHT(IF(MONTH(A109)&gt;=4,YEAR(A109),YEAR(A109)-1)+1,2))</f>
        <v/>
      </c>
      <c r="J109" s="27"/>
      <c r="K109" s="27"/>
    </row>
    <row r="110" customFormat="false" ht="15" hidden="false" customHeight="true" outlineLevel="0" collapsed="false">
      <c r="A110" s="36"/>
      <c r="B110" s="27"/>
      <c r="C110" s="30" t="str">
        <f aca="false">IF(B110="","",IFERROR(INDEX(Employees!$B$5:$B$104,MATCH(B110,Employees!$A$5:$A$104,0)),"Unknown code"))</f>
        <v/>
      </c>
      <c r="D110" s="37"/>
      <c r="E110" s="27"/>
      <c r="F110" s="32" t="str">
        <f aca="false">IF(OR(A110="",B110=""),"",IF(Settings!$B$13="Y",INT(IF(UPPER(E110)="Y",D110,MAX(0,D110-Settings!$B$9)))+IF(MOD(IF(UPPER(E110)="Y",D110,MAX(0,D110-Settings!$B$9)),1)&lt;0.25,0,IF(MOD(IF(UPPER(E110)="Y",D110,MAX(0,D110-Settings!$B$9)),1)&lt;=0.5,0.5,1)),IF(UPPER(E110)="Y",D110,MAX(0,D110-Settings!$B$9))))</f>
        <v/>
      </c>
      <c r="G110" s="33" t="str">
        <f aca="false">IF(F110="","",IFERROR(INDEX(Employees!$I$5:$I$104,MATCH(B110,Employees!$A$5:$A$104,0)),0))</f>
        <v/>
      </c>
      <c r="H110" s="34" t="str">
        <f aca="false">IF(F110="","",ROUND(F110*G110,0))</f>
        <v/>
      </c>
      <c r="I110" s="35" t="str">
        <f aca="false">IF(A110="","","Q"&amp;(INT(MOD(MONTH(A110)-4,12)/3)+1)&amp;" "&amp;IF(MONTH(A110)&gt;=4,YEAR(A110),YEAR(A110)-1)&amp;"-"&amp;RIGHT(IF(MONTH(A110)&gt;=4,YEAR(A110),YEAR(A110)-1)+1,2))</f>
        <v/>
      </c>
      <c r="J110" s="27"/>
      <c r="K110" s="27"/>
    </row>
    <row r="111" customFormat="false" ht="15" hidden="false" customHeight="true" outlineLevel="0" collapsed="false">
      <c r="A111" s="36"/>
      <c r="B111" s="27"/>
      <c r="C111" s="30" t="str">
        <f aca="false">IF(B111="","",IFERROR(INDEX(Employees!$B$5:$B$104,MATCH(B111,Employees!$A$5:$A$104,0)),"Unknown code"))</f>
        <v/>
      </c>
      <c r="D111" s="37"/>
      <c r="E111" s="27"/>
      <c r="F111" s="32" t="str">
        <f aca="false">IF(OR(A111="",B111=""),"",IF(Settings!$B$13="Y",INT(IF(UPPER(E111)="Y",D111,MAX(0,D111-Settings!$B$9)))+IF(MOD(IF(UPPER(E111)="Y",D111,MAX(0,D111-Settings!$B$9)),1)&lt;0.25,0,IF(MOD(IF(UPPER(E111)="Y",D111,MAX(0,D111-Settings!$B$9)),1)&lt;=0.5,0.5,1)),IF(UPPER(E111)="Y",D111,MAX(0,D111-Settings!$B$9))))</f>
        <v/>
      </c>
      <c r="G111" s="33" t="str">
        <f aca="false">IF(F111="","",IFERROR(INDEX(Employees!$I$5:$I$104,MATCH(B111,Employees!$A$5:$A$104,0)),0))</f>
        <v/>
      </c>
      <c r="H111" s="34" t="str">
        <f aca="false">IF(F111="","",ROUND(F111*G111,0))</f>
        <v/>
      </c>
      <c r="I111" s="35" t="str">
        <f aca="false">IF(A111="","","Q"&amp;(INT(MOD(MONTH(A111)-4,12)/3)+1)&amp;" "&amp;IF(MONTH(A111)&gt;=4,YEAR(A111),YEAR(A111)-1)&amp;"-"&amp;RIGHT(IF(MONTH(A111)&gt;=4,YEAR(A111),YEAR(A111)-1)+1,2))</f>
        <v/>
      </c>
      <c r="J111" s="27"/>
      <c r="K111" s="27"/>
    </row>
    <row r="112" customFormat="false" ht="15" hidden="false" customHeight="true" outlineLevel="0" collapsed="false">
      <c r="A112" s="36"/>
      <c r="B112" s="27"/>
      <c r="C112" s="30" t="str">
        <f aca="false">IF(B112="","",IFERROR(INDEX(Employees!$B$5:$B$104,MATCH(B112,Employees!$A$5:$A$104,0)),"Unknown code"))</f>
        <v/>
      </c>
      <c r="D112" s="37"/>
      <c r="E112" s="27"/>
      <c r="F112" s="32" t="str">
        <f aca="false">IF(OR(A112="",B112=""),"",IF(Settings!$B$13="Y",INT(IF(UPPER(E112)="Y",D112,MAX(0,D112-Settings!$B$9)))+IF(MOD(IF(UPPER(E112)="Y",D112,MAX(0,D112-Settings!$B$9)),1)&lt;0.25,0,IF(MOD(IF(UPPER(E112)="Y",D112,MAX(0,D112-Settings!$B$9)),1)&lt;=0.5,0.5,1)),IF(UPPER(E112)="Y",D112,MAX(0,D112-Settings!$B$9))))</f>
        <v/>
      </c>
      <c r="G112" s="33" t="str">
        <f aca="false">IF(F112="","",IFERROR(INDEX(Employees!$I$5:$I$104,MATCH(B112,Employees!$A$5:$A$104,0)),0))</f>
        <v/>
      </c>
      <c r="H112" s="34" t="str">
        <f aca="false">IF(F112="","",ROUND(F112*G112,0))</f>
        <v/>
      </c>
      <c r="I112" s="35" t="str">
        <f aca="false">IF(A112="","","Q"&amp;(INT(MOD(MONTH(A112)-4,12)/3)+1)&amp;" "&amp;IF(MONTH(A112)&gt;=4,YEAR(A112),YEAR(A112)-1)&amp;"-"&amp;RIGHT(IF(MONTH(A112)&gt;=4,YEAR(A112),YEAR(A112)-1)+1,2))</f>
        <v/>
      </c>
      <c r="J112" s="27"/>
      <c r="K112" s="27"/>
    </row>
    <row r="113" customFormat="false" ht="15" hidden="false" customHeight="true" outlineLevel="0" collapsed="false">
      <c r="A113" s="36"/>
      <c r="B113" s="27"/>
      <c r="C113" s="30" t="str">
        <f aca="false">IF(B113="","",IFERROR(INDEX(Employees!$B$5:$B$104,MATCH(B113,Employees!$A$5:$A$104,0)),"Unknown code"))</f>
        <v/>
      </c>
      <c r="D113" s="37"/>
      <c r="E113" s="27"/>
      <c r="F113" s="32" t="str">
        <f aca="false">IF(OR(A113="",B113=""),"",IF(Settings!$B$13="Y",INT(IF(UPPER(E113)="Y",D113,MAX(0,D113-Settings!$B$9)))+IF(MOD(IF(UPPER(E113)="Y",D113,MAX(0,D113-Settings!$B$9)),1)&lt;0.25,0,IF(MOD(IF(UPPER(E113)="Y",D113,MAX(0,D113-Settings!$B$9)),1)&lt;=0.5,0.5,1)),IF(UPPER(E113)="Y",D113,MAX(0,D113-Settings!$B$9))))</f>
        <v/>
      </c>
      <c r="G113" s="33" t="str">
        <f aca="false">IF(F113="","",IFERROR(INDEX(Employees!$I$5:$I$104,MATCH(B113,Employees!$A$5:$A$104,0)),0))</f>
        <v/>
      </c>
      <c r="H113" s="34" t="str">
        <f aca="false">IF(F113="","",ROUND(F113*G113,0))</f>
        <v/>
      </c>
      <c r="I113" s="35" t="str">
        <f aca="false">IF(A113="","","Q"&amp;(INT(MOD(MONTH(A113)-4,12)/3)+1)&amp;" "&amp;IF(MONTH(A113)&gt;=4,YEAR(A113),YEAR(A113)-1)&amp;"-"&amp;RIGHT(IF(MONTH(A113)&gt;=4,YEAR(A113),YEAR(A113)-1)+1,2))</f>
        <v/>
      </c>
      <c r="J113" s="27"/>
      <c r="K113" s="27"/>
    </row>
    <row r="114" customFormat="false" ht="15" hidden="false" customHeight="true" outlineLevel="0" collapsed="false">
      <c r="A114" s="36"/>
      <c r="B114" s="27"/>
      <c r="C114" s="30" t="str">
        <f aca="false">IF(B114="","",IFERROR(INDEX(Employees!$B$5:$B$104,MATCH(B114,Employees!$A$5:$A$104,0)),"Unknown code"))</f>
        <v/>
      </c>
      <c r="D114" s="37"/>
      <c r="E114" s="27"/>
      <c r="F114" s="32" t="str">
        <f aca="false">IF(OR(A114="",B114=""),"",IF(Settings!$B$13="Y",INT(IF(UPPER(E114)="Y",D114,MAX(0,D114-Settings!$B$9)))+IF(MOD(IF(UPPER(E114)="Y",D114,MAX(0,D114-Settings!$B$9)),1)&lt;0.25,0,IF(MOD(IF(UPPER(E114)="Y",D114,MAX(0,D114-Settings!$B$9)),1)&lt;=0.5,0.5,1)),IF(UPPER(E114)="Y",D114,MAX(0,D114-Settings!$B$9))))</f>
        <v/>
      </c>
      <c r="G114" s="33" t="str">
        <f aca="false">IF(F114="","",IFERROR(INDEX(Employees!$I$5:$I$104,MATCH(B114,Employees!$A$5:$A$104,0)),0))</f>
        <v/>
      </c>
      <c r="H114" s="34" t="str">
        <f aca="false">IF(F114="","",ROUND(F114*G114,0))</f>
        <v/>
      </c>
      <c r="I114" s="35" t="str">
        <f aca="false">IF(A114="","","Q"&amp;(INT(MOD(MONTH(A114)-4,12)/3)+1)&amp;" "&amp;IF(MONTH(A114)&gt;=4,YEAR(A114),YEAR(A114)-1)&amp;"-"&amp;RIGHT(IF(MONTH(A114)&gt;=4,YEAR(A114),YEAR(A114)-1)+1,2))</f>
        <v/>
      </c>
      <c r="J114" s="27"/>
      <c r="K114" s="27"/>
    </row>
    <row r="115" customFormat="false" ht="15" hidden="false" customHeight="true" outlineLevel="0" collapsed="false">
      <c r="A115" s="36"/>
      <c r="B115" s="27"/>
      <c r="C115" s="30" t="str">
        <f aca="false">IF(B115="","",IFERROR(INDEX(Employees!$B$5:$B$104,MATCH(B115,Employees!$A$5:$A$104,0)),"Unknown code"))</f>
        <v/>
      </c>
      <c r="D115" s="37"/>
      <c r="E115" s="27"/>
      <c r="F115" s="32" t="str">
        <f aca="false">IF(OR(A115="",B115=""),"",IF(Settings!$B$13="Y",INT(IF(UPPER(E115)="Y",D115,MAX(0,D115-Settings!$B$9)))+IF(MOD(IF(UPPER(E115)="Y",D115,MAX(0,D115-Settings!$B$9)),1)&lt;0.25,0,IF(MOD(IF(UPPER(E115)="Y",D115,MAX(0,D115-Settings!$B$9)),1)&lt;=0.5,0.5,1)),IF(UPPER(E115)="Y",D115,MAX(0,D115-Settings!$B$9))))</f>
        <v/>
      </c>
      <c r="G115" s="33" t="str">
        <f aca="false">IF(F115="","",IFERROR(INDEX(Employees!$I$5:$I$104,MATCH(B115,Employees!$A$5:$A$104,0)),0))</f>
        <v/>
      </c>
      <c r="H115" s="34" t="str">
        <f aca="false">IF(F115="","",ROUND(F115*G115,0))</f>
        <v/>
      </c>
      <c r="I115" s="35" t="str">
        <f aca="false">IF(A115="","","Q"&amp;(INT(MOD(MONTH(A115)-4,12)/3)+1)&amp;" "&amp;IF(MONTH(A115)&gt;=4,YEAR(A115),YEAR(A115)-1)&amp;"-"&amp;RIGHT(IF(MONTH(A115)&gt;=4,YEAR(A115),YEAR(A115)-1)+1,2))</f>
        <v/>
      </c>
      <c r="J115" s="27"/>
      <c r="K115" s="27"/>
    </row>
    <row r="116" customFormat="false" ht="15" hidden="false" customHeight="true" outlineLevel="0" collapsed="false">
      <c r="A116" s="36"/>
      <c r="B116" s="27"/>
      <c r="C116" s="30" t="str">
        <f aca="false">IF(B116="","",IFERROR(INDEX(Employees!$B$5:$B$104,MATCH(B116,Employees!$A$5:$A$104,0)),"Unknown code"))</f>
        <v/>
      </c>
      <c r="D116" s="37"/>
      <c r="E116" s="27"/>
      <c r="F116" s="32" t="str">
        <f aca="false">IF(OR(A116="",B116=""),"",IF(Settings!$B$13="Y",INT(IF(UPPER(E116)="Y",D116,MAX(0,D116-Settings!$B$9)))+IF(MOD(IF(UPPER(E116)="Y",D116,MAX(0,D116-Settings!$B$9)),1)&lt;0.25,0,IF(MOD(IF(UPPER(E116)="Y",D116,MAX(0,D116-Settings!$B$9)),1)&lt;=0.5,0.5,1)),IF(UPPER(E116)="Y",D116,MAX(0,D116-Settings!$B$9))))</f>
        <v/>
      </c>
      <c r="G116" s="33" t="str">
        <f aca="false">IF(F116="","",IFERROR(INDEX(Employees!$I$5:$I$104,MATCH(B116,Employees!$A$5:$A$104,0)),0))</f>
        <v/>
      </c>
      <c r="H116" s="34" t="str">
        <f aca="false">IF(F116="","",ROUND(F116*G116,0))</f>
        <v/>
      </c>
      <c r="I116" s="35" t="str">
        <f aca="false">IF(A116="","","Q"&amp;(INT(MOD(MONTH(A116)-4,12)/3)+1)&amp;" "&amp;IF(MONTH(A116)&gt;=4,YEAR(A116),YEAR(A116)-1)&amp;"-"&amp;RIGHT(IF(MONTH(A116)&gt;=4,YEAR(A116),YEAR(A116)-1)+1,2))</f>
        <v/>
      </c>
      <c r="J116" s="27"/>
      <c r="K116" s="27"/>
    </row>
    <row r="117" customFormat="false" ht="15" hidden="false" customHeight="true" outlineLevel="0" collapsed="false">
      <c r="A117" s="36"/>
      <c r="B117" s="27"/>
      <c r="C117" s="30" t="str">
        <f aca="false">IF(B117="","",IFERROR(INDEX(Employees!$B$5:$B$104,MATCH(B117,Employees!$A$5:$A$104,0)),"Unknown code"))</f>
        <v/>
      </c>
      <c r="D117" s="37"/>
      <c r="E117" s="27"/>
      <c r="F117" s="32" t="str">
        <f aca="false">IF(OR(A117="",B117=""),"",IF(Settings!$B$13="Y",INT(IF(UPPER(E117)="Y",D117,MAX(0,D117-Settings!$B$9)))+IF(MOD(IF(UPPER(E117)="Y",D117,MAX(0,D117-Settings!$B$9)),1)&lt;0.25,0,IF(MOD(IF(UPPER(E117)="Y",D117,MAX(0,D117-Settings!$B$9)),1)&lt;=0.5,0.5,1)),IF(UPPER(E117)="Y",D117,MAX(0,D117-Settings!$B$9))))</f>
        <v/>
      </c>
      <c r="G117" s="33" t="str">
        <f aca="false">IF(F117="","",IFERROR(INDEX(Employees!$I$5:$I$104,MATCH(B117,Employees!$A$5:$A$104,0)),0))</f>
        <v/>
      </c>
      <c r="H117" s="34" t="str">
        <f aca="false">IF(F117="","",ROUND(F117*G117,0))</f>
        <v/>
      </c>
      <c r="I117" s="35" t="str">
        <f aca="false">IF(A117="","","Q"&amp;(INT(MOD(MONTH(A117)-4,12)/3)+1)&amp;" "&amp;IF(MONTH(A117)&gt;=4,YEAR(A117),YEAR(A117)-1)&amp;"-"&amp;RIGHT(IF(MONTH(A117)&gt;=4,YEAR(A117),YEAR(A117)-1)+1,2))</f>
        <v/>
      </c>
      <c r="J117" s="27"/>
      <c r="K117" s="27"/>
    </row>
    <row r="118" customFormat="false" ht="15" hidden="false" customHeight="true" outlineLevel="0" collapsed="false">
      <c r="A118" s="36"/>
      <c r="B118" s="27"/>
      <c r="C118" s="30" t="str">
        <f aca="false">IF(B118="","",IFERROR(INDEX(Employees!$B$5:$B$104,MATCH(B118,Employees!$A$5:$A$104,0)),"Unknown code"))</f>
        <v/>
      </c>
      <c r="D118" s="37"/>
      <c r="E118" s="27"/>
      <c r="F118" s="32" t="str">
        <f aca="false">IF(OR(A118="",B118=""),"",IF(Settings!$B$13="Y",INT(IF(UPPER(E118)="Y",D118,MAX(0,D118-Settings!$B$9)))+IF(MOD(IF(UPPER(E118)="Y",D118,MAX(0,D118-Settings!$B$9)),1)&lt;0.25,0,IF(MOD(IF(UPPER(E118)="Y",D118,MAX(0,D118-Settings!$B$9)),1)&lt;=0.5,0.5,1)),IF(UPPER(E118)="Y",D118,MAX(0,D118-Settings!$B$9))))</f>
        <v/>
      </c>
      <c r="G118" s="33" t="str">
        <f aca="false">IF(F118="","",IFERROR(INDEX(Employees!$I$5:$I$104,MATCH(B118,Employees!$A$5:$A$104,0)),0))</f>
        <v/>
      </c>
      <c r="H118" s="34" t="str">
        <f aca="false">IF(F118="","",ROUND(F118*G118,0))</f>
        <v/>
      </c>
      <c r="I118" s="35" t="str">
        <f aca="false">IF(A118="","","Q"&amp;(INT(MOD(MONTH(A118)-4,12)/3)+1)&amp;" "&amp;IF(MONTH(A118)&gt;=4,YEAR(A118),YEAR(A118)-1)&amp;"-"&amp;RIGHT(IF(MONTH(A118)&gt;=4,YEAR(A118),YEAR(A118)-1)+1,2))</f>
        <v/>
      </c>
      <c r="J118" s="27"/>
      <c r="K118" s="27"/>
    </row>
    <row r="119" customFormat="false" ht="15" hidden="false" customHeight="true" outlineLevel="0" collapsed="false">
      <c r="A119" s="36"/>
      <c r="B119" s="27"/>
      <c r="C119" s="30" t="str">
        <f aca="false">IF(B119="","",IFERROR(INDEX(Employees!$B$5:$B$104,MATCH(B119,Employees!$A$5:$A$104,0)),"Unknown code"))</f>
        <v/>
      </c>
      <c r="D119" s="37"/>
      <c r="E119" s="27"/>
      <c r="F119" s="32" t="str">
        <f aca="false">IF(OR(A119="",B119=""),"",IF(Settings!$B$13="Y",INT(IF(UPPER(E119)="Y",D119,MAX(0,D119-Settings!$B$9)))+IF(MOD(IF(UPPER(E119)="Y",D119,MAX(0,D119-Settings!$B$9)),1)&lt;0.25,0,IF(MOD(IF(UPPER(E119)="Y",D119,MAX(0,D119-Settings!$B$9)),1)&lt;=0.5,0.5,1)),IF(UPPER(E119)="Y",D119,MAX(0,D119-Settings!$B$9))))</f>
        <v/>
      </c>
      <c r="G119" s="33" t="str">
        <f aca="false">IF(F119="","",IFERROR(INDEX(Employees!$I$5:$I$104,MATCH(B119,Employees!$A$5:$A$104,0)),0))</f>
        <v/>
      </c>
      <c r="H119" s="34" t="str">
        <f aca="false">IF(F119="","",ROUND(F119*G119,0))</f>
        <v/>
      </c>
      <c r="I119" s="35" t="str">
        <f aca="false">IF(A119="","","Q"&amp;(INT(MOD(MONTH(A119)-4,12)/3)+1)&amp;" "&amp;IF(MONTH(A119)&gt;=4,YEAR(A119),YEAR(A119)-1)&amp;"-"&amp;RIGHT(IF(MONTH(A119)&gt;=4,YEAR(A119),YEAR(A119)-1)+1,2))</f>
        <v/>
      </c>
      <c r="J119" s="27"/>
      <c r="K119" s="27"/>
    </row>
    <row r="120" customFormat="false" ht="15" hidden="false" customHeight="true" outlineLevel="0" collapsed="false">
      <c r="A120" s="36"/>
      <c r="B120" s="27"/>
      <c r="C120" s="30" t="str">
        <f aca="false">IF(B120="","",IFERROR(INDEX(Employees!$B$5:$B$104,MATCH(B120,Employees!$A$5:$A$104,0)),"Unknown code"))</f>
        <v/>
      </c>
      <c r="D120" s="37"/>
      <c r="E120" s="27"/>
      <c r="F120" s="32" t="str">
        <f aca="false">IF(OR(A120="",B120=""),"",IF(Settings!$B$13="Y",INT(IF(UPPER(E120)="Y",D120,MAX(0,D120-Settings!$B$9)))+IF(MOD(IF(UPPER(E120)="Y",D120,MAX(0,D120-Settings!$B$9)),1)&lt;0.25,0,IF(MOD(IF(UPPER(E120)="Y",D120,MAX(0,D120-Settings!$B$9)),1)&lt;=0.5,0.5,1)),IF(UPPER(E120)="Y",D120,MAX(0,D120-Settings!$B$9))))</f>
        <v/>
      </c>
      <c r="G120" s="33" t="str">
        <f aca="false">IF(F120="","",IFERROR(INDEX(Employees!$I$5:$I$104,MATCH(B120,Employees!$A$5:$A$104,0)),0))</f>
        <v/>
      </c>
      <c r="H120" s="34" t="str">
        <f aca="false">IF(F120="","",ROUND(F120*G120,0))</f>
        <v/>
      </c>
      <c r="I120" s="35" t="str">
        <f aca="false">IF(A120="","","Q"&amp;(INT(MOD(MONTH(A120)-4,12)/3)+1)&amp;" "&amp;IF(MONTH(A120)&gt;=4,YEAR(A120),YEAR(A120)-1)&amp;"-"&amp;RIGHT(IF(MONTH(A120)&gt;=4,YEAR(A120),YEAR(A120)-1)+1,2))</f>
        <v/>
      </c>
      <c r="J120" s="27"/>
      <c r="K120" s="27"/>
    </row>
    <row r="121" customFormat="false" ht="15" hidden="false" customHeight="true" outlineLevel="0" collapsed="false">
      <c r="A121" s="36"/>
      <c r="B121" s="27"/>
      <c r="C121" s="30" t="str">
        <f aca="false">IF(B121="","",IFERROR(INDEX(Employees!$B$5:$B$104,MATCH(B121,Employees!$A$5:$A$104,0)),"Unknown code"))</f>
        <v/>
      </c>
      <c r="D121" s="37"/>
      <c r="E121" s="27"/>
      <c r="F121" s="32" t="str">
        <f aca="false">IF(OR(A121="",B121=""),"",IF(Settings!$B$13="Y",INT(IF(UPPER(E121)="Y",D121,MAX(0,D121-Settings!$B$9)))+IF(MOD(IF(UPPER(E121)="Y",D121,MAX(0,D121-Settings!$B$9)),1)&lt;0.25,0,IF(MOD(IF(UPPER(E121)="Y",D121,MAX(0,D121-Settings!$B$9)),1)&lt;=0.5,0.5,1)),IF(UPPER(E121)="Y",D121,MAX(0,D121-Settings!$B$9))))</f>
        <v/>
      </c>
      <c r="G121" s="33" t="str">
        <f aca="false">IF(F121="","",IFERROR(INDEX(Employees!$I$5:$I$104,MATCH(B121,Employees!$A$5:$A$104,0)),0))</f>
        <v/>
      </c>
      <c r="H121" s="34" t="str">
        <f aca="false">IF(F121="","",ROUND(F121*G121,0))</f>
        <v/>
      </c>
      <c r="I121" s="35" t="str">
        <f aca="false">IF(A121="","","Q"&amp;(INT(MOD(MONTH(A121)-4,12)/3)+1)&amp;" "&amp;IF(MONTH(A121)&gt;=4,YEAR(A121),YEAR(A121)-1)&amp;"-"&amp;RIGHT(IF(MONTH(A121)&gt;=4,YEAR(A121),YEAR(A121)-1)+1,2))</f>
        <v/>
      </c>
      <c r="J121" s="27"/>
      <c r="K121" s="27"/>
    </row>
    <row r="122" customFormat="false" ht="15" hidden="false" customHeight="true" outlineLevel="0" collapsed="false">
      <c r="A122" s="36"/>
      <c r="B122" s="27"/>
      <c r="C122" s="30" t="str">
        <f aca="false">IF(B122="","",IFERROR(INDEX(Employees!$B$5:$B$104,MATCH(B122,Employees!$A$5:$A$104,0)),"Unknown code"))</f>
        <v/>
      </c>
      <c r="D122" s="37"/>
      <c r="E122" s="27"/>
      <c r="F122" s="32" t="str">
        <f aca="false">IF(OR(A122="",B122=""),"",IF(Settings!$B$13="Y",INT(IF(UPPER(E122)="Y",D122,MAX(0,D122-Settings!$B$9)))+IF(MOD(IF(UPPER(E122)="Y",D122,MAX(0,D122-Settings!$B$9)),1)&lt;0.25,0,IF(MOD(IF(UPPER(E122)="Y",D122,MAX(0,D122-Settings!$B$9)),1)&lt;=0.5,0.5,1)),IF(UPPER(E122)="Y",D122,MAX(0,D122-Settings!$B$9))))</f>
        <v/>
      </c>
      <c r="G122" s="33" t="str">
        <f aca="false">IF(F122="","",IFERROR(INDEX(Employees!$I$5:$I$104,MATCH(B122,Employees!$A$5:$A$104,0)),0))</f>
        <v/>
      </c>
      <c r="H122" s="34" t="str">
        <f aca="false">IF(F122="","",ROUND(F122*G122,0))</f>
        <v/>
      </c>
      <c r="I122" s="35" t="str">
        <f aca="false">IF(A122="","","Q"&amp;(INT(MOD(MONTH(A122)-4,12)/3)+1)&amp;" "&amp;IF(MONTH(A122)&gt;=4,YEAR(A122),YEAR(A122)-1)&amp;"-"&amp;RIGHT(IF(MONTH(A122)&gt;=4,YEAR(A122),YEAR(A122)-1)+1,2))</f>
        <v/>
      </c>
      <c r="J122" s="27"/>
      <c r="K122" s="27"/>
    </row>
    <row r="123" customFormat="false" ht="15" hidden="false" customHeight="true" outlineLevel="0" collapsed="false">
      <c r="A123" s="36"/>
      <c r="B123" s="27"/>
      <c r="C123" s="30" t="str">
        <f aca="false">IF(B123="","",IFERROR(INDEX(Employees!$B$5:$B$104,MATCH(B123,Employees!$A$5:$A$104,0)),"Unknown code"))</f>
        <v/>
      </c>
      <c r="D123" s="37"/>
      <c r="E123" s="27"/>
      <c r="F123" s="32" t="str">
        <f aca="false">IF(OR(A123="",B123=""),"",IF(Settings!$B$13="Y",INT(IF(UPPER(E123)="Y",D123,MAX(0,D123-Settings!$B$9)))+IF(MOD(IF(UPPER(E123)="Y",D123,MAX(0,D123-Settings!$B$9)),1)&lt;0.25,0,IF(MOD(IF(UPPER(E123)="Y",D123,MAX(0,D123-Settings!$B$9)),1)&lt;=0.5,0.5,1)),IF(UPPER(E123)="Y",D123,MAX(0,D123-Settings!$B$9))))</f>
        <v/>
      </c>
      <c r="G123" s="33" t="str">
        <f aca="false">IF(F123="","",IFERROR(INDEX(Employees!$I$5:$I$104,MATCH(B123,Employees!$A$5:$A$104,0)),0))</f>
        <v/>
      </c>
      <c r="H123" s="34" t="str">
        <f aca="false">IF(F123="","",ROUND(F123*G123,0))</f>
        <v/>
      </c>
      <c r="I123" s="35" t="str">
        <f aca="false">IF(A123="","","Q"&amp;(INT(MOD(MONTH(A123)-4,12)/3)+1)&amp;" "&amp;IF(MONTH(A123)&gt;=4,YEAR(A123),YEAR(A123)-1)&amp;"-"&amp;RIGHT(IF(MONTH(A123)&gt;=4,YEAR(A123),YEAR(A123)-1)+1,2))</f>
        <v/>
      </c>
      <c r="J123" s="27"/>
      <c r="K123" s="27"/>
    </row>
    <row r="124" customFormat="false" ht="15" hidden="false" customHeight="true" outlineLevel="0" collapsed="false">
      <c r="A124" s="36"/>
      <c r="B124" s="27"/>
      <c r="C124" s="30" t="str">
        <f aca="false">IF(B124="","",IFERROR(INDEX(Employees!$B$5:$B$104,MATCH(B124,Employees!$A$5:$A$104,0)),"Unknown code"))</f>
        <v/>
      </c>
      <c r="D124" s="37"/>
      <c r="E124" s="27"/>
      <c r="F124" s="32" t="str">
        <f aca="false">IF(OR(A124="",B124=""),"",IF(Settings!$B$13="Y",INT(IF(UPPER(E124)="Y",D124,MAX(0,D124-Settings!$B$9)))+IF(MOD(IF(UPPER(E124)="Y",D124,MAX(0,D124-Settings!$B$9)),1)&lt;0.25,0,IF(MOD(IF(UPPER(E124)="Y",D124,MAX(0,D124-Settings!$B$9)),1)&lt;=0.5,0.5,1)),IF(UPPER(E124)="Y",D124,MAX(0,D124-Settings!$B$9))))</f>
        <v/>
      </c>
      <c r="G124" s="33" t="str">
        <f aca="false">IF(F124="","",IFERROR(INDEX(Employees!$I$5:$I$104,MATCH(B124,Employees!$A$5:$A$104,0)),0))</f>
        <v/>
      </c>
      <c r="H124" s="34" t="str">
        <f aca="false">IF(F124="","",ROUND(F124*G124,0))</f>
        <v/>
      </c>
      <c r="I124" s="35" t="str">
        <f aca="false">IF(A124="","","Q"&amp;(INT(MOD(MONTH(A124)-4,12)/3)+1)&amp;" "&amp;IF(MONTH(A124)&gt;=4,YEAR(A124),YEAR(A124)-1)&amp;"-"&amp;RIGHT(IF(MONTH(A124)&gt;=4,YEAR(A124),YEAR(A124)-1)+1,2))</f>
        <v/>
      </c>
      <c r="J124" s="27"/>
      <c r="K124" s="27"/>
    </row>
    <row r="125" customFormat="false" ht="15" hidden="false" customHeight="true" outlineLevel="0" collapsed="false">
      <c r="A125" s="36"/>
      <c r="B125" s="27"/>
      <c r="C125" s="30" t="str">
        <f aca="false">IF(B125="","",IFERROR(INDEX(Employees!$B$5:$B$104,MATCH(B125,Employees!$A$5:$A$104,0)),"Unknown code"))</f>
        <v/>
      </c>
      <c r="D125" s="37"/>
      <c r="E125" s="27"/>
      <c r="F125" s="32" t="str">
        <f aca="false">IF(OR(A125="",B125=""),"",IF(Settings!$B$13="Y",INT(IF(UPPER(E125)="Y",D125,MAX(0,D125-Settings!$B$9)))+IF(MOD(IF(UPPER(E125)="Y",D125,MAX(0,D125-Settings!$B$9)),1)&lt;0.25,0,IF(MOD(IF(UPPER(E125)="Y",D125,MAX(0,D125-Settings!$B$9)),1)&lt;=0.5,0.5,1)),IF(UPPER(E125)="Y",D125,MAX(0,D125-Settings!$B$9))))</f>
        <v/>
      </c>
      <c r="G125" s="33" t="str">
        <f aca="false">IF(F125="","",IFERROR(INDEX(Employees!$I$5:$I$104,MATCH(B125,Employees!$A$5:$A$104,0)),0))</f>
        <v/>
      </c>
      <c r="H125" s="34" t="str">
        <f aca="false">IF(F125="","",ROUND(F125*G125,0))</f>
        <v/>
      </c>
      <c r="I125" s="35" t="str">
        <f aca="false">IF(A125="","","Q"&amp;(INT(MOD(MONTH(A125)-4,12)/3)+1)&amp;" "&amp;IF(MONTH(A125)&gt;=4,YEAR(A125),YEAR(A125)-1)&amp;"-"&amp;RIGHT(IF(MONTH(A125)&gt;=4,YEAR(A125),YEAR(A125)-1)+1,2))</f>
        <v/>
      </c>
      <c r="J125" s="27"/>
      <c r="K125" s="27"/>
    </row>
    <row r="126" customFormat="false" ht="15" hidden="false" customHeight="true" outlineLevel="0" collapsed="false">
      <c r="A126" s="36"/>
      <c r="B126" s="27"/>
      <c r="C126" s="30" t="str">
        <f aca="false">IF(B126="","",IFERROR(INDEX(Employees!$B$5:$B$104,MATCH(B126,Employees!$A$5:$A$104,0)),"Unknown code"))</f>
        <v/>
      </c>
      <c r="D126" s="37"/>
      <c r="E126" s="27"/>
      <c r="F126" s="32" t="str">
        <f aca="false">IF(OR(A126="",B126=""),"",IF(Settings!$B$13="Y",INT(IF(UPPER(E126)="Y",D126,MAX(0,D126-Settings!$B$9)))+IF(MOD(IF(UPPER(E126)="Y",D126,MAX(0,D126-Settings!$B$9)),1)&lt;0.25,0,IF(MOD(IF(UPPER(E126)="Y",D126,MAX(0,D126-Settings!$B$9)),1)&lt;=0.5,0.5,1)),IF(UPPER(E126)="Y",D126,MAX(0,D126-Settings!$B$9))))</f>
        <v/>
      </c>
      <c r="G126" s="33" t="str">
        <f aca="false">IF(F126="","",IFERROR(INDEX(Employees!$I$5:$I$104,MATCH(B126,Employees!$A$5:$A$104,0)),0))</f>
        <v/>
      </c>
      <c r="H126" s="34" t="str">
        <f aca="false">IF(F126="","",ROUND(F126*G126,0))</f>
        <v/>
      </c>
      <c r="I126" s="35" t="str">
        <f aca="false">IF(A126="","","Q"&amp;(INT(MOD(MONTH(A126)-4,12)/3)+1)&amp;" "&amp;IF(MONTH(A126)&gt;=4,YEAR(A126),YEAR(A126)-1)&amp;"-"&amp;RIGHT(IF(MONTH(A126)&gt;=4,YEAR(A126),YEAR(A126)-1)+1,2))</f>
        <v/>
      </c>
      <c r="J126" s="27"/>
      <c r="K126" s="27"/>
    </row>
    <row r="127" customFormat="false" ht="15" hidden="false" customHeight="true" outlineLevel="0" collapsed="false">
      <c r="A127" s="36"/>
      <c r="B127" s="27"/>
      <c r="C127" s="30" t="str">
        <f aca="false">IF(B127="","",IFERROR(INDEX(Employees!$B$5:$B$104,MATCH(B127,Employees!$A$5:$A$104,0)),"Unknown code"))</f>
        <v/>
      </c>
      <c r="D127" s="37"/>
      <c r="E127" s="27"/>
      <c r="F127" s="32" t="str">
        <f aca="false">IF(OR(A127="",B127=""),"",IF(Settings!$B$13="Y",INT(IF(UPPER(E127)="Y",D127,MAX(0,D127-Settings!$B$9)))+IF(MOD(IF(UPPER(E127)="Y",D127,MAX(0,D127-Settings!$B$9)),1)&lt;0.25,0,IF(MOD(IF(UPPER(E127)="Y",D127,MAX(0,D127-Settings!$B$9)),1)&lt;=0.5,0.5,1)),IF(UPPER(E127)="Y",D127,MAX(0,D127-Settings!$B$9))))</f>
        <v/>
      </c>
      <c r="G127" s="33" t="str">
        <f aca="false">IF(F127="","",IFERROR(INDEX(Employees!$I$5:$I$104,MATCH(B127,Employees!$A$5:$A$104,0)),0))</f>
        <v/>
      </c>
      <c r="H127" s="34" t="str">
        <f aca="false">IF(F127="","",ROUND(F127*G127,0))</f>
        <v/>
      </c>
      <c r="I127" s="35" t="str">
        <f aca="false">IF(A127="","","Q"&amp;(INT(MOD(MONTH(A127)-4,12)/3)+1)&amp;" "&amp;IF(MONTH(A127)&gt;=4,YEAR(A127),YEAR(A127)-1)&amp;"-"&amp;RIGHT(IF(MONTH(A127)&gt;=4,YEAR(A127),YEAR(A127)-1)+1,2))</f>
        <v/>
      </c>
      <c r="J127" s="27"/>
      <c r="K127" s="27"/>
    </row>
    <row r="128" customFormat="false" ht="15" hidden="false" customHeight="true" outlineLevel="0" collapsed="false">
      <c r="A128" s="36"/>
      <c r="B128" s="27"/>
      <c r="C128" s="30" t="str">
        <f aca="false">IF(B128="","",IFERROR(INDEX(Employees!$B$5:$B$104,MATCH(B128,Employees!$A$5:$A$104,0)),"Unknown code"))</f>
        <v/>
      </c>
      <c r="D128" s="37"/>
      <c r="E128" s="27"/>
      <c r="F128" s="32" t="str">
        <f aca="false">IF(OR(A128="",B128=""),"",IF(Settings!$B$13="Y",INT(IF(UPPER(E128)="Y",D128,MAX(0,D128-Settings!$B$9)))+IF(MOD(IF(UPPER(E128)="Y",D128,MAX(0,D128-Settings!$B$9)),1)&lt;0.25,0,IF(MOD(IF(UPPER(E128)="Y",D128,MAX(0,D128-Settings!$B$9)),1)&lt;=0.5,0.5,1)),IF(UPPER(E128)="Y",D128,MAX(0,D128-Settings!$B$9))))</f>
        <v/>
      </c>
      <c r="G128" s="33" t="str">
        <f aca="false">IF(F128="","",IFERROR(INDEX(Employees!$I$5:$I$104,MATCH(B128,Employees!$A$5:$A$104,0)),0))</f>
        <v/>
      </c>
      <c r="H128" s="34" t="str">
        <f aca="false">IF(F128="","",ROUND(F128*G128,0))</f>
        <v/>
      </c>
      <c r="I128" s="35" t="str">
        <f aca="false">IF(A128="","","Q"&amp;(INT(MOD(MONTH(A128)-4,12)/3)+1)&amp;" "&amp;IF(MONTH(A128)&gt;=4,YEAR(A128),YEAR(A128)-1)&amp;"-"&amp;RIGHT(IF(MONTH(A128)&gt;=4,YEAR(A128),YEAR(A128)-1)+1,2))</f>
        <v/>
      </c>
      <c r="J128" s="27"/>
      <c r="K128" s="27"/>
    </row>
    <row r="129" customFormat="false" ht="15" hidden="false" customHeight="true" outlineLevel="0" collapsed="false">
      <c r="A129" s="36"/>
      <c r="B129" s="27"/>
      <c r="C129" s="30" t="str">
        <f aca="false">IF(B129="","",IFERROR(INDEX(Employees!$B$5:$B$104,MATCH(B129,Employees!$A$5:$A$104,0)),"Unknown code"))</f>
        <v/>
      </c>
      <c r="D129" s="37"/>
      <c r="E129" s="27"/>
      <c r="F129" s="32" t="str">
        <f aca="false">IF(OR(A129="",B129=""),"",IF(Settings!$B$13="Y",INT(IF(UPPER(E129)="Y",D129,MAX(0,D129-Settings!$B$9)))+IF(MOD(IF(UPPER(E129)="Y",D129,MAX(0,D129-Settings!$B$9)),1)&lt;0.25,0,IF(MOD(IF(UPPER(E129)="Y",D129,MAX(0,D129-Settings!$B$9)),1)&lt;=0.5,0.5,1)),IF(UPPER(E129)="Y",D129,MAX(0,D129-Settings!$B$9))))</f>
        <v/>
      </c>
      <c r="G129" s="33" t="str">
        <f aca="false">IF(F129="","",IFERROR(INDEX(Employees!$I$5:$I$104,MATCH(B129,Employees!$A$5:$A$104,0)),0))</f>
        <v/>
      </c>
      <c r="H129" s="34" t="str">
        <f aca="false">IF(F129="","",ROUND(F129*G129,0))</f>
        <v/>
      </c>
      <c r="I129" s="35" t="str">
        <f aca="false">IF(A129="","","Q"&amp;(INT(MOD(MONTH(A129)-4,12)/3)+1)&amp;" "&amp;IF(MONTH(A129)&gt;=4,YEAR(A129),YEAR(A129)-1)&amp;"-"&amp;RIGHT(IF(MONTH(A129)&gt;=4,YEAR(A129),YEAR(A129)-1)+1,2))</f>
        <v/>
      </c>
      <c r="J129" s="27"/>
      <c r="K129" s="27"/>
    </row>
    <row r="130" customFormat="false" ht="15" hidden="false" customHeight="true" outlineLevel="0" collapsed="false">
      <c r="A130" s="36"/>
      <c r="B130" s="27"/>
      <c r="C130" s="30" t="str">
        <f aca="false">IF(B130="","",IFERROR(INDEX(Employees!$B$5:$B$104,MATCH(B130,Employees!$A$5:$A$104,0)),"Unknown code"))</f>
        <v/>
      </c>
      <c r="D130" s="37"/>
      <c r="E130" s="27"/>
      <c r="F130" s="32" t="str">
        <f aca="false">IF(OR(A130="",B130=""),"",IF(Settings!$B$13="Y",INT(IF(UPPER(E130)="Y",D130,MAX(0,D130-Settings!$B$9)))+IF(MOD(IF(UPPER(E130)="Y",D130,MAX(0,D130-Settings!$B$9)),1)&lt;0.25,0,IF(MOD(IF(UPPER(E130)="Y",D130,MAX(0,D130-Settings!$B$9)),1)&lt;=0.5,0.5,1)),IF(UPPER(E130)="Y",D130,MAX(0,D130-Settings!$B$9))))</f>
        <v/>
      </c>
      <c r="G130" s="33" t="str">
        <f aca="false">IF(F130="","",IFERROR(INDEX(Employees!$I$5:$I$104,MATCH(B130,Employees!$A$5:$A$104,0)),0))</f>
        <v/>
      </c>
      <c r="H130" s="34" t="str">
        <f aca="false">IF(F130="","",ROUND(F130*G130,0))</f>
        <v/>
      </c>
      <c r="I130" s="35" t="str">
        <f aca="false">IF(A130="","","Q"&amp;(INT(MOD(MONTH(A130)-4,12)/3)+1)&amp;" "&amp;IF(MONTH(A130)&gt;=4,YEAR(A130),YEAR(A130)-1)&amp;"-"&amp;RIGHT(IF(MONTH(A130)&gt;=4,YEAR(A130),YEAR(A130)-1)+1,2))</f>
        <v/>
      </c>
      <c r="J130" s="27"/>
      <c r="K130" s="27"/>
    </row>
    <row r="131" customFormat="false" ht="15" hidden="false" customHeight="true" outlineLevel="0" collapsed="false">
      <c r="A131" s="36"/>
      <c r="B131" s="27"/>
      <c r="C131" s="30" t="str">
        <f aca="false">IF(B131="","",IFERROR(INDEX(Employees!$B$5:$B$104,MATCH(B131,Employees!$A$5:$A$104,0)),"Unknown code"))</f>
        <v/>
      </c>
      <c r="D131" s="37"/>
      <c r="E131" s="27"/>
      <c r="F131" s="32" t="str">
        <f aca="false">IF(OR(A131="",B131=""),"",IF(Settings!$B$13="Y",INT(IF(UPPER(E131)="Y",D131,MAX(0,D131-Settings!$B$9)))+IF(MOD(IF(UPPER(E131)="Y",D131,MAX(0,D131-Settings!$B$9)),1)&lt;0.25,0,IF(MOD(IF(UPPER(E131)="Y",D131,MAX(0,D131-Settings!$B$9)),1)&lt;=0.5,0.5,1)),IF(UPPER(E131)="Y",D131,MAX(0,D131-Settings!$B$9))))</f>
        <v/>
      </c>
      <c r="G131" s="33" t="str">
        <f aca="false">IF(F131="","",IFERROR(INDEX(Employees!$I$5:$I$104,MATCH(B131,Employees!$A$5:$A$104,0)),0))</f>
        <v/>
      </c>
      <c r="H131" s="34" t="str">
        <f aca="false">IF(F131="","",ROUND(F131*G131,0))</f>
        <v/>
      </c>
      <c r="I131" s="35" t="str">
        <f aca="false">IF(A131="","","Q"&amp;(INT(MOD(MONTH(A131)-4,12)/3)+1)&amp;" "&amp;IF(MONTH(A131)&gt;=4,YEAR(A131),YEAR(A131)-1)&amp;"-"&amp;RIGHT(IF(MONTH(A131)&gt;=4,YEAR(A131),YEAR(A131)-1)+1,2))</f>
        <v/>
      </c>
      <c r="J131" s="27"/>
      <c r="K131" s="27"/>
    </row>
    <row r="132" customFormat="false" ht="15" hidden="false" customHeight="true" outlineLevel="0" collapsed="false">
      <c r="A132" s="36"/>
      <c r="B132" s="27"/>
      <c r="C132" s="30" t="str">
        <f aca="false">IF(B132="","",IFERROR(INDEX(Employees!$B$5:$B$104,MATCH(B132,Employees!$A$5:$A$104,0)),"Unknown code"))</f>
        <v/>
      </c>
      <c r="D132" s="37"/>
      <c r="E132" s="27"/>
      <c r="F132" s="32" t="str">
        <f aca="false">IF(OR(A132="",B132=""),"",IF(Settings!$B$13="Y",INT(IF(UPPER(E132)="Y",D132,MAX(0,D132-Settings!$B$9)))+IF(MOD(IF(UPPER(E132)="Y",D132,MAX(0,D132-Settings!$B$9)),1)&lt;0.25,0,IF(MOD(IF(UPPER(E132)="Y",D132,MAX(0,D132-Settings!$B$9)),1)&lt;=0.5,0.5,1)),IF(UPPER(E132)="Y",D132,MAX(0,D132-Settings!$B$9))))</f>
        <v/>
      </c>
      <c r="G132" s="33" t="str">
        <f aca="false">IF(F132="","",IFERROR(INDEX(Employees!$I$5:$I$104,MATCH(B132,Employees!$A$5:$A$104,0)),0))</f>
        <v/>
      </c>
      <c r="H132" s="34" t="str">
        <f aca="false">IF(F132="","",ROUND(F132*G132,0))</f>
        <v/>
      </c>
      <c r="I132" s="35" t="str">
        <f aca="false">IF(A132="","","Q"&amp;(INT(MOD(MONTH(A132)-4,12)/3)+1)&amp;" "&amp;IF(MONTH(A132)&gt;=4,YEAR(A132),YEAR(A132)-1)&amp;"-"&amp;RIGHT(IF(MONTH(A132)&gt;=4,YEAR(A132),YEAR(A132)-1)+1,2))</f>
        <v/>
      </c>
      <c r="J132" s="27"/>
      <c r="K132" s="27"/>
    </row>
    <row r="133" customFormat="false" ht="15" hidden="false" customHeight="true" outlineLevel="0" collapsed="false">
      <c r="A133" s="36"/>
      <c r="B133" s="27"/>
      <c r="C133" s="30" t="str">
        <f aca="false">IF(B133="","",IFERROR(INDEX(Employees!$B$5:$B$104,MATCH(B133,Employees!$A$5:$A$104,0)),"Unknown code"))</f>
        <v/>
      </c>
      <c r="D133" s="37"/>
      <c r="E133" s="27"/>
      <c r="F133" s="32" t="str">
        <f aca="false">IF(OR(A133="",B133=""),"",IF(Settings!$B$13="Y",INT(IF(UPPER(E133)="Y",D133,MAX(0,D133-Settings!$B$9)))+IF(MOD(IF(UPPER(E133)="Y",D133,MAX(0,D133-Settings!$B$9)),1)&lt;0.25,0,IF(MOD(IF(UPPER(E133)="Y",D133,MAX(0,D133-Settings!$B$9)),1)&lt;=0.5,0.5,1)),IF(UPPER(E133)="Y",D133,MAX(0,D133-Settings!$B$9))))</f>
        <v/>
      </c>
      <c r="G133" s="33" t="str">
        <f aca="false">IF(F133="","",IFERROR(INDEX(Employees!$I$5:$I$104,MATCH(B133,Employees!$A$5:$A$104,0)),0))</f>
        <v/>
      </c>
      <c r="H133" s="34" t="str">
        <f aca="false">IF(F133="","",ROUND(F133*G133,0))</f>
        <v/>
      </c>
      <c r="I133" s="35" t="str">
        <f aca="false">IF(A133="","","Q"&amp;(INT(MOD(MONTH(A133)-4,12)/3)+1)&amp;" "&amp;IF(MONTH(A133)&gt;=4,YEAR(A133),YEAR(A133)-1)&amp;"-"&amp;RIGHT(IF(MONTH(A133)&gt;=4,YEAR(A133),YEAR(A133)-1)+1,2))</f>
        <v/>
      </c>
      <c r="J133" s="27"/>
      <c r="K133" s="27"/>
    </row>
    <row r="134" customFormat="false" ht="15" hidden="false" customHeight="true" outlineLevel="0" collapsed="false">
      <c r="A134" s="36"/>
      <c r="B134" s="27"/>
      <c r="C134" s="30" t="str">
        <f aca="false">IF(B134="","",IFERROR(INDEX(Employees!$B$5:$B$104,MATCH(B134,Employees!$A$5:$A$104,0)),"Unknown code"))</f>
        <v/>
      </c>
      <c r="D134" s="37"/>
      <c r="E134" s="27"/>
      <c r="F134" s="32" t="str">
        <f aca="false">IF(OR(A134="",B134=""),"",IF(Settings!$B$13="Y",INT(IF(UPPER(E134)="Y",D134,MAX(0,D134-Settings!$B$9)))+IF(MOD(IF(UPPER(E134)="Y",D134,MAX(0,D134-Settings!$B$9)),1)&lt;0.25,0,IF(MOD(IF(UPPER(E134)="Y",D134,MAX(0,D134-Settings!$B$9)),1)&lt;=0.5,0.5,1)),IF(UPPER(E134)="Y",D134,MAX(0,D134-Settings!$B$9))))</f>
        <v/>
      </c>
      <c r="G134" s="33" t="str">
        <f aca="false">IF(F134="","",IFERROR(INDEX(Employees!$I$5:$I$104,MATCH(B134,Employees!$A$5:$A$104,0)),0))</f>
        <v/>
      </c>
      <c r="H134" s="34" t="str">
        <f aca="false">IF(F134="","",ROUND(F134*G134,0))</f>
        <v/>
      </c>
      <c r="I134" s="35" t="str">
        <f aca="false">IF(A134="","","Q"&amp;(INT(MOD(MONTH(A134)-4,12)/3)+1)&amp;" "&amp;IF(MONTH(A134)&gt;=4,YEAR(A134),YEAR(A134)-1)&amp;"-"&amp;RIGHT(IF(MONTH(A134)&gt;=4,YEAR(A134),YEAR(A134)-1)+1,2))</f>
        <v/>
      </c>
      <c r="J134" s="27"/>
      <c r="K134" s="27"/>
    </row>
    <row r="135" customFormat="false" ht="15" hidden="false" customHeight="true" outlineLevel="0" collapsed="false">
      <c r="A135" s="36"/>
      <c r="B135" s="27"/>
      <c r="C135" s="30" t="str">
        <f aca="false">IF(B135="","",IFERROR(INDEX(Employees!$B$5:$B$104,MATCH(B135,Employees!$A$5:$A$104,0)),"Unknown code"))</f>
        <v/>
      </c>
      <c r="D135" s="37"/>
      <c r="E135" s="27"/>
      <c r="F135" s="32" t="str">
        <f aca="false">IF(OR(A135="",B135=""),"",IF(Settings!$B$13="Y",INT(IF(UPPER(E135)="Y",D135,MAX(0,D135-Settings!$B$9)))+IF(MOD(IF(UPPER(E135)="Y",D135,MAX(0,D135-Settings!$B$9)),1)&lt;0.25,0,IF(MOD(IF(UPPER(E135)="Y",D135,MAX(0,D135-Settings!$B$9)),1)&lt;=0.5,0.5,1)),IF(UPPER(E135)="Y",D135,MAX(0,D135-Settings!$B$9))))</f>
        <v/>
      </c>
      <c r="G135" s="33" t="str">
        <f aca="false">IF(F135="","",IFERROR(INDEX(Employees!$I$5:$I$104,MATCH(B135,Employees!$A$5:$A$104,0)),0))</f>
        <v/>
      </c>
      <c r="H135" s="34" t="str">
        <f aca="false">IF(F135="","",ROUND(F135*G135,0))</f>
        <v/>
      </c>
      <c r="I135" s="35" t="str">
        <f aca="false">IF(A135="","","Q"&amp;(INT(MOD(MONTH(A135)-4,12)/3)+1)&amp;" "&amp;IF(MONTH(A135)&gt;=4,YEAR(A135),YEAR(A135)-1)&amp;"-"&amp;RIGHT(IF(MONTH(A135)&gt;=4,YEAR(A135),YEAR(A135)-1)+1,2))</f>
        <v/>
      </c>
      <c r="J135" s="27"/>
      <c r="K135" s="27"/>
    </row>
    <row r="136" customFormat="false" ht="15" hidden="false" customHeight="true" outlineLevel="0" collapsed="false">
      <c r="A136" s="36"/>
      <c r="B136" s="27"/>
      <c r="C136" s="30" t="str">
        <f aca="false">IF(B136="","",IFERROR(INDEX(Employees!$B$5:$B$104,MATCH(B136,Employees!$A$5:$A$104,0)),"Unknown code"))</f>
        <v/>
      </c>
      <c r="D136" s="37"/>
      <c r="E136" s="27"/>
      <c r="F136" s="32" t="str">
        <f aca="false">IF(OR(A136="",B136=""),"",IF(Settings!$B$13="Y",INT(IF(UPPER(E136)="Y",D136,MAX(0,D136-Settings!$B$9)))+IF(MOD(IF(UPPER(E136)="Y",D136,MAX(0,D136-Settings!$B$9)),1)&lt;0.25,0,IF(MOD(IF(UPPER(E136)="Y",D136,MAX(0,D136-Settings!$B$9)),1)&lt;=0.5,0.5,1)),IF(UPPER(E136)="Y",D136,MAX(0,D136-Settings!$B$9))))</f>
        <v/>
      </c>
      <c r="G136" s="33" t="str">
        <f aca="false">IF(F136="","",IFERROR(INDEX(Employees!$I$5:$I$104,MATCH(B136,Employees!$A$5:$A$104,0)),0))</f>
        <v/>
      </c>
      <c r="H136" s="34" t="str">
        <f aca="false">IF(F136="","",ROUND(F136*G136,0))</f>
        <v/>
      </c>
      <c r="I136" s="35" t="str">
        <f aca="false">IF(A136="","","Q"&amp;(INT(MOD(MONTH(A136)-4,12)/3)+1)&amp;" "&amp;IF(MONTH(A136)&gt;=4,YEAR(A136),YEAR(A136)-1)&amp;"-"&amp;RIGHT(IF(MONTH(A136)&gt;=4,YEAR(A136),YEAR(A136)-1)+1,2))</f>
        <v/>
      </c>
      <c r="J136" s="27"/>
      <c r="K136" s="27"/>
    </row>
    <row r="137" customFormat="false" ht="15" hidden="false" customHeight="true" outlineLevel="0" collapsed="false">
      <c r="A137" s="36"/>
      <c r="B137" s="27"/>
      <c r="C137" s="30" t="str">
        <f aca="false">IF(B137="","",IFERROR(INDEX(Employees!$B$5:$B$104,MATCH(B137,Employees!$A$5:$A$104,0)),"Unknown code"))</f>
        <v/>
      </c>
      <c r="D137" s="37"/>
      <c r="E137" s="27"/>
      <c r="F137" s="32" t="str">
        <f aca="false">IF(OR(A137="",B137=""),"",IF(Settings!$B$13="Y",INT(IF(UPPER(E137)="Y",D137,MAX(0,D137-Settings!$B$9)))+IF(MOD(IF(UPPER(E137)="Y",D137,MAX(0,D137-Settings!$B$9)),1)&lt;0.25,0,IF(MOD(IF(UPPER(E137)="Y",D137,MAX(0,D137-Settings!$B$9)),1)&lt;=0.5,0.5,1)),IF(UPPER(E137)="Y",D137,MAX(0,D137-Settings!$B$9))))</f>
        <v/>
      </c>
      <c r="G137" s="33" t="str">
        <f aca="false">IF(F137="","",IFERROR(INDEX(Employees!$I$5:$I$104,MATCH(B137,Employees!$A$5:$A$104,0)),0))</f>
        <v/>
      </c>
      <c r="H137" s="34" t="str">
        <f aca="false">IF(F137="","",ROUND(F137*G137,0))</f>
        <v/>
      </c>
      <c r="I137" s="35" t="str">
        <f aca="false">IF(A137="","","Q"&amp;(INT(MOD(MONTH(A137)-4,12)/3)+1)&amp;" "&amp;IF(MONTH(A137)&gt;=4,YEAR(A137),YEAR(A137)-1)&amp;"-"&amp;RIGHT(IF(MONTH(A137)&gt;=4,YEAR(A137),YEAR(A137)-1)+1,2))</f>
        <v/>
      </c>
      <c r="J137" s="27"/>
      <c r="K137" s="27"/>
    </row>
    <row r="138" customFormat="false" ht="15" hidden="false" customHeight="true" outlineLevel="0" collapsed="false">
      <c r="A138" s="36"/>
      <c r="B138" s="27"/>
      <c r="C138" s="30" t="str">
        <f aca="false">IF(B138="","",IFERROR(INDEX(Employees!$B$5:$B$104,MATCH(B138,Employees!$A$5:$A$104,0)),"Unknown code"))</f>
        <v/>
      </c>
      <c r="D138" s="37"/>
      <c r="E138" s="27"/>
      <c r="F138" s="32" t="str">
        <f aca="false">IF(OR(A138="",B138=""),"",IF(Settings!$B$13="Y",INT(IF(UPPER(E138)="Y",D138,MAX(0,D138-Settings!$B$9)))+IF(MOD(IF(UPPER(E138)="Y",D138,MAX(0,D138-Settings!$B$9)),1)&lt;0.25,0,IF(MOD(IF(UPPER(E138)="Y",D138,MAX(0,D138-Settings!$B$9)),1)&lt;=0.5,0.5,1)),IF(UPPER(E138)="Y",D138,MAX(0,D138-Settings!$B$9))))</f>
        <v/>
      </c>
      <c r="G138" s="33" t="str">
        <f aca="false">IF(F138="","",IFERROR(INDEX(Employees!$I$5:$I$104,MATCH(B138,Employees!$A$5:$A$104,0)),0))</f>
        <v/>
      </c>
      <c r="H138" s="34" t="str">
        <f aca="false">IF(F138="","",ROUND(F138*G138,0))</f>
        <v/>
      </c>
      <c r="I138" s="35" t="str">
        <f aca="false">IF(A138="","","Q"&amp;(INT(MOD(MONTH(A138)-4,12)/3)+1)&amp;" "&amp;IF(MONTH(A138)&gt;=4,YEAR(A138),YEAR(A138)-1)&amp;"-"&amp;RIGHT(IF(MONTH(A138)&gt;=4,YEAR(A138),YEAR(A138)-1)+1,2))</f>
        <v/>
      </c>
      <c r="J138" s="27"/>
      <c r="K138" s="27"/>
    </row>
    <row r="139" customFormat="false" ht="15" hidden="false" customHeight="true" outlineLevel="0" collapsed="false">
      <c r="A139" s="36"/>
      <c r="B139" s="27"/>
      <c r="C139" s="30" t="str">
        <f aca="false">IF(B139="","",IFERROR(INDEX(Employees!$B$5:$B$104,MATCH(B139,Employees!$A$5:$A$104,0)),"Unknown code"))</f>
        <v/>
      </c>
      <c r="D139" s="37"/>
      <c r="E139" s="27"/>
      <c r="F139" s="32" t="str">
        <f aca="false">IF(OR(A139="",B139=""),"",IF(Settings!$B$13="Y",INT(IF(UPPER(E139)="Y",D139,MAX(0,D139-Settings!$B$9)))+IF(MOD(IF(UPPER(E139)="Y",D139,MAX(0,D139-Settings!$B$9)),1)&lt;0.25,0,IF(MOD(IF(UPPER(E139)="Y",D139,MAX(0,D139-Settings!$B$9)),1)&lt;=0.5,0.5,1)),IF(UPPER(E139)="Y",D139,MAX(0,D139-Settings!$B$9))))</f>
        <v/>
      </c>
      <c r="G139" s="33" t="str">
        <f aca="false">IF(F139="","",IFERROR(INDEX(Employees!$I$5:$I$104,MATCH(B139,Employees!$A$5:$A$104,0)),0))</f>
        <v/>
      </c>
      <c r="H139" s="34" t="str">
        <f aca="false">IF(F139="","",ROUND(F139*G139,0))</f>
        <v/>
      </c>
      <c r="I139" s="35" t="str">
        <f aca="false">IF(A139="","","Q"&amp;(INT(MOD(MONTH(A139)-4,12)/3)+1)&amp;" "&amp;IF(MONTH(A139)&gt;=4,YEAR(A139),YEAR(A139)-1)&amp;"-"&amp;RIGHT(IF(MONTH(A139)&gt;=4,YEAR(A139),YEAR(A139)-1)+1,2))</f>
        <v/>
      </c>
      <c r="J139" s="27"/>
      <c r="K139" s="27"/>
    </row>
    <row r="140" customFormat="false" ht="15" hidden="false" customHeight="true" outlineLevel="0" collapsed="false">
      <c r="A140" s="36"/>
      <c r="B140" s="27"/>
      <c r="C140" s="30" t="str">
        <f aca="false">IF(B140="","",IFERROR(INDEX(Employees!$B$5:$B$104,MATCH(B140,Employees!$A$5:$A$104,0)),"Unknown code"))</f>
        <v/>
      </c>
      <c r="D140" s="37"/>
      <c r="E140" s="27"/>
      <c r="F140" s="32" t="str">
        <f aca="false">IF(OR(A140="",B140=""),"",IF(Settings!$B$13="Y",INT(IF(UPPER(E140)="Y",D140,MAX(0,D140-Settings!$B$9)))+IF(MOD(IF(UPPER(E140)="Y",D140,MAX(0,D140-Settings!$B$9)),1)&lt;0.25,0,IF(MOD(IF(UPPER(E140)="Y",D140,MAX(0,D140-Settings!$B$9)),1)&lt;=0.5,0.5,1)),IF(UPPER(E140)="Y",D140,MAX(0,D140-Settings!$B$9))))</f>
        <v/>
      </c>
      <c r="G140" s="33" t="str">
        <f aca="false">IF(F140="","",IFERROR(INDEX(Employees!$I$5:$I$104,MATCH(B140,Employees!$A$5:$A$104,0)),0))</f>
        <v/>
      </c>
      <c r="H140" s="34" t="str">
        <f aca="false">IF(F140="","",ROUND(F140*G140,0))</f>
        <v/>
      </c>
      <c r="I140" s="35" t="str">
        <f aca="false">IF(A140="","","Q"&amp;(INT(MOD(MONTH(A140)-4,12)/3)+1)&amp;" "&amp;IF(MONTH(A140)&gt;=4,YEAR(A140),YEAR(A140)-1)&amp;"-"&amp;RIGHT(IF(MONTH(A140)&gt;=4,YEAR(A140),YEAR(A140)-1)+1,2))</f>
        <v/>
      </c>
      <c r="J140" s="27"/>
      <c r="K140" s="27"/>
    </row>
    <row r="141" customFormat="false" ht="15" hidden="false" customHeight="true" outlineLevel="0" collapsed="false">
      <c r="A141" s="36"/>
      <c r="B141" s="27"/>
      <c r="C141" s="30" t="str">
        <f aca="false">IF(B141="","",IFERROR(INDEX(Employees!$B$5:$B$104,MATCH(B141,Employees!$A$5:$A$104,0)),"Unknown code"))</f>
        <v/>
      </c>
      <c r="D141" s="37"/>
      <c r="E141" s="27"/>
      <c r="F141" s="32" t="str">
        <f aca="false">IF(OR(A141="",B141=""),"",IF(Settings!$B$13="Y",INT(IF(UPPER(E141)="Y",D141,MAX(0,D141-Settings!$B$9)))+IF(MOD(IF(UPPER(E141)="Y",D141,MAX(0,D141-Settings!$B$9)),1)&lt;0.25,0,IF(MOD(IF(UPPER(E141)="Y",D141,MAX(0,D141-Settings!$B$9)),1)&lt;=0.5,0.5,1)),IF(UPPER(E141)="Y",D141,MAX(0,D141-Settings!$B$9))))</f>
        <v/>
      </c>
      <c r="G141" s="33" t="str">
        <f aca="false">IF(F141="","",IFERROR(INDEX(Employees!$I$5:$I$104,MATCH(B141,Employees!$A$5:$A$104,0)),0))</f>
        <v/>
      </c>
      <c r="H141" s="34" t="str">
        <f aca="false">IF(F141="","",ROUND(F141*G141,0))</f>
        <v/>
      </c>
      <c r="I141" s="35" t="str">
        <f aca="false">IF(A141="","","Q"&amp;(INT(MOD(MONTH(A141)-4,12)/3)+1)&amp;" "&amp;IF(MONTH(A141)&gt;=4,YEAR(A141),YEAR(A141)-1)&amp;"-"&amp;RIGHT(IF(MONTH(A141)&gt;=4,YEAR(A141),YEAR(A141)-1)+1,2))</f>
        <v/>
      </c>
      <c r="J141" s="27"/>
      <c r="K141" s="27"/>
    </row>
    <row r="142" customFormat="false" ht="15" hidden="false" customHeight="true" outlineLevel="0" collapsed="false">
      <c r="A142" s="36"/>
      <c r="B142" s="27"/>
      <c r="C142" s="30" t="str">
        <f aca="false">IF(B142="","",IFERROR(INDEX(Employees!$B$5:$B$104,MATCH(B142,Employees!$A$5:$A$104,0)),"Unknown code"))</f>
        <v/>
      </c>
      <c r="D142" s="37"/>
      <c r="E142" s="27"/>
      <c r="F142" s="32" t="str">
        <f aca="false">IF(OR(A142="",B142=""),"",IF(Settings!$B$13="Y",INT(IF(UPPER(E142)="Y",D142,MAX(0,D142-Settings!$B$9)))+IF(MOD(IF(UPPER(E142)="Y",D142,MAX(0,D142-Settings!$B$9)),1)&lt;0.25,0,IF(MOD(IF(UPPER(E142)="Y",D142,MAX(0,D142-Settings!$B$9)),1)&lt;=0.5,0.5,1)),IF(UPPER(E142)="Y",D142,MAX(0,D142-Settings!$B$9))))</f>
        <v/>
      </c>
      <c r="G142" s="33" t="str">
        <f aca="false">IF(F142="","",IFERROR(INDEX(Employees!$I$5:$I$104,MATCH(B142,Employees!$A$5:$A$104,0)),0))</f>
        <v/>
      </c>
      <c r="H142" s="34" t="str">
        <f aca="false">IF(F142="","",ROUND(F142*G142,0))</f>
        <v/>
      </c>
      <c r="I142" s="35" t="str">
        <f aca="false">IF(A142="","","Q"&amp;(INT(MOD(MONTH(A142)-4,12)/3)+1)&amp;" "&amp;IF(MONTH(A142)&gt;=4,YEAR(A142),YEAR(A142)-1)&amp;"-"&amp;RIGHT(IF(MONTH(A142)&gt;=4,YEAR(A142),YEAR(A142)-1)+1,2))</f>
        <v/>
      </c>
      <c r="J142" s="27"/>
      <c r="K142" s="27"/>
    </row>
    <row r="143" customFormat="false" ht="15" hidden="false" customHeight="true" outlineLevel="0" collapsed="false">
      <c r="A143" s="36"/>
      <c r="B143" s="27"/>
      <c r="C143" s="30" t="str">
        <f aca="false">IF(B143="","",IFERROR(INDEX(Employees!$B$5:$B$104,MATCH(B143,Employees!$A$5:$A$104,0)),"Unknown code"))</f>
        <v/>
      </c>
      <c r="D143" s="37"/>
      <c r="E143" s="27"/>
      <c r="F143" s="32" t="str">
        <f aca="false">IF(OR(A143="",B143=""),"",IF(Settings!$B$13="Y",INT(IF(UPPER(E143)="Y",D143,MAX(0,D143-Settings!$B$9)))+IF(MOD(IF(UPPER(E143)="Y",D143,MAX(0,D143-Settings!$B$9)),1)&lt;0.25,0,IF(MOD(IF(UPPER(E143)="Y",D143,MAX(0,D143-Settings!$B$9)),1)&lt;=0.5,0.5,1)),IF(UPPER(E143)="Y",D143,MAX(0,D143-Settings!$B$9))))</f>
        <v/>
      </c>
      <c r="G143" s="33" t="str">
        <f aca="false">IF(F143="","",IFERROR(INDEX(Employees!$I$5:$I$104,MATCH(B143,Employees!$A$5:$A$104,0)),0))</f>
        <v/>
      </c>
      <c r="H143" s="34" t="str">
        <f aca="false">IF(F143="","",ROUND(F143*G143,0))</f>
        <v/>
      </c>
      <c r="I143" s="35" t="str">
        <f aca="false">IF(A143="","","Q"&amp;(INT(MOD(MONTH(A143)-4,12)/3)+1)&amp;" "&amp;IF(MONTH(A143)&gt;=4,YEAR(A143),YEAR(A143)-1)&amp;"-"&amp;RIGHT(IF(MONTH(A143)&gt;=4,YEAR(A143),YEAR(A143)-1)+1,2))</f>
        <v/>
      </c>
      <c r="J143" s="27"/>
      <c r="K143" s="27"/>
    </row>
    <row r="144" customFormat="false" ht="15" hidden="false" customHeight="true" outlineLevel="0" collapsed="false">
      <c r="A144" s="36"/>
      <c r="B144" s="27"/>
      <c r="C144" s="30" t="str">
        <f aca="false">IF(B144="","",IFERROR(INDEX(Employees!$B$5:$B$104,MATCH(B144,Employees!$A$5:$A$104,0)),"Unknown code"))</f>
        <v/>
      </c>
      <c r="D144" s="37"/>
      <c r="E144" s="27"/>
      <c r="F144" s="32" t="str">
        <f aca="false">IF(OR(A144="",B144=""),"",IF(Settings!$B$13="Y",INT(IF(UPPER(E144)="Y",D144,MAX(0,D144-Settings!$B$9)))+IF(MOD(IF(UPPER(E144)="Y",D144,MAX(0,D144-Settings!$B$9)),1)&lt;0.25,0,IF(MOD(IF(UPPER(E144)="Y",D144,MAX(0,D144-Settings!$B$9)),1)&lt;=0.5,0.5,1)),IF(UPPER(E144)="Y",D144,MAX(0,D144-Settings!$B$9))))</f>
        <v/>
      </c>
      <c r="G144" s="33" t="str">
        <f aca="false">IF(F144="","",IFERROR(INDEX(Employees!$I$5:$I$104,MATCH(B144,Employees!$A$5:$A$104,0)),0))</f>
        <v/>
      </c>
      <c r="H144" s="34" t="str">
        <f aca="false">IF(F144="","",ROUND(F144*G144,0))</f>
        <v/>
      </c>
      <c r="I144" s="35" t="str">
        <f aca="false">IF(A144="","","Q"&amp;(INT(MOD(MONTH(A144)-4,12)/3)+1)&amp;" "&amp;IF(MONTH(A144)&gt;=4,YEAR(A144),YEAR(A144)-1)&amp;"-"&amp;RIGHT(IF(MONTH(A144)&gt;=4,YEAR(A144),YEAR(A144)-1)+1,2))</f>
        <v/>
      </c>
      <c r="J144" s="27"/>
      <c r="K144" s="27"/>
    </row>
    <row r="145" customFormat="false" ht="15" hidden="false" customHeight="true" outlineLevel="0" collapsed="false">
      <c r="A145" s="36"/>
      <c r="B145" s="27"/>
      <c r="C145" s="30" t="str">
        <f aca="false">IF(B145="","",IFERROR(INDEX(Employees!$B$5:$B$104,MATCH(B145,Employees!$A$5:$A$104,0)),"Unknown code"))</f>
        <v/>
      </c>
      <c r="D145" s="37"/>
      <c r="E145" s="27"/>
      <c r="F145" s="32" t="str">
        <f aca="false">IF(OR(A145="",B145=""),"",IF(Settings!$B$13="Y",INT(IF(UPPER(E145)="Y",D145,MAX(0,D145-Settings!$B$9)))+IF(MOD(IF(UPPER(E145)="Y",D145,MAX(0,D145-Settings!$B$9)),1)&lt;0.25,0,IF(MOD(IF(UPPER(E145)="Y",D145,MAX(0,D145-Settings!$B$9)),1)&lt;=0.5,0.5,1)),IF(UPPER(E145)="Y",D145,MAX(0,D145-Settings!$B$9))))</f>
        <v/>
      </c>
      <c r="G145" s="33" t="str">
        <f aca="false">IF(F145="","",IFERROR(INDEX(Employees!$I$5:$I$104,MATCH(B145,Employees!$A$5:$A$104,0)),0))</f>
        <v/>
      </c>
      <c r="H145" s="34" t="str">
        <f aca="false">IF(F145="","",ROUND(F145*G145,0))</f>
        <v/>
      </c>
      <c r="I145" s="35" t="str">
        <f aca="false">IF(A145="","","Q"&amp;(INT(MOD(MONTH(A145)-4,12)/3)+1)&amp;" "&amp;IF(MONTH(A145)&gt;=4,YEAR(A145),YEAR(A145)-1)&amp;"-"&amp;RIGHT(IF(MONTH(A145)&gt;=4,YEAR(A145),YEAR(A145)-1)+1,2))</f>
        <v/>
      </c>
      <c r="J145" s="27"/>
      <c r="K145" s="27"/>
    </row>
    <row r="146" customFormat="false" ht="15" hidden="false" customHeight="true" outlineLevel="0" collapsed="false">
      <c r="A146" s="36"/>
      <c r="B146" s="27"/>
      <c r="C146" s="30" t="str">
        <f aca="false">IF(B146="","",IFERROR(INDEX(Employees!$B$5:$B$104,MATCH(B146,Employees!$A$5:$A$104,0)),"Unknown code"))</f>
        <v/>
      </c>
      <c r="D146" s="37"/>
      <c r="E146" s="27"/>
      <c r="F146" s="32" t="str">
        <f aca="false">IF(OR(A146="",B146=""),"",IF(Settings!$B$13="Y",INT(IF(UPPER(E146)="Y",D146,MAX(0,D146-Settings!$B$9)))+IF(MOD(IF(UPPER(E146)="Y",D146,MAX(0,D146-Settings!$B$9)),1)&lt;0.25,0,IF(MOD(IF(UPPER(E146)="Y",D146,MAX(0,D146-Settings!$B$9)),1)&lt;=0.5,0.5,1)),IF(UPPER(E146)="Y",D146,MAX(0,D146-Settings!$B$9))))</f>
        <v/>
      </c>
      <c r="G146" s="33" t="str">
        <f aca="false">IF(F146="","",IFERROR(INDEX(Employees!$I$5:$I$104,MATCH(B146,Employees!$A$5:$A$104,0)),0))</f>
        <v/>
      </c>
      <c r="H146" s="34" t="str">
        <f aca="false">IF(F146="","",ROUND(F146*G146,0))</f>
        <v/>
      </c>
      <c r="I146" s="35" t="str">
        <f aca="false">IF(A146="","","Q"&amp;(INT(MOD(MONTH(A146)-4,12)/3)+1)&amp;" "&amp;IF(MONTH(A146)&gt;=4,YEAR(A146),YEAR(A146)-1)&amp;"-"&amp;RIGHT(IF(MONTH(A146)&gt;=4,YEAR(A146),YEAR(A146)-1)+1,2))</f>
        <v/>
      </c>
      <c r="J146" s="27"/>
      <c r="K146" s="27"/>
    </row>
    <row r="147" customFormat="false" ht="15" hidden="false" customHeight="true" outlineLevel="0" collapsed="false">
      <c r="A147" s="36"/>
      <c r="B147" s="27"/>
      <c r="C147" s="30" t="str">
        <f aca="false">IF(B147="","",IFERROR(INDEX(Employees!$B$5:$B$104,MATCH(B147,Employees!$A$5:$A$104,0)),"Unknown code"))</f>
        <v/>
      </c>
      <c r="D147" s="37"/>
      <c r="E147" s="27"/>
      <c r="F147" s="32" t="str">
        <f aca="false">IF(OR(A147="",B147=""),"",IF(Settings!$B$13="Y",INT(IF(UPPER(E147)="Y",D147,MAX(0,D147-Settings!$B$9)))+IF(MOD(IF(UPPER(E147)="Y",D147,MAX(0,D147-Settings!$B$9)),1)&lt;0.25,0,IF(MOD(IF(UPPER(E147)="Y",D147,MAX(0,D147-Settings!$B$9)),1)&lt;=0.5,0.5,1)),IF(UPPER(E147)="Y",D147,MAX(0,D147-Settings!$B$9))))</f>
        <v/>
      </c>
      <c r="G147" s="33" t="str">
        <f aca="false">IF(F147="","",IFERROR(INDEX(Employees!$I$5:$I$104,MATCH(B147,Employees!$A$5:$A$104,0)),0))</f>
        <v/>
      </c>
      <c r="H147" s="34" t="str">
        <f aca="false">IF(F147="","",ROUND(F147*G147,0))</f>
        <v/>
      </c>
      <c r="I147" s="35" t="str">
        <f aca="false">IF(A147="","","Q"&amp;(INT(MOD(MONTH(A147)-4,12)/3)+1)&amp;" "&amp;IF(MONTH(A147)&gt;=4,YEAR(A147),YEAR(A147)-1)&amp;"-"&amp;RIGHT(IF(MONTH(A147)&gt;=4,YEAR(A147),YEAR(A147)-1)+1,2))</f>
        <v/>
      </c>
      <c r="J147" s="27"/>
      <c r="K147" s="27"/>
    </row>
    <row r="148" customFormat="false" ht="15" hidden="false" customHeight="true" outlineLevel="0" collapsed="false">
      <c r="A148" s="36"/>
      <c r="B148" s="27"/>
      <c r="C148" s="30" t="str">
        <f aca="false">IF(B148="","",IFERROR(INDEX(Employees!$B$5:$B$104,MATCH(B148,Employees!$A$5:$A$104,0)),"Unknown code"))</f>
        <v/>
      </c>
      <c r="D148" s="37"/>
      <c r="E148" s="27"/>
      <c r="F148" s="32" t="str">
        <f aca="false">IF(OR(A148="",B148=""),"",IF(Settings!$B$13="Y",INT(IF(UPPER(E148)="Y",D148,MAX(0,D148-Settings!$B$9)))+IF(MOD(IF(UPPER(E148)="Y",D148,MAX(0,D148-Settings!$B$9)),1)&lt;0.25,0,IF(MOD(IF(UPPER(E148)="Y",D148,MAX(0,D148-Settings!$B$9)),1)&lt;=0.5,0.5,1)),IF(UPPER(E148)="Y",D148,MAX(0,D148-Settings!$B$9))))</f>
        <v/>
      </c>
      <c r="G148" s="33" t="str">
        <f aca="false">IF(F148="","",IFERROR(INDEX(Employees!$I$5:$I$104,MATCH(B148,Employees!$A$5:$A$104,0)),0))</f>
        <v/>
      </c>
      <c r="H148" s="34" t="str">
        <f aca="false">IF(F148="","",ROUND(F148*G148,0))</f>
        <v/>
      </c>
      <c r="I148" s="35" t="str">
        <f aca="false">IF(A148="","","Q"&amp;(INT(MOD(MONTH(A148)-4,12)/3)+1)&amp;" "&amp;IF(MONTH(A148)&gt;=4,YEAR(A148),YEAR(A148)-1)&amp;"-"&amp;RIGHT(IF(MONTH(A148)&gt;=4,YEAR(A148),YEAR(A148)-1)+1,2))</f>
        <v/>
      </c>
      <c r="J148" s="27"/>
      <c r="K148" s="27"/>
    </row>
    <row r="149" customFormat="false" ht="15" hidden="false" customHeight="true" outlineLevel="0" collapsed="false">
      <c r="A149" s="36"/>
      <c r="B149" s="27"/>
      <c r="C149" s="30" t="str">
        <f aca="false">IF(B149="","",IFERROR(INDEX(Employees!$B$5:$B$104,MATCH(B149,Employees!$A$5:$A$104,0)),"Unknown code"))</f>
        <v/>
      </c>
      <c r="D149" s="37"/>
      <c r="E149" s="27"/>
      <c r="F149" s="32" t="str">
        <f aca="false">IF(OR(A149="",B149=""),"",IF(Settings!$B$13="Y",INT(IF(UPPER(E149)="Y",D149,MAX(0,D149-Settings!$B$9)))+IF(MOD(IF(UPPER(E149)="Y",D149,MAX(0,D149-Settings!$B$9)),1)&lt;0.25,0,IF(MOD(IF(UPPER(E149)="Y",D149,MAX(0,D149-Settings!$B$9)),1)&lt;=0.5,0.5,1)),IF(UPPER(E149)="Y",D149,MAX(0,D149-Settings!$B$9))))</f>
        <v/>
      </c>
      <c r="G149" s="33" t="str">
        <f aca="false">IF(F149="","",IFERROR(INDEX(Employees!$I$5:$I$104,MATCH(B149,Employees!$A$5:$A$104,0)),0))</f>
        <v/>
      </c>
      <c r="H149" s="34" t="str">
        <f aca="false">IF(F149="","",ROUND(F149*G149,0))</f>
        <v/>
      </c>
      <c r="I149" s="35" t="str">
        <f aca="false">IF(A149="","","Q"&amp;(INT(MOD(MONTH(A149)-4,12)/3)+1)&amp;" "&amp;IF(MONTH(A149)&gt;=4,YEAR(A149),YEAR(A149)-1)&amp;"-"&amp;RIGHT(IF(MONTH(A149)&gt;=4,YEAR(A149),YEAR(A149)-1)+1,2))</f>
        <v/>
      </c>
      <c r="J149" s="27"/>
      <c r="K149" s="27"/>
    </row>
    <row r="150" customFormat="false" ht="15" hidden="false" customHeight="true" outlineLevel="0" collapsed="false">
      <c r="A150" s="36"/>
      <c r="B150" s="27"/>
      <c r="C150" s="30" t="str">
        <f aca="false">IF(B150="","",IFERROR(INDEX(Employees!$B$5:$B$104,MATCH(B150,Employees!$A$5:$A$104,0)),"Unknown code"))</f>
        <v/>
      </c>
      <c r="D150" s="37"/>
      <c r="E150" s="27"/>
      <c r="F150" s="32" t="str">
        <f aca="false">IF(OR(A150="",B150=""),"",IF(Settings!$B$13="Y",INT(IF(UPPER(E150)="Y",D150,MAX(0,D150-Settings!$B$9)))+IF(MOD(IF(UPPER(E150)="Y",D150,MAX(0,D150-Settings!$B$9)),1)&lt;0.25,0,IF(MOD(IF(UPPER(E150)="Y",D150,MAX(0,D150-Settings!$B$9)),1)&lt;=0.5,0.5,1)),IF(UPPER(E150)="Y",D150,MAX(0,D150-Settings!$B$9))))</f>
        <v/>
      </c>
      <c r="G150" s="33" t="str">
        <f aca="false">IF(F150="","",IFERROR(INDEX(Employees!$I$5:$I$104,MATCH(B150,Employees!$A$5:$A$104,0)),0))</f>
        <v/>
      </c>
      <c r="H150" s="34" t="str">
        <f aca="false">IF(F150="","",ROUND(F150*G150,0))</f>
        <v/>
      </c>
      <c r="I150" s="35" t="str">
        <f aca="false">IF(A150="","","Q"&amp;(INT(MOD(MONTH(A150)-4,12)/3)+1)&amp;" "&amp;IF(MONTH(A150)&gt;=4,YEAR(A150),YEAR(A150)-1)&amp;"-"&amp;RIGHT(IF(MONTH(A150)&gt;=4,YEAR(A150),YEAR(A150)-1)+1,2))</f>
        <v/>
      </c>
      <c r="J150" s="27"/>
      <c r="K150" s="27"/>
    </row>
    <row r="151" customFormat="false" ht="15" hidden="false" customHeight="true" outlineLevel="0" collapsed="false">
      <c r="A151" s="36"/>
      <c r="B151" s="27"/>
      <c r="C151" s="30" t="str">
        <f aca="false">IF(B151="","",IFERROR(INDEX(Employees!$B$5:$B$104,MATCH(B151,Employees!$A$5:$A$104,0)),"Unknown code"))</f>
        <v/>
      </c>
      <c r="D151" s="37"/>
      <c r="E151" s="27"/>
      <c r="F151" s="32" t="str">
        <f aca="false">IF(OR(A151="",B151=""),"",IF(Settings!$B$13="Y",INT(IF(UPPER(E151)="Y",D151,MAX(0,D151-Settings!$B$9)))+IF(MOD(IF(UPPER(E151)="Y",D151,MAX(0,D151-Settings!$B$9)),1)&lt;0.25,0,IF(MOD(IF(UPPER(E151)="Y",D151,MAX(0,D151-Settings!$B$9)),1)&lt;=0.5,0.5,1)),IF(UPPER(E151)="Y",D151,MAX(0,D151-Settings!$B$9))))</f>
        <v/>
      </c>
      <c r="G151" s="33" t="str">
        <f aca="false">IF(F151="","",IFERROR(INDEX(Employees!$I$5:$I$104,MATCH(B151,Employees!$A$5:$A$104,0)),0))</f>
        <v/>
      </c>
      <c r="H151" s="34" t="str">
        <f aca="false">IF(F151="","",ROUND(F151*G151,0))</f>
        <v/>
      </c>
      <c r="I151" s="35" t="str">
        <f aca="false">IF(A151="","","Q"&amp;(INT(MOD(MONTH(A151)-4,12)/3)+1)&amp;" "&amp;IF(MONTH(A151)&gt;=4,YEAR(A151),YEAR(A151)-1)&amp;"-"&amp;RIGHT(IF(MONTH(A151)&gt;=4,YEAR(A151),YEAR(A151)-1)+1,2))</f>
        <v/>
      </c>
      <c r="J151" s="27"/>
      <c r="K151" s="27"/>
    </row>
    <row r="152" customFormat="false" ht="15" hidden="false" customHeight="true" outlineLevel="0" collapsed="false">
      <c r="A152" s="36"/>
      <c r="B152" s="27"/>
      <c r="C152" s="30" t="str">
        <f aca="false">IF(B152="","",IFERROR(INDEX(Employees!$B$5:$B$104,MATCH(B152,Employees!$A$5:$A$104,0)),"Unknown code"))</f>
        <v/>
      </c>
      <c r="D152" s="37"/>
      <c r="E152" s="27"/>
      <c r="F152" s="32" t="str">
        <f aca="false">IF(OR(A152="",B152=""),"",IF(Settings!$B$13="Y",INT(IF(UPPER(E152)="Y",D152,MAX(0,D152-Settings!$B$9)))+IF(MOD(IF(UPPER(E152)="Y",D152,MAX(0,D152-Settings!$B$9)),1)&lt;0.25,0,IF(MOD(IF(UPPER(E152)="Y",D152,MAX(0,D152-Settings!$B$9)),1)&lt;=0.5,0.5,1)),IF(UPPER(E152)="Y",D152,MAX(0,D152-Settings!$B$9))))</f>
        <v/>
      </c>
      <c r="G152" s="33" t="str">
        <f aca="false">IF(F152="","",IFERROR(INDEX(Employees!$I$5:$I$104,MATCH(B152,Employees!$A$5:$A$104,0)),0))</f>
        <v/>
      </c>
      <c r="H152" s="34" t="str">
        <f aca="false">IF(F152="","",ROUND(F152*G152,0))</f>
        <v/>
      </c>
      <c r="I152" s="35" t="str">
        <f aca="false">IF(A152="","","Q"&amp;(INT(MOD(MONTH(A152)-4,12)/3)+1)&amp;" "&amp;IF(MONTH(A152)&gt;=4,YEAR(A152),YEAR(A152)-1)&amp;"-"&amp;RIGHT(IF(MONTH(A152)&gt;=4,YEAR(A152),YEAR(A152)-1)+1,2))</f>
        <v/>
      </c>
      <c r="J152" s="27"/>
      <c r="K152" s="27"/>
    </row>
    <row r="153" customFormat="false" ht="15" hidden="false" customHeight="true" outlineLevel="0" collapsed="false">
      <c r="A153" s="36"/>
      <c r="B153" s="27"/>
      <c r="C153" s="30" t="str">
        <f aca="false">IF(B153="","",IFERROR(INDEX(Employees!$B$5:$B$104,MATCH(B153,Employees!$A$5:$A$104,0)),"Unknown code"))</f>
        <v/>
      </c>
      <c r="D153" s="37"/>
      <c r="E153" s="27"/>
      <c r="F153" s="32" t="str">
        <f aca="false">IF(OR(A153="",B153=""),"",IF(Settings!$B$13="Y",INT(IF(UPPER(E153)="Y",D153,MAX(0,D153-Settings!$B$9)))+IF(MOD(IF(UPPER(E153)="Y",D153,MAX(0,D153-Settings!$B$9)),1)&lt;0.25,0,IF(MOD(IF(UPPER(E153)="Y",D153,MAX(0,D153-Settings!$B$9)),1)&lt;=0.5,0.5,1)),IF(UPPER(E153)="Y",D153,MAX(0,D153-Settings!$B$9))))</f>
        <v/>
      </c>
      <c r="G153" s="33" t="str">
        <f aca="false">IF(F153="","",IFERROR(INDEX(Employees!$I$5:$I$104,MATCH(B153,Employees!$A$5:$A$104,0)),0))</f>
        <v/>
      </c>
      <c r="H153" s="34" t="str">
        <f aca="false">IF(F153="","",ROUND(F153*G153,0))</f>
        <v/>
      </c>
      <c r="I153" s="35" t="str">
        <f aca="false">IF(A153="","","Q"&amp;(INT(MOD(MONTH(A153)-4,12)/3)+1)&amp;" "&amp;IF(MONTH(A153)&gt;=4,YEAR(A153),YEAR(A153)-1)&amp;"-"&amp;RIGHT(IF(MONTH(A153)&gt;=4,YEAR(A153),YEAR(A153)-1)+1,2))</f>
        <v/>
      </c>
      <c r="J153" s="27"/>
      <c r="K153" s="27"/>
    </row>
    <row r="154" customFormat="false" ht="15" hidden="false" customHeight="true" outlineLevel="0" collapsed="false">
      <c r="A154" s="36"/>
      <c r="B154" s="27"/>
      <c r="C154" s="30" t="str">
        <f aca="false">IF(B154="","",IFERROR(INDEX(Employees!$B$5:$B$104,MATCH(B154,Employees!$A$5:$A$104,0)),"Unknown code"))</f>
        <v/>
      </c>
      <c r="D154" s="37"/>
      <c r="E154" s="27"/>
      <c r="F154" s="32" t="str">
        <f aca="false">IF(OR(A154="",B154=""),"",IF(Settings!$B$13="Y",INT(IF(UPPER(E154)="Y",D154,MAX(0,D154-Settings!$B$9)))+IF(MOD(IF(UPPER(E154)="Y",D154,MAX(0,D154-Settings!$B$9)),1)&lt;0.25,0,IF(MOD(IF(UPPER(E154)="Y",D154,MAX(0,D154-Settings!$B$9)),1)&lt;=0.5,0.5,1)),IF(UPPER(E154)="Y",D154,MAX(0,D154-Settings!$B$9))))</f>
        <v/>
      </c>
      <c r="G154" s="33" t="str">
        <f aca="false">IF(F154="","",IFERROR(INDEX(Employees!$I$5:$I$104,MATCH(B154,Employees!$A$5:$A$104,0)),0))</f>
        <v/>
      </c>
      <c r="H154" s="34" t="str">
        <f aca="false">IF(F154="","",ROUND(F154*G154,0))</f>
        <v/>
      </c>
      <c r="I154" s="35" t="str">
        <f aca="false">IF(A154="","","Q"&amp;(INT(MOD(MONTH(A154)-4,12)/3)+1)&amp;" "&amp;IF(MONTH(A154)&gt;=4,YEAR(A154),YEAR(A154)-1)&amp;"-"&amp;RIGHT(IF(MONTH(A154)&gt;=4,YEAR(A154),YEAR(A154)-1)+1,2))</f>
        <v/>
      </c>
      <c r="J154" s="27"/>
      <c r="K154" s="27"/>
    </row>
    <row r="155" customFormat="false" ht="15" hidden="false" customHeight="true" outlineLevel="0" collapsed="false">
      <c r="A155" s="36"/>
      <c r="B155" s="27"/>
      <c r="C155" s="30" t="str">
        <f aca="false">IF(B155="","",IFERROR(INDEX(Employees!$B$5:$B$104,MATCH(B155,Employees!$A$5:$A$104,0)),"Unknown code"))</f>
        <v/>
      </c>
      <c r="D155" s="37"/>
      <c r="E155" s="27"/>
      <c r="F155" s="32" t="str">
        <f aca="false">IF(OR(A155="",B155=""),"",IF(Settings!$B$13="Y",INT(IF(UPPER(E155)="Y",D155,MAX(0,D155-Settings!$B$9)))+IF(MOD(IF(UPPER(E155)="Y",D155,MAX(0,D155-Settings!$B$9)),1)&lt;0.25,0,IF(MOD(IF(UPPER(E155)="Y",D155,MAX(0,D155-Settings!$B$9)),1)&lt;=0.5,0.5,1)),IF(UPPER(E155)="Y",D155,MAX(0,D155-Settings!$B$9))))</f>
        <v/>
      </c>
      <c r="G155" s="33" t="str">
        <f aca="false">IF(F155="","",IFERROR(INDEX(Employees!$I$5:$I$104,MATCH(B155,Employees!$A$5:$A$104,0)),0))</f>
        <v/>
      </c>
      <c r="H155" s="34" t="str">
        <f aca="false">IF(F155="","",ROUND(F155*G155,0))</f>
        <v/>
      </c>
      <c r="I155" s="35" t="str">
        <f aca="false">IF(A155="","","Q"&amp;(INT(MOD(MONTH(A155)-4,12)/3)+1)&amp;" "&amp;IF(MONTH(A155)&gt;=4,YEAR(A155),YEAR(A155)-1)&amp;"-"&amp;RIGHT(IF(MONTH(A155)&gt;=4,YEAR(A155),YEAR(A155)-1)+1,2))</f>
        <v/>
      </c>
      <c r="J155" s="27"/>
      <c r="K155" s="27"/>
    </row>
    <row r="156" customFormat="false" ht="15" hidden="false" customHeight="true" outlineLevel="0" collapsed="false">
      <c r="A156" s="36"/>
      <c r="B156" s="27"/>
      <c r="C156" s="30" t="str">
        <f aca="false">IF(B156="","",IFERROR(INDEX(Employees!$B$5:$B$104,MATCH(B156,Employees!$A$5:$A$104,0)),"Unknown code"))</f>
        <v/>
      </c>
      <c r="D156" s="37"/>
      <c r="E156" s="27"/>
      <c r="F156" s="32" t="str">
        <f aca="false">IF(OR(A156="",B156=""),"",IF(Settings!$B$13="Y",INT(IF(UPPER(E156)="Y",D156,MAX(0,D156-Settings!$B$9)))+IF(MOD(IF(UPPER(E156)="Y",D156,MAX(0,D156-Settings!$B$9)),1)&lt;0.25,0,IF(MOD(IF(UPPER(E156)="Y",D156,MAX(0,D156-Settings!$B$9)),1)&lt;=0.5,0.5,1)),IF(UPPER(E156)="Y",D156,MAX(0,D156-Settings!$B$9))))</f>
        <v/>
      </c>
      <c r="G156" s="33" t="str">
        <f aca="false">IF(F156="","",IFERROR(INDEX(Employees!$I$5:$I$104,MATCH(B156,Employees!$A$5:$A$104,0)),0))</f>
        <v/>
      </c>
      <c r="H156" s="34" t="str">
        <f aca="false">IF(F156="","",ROUND(F156*G156,0))</f>
        <v/>
      </c>
      <c r="I156" s="35" t="str">
        <f aca="false">IF(A156="","","Q"&amp;(INT(MOD(MONTH(A156)-4,12)/3)+1)&amp;" "&amp;IF(MONTH(A156)&gt;=4,YEAR(A156),YEAR(A156)-1)&amp;"-"&amp;RIGHT(IF(MONTH(A156)&gt;=4,YEAR(A156),YEAR(A156)-1)+1,2))</f>
        <v/>
      </c>
      <c r="J156" s="27"/>
      <c r="K156" s="27"/>
    </row>
    <row r="157" customFormat="false" ht="15" hidden="false" customHeight="true" outlineLevel="0" collapsed="false">
      <c r="A157" s="36"/>
      <c r="B157" s="27"/>
      <c r="C157" s="30" t="str">
        <f aca="false">IF(B157="","",IFERROR(INDEX(Employees!$B$5:$B$104,MATCH(B157,Employees!$A$5:$A$104,0)),"Unknown code"))</f>
        <v/>
      </c>
      <c r="D157" s="37"/>
      <c r="E157" s="27"/>
      <c r="F157" s="32" t="str">
        <f aca="false">IF(OR(A157="",B157=""),"",IF(Settings!$B$13="Y",INT(IF(UPPER(E157)="Y",D157,MAX(0,D157-Settings!$B$9)))+IF(MOD(IF(UPPER(E157)="Y",D157,MAX(0,D157-Settings!$B$9)),1)&lt;0.25,0,IF(MOD(IF(UPPER(E157)="Y",D157,MAX(0,D157-Settings!$B$9)),1)&lt;=0.5,0.5,1)),IF(UPPER(E157)="Y",D157,MAX(0,D157-Settings!$B$9))))</f>
        <v/>
      </c>
      <c r="G157" s="33" t="str">
        <f aca="false">IF(F157="","",IFERROR(INDEX(Employees!$I$5:$I$104,MATCH(B157,Employees!$A$5:$A$104,0)),0))</f>
        <v/>
      </c>
      <c r="H157" s="34" t="str">
        <f aca="false">IF(F157="","",ROUND(F157*G157,0))</f>
        <v/>
      </c>
      <c r="I157" s="35" t="str">
        <f aca="false">IF(A157="","","Q"&amp;(INT(MOD(MONTH(A157)-4,12)/3)+1)&amp;" "&amp;IF(MONTH(A157)&gt;=4,YEAR(A157),YEAR(A157)-1)&amp;"-"&amp;RIGHT(IF(MONTH(A157)&gt;=4,YEAR(A157),YEAR(A157)-1)+1,2))</f>
        <v/>
      </c>
      <c r="J157" s="27"/>
      <c r="K157" s="27"/>
    </row>
    <row r="158" customFormat="false" ht="15" hidden="false" customHeight="true" outlineLevel="0" collapsed="false">
      <c r="A158" s="36"/>
      <c r="B158" s="27"/>
      <c r="C158" s="30" t="str">
        <f aca="false">IF(B158="","",IFERROR(INDEX(Employees!$B$5:$B$104,MATCH(B158,Employees!$A$5:$A$104,0)),"Unknown code"))</f>
        <v/>
      </c>
      <c r="D158" s="37"/>
      <c r="E158" s="27"/>
      <c r="F158" s="32" t="str">
        <f aca="false">IF(OR(A158="",B158=""),"",IF(Settings!$B$13="Y",INT(IF(UPPER(E158)="Y",D158,MAX(0,D158-Settings!$B$9)))+IF(MOD(IF(UPPER(E158)="Y",D158,MAX(0,D158-Settings!$B$9)),1)&lt;0.25,0,IF(MOD(IF(UPPER(E158)="Y",D158,MAX(0,D158-Settings!$B$9)),1)&lt;=0.5,0.5,1)),IF(UPPER(E158)="Y",D158,MAX(0,D158-Settings!$B$9))))</f>
        <v/>
      </c>
      <c r="G158" s="33" t="str">
        <f aca="false">IF(F158="","",IFERROR(INDEX(Employees!$I$5:$I$104,MATCH(B158,Employees!$A$5:$A$104,0)),0))</f>
        <v/>
      </c>
      <c r="H158" s="34" t="str">
        <f aca="false">IF(F158="","",ROUND(F158*G158,0))</f>
        <v/>
      </c>
      <c r="I158" s="35" t="str">
        <f aca="false">IF(A158="","","Q"&amp;(INT(MOD(MONTH(A158)-4,12)/3)+1)&amp;" "&amp;IF(MONTH(A158)&gt;=4,YEAR(A158),YEAR(A158)-1)&amp;"-"&amp;RIGHT(IF(MONTH(A158)&gt;=4,YEAR(A158),YEAR(A158)-1)+1,2))</f>
        <v/>
      </c>
      <c r="J158" s="27"/>
      <c r="K158" s="27"/>
    </row>
    <row r="159" customFormat="false" ht="15" hidden="false" customHeight="true" outlineLevel="0" collapsed="false">
      <c r="A159" s="36"/>
      <c r="B159" s="27"/>
      <c r="C159" s="30" t="str">
        <f aca="false">IF(B159="","",IFERROR(INDEX(Employees!$B$5:$B$104,MATCH(B159,Employees!$A$5:$A$104,0)),"Unknown code"))</f>
        <v/>
      </c>
      <c r="D159" s="37"/>
      <c r="E159" s="27"/>
      <c r="F159" s="32" t="str">
        <f aca="false">IF(OR(A159="",B159=""),"",IF(Settings!$B$13="Y",INT(IF(UPPER(E159)="Y",D159,MAX(0,D159-Settings!$B$9)))+IF(MOD(IF(UPPER(E159)="Y",D159,MAX(0,D159-Settings!$B$9)),1)&lt;0.25,0,IF(MOD(IF(UPPER(E159)="Y",D159,MAX(0,D159-Settings!$B$9)),1)&lt;=0.5,0.5,1)),IF(UPPER(E159)="Y",D159,MAX(0,D159-Settings!$B$9))))</f>
        <v/>
      </c>
      <c r="G159" s="33" t="str">
        <f aca="false">IF(F159="","",IFERROR(INDEX(Employees!$I$5:$I$104,MATCH(B159,Employees!$A$5:$A$104,0)),0))</f>
        <v/>
      </c>
      <c r="H159" s="34" t="str">
        <f aca="false">IF(F159="","",ROUND(F159*G159,0))</f>
        <v/>
      </c>
      <c r="I159" s="35" t="str">
        <f aca="false">IF(A159="","","Q"&amp;(INT(MOD(MONTH(A159)-4,12)/3)+1)&amp;" "&amp;IF(MONTH(A159)&gt;=4,YEAR(A159),YEAR(A159)-1)&amp;"-"&amp;RIGHT(IF(MONTH(A159)&gt;=4,YEAR(A159),YEAR(A159)-1)+1,2))</f>
        <v/>
      </c>
      <c r="J159" s="27"/>
      <c r="K159" s="27"/>
    </row>
    <row r="160" customFormat="false" ht="15" hidden="false" customHeight="true" outlineLevel="0" collapsed="false">
      <c r="A160" s="36"/>
      <c r="B160" s="27"/>
      <c r="C160" s="30" t="str">
        <f aca="false">IF(B160="","",IFERROR(INDEX(Employees!$B$5:$B$104,MATCH(B160,Employees!$A$5:$A$104,0)),"Unknown code"))</f>
        <v/>
      </c>
      <c r="D160" s="37"/>
      <c r="E160" s="27"/>
      <c r="F160" s="32" t="str">
        <f aca="false">IF(OR(A160="",B160=""),"",IF(Settings!$B$13="Y",INT(IF(UPPER(E160)="Y",D160,MAX(0,D160-Settings!$B$9)))+IF(MOD(IF(UPPER(E160)="Y",D160,MAX(0,D160-Settings!$B$9)),1)&lt;0.25,0,IF(MOD(IF(UPPER(E160)="Y",D160,MAX(0,D160-Settings!$B$9)),1)&lt;=0.5,0.5,1)),IF(UPPER(E160)="Y",D160,MAX(0,D160-Settings!$B$9))))</f>
        <v/>
      </c>
      <c r="G160" s="33" t="str">
        <f aca="false">IF(F160="","",IFERROR(INDEX(Employees!$I$5:$I$104,MATCH(B160,Employees!$A$5:$A$104,0)),0))</f>
        <v/>
      </c>
      <c r="H160" s="34" t="str">
        <f aca="false">IF(F160="","",ROUND(F160*G160,0))</f>
        <v/>
      </c>
      <c r="I160" s="35" t="str">
        <f aca="false">IF(A160="","","Q"&amp;(INT(MOD(MONTH(A160)-4,12)/3)+1)&amp;" "&amp;IF(MONTH(A160)&gt;=4,YEAR(A160),YEAR(A160)-1)&amp;"-"&amp;RIGHT(IF(MONTH(A160)&gt;=4,YEAR(A160),YEAR(A160)-1)+1,2))</f>
        <v/>
      </c>
      <c r="J160" s="27"/>
      <c r="K160" s="27"/>
    </row>
    <row r="161" customFormat="false" ht="15" hidden="false" customHeight="true" outlineLevel="0" collapsed="false">
      <c r="A161" s="36"/>
      <c r="B161" s="27"/>
      <c r="C161" s="30" t="str">
        <f aca="false">IF(B161="","",IFERROR(INDEX(Employees!$B$5:$B$104,MATCH(B161,Employees!$A$5:$A$104,0)),"Unknown code"))</f>
        <v/>
      </c>
      <c r="D161" s="37"/>
      <c r="E161" s="27"/>
      <c r="F161" s="32" t="str">
        <f aca="false">IF(OR(A161="",B161=""),"",IF(Settings!$B$13="Y",INT(IF(UPPER(E161)="Y",D161,MAX(0,D161-Settings!$B$9)))+IF(MOD(IF(UPPER(E161)="Y",D161,MAX(0,D161-Settings!$B$9)),1)&lt;0.25,0,IF(MOD(IF(UPPER(E161)="Y",D161,MAX(0,D161-Settings!$B$9)),1)&lt;=0.5,0.5,1)),IF(UPPER(E161)="Y",D161,MAX(0,D161-Settings!$B$9))))</f>
        <v/>
      </c>
      <c r="G161" s="33" t="str">
        <f aca="false">IF(F161="","",IFERROR(INDEX(Employees!$I$5:$I$104,MATCH(B161,Employees!$A$5:$A$104,0)),0))</f>
        <v/>
      </c>
      <c r="H161" s="34" t="str">
        <f aca="false">IF(F161="","",ROUND(F161*G161,0))</f>
        <v/>
      </c>
      <c r="I161" s="35" t="str">
        <f aca="false">IF(A161="","","Q"&amp;(INT(MOD(MONTH(A161)-4,12)/3)+1)&amp;" "&amp;IF(MONTH(A161)&gt;=4,YEAR(A161),YEAR(A161)-1)&amp;"-"&amp;RIGHT(IF(MONTH(A161)&gt;=4,YEAR(A161),YEAR(A161)-1)+1,2))</f>
        <v/>
      </c>
      <c r="J161" s="27"/>
      <c r="K161" s="27"/>
    </row>
    <row r="162" customFormat="false" ht="15" hidden="false" customHeight="true" outlineLevel="0" collapsed="false">
      <c r="A162" s="36"/>
      <c r="B162" s="27"/>
      <c r="C162" s="30" t="str">
        <f aca="false">IF(B162="","",IFERROR(INDEX(Employees!$B$5:$B$104,MATCH(B162,Employees!$A$5:$A$104,0)),"Unknown code"))</f>
        <v/>
      </c>
      <c r="D162" s="37"/>
      <c r="E162" s="27"/>
      <c r="F162" s="32" t="str">
        <f aca="false">IF(OR(A162="",B162=""),"",IF(Settings!$B$13="Y",INT(IF(UPPER(E162)="Y",D162,MAX(0,D162-Settings!$B$9)))+IF(MOD(IF(UPPER(E162)="Y",D162,MAX(0,D162-Settings!$B$9)),1)&lt;0.25,0,IF(MOD(IF(UPPER(E162)="Y",D162,MAX(0,D162-Settings!$B$9)),1)&lt;=0.5,0.5,1)),IF(UPPER(E162)="Y",D162,MAX(0,D162-Settings!$B$9))))</f>
        <v/>
      </c>
      <c r="G162" s="33" t="str">
        <f aca="false">IF(F162="","",IFERROR(INDEX(Employees!$I$5:$I$104,MATCH(B162,Employees!$A$5:$A$104,0)),0))</f>
        <v/>
      </c>
      <c r="H162" s="34" t="str">
        <f aca="false">IF(F162="","",ROUND(F162*G162,0))</f>
        <v/>
      </c>
      <c r="I162" s="35" t="str">
        <f aca="false">IF(A162="","","Q"&amp;(INT(MOD(MONTH(A162)-4,12)/3)+1)&amp;" "&amp;IF(MONTH(A162)&gt;=4,YEAR(A162),YEAR(A162)-1)&amp;"-"&amp;RIGHT(IF(MONTH(A162)&gt;=4,YEAR(A162),YEAR(A162)-1)+1,2))</f>
        <v/>
      </c>
      <c r="J162" s="27"/>
      <c r="K162" s="27"/>
    </row>
    <row r="163" customFormat="false" ht="15" hidden="false" customHeight="true" outlineLevel="0" collapsed="false">
      <c r="A163" s="36"/>
      <c r="B163" s="27"/>
      <c r="C163" s="30" t="str">
        <f aca="false">IF(B163="","",IFERROR(INDEX(Employees!$B$5:$B$104,MATCH(B163,Employees!$A$5:$A$104,0)),"Unknown code"))</f>
        <v/>
      </c>
      <c r="D163" s="37"/>
      <c r="E163" s="27"/>
      <c r="F163" s="32" t="str">
        <f aca="false">IF(OR(A163="",B163=""),"",IF(Settings!$B$13="Y",INT(IF(UPPER(E163)="Y",D163,MAX(0,D163-Settings!$B$9)))+IF(MOD(IF(UPPER(E163)="Y",D163,MAX(0,D163-Settings!$B$9)),1)&lt;0.25,0,IF(MOD(IF(UPPER(E163)="Y",D163,MAX(0,D163-Settings!$B$9)),1)&lt;=0.5,0.5,1)),IF(UPPER(E163)="Y",D163,MAX(0,D163-Settings!$B$9))))</f>
        <v/>
      </c>
      <c r="G163" s="33" t="str">
        <f aca="false">IF(F163="","",IFERROR(INDEX(Employees!$I$5:$I$104,MATCH(B163,Employees!$A$5:$A$104,0)),0))</f>
        <v/>
      </c>
      <c r="H163" s="34" t="str">
        <f aca="false">IF(F163="","",ROUND(F163*G163,0))</f>
        <v/>
      </c>
      <c r="I163" s="35" t="str">
        <f aca="false">IF(A163="","","Q"&amp;(INT(MOD(MONTH(A163)-4,12)/3)+1)&amp;" "&amp;IF(MONTH(A163)&gt;=4,YEAR(A163),YEAR(A163)-1)&amp;"-"&amp;RIGHT(IF(MONTH(A163)&gt;=4,YEAR(A163),YEAR(A163)-1)+1,2))</f>
        <v/>
      </c>
      <c r="J163" s="27"/>
      <c r="K163" s="27"/>
    </row>
    <row r="164" customFormat="false" ht="15" hidden="false" customHeight="true" outlineLevel="0" collapsed="false">
      <c r="A164" s="36"/>
      <c r="B164" s="27"/>
      <c r="C164" s="30" t="str">
        <f aca="false">IF(B164="","",IFERROR(INDEX(Employees!$B$5:$B$104,MATCH(B164,Employees!$A$5:$A$104,0)),"Unknown code"))</f>
        <v/>
      </c>
      <c r="D164" s="37"/>
      <c r="E164" s="27"/>
      <c r="F164" s="32" t="str">
        <f aca="false">IF(OR(A164="",B164=""),"",IF(Settings!$B$13="Y",INT(IF(UPPER(E164)="Y",D164,MAX(0,D164-Settings!$B$9)))+IF(MOD(IF(UPPER(E164)="Y",D164,MAX(0,D164-Settings!$B$9)),1)&lt;0.25,0,IF(MOD(IF(UPPER(E164)="Y",D164,MAX(0,D164-Settings!$B$9)),1)&lt;=0.5,0.5,1)),IF(UPPER(E164)="Y",D164,MAX(0,D164-Settings!$B$9))))</f>
        <v/>
      </c>
      <c r="G164" s="33" t="str">
        <f aca="false">IF(F164="","",IFERROR(INDEX(Employees!$I$5:$I$104,MATCH(B164,Employees!$A$5:$A$104,0)),0))</f>
        <v/>
      </c>
      <c r="H164" s="34" t="str">
        <f aca="false">IF(F164="","",ROUND(F164*G164,0))</f>
        <v/>
      </c>
      <c r="I164" s="35" t="str">
        <f aca="false">IF(A164="","","Q"&amp;(INT(MOD(MONTH(A164)-4,12)/3)+1)&amp;" "&amp;IF(MONTH(A164)&gt;=4,YEAR(A164),YEAR(A164)-1)&amp;"-"&amp;RIGHT(IF(MONTH(A164)&gt;=4,YEAR(A164),YEAR(A164)-1)+1,2))</f>
        <v/>
      </c>
      <c r="J164" s="27"/>
      <c r="K164" s="27"/>
    </row>
    <row r="165" customFormat="false" ht="15" hidden="false" customHeight="true" outlineLevel="0" collapsed="false">
      <c r="A165" s="36"/>
      <c r="B165" s="27"/>
      <c r="C165" s="30" t="str">
        <f aca="false">IF(B165="","",IFERROR(INDEX(Employees!$B$5:$B$104,MATCH(B165,Employees!$A$5:$A$104,0)),"Unknown code"))</f>
        <v/>
      </c>
      <c r="D165" s="37"/>
      <c r="E165" s="27"/>
      <c r="F165" s="32" t="str">
        <f aca="false">IF(OR(A165="",B165=""),"",IF(Settings!$B$13="Y",INT(IF(UPPER(E165)="Y",D165,MAX(0,D165-Settings!$B$9)))+IF(MOD(IF(UPPER(E165)="Y",D165,MAX(0,D165-Settings!$B$9)),1)&lt;0.25,0,IF(MOD(IF(UPPER(E165)="Y",D165,MAX(0,D165-Settings!$B$9)),1)&lt;=0.5,0.5,1)),IF(UPPER(E165)="Y",D165,MAX(0,D165-Settings!$B$9))))</f>
        <v/>
      </c>
      <c r="G165" s="33" t="str">
        <f aca="false">IF(F165="","",IFERROR(INDEX(Employees!$I$5:$I$104,MATCH(B165,Employees!$A$5:$A$104,0)),0))</f>
        <v/>
      </c>
      <c r="H165" s="34" t="str">
        <f aca="false">IF(F165="","",ROUND(F165*G165,0))</f>
        <v/>
      </c>
      <c r="I165" s="35" t="str">
        <f aca="false">IF(A165="","","Q"&amp;(INT(MOD(MONTH(A165)-4,12)/3)+1)&amp;" "&amp;IF(MONTH(A165)&gt;=4,YEAR(A165),YEAR(A165)-1)&amp;"-"&amp;RIGHT(IF(MONTH(A165)&gt;=4,YEAR(A165),YEAR(A165)-1)+1,2))</f>
        <v/>
      </c>
      <c r="J165" s="27"/>
      <c r="K165" s="27"/>
    </row>
    <row r="166" customFormat="false" ht="15" hidden="false" customHeight="true" outlineLevel="0" collapsed="false">
      <c r="A166" s="36"/>
      <c r="B166" s="27"/>
      <c r="C166" s="30" t="str">
        <f aca="false">IF(B166="","",IFERROR(INDEX(Employees!$B$5:$B$104,MATCH(B166,Employees!$A$5:$A$104,0)),"Unknown code"))</f>
        <v/>
      </c>
      <c r="D166" s="37"/>
      <c r="E166" s="27"/>
      <c r="F166" s="32" t="str">
        <f aca="false">IF(OR(A166="",B166=""),"",IF(Settings!$B$13="Y",INT(IF(UPPER(E166)="Y",D166,MAX(0,D166-Settings!$B$9)))+IF(MOD(IF(UPPER(E166)="Y",D166,MAX(0,D166-Settings!$B$9)),1)&lt;0.25,0,IF(MOD(IF(UPPER(E166)="Y",D166,MAX(0,D166-Settings!$B$9)),1)&lt;=0.5,0.5,1)),IF(UPPER(E166)="Y",D166,MAX(0,D166-Settings!$B$9))))</f>
        <v/>
      </c>
      <c r="G166" s="33" t="str">
        <f aca="false">IF(F166="","",IFERROR(INDEX(Employees!$I$5:$I$104,MATCH(B166,Employees!$A$5:$A$104,0)),0))</f>
        <v/>
      </c>
      <c r="H166" s="34" t="str">
        <f aca="false">IF(F166="","",ROUND(F166*G166,0))</f>
        <v/>
      </c>
      <c r="I166" s="35" t="str">
        <f aca="false">IF(A166="","","Q"&amp;(INT(MOD(MONTH(A166)-4,12)/3)+1)&amp;" "&amp;IF(MONTH(A166)&gt;=4,YEAR(A166),YEAR(A166)-1)&amp;"-"&amp;RIGHT(IF(MONTH(A166)&gt;=4,YEAR(A166),YEAR(A166)-1)+1,2))</f>
        <v/>
      </c>
      <c r="J166" s="27"/>
      <c r="K166" s="27"/>
    </row>
    <row r="167" customFormat="false" ht="15" hidden="false" customHeight="true" outlineLevel="0" collapsed="false">
      <c r="A167" s="36"/>
      <c r="B167" s="27"/>
      <c r="C167" s="30" t="str">
        <f aca="false">IF(B167="","",IFERROR(INDEX(Employees!$B$5:$B$104,MATCH(B167,Employees!$A$5:$A$104,0)),"Unknown code"))</f>
        <v/>
      </c>
      <c r="D167" s="37"/>
      <c r="E167" s="27"/>
      <c r="F167" s="32" t="str">
        <f aca="false">IF(OR(A167="",B167=""),"",IF(Settings!$B$13="Y",INT(IF(UPPER(E167)="Y",D167,MAX(0,D167-Settings!$B$9)))+IF(MOD(IF(UPPER(E167)="Y",D167,MAX(0,D167-Settings!$B$9)),1)&lt;0.25,0,IF(MOD(IF(UPPER(E167)="Y",D167,MAX(0,D167-Settings!$B$9)),1)&lt;=0.5,0.5,1)),IF(UPPER(E167)="Y",D167,MAX(0,D167-Settings!$B$9))))</f>
        <v/>
      </c>
      <c r="G167" s="33" t="str">
        <f aca="false">IF(F167="","",IFERROR(INDEX(Employees!$I$5:$I$104,MATCH(B167,Employees!$A$5:$A$104,0)),0))</f>
        <v/>
      </c>
      <c r="H167" s="34" t="str">
        <f aca="false">IF(F167="","",ROUND(F167*G167,0))</f>
        <v/>
      </c>
      <c r="I167" s="35" t="str">
        <f aca="false">IF(A167="","","Q"&amp;(INT(MOD(MONTH(A167)-4,12)/3)+1)&amp;" "&amp;IF(MONTH(A167)&gt;=4,YEAR(A167),YEAR(A167)-1)&amp;"-"&amp;RIGHT(IF(MONTH(A167)&gt;=4,YEAR(A167),YEAR(A167)-1)+1,2))</f>
        <v/>
      </c>
      <c r="J167" s="27"/>
      <c r="K167" s="27"/>
    </row>
    <row r="168" customFormat="false" ht="15" hidden="false" customHeight="true" outlineLevel="0" collapsed="false">
      <c r="A168" s="36"/>
      <c r="B168" s="27"/>
      <c r="C168" s="30" t="str">
        <f aca="false">IF(B168="","",IFERROR(INDEX(Employees!$B$5:$B$104,MATCH(B168,Employees!$A$5:$A$104,0)),"Unknown code"))</f>
        <v/>
      </c>
      <c r="D168" s="37"/>
      <c r="E168" s="27"/>
      <c r="F168" s="32" t="str">
        <f aca="false">IF(OR(A168="",B168=""),"",IF(Settings!$B$13="Y",INT(IF(UPPER(E168)="Y",D168,MAX(0,D168-Settings!$B$9)))+IF(MOD(IF(UPPER(E168)="Y",D168,MAX(0,D168-Settings!$B$9)),1)&lt;0.25,0,IF(MOD(IF(UPPER(E168)="Y",D168,MAX(0,D168-Settings!$B$9)),1)&lt;=0.5,0.5,1)),IF(UPPER(E168)="Y",D168,MAX(0,D168-Settings!$B$9))))</f>
        <v/>
      </c>
      <c r="G168" s="33" t="str">
        <f aca="false">IF(F168="","",IFERROR(INDEX(Employees!$I$5:$I$104,MATCH(B168,Employees!$A$5:$A$104,0)),0))</f>
        <v/>
      </c>
      <c r="H168" s="34" t="str">
        <f aca="false">IF(F168="","",ROUND(F168*G168,0))</f>
        <v/>
      </c>
      <c r="I168" s="35" t="str">
        <f aca="false">IF(A168="","","Q"&amp;(INT(MOD(MONTH(A168)-4,12)/3)+1)&amp;" "&amp;IF(MONTH(A168)&gt;=4,YEAR(A168),YEAR(A168)-1)&amp;"-"&amp;RIGHT(IF(MONTH(A168)&gt;=4,YEAR(A168),YEAR(A168)-1)+1,2))</f>
        <v/>
      </c>
      <c r="J168" s="27"/>
      <c r="K168" s="27"/>
    </row>
    <row r="169" customFormat="false" ht="15" hidden="false" customHeight="true" outlineLevel="0" collapsed="false">
      <c r="A169" s="36"/>
      <c r="B169" s="27"/>
      <c r="C169" s="30" t="str">
        <f aca="false">IF(B169="","",IFERROR(INDEX(Employees!$B$5:$B$104,MATCH(B169,Employees!$A$5:$A$104,0)),"Unknown code"))</f>
        <v/>
      </c>
      <c r="D169" s="37"/>
      <c r="E169" s="27"/>
      <c r="F169" s="32" t="str">
        <f aca="false">IF(OR(A169="",B169=""),"",IF(Settings!$B$13="Y",INT(IF(UPPER(E169)="Y",D169,MAX(0,D169-Settings!$B$9)))+IF(MOD(IF(UPPER(E169)="Y",D169,MAX(0,D169-Settings!$B$9)),1)&lt;0.25,0,IF(MOD(IF(UPPER(E169)="Y",D169,MAX(0,D169-Settings!$B$9)),1)&lt;=0.5,0.5,1)),IF(UPPER(E169)="Y",D169,MAX(0,D169-Settings!$B$9))))</f>
        <v/>
      </c>
      <c r="G169" s="33" t="str">
        <f aca="false">IF(F169="","",IFERROR(INDEX(Employees!$I$5:$I$104,MATCH(B169,Employees!$A$5:$A$104,0)),0))</f>
        <v/>
      </c>
      <c r="H169" s="34" t="str">
        <f aca="false">IF(F169="","",ROUND(F169*G169,0))</f>
        <v/>
      </c>
      <c r="I169" s="35" t="str">
        <f aca="false">IF(A169="","","Q"&amp;(INT(MOD(MONTH(A169)-4,12)/3)+1)&amp;" "&amp;IF(MONTH(A169)&gt;=4,YEAR(A169),YEAR(A169)-1)&amp;"-"&amp;RIGHT(IF(MONTH(A169)&gt;=4,YEAR(A169),YEAR(A169)-1)+1,2))</f>
        <v/>
      </c>
      <c r="J169" s="27"/>
      <c r="K169" s="27"/>
    </row>
    <row r="170" customFormat="false" ht="15" hidden="false" customHeight="true" outlineLevel="0" collapsed="false">
      <c r="A170" s="36"/>
      <c r="B170" s="27"/>
      <c r="C170" s="30" t="str">
        <f aca="false">IF(B170="","",IFERROR(INDEX(Employees!$B$5:$B$104,MATCH(B170,Employees!$A$5:$A$104,0)),"Unknown code"))</f>
        <v/>
      </c>
      <c r="D170" s="37"/>
      <c r="E170" s="27"/>
      <c r="F170" s="32" t="str">
        <f aca="false">IF(OR(A170="",B170=""),"",IF(Settings!$B$13="Y",INT(IF(UPPER(E170)="Y",D170,MAX(0,D170-Settings!$B$9)))+IF(MOD(IF(UPPER(E170)="Y",D170,MAX(0,D170-Settings!$B$9)),1)&lt;0.25,0,IF(MOD(IF(UPPER(E170)="Y",D170,MAX(0,D170-Settings!$B$9)),1)&lt;=0.5,0.5,1)),IF(UPPER(E170)="Y",D170,MAX(0,D170-Settings!$B$9))))</f>
        <v/>
      </c>
      <c r="G170" s="33" t="str">
        <f aca="false">IF(F170="","",IFERROR(INDEX(Employees!$I$5:$I$104,MATCH(B170,Employees!$A$5:$A$104,0)),0))</f>
        <v/>
      </c>
      <c r="H170" s="34" t="str">
        <f aca="false">IF(F170="","",ROUND(F170*G170,0))</f>
        <v/>
      </c>
      <c r="I170" s="35" t="str">
        <f aca="false">IF(A170="","","Q"&amp;(INT(MOD(MONTH(A170)-4,12)/3)+1)&amp;" "&amp;IF(MONTH(A170)&gt;=4,YEAR(A170),YEAR(A170)-1)&amp;"-"&amp;RIGHT(IF(MONTH(A170)&gt;=4,YEAR(A170),YEAR(A170)-1)+1,2))</f>
        <v/>
      </c>
      <c r="J170" s="27"/>
      <c r="K170" s="27"/>
    </row>
    <row r="171" customFormat="false" ht="15" hidden="false" customHeight="true" outlineLevel="0" collapsed="false">
      <c r="A171" s="36"/>
      <c r="B171" s="27"/>
      <c r="C171" s="30" t="str">
        <f aca="false">IF(B171="","",IFERROR(INDEX(Employees!$B$5:$B$104,MATCH(B171,Employees!$A$5:$A$104,0)),"Unknown code"))</f>
        <v/>
      </c>
      <c r="D171" s="37"/>
      <c r="E171" s="27"/>
      <c r="F171" s="32" t="str">
        <f aca="false">IF(OR(A171="",B171=""),"",IF(Settings!$B$13="Y",INT(IF(UPPER(E171)="Y",D171,MAX(0,D171-Settings!$B$9)))+IF(MOD(IF(UPPER(E171)="Y",D171,MAX(0,D171-Settings!$B$9)),1)&lt;0.25,0,IF(MOD(IF(UPPER(E171)="Y",D171,MAX(0,D171-Settings!$B$9)),1)&lt;=0.5,0.5,1)),IF(UPPER(E171)="Y",D171,MAX(0,D171-Settings!$B$9))))</f>
        <v/>
      </c>
      <c r="G171" s="33" t="str">
        <f aca="false">IF(F171="","",IFERROR(INDEX(Employees!$I$5:$I$104,MATCH(B171,Employees!$A$5:$A$104,0)),0))</f>
        <v/>
      </c>
      <c r="H171" s="34" t="str">
        <f aca="false">IF(F171="","",ROUND(F171*G171,0))</f>
        <v/>
      </c>
      <c r="I171" s="35" t="str">
        <f aca="false">IF(A171="","","Q"&amp;(INT(MOD(MONTH(A171)-4,12)/3)+1)&amp;" "&amp;IF(MONTH(A171)&gt;=4,YEAR(A171),YEAR(A171)-1)&amp;"-"&amp;RIGHT(IF(MONTH(A171)&gt;=4,YEAR(A171),YEAR(A171)-1)+1,2))</f>
        <v/>
      </c>
      <c r="J171" s="27"/>
      <c r="K171" s="27"/>
    </row>
    <row r="172" customFormat="false" ht="15" hidden="false" customHeight="true" outlineLevel="0" collapsed="false">
      <c r="A172" s="36"/>
      <c r="B172" s="27"/>
      <c r="C172" s="30" t="str">
        <f aca="false">IF(B172="","",IFERROR(INDEX(Employees!$B$5:$B$104,MATCH(B172,Employees!$A$5:$A$104,0)),"Unknown code"))</f>
        <v/>
      </c>
      <c r="D172" s="37"/>
      <c r="E172" s="27"/>
      <c r="F172" s="32" t="str">
        <f aca="false">IF(OR(A172="",B172=""),"",IF(Settings!$B$13="Y",INT(IF(UPPER(E172)="Y",D172,MAX(0,D172-Settings!$B$9)))+IF(MOD(IF(UPPER(E172)="Y",D172,MAX(0,D172-Settings!$B$9)),1)&lt;0.25,0,IF(MOD(IF(UPPER(E172)="Y",D172,MAX(0,D172-Settings!$B$9)),1)&lt;=0.5,0.5,1)),IF(UPPER(E172)="Y",D172,MAX(0,D172-Settings!$B$9))))</f>
        <v/>
      </c>
      <c r="G172" s="33" t="str">
        <f aca="false">IF(F172="","",IFERROR(INDEX(Employees!$I$5:$I$104,MATCH(B172,Employees!$A$5:$A$104,0)),0))</f>
        <v/>
      </c>
      <c r="H172" s="34" t="str">
        <f aca="false">IF(F172="","",ROUND(F172*G172,0))</f>
        <v/>
      </c>
      <c r="I172" s="35" t="str">
        <f aca="false">IF(A172="","","Q"&amp;(INT(MOD(MONTH(A172)-4,12)/3)+1)&amp;" "&amp;IF(MONTH(A172)&gt;=4,YEAR(A172),YEAR(A172)-1)&amp;"-"&amp;RIGHT(IF(MONTH(A172)&gt;=4,YEAR(A172),YEAR(A172)-1)+1,2))</f>
        <v/>
      </c>
      <c r="J172" s="27"/>
      <c r="K172" s="27"/>
    </row>
    <row r="173" customFormat="false" ht="15" hidden="false" customHeight="true" outlineLevel="0" collapsed="false">
      <c r="A173" s="36"/>
      <c r="B173" s="27"/>
      <c r="C173" s="30" t="str">
        <f aca="false">IF(B173="","",IFERROR(INDEX(Employees!$B$5:$B$104,MATCH(B173,Employees!$A$5:$A$104,0)),"Unknown code"))</f>
        <v/>
      </c>
      <c r="D173" s="37"/>
      <c r="E173" s="27"/>
      <c r="F173" s="32" t="str">
        <f aca="false">IF(OR(A173="",B173=""),"",IF(Settings!$B$13="Y",INT(IF(UPPER(E173)="Y",D173,MAX(0,D173-Settings!$B$9)))+IF(MOD(IF(UPPER(E173)="Y",D173,MAX(0,D173-Settings!$B$9)),1)&lt;0.25,0,IF(MOD(IF(UPPER(E173)="Y",D173,MAX(0,D173-Settings!$B$9)),1)&lt;=0.5,0.5,1)),IF(UPPER(E173)="Y",D173,MAX(0,D173-Settings!$B$9))))</f>
        <v/>
      </c>
      <c r="G173" s="33" t="str">
        <f aca="false">IF(F173="","",IFERROR(INDEX(Employees!$I$5:$I$104,MATCH(B173,Employees!$A$5:$A$104,0)),0))</f>
        <v/>
      </c>
      <c r="H173" s="34" t="str">
        <f aca="false">IF(F173="","",ROUND(F173*G173,0))</f>
        <v/>
      </c>
      <c r="I173" s="35" t="str">
        <f aca="false">IF(A173="","","Q"&amp;(INT(MOD(MONTH(A173)-4,12)/3)+1)&amp;" "&amp;IF(MONTH(A173)&gt;=4,YEAR(A173),YEAR(A173)-1)&amp;"-"&amp;RIGHT(IF(MONTH(A173)&gt;=4,YEAR(A173),YEAR(A173)-1)+1,2))</f>
        <v/>
      </c>
      <c r="J173" s="27"/>
      <c r="K173" s="27"/>
    </row>
    <row r="174" customFormat="false" ht="15" hidden="false" customHeight="true" outlineLevel="0" collapsed="false">
      <c r="A174" s="36"/>
      <c r="B174" s="27"/>
      <c r="C174" s="30" t="str">
        <f aca="false">IF(B174="","",IFERROR(INDEX(Employees!$B$5:$B$104,MATCH(B174,Employees!$A$5:$A$104,0)),"Unknown code"))</f>
        <v/>
      </c>
      <c r="D174" s="37"/>
      <c r="E174" s="27"/>
      <c r="F174" s="32" t="str">
        <f aca="false">IF(OR(A174="",B174=""),"",IF(Settings!$B$13="Y",INT(IF(UPPER(E174)="Y",D174,MAX(0,D174-Settings!$B$9)))+IF(MOD(IF(UPPER(E174)="Y",D174,MAX(0,D174-Settings!$B$9)),1)&lt;0.25,0,IF(MOD(IF(UPPER(E174)="Y",D174,MAX(0,D174-Settings!$B$9)),1)&lt;=0.5,0.5,1)),IF(UPPER(E174)="Y",D174,MAX(0,D174-Settings!$B$9))))</f>
        <v/>
      </c>
      <c r="G174" s="33" t="str">
        <f aca="false">IF(F174="","",IFERROR(INDEX(Employees!$I$5:$I$104,MATCH(B174,Employees!$A$5:$A$104,0)),0))</f>
        <v/>
      </c>
      <c r="H174" s="34" t="str">
        <f aca="false">IF(F174="","",ROUND(F174*G174,0))</f>
        <v/>
      </c>
      <c r="I174" s="35" t="str">
        <f aca="false">IF(A174="","","Q"&amp;(INT(MOD(MONTH(A174)-4,12)/3)+1)&amp;" "&amp;IF(MONTH(A174)&gt;=4,YEAR(A174),YEAR(A174)-1)&amp;"-"&amp;RIGHT(IF(MONTH(A174)&gt;=4,YEAR(A174),YEAR(A174)-1)+1,2))</f>
        <v/>
      </c>
      <c r="J174" s="27"/>
      <c r="K174" s="27"/>
    </row>
    <row r="175" customFormat="false" ht="15" hidden="false" customHeight="true" outlineLevel="0" collapsed="false">
      <c r="A175" s="36"/>
      <c r="B175" s="27"/>
      <c r="C175" s="30" t="str">
        <f aca="false">IF(B175="","",IFERROR(INDEX(Employees!$B$5:$B$104,MATCH(B175,Employees!$A$5:$A$104,0)),"Unknown code"))</f>
        <v/>
      </c>
      <c r="D175" s="37"/>
      <c r="E175" s="27"/>
      <c r="F175" s="32" t="str">
        <f aca="false">IF(OR(A175="",B175=""),"",IF(Settings!$B$13="Y",INT(IF(UPPER(E175)="Y",D175,MAX(0,D175-Settings!$B$9)))+IF(MOD(IF(UPPER(E175)="Y",D175,MAX(0,D175-Settings!$B$9)),1)&lt;0.25,0,IF(MOD(IF(UPPER(E175)="Y",D175,MAX(0,D175-Settings!$B$9)),1)&lt;=0.5,0.5,1)),IF(UPPER(E175)="Y",D175,MAX(0,D175-Settings!$B$9))))</f>
        <v/>
      </c>
      <c r="G175" s="33" t="str">
        <f aca="false">IF(F175="","",IFERROR(INDEX(Employees!$I$5:$I$104,MATCH(B175,Employees!$A$5:$A$104,0)),0))</f>
        <v/>
      </c>
      <c r="H175" s="34" t="str">
        <f aca="false">IF(F175="","",ROUND(F175*G175,0))</f>
        <v/>
      </c>
      <c r="I175" s="35" t="str">
        <f aca="false">IF(A175="","","Q"&amp;(INT(MOD(MONTH(A175)-4,12)/3)+1)&amp;" "&amp;IF(MONTH(A175)&gt;=4,YEAR(A175),YEAR(A175)-1)&amp;"-"&amp;RIGHT(IF(MONTH(A175)&gt;=4,YEAR(A175),YEAR(A175)-1)+1,2))</f>
        <v/>
      </c>
      <c r="J175" s="27"/>
      <c r="K175" s="27"/>
    </row>
    <row r="176" customFormat="false" ht="15" hidden="false" customHeight="true" outlineLevel="0" collapsed="false">
      <c r="A176" s="36"/>
      <c r="B176" s="27"/>
      <c r="C176" s="30" t="str">
        <f aca="false">IF(B176="","",IFERROR(INDEX(Employees!$B$5:$B$104,MATCH(B176,Employees!$A$5:$A$104,0)),"Unknown code"))</f>
        <v/>
      </c>
      <c r="D176" s="37"/>
      <c r="E176" s="27"/>
      <c r="F176" s="32" t="str">
        <f aca="false">IF(OR(A176="",B176=""),"",IF(Settings!$B$13="Y",INT(IF(UPPER(E176)="Y",D176,MAX(0,D176-Settings!$B$9)))+IF(MOD(IF(UPPER(E176)="Y",D176,MAX(0,D176-Settings!$B$9)),1)&lt;0.25,0,IF(MOD(IF(UPPER(E176)="Y",D176,MAX(0,D176-Settings!$B$9)),1)&lt;=0.5,0.5,1)),IF(UPPER(E176)="Y",D176,MAX(0,D176-Settings!$B$9))))</f>
        <v/>
      </c>
      <c r="G176" s="33" t="str">
        <f aca="false">IF(F176="","",IFERROR(INDEX(Employees!$I$5:$I$104,MATCH(B176,Employees!$A$5:$A$104,0)),0))</f>
        <v/>
      </c>
      <c r="H176" s="34" t="str">
        <f aca="false">IF(F176="","",ROUND(F176*G176,0))</f>
        <v/>
      </c>
      <c r="I176" s="35" t="str">
        <f aca="false">IF(A176="","","Q"&amp;(INT(MOD(MONTH(A176)-4,12)/3)+1)&amp;" "&amp;IF(MONTH(A176)&gt;=4,YEAR(A176),YEAR(A176)-1)&amp;"-"&amp;RIGHT(IF(MONTH(A176)&gt;=4,YEAR(A176),YEAR(A176)-1)+1,2))</f>
        <v/>
      </c>
      <c r="J176" s="27"/>
      <c r="K176" s="27"/>
    </row>
    <row r="177" customFormat="false" ht="15" hidden="false" customHeight="true" outlineLevel="0" collapsed="false">
      <c r="A177" s="36"/>
      <c r="B177" s="27"/>
      <c r="C177" s="30" t="str">
        <f aca="false">IF(B177="","",IFERROR(INDEX(Employees!$B$5:$B$104,MATCH(B177,Employees!$A$5:$A$104,0)),"Unknown code"))</f>
        <v/>
      </c>
      <c r="D177" s="37"/>
      <c r="E177" s="27"/>
      <c r="F177" s="32" t="str">
        <f aca="false">IF(OR(A177="",B177=""),"",IF(Settings!$B$13="Y",INT(IF(UPPER(E177)="Y",D177,MAX(0,D177-Settings!$B$9)))+IF(MOD(IF(UPPER(E177)="Y",D177,MAX(0,D177-Settings!$B$9)),1)&lt;0.25,0,IF(MOD(IF(UPPER(E177)="Y",D177,MAX(0,D177-Settings!$B$9)),1)&lt;=0.5,0.5,1)),IF(UPPER(E177)="Y",D177,MAX(0,D177-Settings!$B$9))))</f>
        <v/>
      </c>
      <c r="G177" s="33" t="str">
        <f aca="false">IF(F177="","",IFERROR(INDEX(Employees!$I$5:$I$104,MATCH(B177,Employees!$A$5:$A$104,0)),0))</f>
        <v/>
      </c>
      <c r="H177" s="34" t="str">
        <f aca="false">IF(F177="","",ROUND(F177*G177,0))</f>
        <v/>
      </c>
      <c r="I177" s="35" t="str">
        <f aca="false">IF(A177="","","Q"&amp;(INT(MOD(MONTH(A177)-4,12)/3)+1)&amp;" "&amp;IF(MONTH(A177)&gt;=4,YEAR(A177),YEAR(A177)-1)&amp;"-"&amp;RIGHT(IF(MONTH(A177)&gt;=4,YEAR(A177),YEAR(A177)-1)+1,2))</f>
        <v/>
      </c>
      <c r="J177" s="27"/>
      <c r="K177" s="27"/>
    </row>
    <row r="178" customFormat="false" ht="15" hidden="false" customHeight="true" outlineLevel="0" collapsed="false">
      <c r="A178" s="36"/>
      <c r="B178" s="27"/>
      <c r="C178" s="30" t="str">
        <f aca="false">IF(B178="","",IFERROR(INDEX(Employees!$B$5:$B$104,MATCH(B178,Employees!$A$5:$A$104,0)),"Unknown code"))</f>
        <v/>
      </c>
      <c r="D178" s="37"/>
      <c r="E178" s="27"/>
      <c r="F178" s="32" t="str">
        <f aca="false">IF(OR(A178="",B178=""),"",IF(Settings!$B$13="Y",INT(IF(UPPER(E178)="Y",D178,MAX(0,D178-Settings!$B$9)))+IF(MOD(IF(UPPER(E178)="Y",D178,MAX(0,D178-Settings!$B$9)),1)&lt;0.25,0,IF(MOD(IF(UPPER(E178)="Y",D178,MAX(0,D178-Settings!$B$9)),1)&lt;=0.5,0.5,1)),IF(UPPER(E178)="Y",D178,MAX(0,D178-Settings!$B$9))))</f>
        <v/>
      </c>
      <c r="G178" s="33" t="str">
        <f aca="false">IF(F178="","",IFERROR(INDEX(Employees!$I$5:$I$104,MATCH(B178,Employees!$A$5:$A$104,0)),0))</f>
        <v/>
      </c>
      <c r="H178" s="34" t="str">
        <f aca="false">IF(F178="","",ROUND(F178*G178,0))</f>
        <v/>
      </c>
      <c r="I178" s="35" t="str">
        <f aca="false">IF(A178="","","Q"&amp;(INT(MOD(MONTH(A178)-4,12)/3)+1)&amp;" "&amp;IF(MONTH(A178)&gt;=4,YEAR(A178),YEAR(A178)-1)&amp;"-"&amp;RIGHT(IF(MONTH(A178)&gt;=4,YEAR(A178),YEAR(A178)-1)+1,2))</f>
        <v/>
      </c>
      <c r="J178" s="27"/>
      <c r="K178" s="27"/>
    </row>
    <row r="179" customFormat="false" ht="15" hidden="false" customHeight="true" outlineLevel="0" collapsed="false">
      <c r="A179" s="36"/>
      <c r="B179" s="27"/>
      <c r="C179" s="30" t="str">
        <f aca="false">IF(B179="","",IFERROR(INDEX(Employees!$B$5:$B$104,MATCH(B179,Employees!$A$5:$A$104,0)),"Unknown code"))</f>
        <v/>
      </c>
      <c r="D179" s="37"/>
      <c r="E179" s="27"/>
      <c r="F179" s="32" t="str">
        <f aca="false">IF(OR(A179="",B179=""),"",IF(Settings!$B$13="Y",INT(IF(UPPER(E179)="Y",D179,MAX(0,D179-Settings!$B$9)))+IF(MOD(IF(UPPER(E179)="Y",D179,MAX(0,D179-Settings!$B$9)),1)&lt;0.25,0,IF(MOD(IF(UPPER(E179)="Y",D179,MAX(0,D179-Settings!$B$9)),1)&lt;=0.5,0.5,1)),IF(UPPER(E179)="Y",D179,MAX(0,D179-Settings!$B$9))))</f>
        <v/>
      </c>
      <c r="G179" s="33" t="str">
        <f aca="false">IF(F179="","",IFERROR(INDEX(Employees!$I$5:$I$104,MATCH(B179,Employees!$A$5:$A$104,0)),0))</f>
        <v/>
      </c>
      <c r="H179" s="34" t="str">
        <f aca="false">IF(F179="","",ROUND(F179*G179,0))</f>
        <v/>
      </c>
      <c r="I179" s="35" t="str">
        <f aca="false">IF(A179="","","Q"&amp;(INT(MOD(MONTH(A179)-4,12)/3)+1)&amp;" "&amp;IF(MONTH(A179)&gt;=4,YEAR(A179),YEAR(A179)-1)&amp;"-"&amp;RIGHT(IF(MONTH(A179)&gt;=4,YEAR(A179),YEAR(A179)-1)+1,2))</f>
        <v/>
      </c>
      <c r="J179" s="27"/>
      <c r="K179" s="27"/>
    </row>
    <row r="180" customFormat="false" ht="15" hidden="false" customHeight="true" outlineLevel="0" collapsed="false">
      <c r="A180" s="36"/>
      <c r="B180" s="27"/>
      <c r="C180" s="30" t="str">
        <f aca="false">IF(B180="","",IFERROR(INDEX(Employees!$B$5:$B$104,MATCH(B180,Employees!$A$5:$A$104,0)),"Unknown code"))</f>
        <v/>
      </c>
      <c r="D180" s="37"/>
      <c r="E180" s="27"/>
      <c r="F180" s="32" t="str">
        <f aca="false">IF(OR(A180="",B180=""),"",IF(Settings!$B$13="Y",INT(IF(UPPER(E180)="Y",D180,MAX(0,D180-Settings!$B$9)))+IF(MOD(IF(UPPER(E180)="Y",D180,MAX(0,D180-Settings!$B$9)),1)&lt;0.25,0,IF(MOD(IF(UPPER(E180)="Y",D180,MAX(0,D180-Settings!$B$9)),1)&lt;=0.5,0.5,1)),IF(UPPER(E180)="Y",D180,MAX(0,D180-Settings!$B$9))))</f>
        <v/>
      </c>
      <c r="G180" s="33" t="str">
        <f aca="false">IF(F180="","",IFERROR(INDEX(Employees!$I$5:$I$104,MATCH(B180,Employees!$A$5:$A$104,0)),0))</f>
        <v/>
      </c>
      <c r="H180" s="34" t="str">
        <f aca="false">IF(F180="","",ROUND(F180*G180,0))</f>
        <v/>
      </c>
      <c r="I180" s="35" t="str">
        <f aca="false">IF(A180="","","Q"&amp;(INT(MOD(MONTH(A180)-4,12)/3)+1)&amp;" "&amp;IF(MONTH(A180)&gt;=4,YEAR(A180),YEAR(A180)-1)&amp;"-"&amp;RIGHT(IF(MONTH(A180)&gt;=4,YEAR(A180),YEAR(A180)-1)+1,2))</f>
        <v/>
      </c>
      <c r="J180" s="27"/>
      <c r="K180" s="27"/>
    </row>
    <row r="181" customFormat="false" ht="15" hidden="false" customHeight="true" outlineLevel="0" collapsed="false">
      <c r="A181" s="36"/>
      <c r="B181" s="27"/>
      <c r="C181" s="30" t="str">
        <f aca="false">IF(B181="","",IFERROR(INDEX(Employees!$B$5:$B$104,MATCH(B181,Employees!$A$5:$A$104,0)),"Unknown code"))</f>
        <v/>
      </c>
      <c r="D181" s="37"/>
      <c r="E181" s="27"/>
      <c r="F181" s="32" t="str">
        <f aca="false">IF(OR(A181="",B181=""),"",IF(Settings!$B$13="Y",INT(IF(UPPER(E181)="Y",D181,MAX(0,D181-Settings!$B$9)))+IF(MOD(IF(UPPER(E181)="Y",D181,MAX(0,D181-Settings!$B$9)),1)&lt;0.25,0,IF(MOD(IF(UPPER(E181)="Y",D181,MAX(0,D181-Settings!$B$9)),1)&lt;=0.5,0.5,1)),IF(UPPER(E181)="Y",D181,MAX(0,D181-Settings!$B$9))))</f>
        <v/>
      </c>
      <c r="G181" s="33" t="str">
        <f aca="false">IF(F181="","",IFERROR(INDEX(Employees!$I$5:$I$104,MATCH(B181,Employees!$A$5:$A$104,0)),0))</f>
        <v/>
      </c>
      <c r="H181" s="34" t="str">
        <f aca="false">IF(F181="","",ROUND(F181*G181,0))</f>
        <v/>
      </c>
      <c r="I181" s="35" t="str">
        <f aca="false">IF(A181="","","Q"&amp;(INT(MOD(MONTH(A181)-4,12)/3)+1)&amp;" "&amp;IF(MONTH(A181)&gt;=4,YEAR(A181),YEAR(A181)-1)&amp;"-"&amp;RIGHT(IF(MONTH(A181)&gt;=4,YEAR(A181),YEAR(A181)-1)+1,2))</f>
        <v/>
      </c>
      <c r="J181" s="27"/>
      <c r="K181" s="27"/>
    </row>
    <row r="182" customFormat="false" ht="15" hidden="false" customHeight="true" outlineLevel="0" collapsed="false">
      <c r="A182" s="36"/>
      <c r="B182" s="27"/>
      <c r="C182" s="30" t="str">
        <f aca="false">IF(B182="","",IFERROR(INDEX(Employees!$B$5:$B$104,MATCH(B182,Employees!$A$5:$A$104,0)),"Unknown code"))</f>
        <v/>
      </c>
      <c r="D182" s="37"/>
      <c r="E182" s="27"/>
      <c r="F182" s="32" t="str">
        <f aca="false">IF(OR(A182="",B182=""),"",IF(Settings!$B$13="Y",INT(IF(UPPER(E182)="Y",D182,MAX(0,D182-Settings!$B$9)))+IF(MOD(IF(UPPER(E182)="Y",D182,MAX(0,D182-Settings!$B$9)),1)&lt;0.25,0,IF(MOD(IF(UPPER(E182)="Y",D182,MAX(0,D182-Settings!$B$9)),1)&lt;=0.5,0.5,1)),IF(UPPER(E182)="Y",D182,MAX(0,D182-Settings!$B$9))))</f>
        <v/>
      </c>
      <c r="G182" s="33" t="str">
        <f aca="false">IF(F182="","",IFERROR(INDEX(Employees!$I$5:$I$104,MATCH(B182,Employees!$A$5:$A$104,0)),0))</f>
        <v/>
      </c>
      <c r="H182" s="34" t="str">
        <f aca="false">IF(F182="","",ROUND(F182*G182,0))</f>
        <v/>
      </c>
      <c r="I182" s="35" t="str">
        <f aca="false">IF(A182="","","Q"&amp;(INT(MOD(MONTH(A182)-4,12)/3)+1)&amp;" "&amp;IF(MONTH(A182)&gt;=4,YEAR(A182),YEAR(A182)-1)&amp;"-"&amp;RIGHT(IF(MONTH(A182)&gt;=4,YEAR(A182),YEAR(A182)-1)+1,2))</f>
        <v/>
      </c>
      <c r="J182" s="27"/>
      <c r="K182" s="27"/>
    </row>
    <row r="183" customFormat="false" ht="15" hidden="false" customHeight="true" outlineLevel="0" collapsed="false">
      <c r="A183" s="36"/>
      <c r="B183" s="27"/>
      <c r="C183" s="30" t="str">
        <f aca="false">IF(B183="","",IFERROR(INDEX(Employees!$B$5:$B$104,MATCH(B183,Employees!$A$5:$A$104,0)),"Unknown code"))</f>
        <v/>
      </c>
      <c r="D183" s="37"/>
      <c r="E183" s="27"/>
      <c r="F183" s="32" t="str">
        <f aca="false">IF(OR(A183="",B183=""),"",IF(Settings!$B$13="Y",INT(IF(UPPER(E183)="Y",D183,MAX(0,D183-Settings!$B$9)))+IF(MOD(IF(UPPER(E183)="Y",D183,MAX(0,D183-Settings!$B$9)),1)&lt;0.25,0,IF(MOD(IF(UPPER(E183)="Y",D183,MAX(0,D183-Settings!$B$9)),1)&lt;=0.5,0.5,1)),IF(UPPER(E183)="Y",D183,MAX(0,D183-Settings!$B$9))))</f>
        <v/>
      </c>
      <c r="G183" s="33" t="str">
        <f aca="false">IF(F183="","",IFERROR(INDEX(Employees!$I$5:$I$104,MATCH(B183,Employees!$A$5:$A$104,0)),0))</f>
        <v/>
      </c>
      <c r="H183" s="34" t="str">
        <f aca="false">IF(F183="","",ROUND(F183*G183,0))</f>
        <v/>
      </c>
      <c r="I183" s="35" t="str">
        <f aca="false">IF(A183="","","Q"&amp;(INT(MOD(MONTH(A183)-4,12)/3)+1)&amp;" "&amp;IF(MONTH(A183)&gt;=4,YEAR(A183),YEAR(A183)-1)&amp;"-"&amp;RIGHT(IF(MONTH(A183)&gt;=4,YEAR(A183),YEAR(A183)-1)+1,2))</f>
        <v/>
      </c>
      <c r="J183" s="27"/>
      <c r="K183" s="27"/>
    </row>
    <row r="184" customFormat="false" ht="15" hidden="false" customHeight="true" outlineLevel="0" collapsed="false">
      <c r="A184" s="36"/>
      <c r="B184" s="27"/>
      <c r="C184" s="30" t="str">
        <f aca="false">IF(B184="","",IFERROR(INDEX(Employees!$B$5:$B$104,MATCH(B184,Employees!$A$5:$A$104,0)),"Unknown code"))</f>
        <v/>
      </c>
      <c r="D184" s="37"/>
      <c r="E184" s="27"/>
      <c r="F184" s="32" t="str">
        <f aca="false">IF(OR(A184="",B184=""),"",IF(Settings!$B$13="Y",INT(IF(UPPER(E184)="Y",D184,MAX(0,D184-Settings!$B$9)))+IF(MOD(IF(UPPER(E184)="Y",D184,MAX(0,D184-Settings!$B$9)),1)&lt;0.25,0,IF(MOD(IF(UPPER(E184)="Y",D184,MAX(0,D184-Settings!$B$9)),1)&lt;=0.5,0.5,1)),IF(UPPER(E184)="Y",D184,MAX(0,D184-Settings!$B$9))))</f>
        <v/>
      </c>
      <c r="G184" s="33" t="str">
        <f aca="false">IF(F184="","",IFERROR(INDEX(Employees!$I$5:$I$104,MATCH(B184,Employees!$A$5:$A$104,0)),0))</f>
        <v/>
      </c>
      <c r="H184" s="34" t="str">
        <f aca="false">IF(F184="","",ROUND(F184*G184,0))</f>
        <v/>
      </c>
      <c r="I184" s="35" t="str">
        <f aca="false">IF(A184="","","Q"&amp;(INT(MOD(MONTH(A184)-4,12)/3)+1)&amp;" "&amp;IF(MONTH(A184)&gt;=4,YEAR(A184),YEAR(A184)-1)&amp;"-"&amp;RIGHT(IF(MONTH(A184)&gt;=4,YEAR(A184),YEAR(A184)-1)+1,2))</f>
        <v/>
      </c>
      <c r="J184" s="27"/>
      <c r="K184" s="27"/>
    </row>
    <row r="185" customFormat="false" ht="15" hidden="false" customHeight="true" outlineLevel="0" collapsed="false">
      <c r="A185" s="36"/>
      <c r="B185" s="27"/>
      <c r="C185" s="30" t="str">
        <f aca="false">IF(B185="","",IFERROR(INDEX(Employees!$B$5:$B$104,MATCH(B185,Employees!$A$5:$A$104,0)),"Unknown code"))</f>
        <v/>
      </c>
      <c r="D185" s="37"/>
      <c r="E185" s="27"/>
      <c r="F185" s="32" t="str">
        <f aca="false">IF(OR(A185="",B185=""),"",IF(Settings!$B$13="Y",INT(IF(UPPER(E185)="Y",D185,MAX(0,D185-Settings!$B$9)))+IF(MOD(IF(UPPER(E185)="Y",D185,MAX(0,D185-Settings!$B$9)),1)&lt;0.25,0,IF(MOD(IF(UPPER(E185)="Y",D185,MAX(0,D185-Settings!$B$9)),1)&lt;=0.5,0.5,1)),IF(UPPER(E185)="Y",D185,MAX(0,D185-Settings!$B$9))))</f>
        <v/>
      </c>
      <c r="G185" s="33" t="str">
        <f aca="false">IF(F185="","",IFERROR(INDEX(Employees!$I$5:$I$104,MATCH(B185,Employees!$A$5:$A$104,0)),0))</f>
        <v/>
      </c>
      <c r="H185" s="34" t="str">
        <f aca="false">IF(F185="","",ROUND(F185*G185,0))</f>
        <v/>
      </c>
      <c r="I185" s="35" t="str">
        <f aca="false">IF(A185="","","Q"&amp;(INT(MOD(MONTH(A185)-4,12)/3)+1)&amp;" "&amp;IF(MONTH(A185)&gt;=4,YEAR(A185),YEAR(A185)-1)&amp;"-"&amp;RIGHT(IF(MONTH(A185)&gt;=4,YEAR(A185),YEAR(A185)-1)+1,2))</f>
        <v/>
      </c>
      <c r="J185" s="27"/>
      <c r="K185" s="27"/>
    </row>
    <row r="186" customFormat="false" ht="15" hidden="false" customHeight="true" outlineLevel="0" collapsed="false">
      <c r="A186" s="36"/>
      <c r="B186" s="27"/>
      <c r="C186" s="30" t="str">
        <f aca="false">IF(B186="","",IFERROR(INDEX(Employees!$B$5:$B$104,MATCH(B186,Employees!$A$5:$A$104,0)),"Unknown code"))</f>
        <v/>
      </c>
      <c r="D186" s="37"/>
      <c r="E186" s="27"/>
      <c r="F186" s="32" t="str">
        <f aca="false">IF(OR(A186="",B186=""),"",IF(Settings!$B$13="Y",INT(IF(UPPER(E186)="Y",D186,MAX(0,D186-Settings!$B$9)))+IF(MOD(IF(UPPER(E186)="Y",D186,MAX(0,D186-Settings!$B$9)),1)&lt;0.25,0,IF(MOD(IF(UPPER(E186)="Y",D186,MAX(0,D186-Settings!$B$9)),1)&lt;=0.5,0.5,1)),IF(UPPER(E186)="Y",D186,MAX(0,D186-Settings!$B$9))))</f>
        <v/>
      </c>
      <c r="G186" s="33" t="str">
        <f aca="false">IF(F186="","",IFERROR(INDEX(Employees!$I$5:$I$104,MATCH(B186,Employees!$A$5:$A$104,0)),0))</f>
        <v/>
      </c>
      <c r="H186" s="34" t="str">
        <f aca="false">IF(F186="","",ROUND(F186*G186,0))</f>
        <v/>
      </c>
      <c r="I186" s="35" t="str">
        <f aca="false">IF(A186="","","Q"&amp;(INT(MOD(MONTH(A186)-4,12)/3)+1)&amp;" "&amp;IF(MONTH(A186)&gt;=4,YEAR(A186),YEAR(A186)-1)&amp;"-"&amp;RIGHT(IF(MONTH(A186)&gt;=4,YEAR(A186),YEAR(A186)-1)+1,2))</f>
        <v/>
      </c>
      <c r="J186" s="27"/>
      <c r="K186" s="27"/>
    </row>
    <row r="187" customFormat="false" ht="15" hidden="false" customHeight="true" outlineLevel="0" collapsed="false">
      <c r="A187" s="36"/>
      <c r="B187" s="27"/>
      <c r="C187" s="30" t="str">
        <f aca="false">IF(B187="","",IFERROR(INDEX(Employees!$B$5:$B$104,MATCH(B187,Employees!$A$5:$A$104,0)),"Unknown code"))</f>
        <v/>
      </c>
      <c r="D187" s="37"/>
      <c r="E187" s="27"/>
      <c r="F187" s="32" t="str">
        <f aca="false">IF(OR(A187="",B187=""),"",IF(Settings!$B$13="Y",INT(IF(UPPER(E187)="Y",D187,MAX(0,D187-Settings!$B$9)))+IF(MOD(IF(UPPER(E187)="Y",D187,MAX(0,D187-Settings!$B$9)),1)&lt;0.25,0,IF(MOD(IF(UPPER(E187)="Y",D187,MAX(0,D187-Settings!$B$9)),1)&lt;=0.5,0.5,1)),IF(UPPER(E187)="Y",D187,MAX(0,D187-Settings!$B$9))))</f>
        <v/>
      </c>
      <c r="G187" s="33" t="str">
        <f aca="false">IF(F187="","",IFERROR(INDEX(Employees!$I$5:$I$104,MATCH(B187,Employees!$A$5:$A$104,0)),0))</f>
        <v/>
      </c>
      <c r="H187" s="34" t="str">
        <f aca="false">IF(F187="","",ROUND(F187*G187,0))</f>
        <v/>
      </c>
      <c r="I187" s="35" t="str">
        <f aca="false">IF(A187="","","Q"&amp;(INT(MOD(MONTH(A187)-4,12)/3)+1)&amp;" "&amp;IF(MONTH(A187)&gt;=4,YEAR(A187),YEAR(A187)-1)&amp;"-"&amp;RIGHT(IF(MONTH(A187)&gt;=4,YEAR(A187),YEAR(A187)-1)+1,2))</f>
        <v/>
      </c>
      <c r="J187" s="27"/>
      <c r="K187" s="27"/>
    </row>
    <row r="188" customFormat="false" ht="15" hidden="false" customHeight="true" outlineLevel="0" collapsed="false">
      <c r="A188" s="36"/>
      <c r="B188" s="27"/>
      <c r="C188" s="30" t="str">
        <f aca="false">IF(B188="","",IFERROR(INDEX(Employees!$B$5:$B$104,MATCH(B188,Employees!$A$5:$A$104,0)),"Unknown code"))</f>
        <v/>
      </c>
      <c r="D188" s="37"/>
      <c r="E188" s="27"/>
      <c r="F188" s="32" t="str">
        <f aca="false">IF(OR(A188="",B188=""),"",IF(Settings!$B$13="Y",INT(IF(UPPER(E188)="Y",D188,MAX(0,D188-Settings!$B$9)))+IF(MOD(IF(UPPER(E188)="Y",D188,MAX(0,D188-Settings!$B$9)),1)&lt;0.25,0,IF(MOD(IF(UPPER(E188)="Y",D188,MAX(0,D188-Settings!$B$9)),1)&lt;=0.5,0.5,1)),IF(UPPER(E188)="Y",D188,MAX(0,D188-Settings!$B$9))))</f>
        <v/>
      </c>
      <c r="G188" s="33" t="str">
        <f aca="false">IF(F188="","",IFERROR(INDEX(Employees!$I$5:$I$104,MATCH(B188,Employees!$A$5:$A$104,0)),0))</f>
        <v/>
      </c>
      <c r="H188" s="34" t="str">
        <f aca="false">IF(F188="","",ROUND(F188*G188,0))</f>
        <v/>
      </c>
      <c r="I188" s="35" t="str">
        <f aca="false">IF(A188="","","Q"&amp;(INT(MOD(MONTH(A188)-4,12)/3)+1)&amp;" "&amp;IF(MONTH(A188)&gt;=4,YEAR(A188),YEAR(A188)-1)&amp;"-"&amp;RIGHT(IF(MONTH(A188)&gt;=4,YEAR(A188),YEAR(A188)-1)+1,2))</f>
        <v/>
      </c>
      <c r="J188" s="27"/>
      <c r="K188" s="27"/>
    </row>
    <row r="189" customFormat="false" ht="15" hidden="false" customHeight="true" outlineLevel="0" collapsed="false">
      <c r="A189" s="36"/>
      <c r="B189" s="27"/>
      <c r="C189" s="30" t="str">
        <f aca="false">IF(B189="","",IFERROR(INDEX(Employees!$B$5:$B$104,MATCH(B189,Employees!$A$5:$A$104,0)),"Unknown code"))</f>
        <v/>
      </c>
      <c r="D189" s="37"/>
      <c r="E189" s="27"/>
      <c r="F189" s="32" t="str">
        <f aca="false">IF(OR(A189="",B189=""),"",IF(Settings!$B$13="Y",INT(IF(UPPER(E189)="Y",D189,MAX(0,D189-Settings!$B$9)))+IF(MOD(IF(UPPER(E189)="Y",D189,MAX(0,D189-Settings!$B$9)),1)&lt;0.25,0,IF(MOD(IF(UPPER(E189)="Y",D189,MAX(0,D189-Settings!$B$9)),1)&lt;=0.5,0.5,1)),IF(UPPER(E189)="Y",D189,MAX(0,D189-Settings!$B$9))))</f>
        <v/>
      </c>
      <c r="G189" s="33" t="str">
        <f aca="false">IF(F189="","",IFERROR(INDEX(Employees!$I$5:$I$104,MATCH(B189,Employees!$A$5:$A$104,0)),0))</f>
        <v/>
      </c>
      <c r="H189" s="34" t="str">
        <f aca="false">IF(F189="","",ROUND(F189*G189,0))</f>
        <v/>
      </c>
      <c r="I189" s="35" t="str">
        <f aca="false">IF(A189="","","Q"&amp;(INT(MOD(MONTH(A189)-4,12)/3)+1)&amp;" "&amp;IF(MONTH(A189)&gt;=4,YEAR(A189),YEAR(A189)-1)&amp;"-"&amp;RIGHT(IF(MONTH(A189)&gt;=4,YEAR(A189),YEAR(A189)-1)+1,2))</f>
        <v/>
      </c>
      <c r="J189" s="27"/>
      <c r="K189" s="27"/>
    </row>
    <row r="190" customFormat="false" ht="15" hidden="false" customHeight="true" outlineLevel="0" collapsed="false">
      <c r="A190" s="36"/>
      <c r="B190" s="27"/>
      <c r="C190" s="30" t="str">
        <f aca="false">IF(B190="","",IFERROR(INDEX(Employees!$B$5:$B$104,MATCH(B190,Employees!$A$5:$A$104,0)),"Unknown code"))</f>
        <v/>
      </c>
      <c r="D190" s="37"/>
      <c r="E190" s="27"/>
      <c r="F190" s="32" t="str">
        <f aca="false">IF(OR(A190="",B190=""),"",IF(Settings!$B$13="Y",INT(IF(UPPER(E190)="Y",D190,MAX(0,D190-Settings!$B$9)))+IF(MOD(IF(UPPER(E190)="Y",D190,MAX(0,D190-Settings!$B$9)),1)&lt;0.25,0,IF(MOD(IF(UPPER(E190)="Y",D190,MAX(0,D190-Settings!$B$9)),1)&lt;=0.5,0.5,1)),IF(UPPER(E190)="Y",D190,MAX(0,D190-Settings!$B$9))))</f>
        <v/>
      </c>
      <c r="G190" s="33" t="str">
        <f aca="false">IF(F190="","",IFERROR(INDEX(Employees!$I$5:$I$104,MATCH(B190,Employees!$A$5:$A$104,0)),0))</f>
        <v/>
      </c>
      <c r="H190" s="34" t="str">
        <f aca="false">IF(F190="","",ROUND(F190*G190,0))</f>
        <v/>
      </c>
      <c r="I190" s="35" t="str">
        <f aca="false">IF(A190="","","Q"&amp;(INT(MOD(MONTH(A190)-4,12)/3)+1)&amp;" "&amp;IF(MONTH(A190)&gt;=4,YEAR(A190),YEAR(A190)-1)&amp;"-"&amp;RIGHT(IF(MONTH(A190)&gt;=4,YEAR(A190),YEAR(A190)-1)+1,2))</f>
        <v/>
      </c>
      <c r="J190" s="27"/>
      <c r="K190" s="27"/>
    </row>
    <row r="191" customFormat="false" ht="15" hidden="false" customHeight="true" outlineLevel="0" collapsed="false">
      <c r="A191" s="36"/>
      <c r="B191" s="27"/>
      <c r="C191" s="30" t="str">
        <f aca="false">IF(B191="","",IFERROR(INDEX(Employees!$B$5:$B$104,MATCH(B191,Employees!$A$5:$A$104,0)),"Unknown code"))</f>
        <v/>
      </c>
      <c r="D191" s="37"/>
      <c r="E191" s="27"/>
      <c r="F191" s="32" t="str">
        <f aca="false">IF(OR(A191="",B191=""),"",IF(Settings!$B$13="Y",INT(IF(UPPER(E191)="Y",D191,MAX(0,D191-Settings!$B$9)))+IF(MOD(IF(UPPER(E191)="Y",D191,MAX(0,D191-Settings!$B$9)),1)&lt;0.25,0,IF(MOD(IF(UPPER(E191)="Y",D191,MAX(0,D191-Settings!$B$9)),1)&lt;=0.5,0.5,1)),IF(UPPER(E191)="Y",D191,MAX(0,D191-Settings!$B$9))))</f>
        <v/>
      </c>
      <c r="G191" s="33" t="str">
        <f aca="false">IF(F191="","",IFERROR(INDEX(Employees!$I$5:$I$104,MATCH(B191,Employees!$A$5:$A$104,0)),0))</f>
        <v/>
      </c>
      <c r="H191" s="34" t="str">
        <f aca="false">IF(F191="","",ROUND(F191*G191,0))</f>
        <v/>
      </c>
      <c r="I191" s="35" t="str">
        <f aca="false">IF(A191="","","Q"&amp;(INT(MOD(MONTH(A191)-4,12)/3)+1)&amp;" "&amp;IF(MONTH(A191)&gt;=4,YEAR(A191),YEAR(A191)-1)&amp;"-"&amp;RIGHT(IF(MONTH(A191)&gt;=4,YEAR(A191),YEAR(A191)-1)+1,2))</f>
        <v/>
      </c>
      <c r="J191" s="27"/>
      <c r="K191" s="27"/>
    </row>
    <row r="192" customFormat="false" ht="15" hidden="false" customHeight="true" outlineLevel="0" collapsed="false">
      <c r="A192" s="36"/>
      <c r="B192" s="27"/>
      <c r="C192" s="30" t="str">
        <f aca="false">IF(B192="","",IFERROR(INDEX(Employees!$B$5:$B$104,MATCH(B192,Employees!$A$5:$A$104,0)),"Unknown code"))</f>
        <v/>
      </c>
      <c r="D192" s="37"/>
      <c r="E192" s="27"/>
      <c r="F192" s="32" t="str">
        <f aca="false">IF(OR(A192="",B192=""),"",IF(Settings!$B$13="Y",INT(IF(UPPER(E192)="Y",D192,MAX(0,D192-Settings!$B$9)))+IF(MOD(IF(UPPER(E192)="Y",D192,MAX(0,D192-Settings!$B$9)),1)&lt;0.25,0,IF(MOD(IF(UPPER(E192)="Y",D192,MAX(0,D192-Settings!$B$9)),1)&lt;=0.5,0.5,1)),IF(UPPER(E192)="Y",D192,MAX(0,D192-Settings!$B$9))))</f>
        <v/>
      </c>
      <c r="G192" s="33" t="str">
        <f aca="false">IF(F192="","",IFERROR(INDEX(Employees!$I$5:$I$104,MATCH(B192,Employees!$A$5:$A$104,0)),0))</f>
        <v/>
      </c>
      <c r="H192" s="34" t="str">
        <f aca="false">IF(F192="","",ROUND(F192*G192,0))</f>
        <v/>
      </c>
      <c r="I192" s="35" t="str">
        <f aca="false">IF(A192="","","Q"&amp;(INT(MOD(MONTH(A192)-4,12)/3)+1)&amp;" "&amp;IF(MONTH(A192)&gt;=4,YEAR(A192),YEAR(A192)-1)&amp;"-"&amp;RIGHT(IF(MONTH(A192)&gt;=4,YEAR(A192),YEAR(A192)-1)+1,2))</f>
        <v/>
      </c>
      <c r="J192" s="27"/>
      <c r="K192" s="27"/>
    </row>
    <row r="193" customFormat="false" ht="15" hidden="false" customHeight="true" outlineLevel="0" collapsed="false">
      <c r="A193" s="36"/>
      <c r="B193" s="27"/>
      <c r="C193" s="30" t="str">
        <f aca="false">IF(B193="","",IFERROR(INDEX(Employees!$B$5:$B$104,MATCH(B193,Employees!$A$5:$A$104,0)),"Unknown code"))</f>
        <v/>
      </c>
      <c r="D193" s="37"/>
      <c r="E193" s="27"/>
      <c r="F193" s="32" t="str">
        <f aca="false">IF(OR(A193="",B193=""),"",IF(Settings!$B$13="Y",INT(IF(UPPER(E193)="Y",D193,MAX(0,D193-Settings!$B$9)))+IF(MOD(IF(UPPER(E193)="Y",D193,MAX(0,D193-Settings!$B$9)),1)&lt;0.25,0,IF(MOD(IF(UPPER(E193)="Y",D193,MAX(0,D193-Settings!$B$9)),1)&lt;=0.5,0.5,1)),IF(UPPER(E193)="Y",D193,MAX(0,D193-Settings!$B$9))))</f>
        <v/>
      </c>
      <c r="G193" s="33" t="str">
        <f aca="false">IF(F193="","",IFERROR(INDEX(Employees!$I$5:$I$104,MATCH(B193,Employees!$A$5:$A$104,0)),0))</f>
        <v/>
      </c>
      <c r="H193" s="34" t="str">
        <f aca="false">IF(F193="","",ROUND(F193*G193,0))</f>
        <v/>
      </c>
      <c r="I193" s="35" t="str">
        <f aca="false">IF(A193="","","Q"&amp;(INT(MOD(MONTH(A193)-4,12)/3)+1)&amp;" "&amp;IF(MONTH(A193)&gt;=4,YEAR(A193),YEAR(A193)-1)&amp;"-"&amp;RIGHT(IF(MONTH(A193)&gt;=4,YEAR(A193),YEAR(A193)-1)+1,2))</f>
        <v/>
      </c>
      <c r="J193" s="27"/>
      <c r="K193" s="27"/>
    </row>
    <row r="194" customFormat="false" ht="15" hidden="false" customHeight="true" outlineLevel="0" collapsed="false">
      <c r="A194" s="36"/>
      <c r="B194" s="27"/>
      <c r="C194" s="30" t="str">
        <f aca="false">IF(B194="","",IFERROR(INDEX(Employees!$B$5:$B$104,MATCH(B194,Employees!$A$5:$A$104,0)),"Unknown code"))</f>
        <v/>
      </c>
      <c r="D194" s="37"/>
      <c r="E194" s="27"/>
      <c r="F194" s="32" t="str">
        <f aca="false">IF(OR(A194="",B194=""),"",IF(Settings!$B$13="Y",INT(IF(UPPER(E194)="Y",D194,MAX(0,D194-Settings!$B$9)))+IF(MOD(IF(UPPER(E194)="Y",D194,MAX(0,D194-Settings!$B$9)),1)&lt;0.25,0,IF(MOD(IF(UPPER(E194)="Y",D194,MAX(0,D194-Settings!$B$9)),1)&lt;=0.5,0.5,1)),IF(UPPER(E194)="Y",D194,MAX(0,D194-Settings!$B$9))))</f>
        <v/>
      </c>
      <c r="G194" s="33" t="str">
        <f aca="false">IF(F194="","",IFERROR(INDEX(Employees!$I$5:$I$104,MATCH(B194,Employees!$A$5:$A$104,0)),0))</f>
        <v/>
      </c>
      <c r="H194" s="34" t="str">
        <f aca="false">IF(F194="","",ROUND(F194*G194,0))</f>
        <v/>
      </c>
      <c r="I194" s="35" t="str">
        <f aca="false">IF(A194="","","Q"&amp;(INT(MOD(MONTH(A194)-4,12)/3)+1)&amp;" "&amp;IF(MONTH(A194)&gt;=4,YEAR(A194),YEAR(A194)-1)&amp;"-"&amp;RIGHT(IF(MONTH(A194)&gt;=4,YEAR(A194),YEAR(A194)-1)+1,2))</f>
        <v/>
      </c>
      <c r="J194" s="27"/>
      <c r="K194" s="27"/>
    </row>
    <row r="195" customFormat="false" ht="15" hidden="false" customHeight="true" outlineLevel="0" collapsed="false">
      <c r="A195" s="36"/>
      <c r="B195" s="27"/>
      <c r="C195" s="30" t="str">
        <f aca="false">IF(B195="","",IFERROR(INDEX(Employees!$B$5:$B$104,MATCH(B195,Employees!$A$5:$A$104,0)),"Unknown code"))</f>
        <v/>
      </c>
      <c r="D195" s="37"/>
      <c r="E195" s="27"/>
      <c r="F195" s="32" t="str">
        <f aca="false">IF(OR(A195="",B195=""),"",IF(Settings!$B$13="Y",INT(IF(UPPER(E195)="Y",D195,MAX(0,D195-Settings!$B$9)))+IF(MOD(IF(UPPER(E195)="Y",D195,MAX(0,D195-Settings!$B$9)),1)&lt;0.25,0,IF(MOD(IF(UPPER(E195)="Y",D195,MAX(0,D195-Settings!$B$9)),1)&lt;=0.5,0.5,1)),IF(UPPER(E195)="Y",D195,MAX(0,D195-Settings!$B$9))))</f>
        <v/>
      </c>
      <c r="G195" s="33" t="str">
        <f aca="false">IF(F195="","",IFERROR(INDEX(Employees!$I$5:$I$104,MATCH(B195,Employees!$A$5:$A$104,0)),0))</f>
        <v/>
      </c>
      <c r="H195" s="34" t="str">
        <f aca="false">IF(F195="","",ROUND(F195*G195,0))</f>
        <v/>
      </c>
      <c r="I195" s="35" t="str">
        <f aca="false">IF(A195="","","Q"&amp;(INT(MOD(MONTH(A195)-4,12)/3)+1)&amp;" "&amp;IF(MONTH(A195)&gt;=4,YEAR(A195),YEAR(A195)-1)&amp;"-"&amp;RIGHT(IF(MONTH(A195)&gt;=4,YEAR(A195),YEAR(A195)-1)+1,2))</f>
        <v/>
      </c>
      <c r="J195" s="27"/>
      <c r="K195" s="27"/>
    </row>
    <row r="196" customFormat="false" ht="15" hidden="false" customHeight="true" outlineLevel="0" collapsed="false">
      <c r="A196" s="36"/>
      <c r="B196" s="27"/>
      <c r="C196" s="30" t="str">
        <f aca="false">IF(B196="","",IFERROR(INDEX(Employees!$B$5:$B$104,MATCH(B196,Employees!$A$5:$A$104,0)),"Unknown code"))</f>
        <v/>
      </c>
      <c r="D196" s="37"/>
      <c r="E196" s="27"/>
      <c r="F196" s="32" t="str">
        <f aca="false">IF(OR(A196="",B196=""),"",IF(Settings!$B$13="Y",INT(IF(UPPER(E196)="Y",D196,MAX(0,D196-Settings!$B$9)))+IF(MOD(IF(UPPER(E196)="Y",D196,MAX(0,D196-Settings!$B$9)),1)&lt;0.25,0,IF(MOD(IF(UPPER(E196)="Y",D196,MAX(0,D196-Settings!$B$9)),1)&lt;=0.5,0.5,1)),IF(UPPER(E196)="Y",D196,MAX(0,D196-Settings!$B$9))))</f>
        <v/>
      </c>
      <c r="G196" s="33" t="str">
        <f aca="false">IF(F196="","",IFERROR(INDEX(Employees!$I$5:$I$104,MATCH(B196,Employees!$A$5:$A$104,0)),0))</f>
        <v/>
      </c>
      <c r="H196" s="34" t="str">
        <f aca="false">IF(F196="","",ROUND(F196*G196,0))</f>
        <v/>
      </c>
      <c r="I196" s="35" t="str">
        <f aca="false">IF(A196="","","Q"&amp;(INT(MOD(MONTH(A196)-4,12)/3)+1)&amp;" "&amp;IF(MONTH(A196)&gt;=4,YEAR(A196),YEAR(A196)-1)&amp;"-"&amp;RIGHT(IF(MONTH(A196)&gt;=4,YEAR(A196),YEAR(A196)-1)+1,2))</f>
        <v/>
      </c>
      <c r="J196" s="27"/>
      <c r="K196" s="27"/>
    </row>
    <row r="197" customFormat="false" ht="15" hidden="false" customHeight="true" outlineLevel="0" collapsed="false">
      <c r="A197" s="36"/>
      <c r="B197" s="27"/>
      <c r="C197" s="30" t="str">
        <f aca="false">IF(B197="","",IFERROR(INDEX(Employees!$B$5:$B$104,MATCH(B197,Employees!$A$5:$A$104,0)),"Unknown code"))</f>
        <v/>
      </c>
      <c r="D197" s="37"/>
      <c r="E197" s="27"/>
      <c r="F197" s="32" t="str">
        <f aca="false">IF(OR(A197="",B197=""),"",IF(Settings!$B$13="Y",INT(IF(UPPER(E197)="Y",D197,MAX(0,D197-Settings!$B$9)))+IF(MOD(IF(UPPER(E197)="Y",D197,MAX(0,D197-Settings!$B$9)),1)&lt;0.25,0,IF(MOD(IF(UPPER(E197)="Y",D197,MAX(0,D197-Settings!$B$9)),1)&lt;=0.5,0.5,1)),IF(UPPER(E197)="Y",D197,MAX(0,D197-Settings!$B$9))))</f>
        <v/>
      </c>
      <c r="G197" s="33" t="str">
        <f aca="false">IF(F197="","",IFERROR(INDEX(Employees!$I$5:$I$104,MATCH(B197,Employees!$A$5:$A$104,0)),0))</f>
        <v/>
      </c>
      <c r="H197" s="34" t="str">
        <f aca="false">IF(F197="","",ROUND(F197*G197,0))</f>
        <v/>
      </c>
      <c r="I197" s="35" t="str">
        <f aca="false">IF(A197="","","Q"&amp;(INT(MOD(MONTH(A197)-4,12)/3)+1)&amp;" "&amp;IF(MONTH(A197)&gt;=4,YEAR(A197),YEAR(A197)-1)&amp;"-"&amp;RIGHT(IF(MONTH(A197)&gt;=4,YEAR(A197),YEAR(A197)-1)+1,2))</f>
        <v/>
      </c>
      <c r="J197" s="27"/>
      <c r="K197" s="27"/>
    </row>
    <row r="198" customFormat="false" ht="15" hidden="false" customHeight="true" outlineLevel="0" collapsed="false">
      <c r="A198" s="36"/>
      <c r="B198" s="27"/>
      <c r="C198" s="30" t="str">
        <f aca="false">IF(B198="","",IFERROR(INDEX(Employees!$B$5:$B$104,MATCH(B198,Employees!$A$5:$A$104,0)),"Unknown code"))</f>
        <v/>
      </c>
      <c r="D198" s="37"/>
      <c r="E198" s="27"/>
      <c r="F198" s="32" t="str">
        <f aca="false">IF(OR(A198="",B198=""),"",IF(Settings!$B$13="Y",INT(IF(UPPER(E198)="Y",D198,MAX(0,D198-Settings!$B$9)))+IF(MOD(IF(UPPER(E198)="Y",D198,MAX(0,D198-Settings!$B$9)),1)&lt;0.25,0,IF(MOD(IF(UPPER(E198)="Y",D198,MAX(0,D198-Settings!$B$9)),1)&lt;=0.5,0.5,1)),IF(UPPER(E198)="Y",D198,MAX(0,D198-Settings!$B$9))))</f>
        <v/>
      </c>
      <c r="G198" s="33" t="str">
        <f aca="false">IF(F198="","",IFERROR(INDEX(Employees!$I$5:$I$104,MATCH(B198,Employees!$A$5:$A$104,0)),0))</f>
        <v/>
      </c>
      <c r="H198" s="34" t="str">
        <f aca="false">IF(F198="","",ROUND(F198*G198,0))</f>
        <v/>
      </c>
      <c r="I198" s="35" t="str">
        <f aca="false">IF(A198="","","Q"&amp;(INT(MOD(MONTH(A198)-4,12)/3)+1)&amp;" "&amp;IF(MONTH(A198)&gt;=4,YEAR(A198),YEAR(A198)-1)&amp;"-"&amp;RIGHT(IF(MONTH(A198)&gt;=4,YEAR(A198),YEAR(A198)-1)+1,2))</f>
        <v/>
      </c>
      <c r="J198" s="27"/>
      <c r="K198" s="27"/>
    </row>
    <row r="199" customFormat="false" ht="15" hidden="false" customHeight="true" outlineLevel="0" collapsed="false">
      <c r="A199" s="36"/>
      <c r="B199" s="27"/>
      <c r="C199" s="30" t="str">
        <f aca="false">IF(B199="","",IFERROR(INDEX(Employees!$B$5:$B$104,MATCH(B199,Employees!$A$5:$A$104,0)),"Unknown code"))</f>
        <v/>
      </c>
      <c r="D199" s="37"/>
      <c r="E199" s="27"/>
      <c r="F199" s="32" t="str">
        <f aca="false">IF(OR(A199="",B199=""),"",IF(Settings!$B$13="Y",INT(IF(UPPER(E199)="Y",D199,MAX(0,D199-Settings!$B$9)))+IF(MOD(IF(UPPER(E199)="Y",D199,MAX(0,D199-Settings!$B$9)),1)&lt;0.25,0,IF(MOD(IF(UPPER(E199)="Y",D199,MAX(0,D199-Settings!$B$9)),1)&lt;=0.5,0.5,1)),IF(UPPER(E199)="Y",D199,MAX(0,D199-Settings!$B$9))))</f>
        <v/>
      </c>
      <c r="G199" s="33" t="str">
        <f aca="false">IF(F199="","",IFERROR(INDEX(Employees!$I$5:$I$104,MATCH(B199,Employees!$A$5:$A$104,0)),0))</f>
        <v/>
      </c>
      <c r="H199" s="34" t="str">
        <f aca="false">IF(F199="","",ROUND(F199*G199,0))</f>
        <v/>
      </c>
      <c r="I199" s="35" t="str">
        <f aca="false">IF(A199="","","Q"&amp;(INT(MOD(MONTH(A199)-4,12)/3)+1)&amp;" "&amp;IF(MONTH(A199)&gt;=4,YEAR(A199),YEAR(A199)-1)&amp;"-"&amp;RIGHT(IF(MONTH(A199)&gt;=4,YEAR(A199),YEAR(A199)-1)+1,2))</f>
        <v/>
      </c>
      <c r="J199" s="27"/>
      <c r="K199" s="27"/>
    </row>
    <row r="200" customFormat="false" ht="15" hidden="false" customHeight="true" outlineLevel="0" collapsed="false">
      <c r="A200" s="36"/>
      <c r="B200" s="27"/>
      <c r="C200" s="30" t="str">
        <f aca="false">IF(B200="","",IFERROR(INDEX(Employees!$B$5:$B$104,MATCH(B200,Employees!$A$5:$A$104,0)),"Unknown code"))</f>
        <v/>
      </c>
      <c r="D200" s="37"/>
      <c r="E200" s="27"/>
      <c r="F200" s="32" t="str">
        <f aca="false">IF(OR(A200="",B200=""),"",IF(Settings!$B$13="Y",INT(IF(UPPER(E200)="Y",D200,MAX(0,D200-Settings!$B$9)))+IF(MOD(IF(UPPER(E200)="Y",D200,MAX(0,D200-Settings!$B$9)),1)&lt;0.25,0,IF(MOD(IF(UPPER(E200)="Y",D200,MAX(0,D200-Settings!$B$9)),1)&lt;=0.5,0.5,1)),IF(UPPER(E200)="Y",D200,MAX(0,D200-Settings!$B$9))))</f>
        <v/>
      </c>
      <c r="G200" s="33" t="str">
        <f aca="false">IF(F200="","",IFERROR(INDEX(Employees!$I$5:$I$104,MATCH(B200,Employees!$A$5:$A$104,0)),0))</f>
        <v/>
      </c>
      <c r="H200" s="34" t="str">
        <f aca="false">IF(F200="","",ROUND(F200*G200,0))</f>
        <v/>
      </c>
      <c r="I200" s="35" t="str">
        <f aca="false">IF(A200="","","Q"&amp;(INT(MOD(MONTH(A200)-4,12)/3)+1)&amp;" "&amp;IF(MONTH(A200)&gt;=4,YEAR(A200),YEAR(A200)-1)&amp;"-"&amp;RIGHT(IF(MONTH(A200)&gt;=4,YEAR(A200),YEAR(A200)-1)+1,2))</f>
        <v/>
      </c>
      <c r="J200" s="27"/>
      <c r="K200" s="27"/>
    </row>
    <row r="201" customFormat="false" ht="15" hidden="false" customHeight="true" outlineLevel="0" collapsed="false">
      <c r="A201" s="36"/>
      <c r="B201" s="27"/>
      <c r="C201" s="30" t="str">
        <f aca="false">IF(B201="","",IFERROR(INDEX(Employees!$B$5:$B$104,MATCH(B201,Employees!$A$5:$A$104,0)),"Unknown code"))</f>
        <v/>
      </c>
      <c r="D201" s="37"/>
      <c r="E201" s="27"/>
      <c r="F201" s="32" t="str">
        <f aca="false">IF(OR(A201="",B201=""),"",IF(Settings!$B$13="Y",INT(IF(UPPER(E201)="Y",D201,MAX(0,D201-Settings!$B$9)))+IF(MOD(IF(UPPER(E201)="Y",D201,MAX(0,D201-Settings!$B$9)),1)&lt;0.25,0,IF(MOD(IF(UPPER(E201)="Y",D201,MAX(0,D201-Settings!$B$9)),1)&lt;=0.5,0.5,1)),IF(UPPER(E201)="Y",D201,MAX(0,D201-Settings!$B$9))))</f>
        <v/>
      </c>
      <c r="G201" s="33" t="str">
        <f aca="false">IF(F201="","",IFERROR(INDEX(Employees!$I$5:$I$104,MATCH(B201,Employees!$A$5:$A$104,0)),0))</f>
        <v/>
      </c>
      <c r="H201" s="34" t="str">
        <f aca="false">IF(F201="","",ROUND(F201*G201,0))</f>
        <v/>
      </c>
      <c r="I201" s="35" t="str">
        <f aca="false">IF(A201="","","Q"&amp;(INT(MOD(MONTH(A201)-4,12)/3)+1)&amp;" "&amp;IF(MONTH(A201)&gt;=4,YEAR(A201),YEAR(A201)-1)&amp;"-"&amp;RIGHT(IF(MONTH(A201)&gt;=4,YEAR(A201),YEAR(A201)-1)+1,2))</f>
        <v/>
      </c>
      <c r="J201" s="27"/>
      <c r="K201" s="27"/>
    </row>
    <row r="202" customFormat="false" ht="15" hidden="false" customHeight="true" outlineLevel="0" collapsed="false">
      <c r="A202" s="36"/>
      <c r="B202" s="27"/>
      <c r="C202" s="30" t="str">
        <f aca="false">IF(B202="","",IFERROR(INDEX(Employees!$B$5:$B$104,MATCH(B202,Employees!$A$5:$A$104,0)),"Unknown code"))</f>
        <v/>
      </c>
      <c r="D202" s="37"/>
      <c r="E202" s="27"/>
      <c r="F202" s="32" t="str">
        <f aca="false">IF(OR(A202="",B202=""),"",IF(Settings!$B$13="Y",INT(IF(UPPER(E202)="Y",D202,MAX(0,D202-Settings!$B$9)))+IF(MOD(IF(UPPER(E202)="Y",D202,MAX(0,D202-Settings!$B$9)),1)&lt;0.25,0,IF(MOD(IF(UPPER(E202)="Y",D202,MAX(0,D202-Settings!$B$9)),1)&lt;=0.5,0.5,1)),IF(UPPER(E202)="Y",D202,MAX(0,D202-Settings!$B$9))))</f>
        <v/>
      </c>
      <c r="G202" s="33" t="str">
        <f aca="false">IF(F202="","",IFERROR(INDEX(Employees!$I$5:$I$104,MATCH(B202,Employees!$A$5:$A$104,0)),0))</f>
        <v/>
      </c>
      <c r="H202" s="34" t="str">
        <f aca="false">IF(F202="","",ROUND(F202*G202,0))</f>
        <v/>
      </c>
      <c r="I202" s="35" t="str">
        <f aca="false">IF(A202="","","Q"&amp;(INT(MOD(MONTH(A202)-4,12)/3)+1)&amp;" "&amp;IF(MONTH(A202)&gt;=4,YEAR(A202),YEAR(A202)-1)&amp;"-"&amp;RIGHT(IF(MONTH(A202)&gt;=4,YEAR(A202),YEAR(A202)-1)+1,2))</f>
        <v/>
      </c>
      <c r="J202" s="27"/>
      <c r="K202" s="27"/>
    </row>
    <row r="203" customFormat="false" ht="15" hidden="false" customHeight="true" outlineLevel="0" collapsed="false">
      <c r="A203" s="36"/>
      <c r="B203" s="27"/>
      <c r="C203" s="30" t="str">
        <f aca="false">IF(B203="","",IFERROR(INDEX(Employees!$B$5:$B$104,MATCH(B203,Employees!$A$5:$A$104,0)),"Unknown code"))</f>
        <v/>
      </c>
      <c r="D203" s="37"/>
      <c r="E203" s="27"/>
      <c r="F203" s="32" t="str">
        <f aca="false">IF(OR(A203="",B203=""),"",IF(Settings!$B$13="Y",INT(IF(UPPER(E203)="Y",D203,MAX(0,D203-Settings!$B$9)))+IF(MOD(IF(UPPER(E203)="Y",D203,MAX(0,D203-Settings!$B$9)),1)&lt;0.25,0,IF(MOD(IF(UPPER(E203)="Y",D203,MAX(0,D203-Settings!$B$9)),1)&lt;=0.5,0.5,1)),IF(UPPER(E203)="Y",D203,MAX(0,D203-Settings!$B$9))))</f>
        <v/>
      </c>
      <c r="G203" s="33" t="str">
        <f aca="false">IF(F203="","",IFERROR(INDEX(Employees!$I$5:$I$104,MATCH(B203,Employees!$A$5:$A$104,0)),0))</f>
        <v/>
      </c>
      <c r="H203" s="34" t="str">
        <f aca="false">IF(F203="","",ROUND(F203*G203,0))</f>
        <v/>
      </c>
      <c r="I203" s="35" t="str">
        <f aca="false">IF(A203="","","Q"&amp;(INT(MOD(MONTH(A203)-4,12)/3)+1)&amp;" "&amp;IF(MONTH(A203)&gt;=4,YEAR(A203),YEAR(A203)-1)&amp;"-"&amp;RIGHT(IF(MONTH(A203)&gt;=4,YEAR(A203),YEAR(A203)-1)+1,2))</f>
        <v/>
      </c>
      <c r="J203" s="27"/>
      <c r="K203" s="27"/>
    </row>
    <row r="204" customFormat="false" ht="15" hidden="false" customHeight="true" outlineLevel="0" collapsed="false">
      <c r="A204" s="36"/>
      <c r="B204" s="27"/>
      <c r="C204" s="30" t="str">
        <f aca="false">IF(B204="","",IFERROR(INDEX(Employees!$B$5:$B$104,MATCH(B204,Employees!$A$5:$A$104,0)),"Unknown code"))</f>
        <v/>
      </c>
      <c r="D204" s="37"/>
      <c r="E204" s="27"/>
      <c r="F204" s="32" t="str">
        <f aca="false">IF(OR(A204="",B204=""),"",IF(Settings!$B$13="Y",INT(IF(UPPER(E204)="Y",D204,MAX(0,D204-Settings!$B$9)))+IF(MOD(IF(UPPER(E204)="Y",D204,MAX(0,D204-Settings!$B$9)),1)&lt;0.25,0,IF(MOD(IF(UPPER(E204)="Y",D204,MAX(0,D204-Settings!$B$9)),1)&lt;=0.5,0.5,1)),IF(UPPER(E204)="Y",D204,MAX(0,D204-Settings!$B$9))))</f>
        <v/>
      </c>
      <c r="G204" s="33" t="str">
        <f aca="false">IF(F204="","",IFERROR(INDEX(Employees!$I$5:$I$104,MATCH(B204,Employees!$A$5:$A$104,0)),0))</f>
        <v/>
      </c>
      <c r="H204" s="34" t="str">
        <f aca="false">IF(F204="","",ROUND(F204*G204,0))</f>
        <v/>
      </c>
      <c r="I204" s="35" t="str">
        <f aca="false">IF(A204="","","Q"&amp;(INT(MOD(MONTH(A204)-4,12)/3)+1)&amp;" "&amp;IF(MONTH(A204)&gt;=4,YEAR(A204),YEAR(A204)-1)&amp;"-"&amp;RIGHT(IF(MONTH(A204)&gt;=4,YEAR(A204),YEAR(A204)-1)+1,2))</f>
        <v/>
      </c>
      <c r="J204" s="27"/>
      <c r="K204" s="27"/>
    </row>
    <row r="205" customFormat="false" ht="15" hidden="false" customHeight="true" outlineLevel="0" collapsed="false">
      <c r="A205" s="36"/>
      <c r="B205" s="27"/>
      <c r="C205" s="30" t="str">
        <f aca="false">IF(B205="","",IFERROR(INDEX(Employees!$B$5:$B$104,MATCH(B205,Employees!$A$5:$A$104,0)),"Unknown code"))</f>
        <v/>
      </c>
      <c r="D205" s="37"/>
      <c r="E205" s="27"/>
      <c r="F205" s="32" t="str">
        <f aca="false">IF(OR(A205="",B205=""),"",IF(Settings!$B$13="Y",INT(IF(UPPER(E205)="Y",D205,MAX(0,D205-Settings!$B$9)))+IF(MOD(IF(UPPER(E205)="Y",D205,MAX(0,D205-Settings!$B$9)),1)&lt;0.25,0,IF(MOD(IF(UPPER(E205)="Y",D205,MAX(0,D205-Settings!$B$9)),1)&lt;=0.5,0.5,1)),IF(UPPER(E205)="Y",D205,MAX(0,D205-Settings!$B$9))))</f>
        <v/>
      </c>
      <c r="G205" s="33" t="str">
        <f aca="false">IF(F205="","",IFERROR(INDEX(Employees!$I$5:$I$104,MATCH(B205,Employees!$A$5:$A$104,0)),0))</f>
        <v/>
      </c>
      <c r="H205" s="34" t="str">
        <f aca="false">IF(F205="","",ROUND(F205*G205,0))</f>
        <v/>
      </c>
      <c r="I205" s="35" t="str">
        <f aca="false">IF(A205="","","Q"&amp;(INT(MOD(MONTH(A205)-4,12)/3)+1)&amp;" "&amp;IF(MONTH(A205)&gt;=4,YEAR(A205),YEAR(A205)-1)&amp;"-"&amp;RIGHT(IF(MONTH(A205)&gt;=4,YEAR(A205),YEAR(A205)-1)+1,2))</f>
        <v/>
      </c>
      <c r="J205" s="27"/>
      <c r="K205" s="27"/>
    </row>
    <row r="206" customFormat="false" ht="15" hidden="false" customHeight="true" outlineLevel="0" collapsed="false">
      <c r="A206" s="36"/>
      <c r="B206" s="27"/>
      <c r="C206" s="30" t="str">
        <f aca="false">IF(B206="","",IFERROR(INDEX(Employees!$B$5:$B$104,MATCH(B206,Employees!$A$5:$A$104,0)),"Unknown code"))</f>
        <v/>
      </c>
      <c r="D206" s="37"/>
      <c r="E206" s="27"/>
      <c r="F206" s="32" t="str">
        <f aca="false">IF(OR(A206="",B206=""),"",IF(Settings!$B$13="Y",INT(IF(UPPER(E206)="Y",D206,MAX(0,D206-Settings!$B$9)))+IF(MOD(IF(UPPER(E206)="Y",D206,MAX(0,D206-Settings!$B$9)),1)&lt;0.25,0,IF(MOD(IF(UPPER(E206)="Y",D206,MAX(0,D206-Settings!$B$9)),1)&lt;=0.5,0.5,1)),IF(UPPER(E206)="Y",D206,MAX(0,D206-Settings!$B$9))))</f>
        <v/>
      </c>
      <c r="G206" s="33" t="str">
        <f aca="false">IF(F206="","",IFERROR(INDEX(Employees!$I$5:$I$104,MATCH(B206,Employees!$A$5:$A$104,0)),0))</f>
        <v/>
      </c>
      <c r="H206" s="34" t="str">
        <f aca="false">IF(F206="","",ROUND(F206*G206,0))</f>
        <v/>
      </c>
      <c r="I206" s="35" t="str">
        <f aca="false">IF(A206="","","Q"&amp;(INT(MOD(MONTH(A206)-4,12)/3)+1)&amp;" "&amp;IF(MONTH(A206)&gt;=4,YEAR(A206),YEAR(A206)-1)&amp;"-"&amp;RIGHT(IF(MONTH(A206)&gt;=4,YEAR(A206),YEAR(A206)-1)+1,2))</f>
        <v/>
      </c>
      <c r="J206" s="27"/>
      <c r="K206" s="27"/>
    </row>
    <row r="207" customFormat="false" ht="15" hidden="false" customHeight="true" outlineLevel="0" collapsed="false">
      <c r="A207" s="36"/>
      <c r="B207" s="27"/>
      <c r="C207" s="30" t="str">
        <f aca="false">IF(B207="","",IFERROR(INDEX(Employees!$B$5:$B$104,MATCH(B207,Employees!$A$5:$A$104,0)),"Unknown code"))</f>
        <v/>
      </c>
      <c r="D207" s="37"/>
      <c r="E207" s="27"/>
      <c r="F207" s="32" t="str">
        <f aca="false">IF(OR(A207="",B207=""),"",IF(Settings!$B$13="Y",INT(IF(UPPER(E207)="Y",D207,MAX(0,D207-Settings!$B$9)))+IF(MOD(IF(UPPER(E207)="Y",D207,MAX(0,D207-Settings!$B$9)),1)&lt;0.25,0,IF(MOD(IF(UPPER(E207)="Y",D207,MAX(0,D207-Settings!$B$9)),1)&lt;=0.5,0.5,1)),IF(UPPER(E207)="Y",D207,MAX(0,D207-Settings!$B$9))))</f>
        <v/>
      </c>
      <c r="G207" s="33" t="str">
        <f aca="false">IF(F207="","",IFERROR(INDEX(Employees!$I$5:$I$104,MATCH(B207,Employees!$A$5:$A$104,0)),0))</f>
        <v/>
      </c>
      <c r="H207" s="34" t="str">
        <f aca="false">IF(F207="","",ROUND(F207*G207,0))</f>
        <v/>
      </c>
      <c r="I207" s="35" t="str">
        <f aca="false">IF(A207="","","Q"&amp;(INT(MOD(MONTH(A207)-4,12)/3)+1)&amp;" "&amp;IF(MONTH(A207)&gt;=4,YEAR(A207),YEAR(A207)-1)&amp;"-"&amp;RIGHT(IF(MONTH(A207)&gt;=4,YEAR(A207),YEAR(A207)-1)+1,2))</f>
        <v/>
      </c>
      <c r="J207" s="27"/>
      <c r="K207" s="27"/>
    </row>
    <row r="208" customFormat="false" ht="15" hidden="false" customHeight="true" outlineLevel="0" collapsed="false">
      <c r="A208" s="36"/>
      <c r="B208" s="27"/>
      <c r="C208" s="30" t="str">
        <f aca="false">IF(B208="","",IFERROR(INDEX(Employees!$B$5:$B$104,MATCH(B208,Employees!$A$5:$A$104,0)),"Unknown code"))</f>
        <v/>
      </c>
      <c r="D208" s="37"/>
      <c r="E208" s="27"/>
      <c r="F208" s="32" t="str">
        <f aca="false">IF(OR(A208="",B208=""),"",IF(Settings!$B$13="Y",INT(IF(UPPER(E208)="Y",D208,MAX(0,D208-Settings!$B$9)))+IF(MOD(IF(UPPER(E208)="Y",D208,MAX(0,D208-Settings!$B$9)),1)&lt;0.25,0,IF(MOD(IF(UPPER(E208)="Y",D208,MAX(0,D208-Settings!$B$9)),1)&lt;=0.5,0.5,1)),IF(UPPER(E208)="Y",D208,MAX(0,D208-Settings!$B$9))))</f>
        <v/>
      </c>
      <c r="G208" s="33" t="str">
        <f aca="false">IF(F208="","",IFERROR(INDEX(Employees!$I$5:$I$104,MATCH(B208,Employees!$A$5:$A$104,0)),0))</f>
        <v/>
      </c>
      <c r="H208" s="34" t="str">
        <f aca="false">IF(F208="","",ROUND(F208*G208,0))</f>
        <v/>
      </c>
      <c r="I208" s="35" t="str">
        <f aca="false">IF(A208="","","Q"&amp;(INT(MOD(MONTH(A208)-4,12)/3)+1)&amp;" "&amp;IF(MONTH(A208)&gt;=4,YEAR(A208),YEAR(A208)-1)&amp;"-"&amp;RIGHT(IF(MONTH(A208)&gt;=4,YEAR(A208),YEAR(A208)-1)+1,2))</f>
        <v/>
      </c>
      <c r="J208" s="27"/>
      <c r="K208" s="27"/>
    </row>
    <row r="209" customFormat="false" ht="15" hidden="false" customHeight="true" outlineLevel="0" collapsed="false">
      <c r="A209" s="36"/>
      <c r="B209" s="27"/>
      <c r="C209" s="30" t="str">
        <f aca="false">IF(B209="","",IFERROR(INDEX(Employees!$B$5:$B$104,MATCH(B209,Employees!$A$5:$A$104,0)),"Unknown code"))</f>
        <v/>
      </c>
      <c r="D209" s="37"/>
      <c r="E209" s="27"/>
      <c r="F209" s="32" t="str">
        <f aca="false">IF(OR(A209="",B209=""),"",IF(Settings!$B$13="Y",INT(IF(UPPER(E209)="Y",D209,MAX(0,D209-Settings!$B$9)))+IF(MOD(IF(UPPER(E209)="Y",D209,MAX(0,D209-Settings!$B$9)),1)&lt;0.25,0,IF(MOD(IF(UPPER(E209)="Y",D209,MAX(0,D209-Settings!$B$9)),1)&lt;=0.5,0.5,1)),IF(UPPER(E209)="Y",D209,MAX(0,D209-Settings!$B$9))))</f>
        <v/>
      </c>
      <c r="G209" s="33" t="str">
        <f aca="false">IF(F209="","",IFERROR(INDEX(Employees!$I$5:$I$104,MATCH(B209,Employees!$A$5:$A$104,0)),0))</f>
        <v/>
      </c>
      <c r="H209" s="34" t="str">
        <f aca="false">IF(F209="","",ROUND(F209*G209,0))</f>
        <v/>
      </c>
      <c r="I209" s="35" t="str">
        <f aca="false">IF(A209="","","Q"&amp;(INT(MOD(MONTH(A209)-4,12)/3)+1)&amp;" "&amp;IF(MONTH(A209)&gt;=4,YEAR(A209),YEAR(A209)-1)&amp;"-"&amp;RIGHT(IF(MONTH(A209)&gt;=4,YEAR(A209),YEAR(A209)-1)+1,2))</f>
        <v/>
      </c>
      <c r="J209" s="27"/>
      <c r="K209" s="27"/>
    </row>
    <row r="210" customFormat="false" ht="15" hidden="false" customHeight="true" outlineLevel="0" collapsed="false">
      <c r="A210" s="36"/>
      <c r="B210" s="27"/>
      <c r="C210" s="30" t="str">
        <f aca="false">IF(B210="","",IFERROR(INDEX(Employees!$B$5:$B$104,MATCH(B210,Employees!$A$5:$A$104,0)),"Unknown code"))</f>
        <v/>
      </c>
      <c r="D210" s="37"/>
      <c r="E210" s="27"/>
      <c r="F210" s="32" t="str">
        <f aca="false">IF(OR(A210="",B210=""),"",IF(Settings!$B$13="Y",INT(IF(UPPER(E210)="Y",D210,MAX(0,D210-Settings!$B$9)))+IF(MOD(IF(UPPER(E210)="Y",D210,MAX(0,D210-Settings!$B$9)),1)&lt;0.25,0,IF(MOD(IF(UPPER(E210)="Y",D210,MAX(0,D210-Settings!$B$9)),1)&lt;=0.5,0.5,1)),IF(UPPER(E210)="Y",D210,MAX(0,D210-Settings!$B$9))))</f>
        <v/>
      </c>
      <c r="G210" s="33" t="str">
        <f aca="false">IF(F210="","",IFERROR(INDEX(Employees!$I$5:$I$104,MATCH(B210,Employees!$A$5:$A$104,0)),0))</f>
        <v/>
      </c>
      <c r="H210" s="34" t="str">
        <f aca="false">IF(F210="","",ROUND(F210*G210,0))</f>
        <v/>
      </c>
      <c r="I210" s="35" t="str">
        <f aca="false">IF(A210="","","Q"&amp;(INT(MOD(MONTH(A210)-4,12)/3)+1)&amp;" "&amp;IF(MONTH(A210)&gt;=4,YEAR(A210),YEAR(A210)-1)&amp;"-"&amp;RIGHT(IF(MONTH(A210)&gt;=4,YEAR(A210),YEAR(A210)-1)+1,2))</f>
        <v/>
      </c>
      <c r="J210" s="27"/>
      <c r="K210" s="27"/>
    </row>
    <row r="211" customFormat="false" ht="15" hidden="false" customHeight="true" outlineLevel="0" collapsed="false">
      <c r="A211" s="36"/>
      <c r="B211" s="27"/>
      <c r="C211" s="30" t="str">
        <f aca="false">IF(B211="","",IFERROR(INDEX(Employees!$B$5:$B$104,MATCH(B211,Employees!$A$5:$A$104,0)),"Unknown code"))</f>
        <v/>
      </c>
      <c r="D211" s="37"/>
      <c r="E211" s="27"/>
      <c r="F211" s="32" t="str">
        <f aca="false">IF(OR(A211="",B211=""),"",IF(Settings!$B$13="Y",INT(IF(UPPER(E211)="Y",D211,MAX(0,D211-Settings!$B$9)))+IF(MOD(IF(UPPER(E211)="Y",D211,MAX(0,D211-Settings!$B$9)),1)&lt;0.25,0,IF(MOD(IF(UPPER(E211)="Y",D211,MAX(0,D211-Settings!$B$9)),1)&lt;=0.5,0.5,1)),IF(UPPER(E211)="Y",D211,MAX(0,D211-Settings!$B$9))))</f>
        <v/>
      </c>
      <c r="G211" s="33" t="str">
        <f aca="false">IF(F211="","",IFERROR(INDEX(Employees!$I$5:$I$104,MATCH(B211,Employees!$A$5:$A$104,0)),0))</f>
        <v/>
      </c>
      <c r="H211" s="34" t="str">
        <f aca="false">IF(F211="","",ROUND(F211*G211,0))</f>
        <v/>
      </c>
      <c r="I211" s="35" t="str">
        <f aca="false">IF(A211="","","Q"&amp;(INT(MOD(MONTH(A211)-4,12)/3)+1)&amp;" "&amp;IF(MONTH(A211)&gt;=4,YEAR(A211),YEAR(A211)-1)&amp;"-"&amp;RIGHT(IF(MONTH(A211)&gt;=4,YEAR(A211),YEAR(A211)-1)+1,2))</f>
        <v/>
      </c>
      <c r="J211" s="27"/>
      <c r="K211" s="27"/>
    </row>
    <row r="212" customFormat="false" ht="15" hidden="false" customHeight="true" outlineLevel="0" collapsed="false">
      <c r="A212" s="36"/>
      <c r="B212" s="27"/>
      <c r="C212" s="30" t="str">
        <f aca="false">IF(B212="","",IFERROR(INDEX(Employees!$B$5:$B$104,MATCH(B212,Employees!$A$5:$A$104,0)),"Unknown code"))</f>
        <v/>
      </c>
      <c r="D212" s="37"/>
      <c r="E212" s="27"/>
      <c r="F212" s="32" t="str">
        <f aca="false">IF(OR(A212="",B212=""),"",IF(Settings!$B$13="Y",INT(IF(UPPER(E212)="Y",D212,MAX(0,D212-Settings!$B$9)))+IF(MOD(IF(UPPER(E212)="Y",D212,MAX(0,D212-Settings!$B$9)),1)&lt;0.25,0,IF(MOD(IF(UPPER(E212)="Y",D212,MAX(0,D212-Settings!$B$9)),1)&lt;=0.5,0.5,1)),IF(UPPER(E212)="Y",D212,MAX(0,D212-Settings!$B$9))))</f>
        <v/>
      </c>
      <c r="G212" s="33" t="str">
        <f aca="false">IF(F212="","",IFERROR(INDEX(Employees!$I$5:$I$104,MATCH(B212,Employees!$A$5:$A$104,0)),0))</f>
        <v/>
      </c>
      <c r="H212" s="34" t="str">
        <f aca="false">IF(F212="","",ROUND(F212*G212,0))</f>
        <v/>
      </c>
      <c r="I212" s="35" t="str">
        <f aca="false">IF(A212="","","Q"&amp;(INT(MOD(MONTH(A212)-4,12)/3)+1)&amp;" "&amp;IF(MONTH(A212)&gt;=4,YEAR(A212),YEAR(A212)-1)&amp;"-"&amp;RIGHT(IF(MONTH(A212)&gt;=4,YEAR(A212),YEAR(A212)-1)+1,2))</f>
        <v/>
      </c>
      <c r="J212" s="27"/>
      <c r="K212" s="27"/>
    </row>
    <row r="213" customFormat="false" ht="15" hidden="false" customHeight="true" outlineLevel="0" collapsed="false">
      <c r="A213" s="36"/>
      <c r="B213" s="27"/>
      <c r="C213" s="30" t="str">
        <f aca="false">IF(B213="","",IFERROR(INDEX(Employees!$B$5:$B$104,MATCH(B213,Employees!$A$5:$A$104,0)),"Unknown code"))</f>
        <v/>
      </c>
      <c r="D213" s="37"/>
      <c r="E213" s="27"/>
      <c r="F213" s="32" t="str">
        <f aca="false">IF(OR(A213="",B213=""),"",IF(Settings!$B$13="Y",INT(IF(UPPER(E213)="Y",D213,MAX(0,D213-Settings!$B$9)))+IF(MOD(IF(UPPER(E213)="Y",D213,MAX(0,D213-Settings!$B$9)),1)&lt;0.25,0,IF(MOD(IF(UPPER(E213)="Y",D213,MAX(0,D213-Settings!$B$9)),1)&lt;=0.5,0.5,1)),IF(UPPER(E213)="Y",D213,MAX(0,D213-Settings!$B$9))))</f>
        <v/>
      </c>
      <c r="G213" s="33" t="str">
        <f aca="false">IF(F213="","",IFERROR(INDEX(Employees!$I$5:$I$104,MATCH(B213,Employees!$A$5:$A$104,0)),0))</f>
        <v/>
      </c>
      <c r="H213" s="34" t="str">
        <f aca="false">IF(F213="","",ROUND(F213*G213,0))</f>
        <v/>
      </c>
      <c r="I213" s="35" t="str">
        <f aca="false">IF(A213="","","Q"&amp;(INT(MOD(MONTH(A213)-4,12)/3)+1)&amp;" "&amp;IF(MONTH(A213)&gt;=4,YEAR(A213),YEAR(A213)-1)&amp;"-"&amp;RIGHT(IF(MONTH(A213)&gt;=4,YEAR(A213),YEAR(A213)-1)+1,2))</f>
        <v/>
      </c>
      <c r="J213" s="27"/>
      <c r="K213" s="27"/>
    </row>
    <row r="214" customFormat="false" ht="15" hidden="false" customHeight="true" outlineLevel="0" collapsed="false">
      <c r="A214" s="36"/>
      <c r="B214" s="27"/>
      <c r="C214" s="30" t="str">
        <f aca="false">IF(B214="","",IFERROR(INDEX(Employees!$B$5:$B$104,MATCH(B214,Employees!$A$5:$A$104,0)),"Unknown code"))</f>
        <v/>
      </c>
      <c r="D214" s="37"/>
      <c r="E214" s="27"/>
      <c r="F214" s="32" t="str">
        <f aca="false">IF(OR(A214="",B214=""),"",IF(Settings!$B$13="Y",INT(IF(UPPER(E214)="Y",D214,MAX(0,D214-Settings!$B$9)))+IF(MOD(IF(UPPER(E214)="Y",D214,MAX(0,D214-Settings!$B$9)),1)&lt;0.25,0,IF(MOD(IF(UPPER(E214)="Y",D214,MAX(0,D214-Settings!$B$9)),1)&lt;=0.5,0.5,1)),IF(UPPER(E214)="Y",D214,MAX(0,D214-Settings!$B$9))))</f>
        <v/>
      </c>
      <c r="G214" s="33" t="str">
        <f aca="false">IF(F214="","",IFERROR(INDEX(Employees!$I$5:$I$104,MATCH(B214,Employees!$A$5:$A$104,0)),0))</f>
        <v/>
      </c>
      <c r="H214" s="34" t="str">
        <f aca="false">IF(F214="","",ROUND(F214*G214,0))</f>
        <v/>
      </c>
      <c r="I214" s="35" t="str">
        <f aca="false">IF(A214="","","Q"&amp;(INT(MOD(MONTH(A214)-4,12)/3)+1)&amp;" "&amp;IF(MONTH(A214)&gt;=4,YEAR(A214),YEAR(A214)-1)&amp;"-"&amp;RIGHT(IF(MONTH(A214)&gt;=4,YEAR(A214),YEAR(A214)-1)+1,2))</f>
        <v/>
      </c>
      <c r="J214" s="27"/>
      <c r="K214" s="27"/>
    </row>
    <row r="215" customFormat="false" ht="15" hidden="false" customHeight="true" outlineLevel="0" collapsed="false">
      <c r="A215" s="36"/>
      <c r="B215" s="27"/>
      <c r="C215" s="30" t="str">
        <f aca="false">IF(B215="","",IFERROR(INDEX(Employees!$B$5:$B$104,MATCH(B215,Employees!$A$5:$A$104,0)),"Unknown code"))</f>
        <v/>
      </c>
      <c r="D215" s="37"/>
      <c r="E215" s="27"/>
      <c r="F215" s="32" t="str">
        <f aca="false">IF(OR(A215="",B215=""),"",IF(Settings!$B$13="Y",INT(IF(UPPER(E215)="Y",D215,MAX(0,D215-Settings!$B$9)))+IF(MOD(IF(UPPER(E215)="Y",D215,MAX(0,D215-Settings!$B$9)),1)&lt;0.25,0,IF(MOD(IF(UPPER(E215)="Y",D215,MAX(0,D215-Settings!$B$9)),1)&lt;=0.5,0.5,1)),IF(UPPER(E215)="Y",D215,MAX(0,D215-Settings!$B$9))))</f>
        <v/>
      </c>
      <c r="G215" s="33" t="str">
        <f aca="false">IF(F215="","",IFERROR(INDEX(Employees!$I$5:$I$104,MATCH(B215,Employees!$A$5:$A$104,0)),0))</f>
        <v/>
      </c>
      <c r="H215" s="34" t="str">
        <f aca="false">IF(F215="","",ROUND(F215*G215,0))</f>
        <v/>
      </c>
      <c r="I215" s="35" t="str">
        <f aca="false">IF(A215="","","Q"&amp;(INT(MOD(MONTH(A215)-4,12)/3)+1)&amp;" "&amp;IF(MONTH(A215)&gt;=4,YEAR(A215),YEAR(A215)-1)&amp;"-"&amp;RIGHT(IF(MONTH(A215)&gt;=4,YEAR(A215),YEAR(A215)-1)+1,2))</f>
        <v/>
      </c>
      <c r="J215" s="27"/>
      <c r="K215" s="27"/>
    </row>
    <row r="216" customFormat="false" ht="15" hidden="false" customHeight="true" outlineLevel="0" collapsed="false">
      <c r="A216" s="36"/>
      <c r="B216" s="27"/>
      <c r="C216" s="30" t="str">
        <f aca="false">IF(B216="","",IFERROR(INDEX(Employees!$B$5:$B$104,MATCH(B216,Employees!$A$5:$A$104,0)),"Unknown code"))</f>
        <v/>
      </c>
      <c r="D216" s="37"/>
      <c r="E216" s="27"/>
      <c r="F216" s="32" t="str">
        <f aca="false">IF(OR(A216="",B216=""),"",IF(Settings!$B$13="Y",INT(IF(UPPER(E216)="Y",D216,MAX(0,D216-Settings!$B$9)))+IF(MOD(IF(UPPER(E216)="Y",D216,MAX(0,D216-Settings!$B$9)),1)&lt;0.25,0,IF(MOD(IF(UPPER(E216)="Y",D216,MAX(0,D216-Settings!$B$9)),1)&lt;=0.5,0.5,1)),IF(UPPER(E216)="Y",D216,MAX(0,D216-Settings!$B$9))))</f>
        <v/>
      </c>
      <c r="G216" s="33" t="str">
        <f aca="false">IF(F216="","",IFERROR(INDEX(Employees!$I$5:$I$104,MATCH(B216,Employees!$A$5:$A$104,0)),0))</f>
        <v/>
      </c>
      <c r="H216" s="34" t="str">
        <f aca="false">IF(F216="","",ROUND(F216*G216,0))</f>
        <v/>
      </c>
      <c r="I216" s="35" t="str">
        <f aca="false">IF(A216="","","Q"&amp;(INT(MOD(MONTH(A216)-4,12)/3)+1)&amp;" "&amp;IF(MONTH(A216)&gt;=4,YEAR(A216),YEAR(A216)-1)&amp;"-"&amp;RIGHT(IF(MONTH(A216)&gt;=4,YEAR(A216),YEAR(A216)-1)+1,2))</f>
        <v/>
      </c>
      <c r="J216" s="27"/>
      <c r="K216" s="27"/>
    </row>
    <row r="217" customFormat="false" ht="15" hidden="false" customHeight="true" outlineLevel="0" collapsed="false">
      <c r="A217" s="36"/>
      <c r="B217" s="27"/>
      <c r="C217" s="30" t="str">
        <f aca="false">IF(B217="","",IFERROR(INDEX(Employees!$B$5:$B$104,MATCH(B217,Employees!$A$5:$A$104,0)),"Unknown code"))</f>
        <v/>
      </c>
      <c r="D217" s="37"/>
      <c r="E217" s="27"/>
      <c r="F217" s="32" t="str">
        <f aca="false">IF(OR(A217="",B217=""),"",IF(Settings!$B$13="Y",INT(IF(UPPER(E217)="Y",D217,MAX(0,D217-Settings!$B$9)))+IF(MOD(IF(UPPER(E217)="Y",D217,MAX(0,D217-Settings!$B$9)),1)&lt;0.25,0,IF(MOD(IF(UPPER(E217)="Y",D217,MAX(0,D217-Settings!$B$9)),1)&lt;=0.5,0.5,1)),IF(UPPER(E217)="Y",D217,MAX(0,D217-Settings!$B$9))))</f>
        <v/>
      </c>
      <c r="G217" s="33" t="str">
        <f aca="false">IF(F217="","",IFERROR(INDEX(Employees!$I$5:$I$104,MATCH(B217,Employees!$A$5:$A$104,0)),0))</f>
        <v/>
      </c>
      <c r="H217" s="34" t="str">
        <f aca="false">IF(F217="","",ROUND(F217*G217,0))</f>
        <v/>
      </c>
      <c r="I217" s="35" t="str">
        <f aca="false">IF(A217="","","Q"&amp;(INT(MOD(MONTH(A217)-4,12)/3)+1)&amp;" "&amp;IF(MONTH(A217)&gt;=4,YEAR(A217),YEAR(A217)-1)&amp;"-"&amp;RIGHT(IF(MONTH(A217)&gt;=4,YEAR(A217),YEAR(A217)-1)+1,2))</f>
        <v/>
      </c>
      <c r="J217" s="27"/>
      <c r="K217" s="27"/>
    </row>
    <row r="218" customFormat="false" ht="15" hidden="false" customHeight="true" outlineLevel="0" collapsed="false">
      <c r="A218" s="36"/>
      <c r="B218" s="27"/>
      <c r="C218" s="30" t="str">
        <f aca="false">IF(B218="","",IFERROR(INDEX(Employees!$B$5:$B$104,MATCH(B218,Employees!$A$5:$A$104,0)),"Unknown code"))</f>
        <v/>
      </c>
      <c r="D218" s="37"/>
      <c r="E218" s="27"/>
      <c r="F218" s="32" t="str">
        <f aca="false">IF(OR(A218="",B218=""),"",IF(Settings!$B$13="Y",INT(IF(UPPER(E218)="Y",D218,MAX(0,D218-Settings!$B$9)))+IF(MOD(IF(UPPER(E218)="Y",D218,MAX(0,D218-Settings!$B$9)),1)&lt;0.25,0,IF(MOD(IF(UPPER(E218)="Y",D218,MAX(0,D218-Settings!$B$9)),1)&lt;=0.5,0.5,1)),IF(UPPER(E218)="Y",D218,MAX(0,D218-Settings!$B$9))))</f>
        <v/>
      </c>
      <c r="G218" s="33" t="str">
        <f aca="false">IF(F218="","",IFERROR(INDEX(Employees!$I$5:$I$104,MATCH(B218,Employees!$A$5:$A$104,0)),0))</f>
        <v/>
      </c>
      <c r="H218" s="34" t="str">
        <f aca="false">IF(F218="","",ROUND(F218*G218,0))</f>
        <v/>
      </c>
      <c r="I218" s="35" t="str">
        <f aca="false">IF(A218="","","Q"&amp;(INT(MOD(MONTH(A218)-4,12)/3)+1)&amp;" "&amp;IF(MONTH(A218)&gt;=4,YEAR(A218),YEAR(A218)-1)&amp;"-"&amp;RIGHT(IF(MONTH(A218)&gt;=4,YEAR(A218),YEAR(A218)-1)+1,2))</f>
        <v/>
      </c>
      <c r="J218" s="27"/>
      <c r="K218" s="27"/>
    </row>
    <row r="219" customFormat="false" ht="15" hidden="false" customHeight="true" outlineLevel="0" collapsed="false">
      <c r="A219" s="36"/>
      <c r="B219" s="27"/>
      <c r="C219" s="30" t="str">
        <f aca="false">IF(B219="","",IFERROR(INDEX(Employees!$B$5:$B$104,MATCH(B219,Employees!$A$5:$A$104,0)),"Unknown code"))</f>
        <v/>
      </c>
      <c r="D219" s="37"/>
      <c r="E219" s="27"/>
      <c r="F219" s="32" t="str">
        <f aca="false">IF(OR(A219="",B219=""),"",IF(Settings!$B$13="Y",INT(IF(UPPER(E219)="Y",D219,MAX(0,D219-Settings!$B$9)))+IF(MOD(IF(UPPER(E219)="Y",D219,MAX(0,D219-Settings!$B$9)),1)&lt;0.25,0,IF(MOD(IF(UPPER(E219)="Y",D219,MAX(0,D219-Settings!$B$9)),1)&lt;=0.5,0.5,1)),IF(UPPER(E219)="Y",D219,MAX(0,D219-Settings!$B$9))))</f>
        <v/>
      </c>
      <c r="G219" s="33" t="str">
        <f aca="false">IF(F219="","",IFERROR(INDEX(Employees!$I$5:$I$104,MATCH(B219,Employees!$A$5:$A$104,0)),0))</f>
        <v/>
      </c>
      <c r="H219" s="34" t="str">
        <f aca="false">IF(F219="","",ROUND(F219*G219,0))</f>
        <v/>
      </c>
      <c r="I219" s="35" t="str">
        <f aca="false">IF(A219="","","Q"&amp;(INT(MOD(MONTH(A219)-4,12)/3)+1)&amp;" "&amp;IF(MONTH(A219)&gt;=4,YEAR(A219),YEAR(A219)-1)&amp;"-"&amp;RIGHT(IF(MONTH(A219)&gt;=4,YEAR(A219),YEAR(A219)-1)+1,2))</f>
        <v/>
      </c>
      <c r="J219" s="27"/>
      <c r="K219" s="27"/>
    </row>
    <row r="220" customFormat="false" ht="15" hidden="false" customHeight="true" outlineLevel="0" collapsed="false">
      <c r="A220" s="36"/>
      <c r="B220" s="27"/>
      <c r="C220" s="30" t="str">
        <f aca="false">IF(B220="","",IFERROR(INDEX(Employees!$B$5:$B$104,MATCH(B220,Employees!$A$5:$A$104,0)),"Unknown code"))</f>
        <v/>
      </c>
      <c r="D220" s="37"/>
      <c r="E220" s="27"/>
      <c r="F220" s="32" t="str">
        <f aca="false">IF(OR(A220="",B220=""),"",IF(Settings!$B$13="Y",INT(IF(UPPER(E220)="Y",D220,MAX(0,D220-Settings!$B$9)))+IF(MOD(IF(UPPER(E220)="Y",D220,MAX(0,D220-Settings!$B$9)),1)&lt;0.25,0,IF(MOD(IF(UPPER(E220)="Y",D220,MAX(0,D220-Settings!$B$9)),1)&lt;=0.5,0.5,1)),IF(UPPER(E220)="Y",D220,MAX(0,D220-Settings!$B$9))))</f>
        <v/>
      </c>
      <c r="G220" s="33" t="str">
        <f aca="false">IF(F220="","",IFERROR(INDEX(Employees!$I$5:$I$104,MATCH(B220,Employees!$A$5:$A$104,0)),0))</f>
        <v/>
      </c>
      <c r="H220" s="34" t="str">
        <f aca="false">IF(F220="","",ROUND(F220*G220,0))</f>
        <v/>
      </c>
      <c r="I220" s="35" t="str">
        <f aca="false">IF(A220="","","Q"&amp;(INT(MOD(MONTH(A220)-4,12)/3)+1)&amp;" "&amp;IF(MONTH(A220)&gt;=4,YEAR(A220),YEAR(A220)-1)&amp;"-"&amp;RIGHT(IF(MONTH(A220)&gt;=4,YEAR(A220),YEAR(A220)-1)+1,2))</f>
        <v/>
      </c>
      <c r="J220" s="27"/>
      <c r="K220" s="27"/>
    </row>
    <row r="221" customFormat="false" ht="15" hidden="false" customHeight="true" outlineLevel="0" collapsed="false">
      <c r="A221" s="36"/>
      <c r="B221" s="27"/>
      <c r="C221" s="30" t="str">
        <f aca="false">IF(B221="","",IFERROR(INDEX(Employees!$B$5:$B$104,MATCH(B221,Employees!$A$5:$A$104,0)),"Unknown code"))</f>
        <v/>
      </c>
      <c r="D221" s="37"/>
      <c r="E221" s="27"/>
      <c r="F221" s="32" t="str">
        <f aca="false">IF(OR(A221="",B221=""),"",IF(Settings!$B$13="Y",INT(IF(UPPER(E221)="Y",D221,MAX(0,D221-Settings!$B$9)))+IF(MOD(IF(UPPER(E221)="Y",D221,MAX(0,D221-Settings!$B$9)),1)&lt;0.25,0,IF(MOD(IF(UPPER(E221)="Y",D221,MAX(0,D221-Settings!$B$9)),1)&lt;=0.5,0.5,1)),IF(UPPER(E221)="Y",D221,MAX(0,D221-Settings!$B$9))))</f>
        <v/>
      </c>
      <c r="G221" s="33" t="str">
        <f aca="false">IF(F221="","",IFERROR(INDEX(Employees!$I$5:$I$104,MATCH(B221,Employees!$A$5:$A$104,0)),0))</f>
        <v/>
      </c>
      <c r="H221" s="34" t="str">
        <f aca="false">IF(F221="","",ROUND(F221*G221,0))</f>
        <v/>
      </c>
      <c r="I221" s="35" t="str">
        <f aca="false">IF(A221="","","Q"&amp;(INT(MOD(MONTH(A221)-4,12)/3)+1)&amp;" "&amp;IF(MONTH(A221)&gt;=4,YEAR(A221),YEAR(A221)-1)&amp;"-"&amp;RIGHT(IF(MONTH(A221)&gt;=4,YEAR(A221),YEAR(A221)-1)+1,2))</f>
        <v/>
      </c>
      <c r="J221" s="27"/>
      <c r="K221" s="27"/>
    </row>
    <row r="222" customFormat="false" ht="15" hidden="false" customHeight="true" outlineLevel="0" collapsed="false">
      <c r="A222" s="36"/>
      <c r="B222" s="27"/>
      <c r="C222" s="30" t="str">
        <f aca="false">IF(B222="","",IFERROR(INDEX(Employees!$B$5:$B$104,MATCH(B222,Employees!$A$5:$A$104,0)),"Unknown code"))</f>
        <v/>
      </c>
      <c r="D222" s="37"/>
      <c r="E222" s="27"/>
      <c r="F222" s="32" t="str">
        <f aca="false">IF(OR(A222="",B222=""),"",IF(Settings!$B$13="Y",INT(IF(UPPER(E222)="Y",D222,MAX(0,D222-Settings!$B$9)))+IF(MOD(IF(UPPER(E222)="Y",D222,MAX(0,D222-Settings!$B$9)),1)&lt;0.25,0,IF(MOD(IF(UPPER(E222)="Y",D222,MAX(0,D222-Settings!$B$9)),1)&lt;=0.5,0.5,1)),IF(UPPER(E222)="Y",D222,MAX(0,D222-Settings!$B$9))))</f>
        <v/>
      </c>
      <c r="G222" s="33" t="str">
        <f aca="false">IF(F222="","",IFERROR(INDEX(Employees!$I$5:$I$104,MATCH(B222,Employees!$A$5:$A$104,0)),0))</f>
        <v/>
      </c>
      <c r="H222" s="34" t="str">
        <f aca="false">IF(F222="","",ROUND(F222*G222,0))</f>
        <v/>
      </c>
      <c r="I222" s="35" t="str">
        <f aca="false">IF(A222="","","Q"&amp;(INT(MOD(MONTH(A222)-4,12)/3)+1)&amp;" "&amp;IF(MONTH(A222)&gt;=4,YEAR(A222),YEAR(A222)-1)&amp;"-"&amp;RIGHT(IF(MONTH(A222)&gt;=4,YEAR(A222),YEAR(A222)-1)+1,2))</f>
        <v/>
      </c>
      <c r="J222" s="27"/>
      <c r="K222" s="27"/>
    </row>
    <row r="223" customFormat="false" ht="15" hidden="false" customHeight="true" outlineLevel="0" collapsed="false">
      <c r="A223" s="36"/>
      <c r="B223" s="27"/>
      <c r="C223" s="30" t="str">
        <f aca="false">IF(B223="","",IFERROR(INDEX(Employees!$B$5:$B$104,MATCH(B223,Employees!$A$5:$A$104,0)),"Unknown code"))</f>
        <v/>
      </c>
      <c r="D223" s="37"/>
      <c r="E223" s="27"/>
      <c r="F223" s="32" t="str">
        <f aca="false">IF(OR(A223="",B223=""),"",IF(Settings!$B$13="Y",INT(IF(UPPER(E223)="Y",D223,MAX(0,D223-Settings!$B$9)))+IF(MOD(IF(UPPER(E223)="Y",D223,MAX(0,D223-Settings!$B$9)),1)&lt;0.25,0,IF(MOD(IF(UPPER(E223)="Y",D223,MAX(0,D223-Settings!$B$9)),1)&lt;=0.5,0.5,1)),IF(UPPER(E223)="Y",D223,MAX(0,D223-Settings!$B$9))))</f>
        <v/>
      </c>
      <c r="G223" s="33" t="str">
        <f aca="false">IF(F223="","",IFERROR(INDEX(Employees!$I$5:$I$104,MATCH(B223,Employees!$A$5:$A$104,0)),0))</f>
        <v/>
      </c>
      <c r="H223" s="34" t="str">
        <f aca="false">IF(F223="","",ROUND(F223*G223,0))</f>
        <v/>
      </c>
      <c r="I223" s="35" t="str">
        <f aca="false">IF(A223="","","Q"&amp;(INT(MOD(MONTH(A223)-4,12)/3)+1)&amp;" "&amp;IF(MONTH(A223)&gt;=4,YEAR(A223),YEAR(A223)-1)&amp;"-"&amp;RIGHT(IF(MONTH(A223)&gt;=4,YEAR(A223),YEAR(A223)-1)+1,2))</f>
        <v/>
      </c>
      <c r="J223" s="27"/>
      <c r="K223" s="27"/>
    </row>
    <row r="224" customFormat="false" ht="15" hidden="false" customHeight="true" outlineLevel="0" collapsed="false">
      <c r="A224" s="36"/>
      <c r="B224" s="27"/>
      <c r="C224" s="30" t="str">
        <f aca="false">IF(B224="","",IFERROR(INDEX(Employees!$B$5:$B$104,MATCH(B224,Employees!$A$5:$A$104,0)),"Unknown code"))</f>
        <v/>
      </c>
      <c r="D224" s="37"/>
      <c r="E224" s="27"/>
      <c r="F224" s="32" t="str">
        <f aca="false">IF(OR(A224="",B224=""),"",IF(Settings!$B$13="Y",INT(IF(UPPER(E224)="Y",D224,MAX(0,D224-Settings!$B$9)))+IF(MOD(IF(UPPER(E224)="Y",D224,MAX(0,D224-Settings!$B$9)),1)&lt;0.25,0,IF(MOD(IF(UPPER(E224)="Y",D224,MAX(0,D224-Settings!$B$9)),1)&lt;=0.5,0.5,1)),IF(UPPER(E224)="Y",D224,MAX(0,D224-Settings!$B$9))))</f>
        <v/>
      </c>
      <c r="G224" s="33" t="str">
        <f aca="false">IF(F224="","",IFERROR(INDEX(Employees!$I$5:$I$104,MATCH(B224,Employees!$A$5:$A$104,0)),0))</f>
        <v/>
      </c>
      <c r="H224" s="34" t="str">
        <f aca="false">IF(F224="","",ROUND(F224*G224,0))</f>
        <v/>
      </c>
      <c r="I224" s="35" t="str">
        <f aca="false">IF(A224="","","Q"&amp;(INT(MOD(MONTH(A224)-4,12)/3)+1)&amp;" "&amp;IF(MONTH(A224)&gt;=4,YEAR(A224),YEAR(A224)-1)&amp;"-"&amp;RIGHT(IF(MONTH(A224)&gt;=4,YEAR(A224),YEAR(A224)-1)+1,2))</f>
        <v/>
      </c>
      <c r="J224" s="27"/>
      <c r="K224" s="27"/>
    </row>
    <row r="225" customFormat="false" ht="15" hidden="false" customHeight="true" outlineLevel="0" collapsed="false">
      <c r="A225" s="36"/>
      <c r="B225" s="27"/>
      <c r="C225" s="30" t="str">
        <f aca="false">IF(B225="","",IFERROR(INDEX(Employees!$B$5:$B$104,MATCH(B225,Employees!$A$5:$A$104,0)),"Unknown code"))</f>
        <v/>
      </c>
      <c r="D225" s="37"/>
      <c r="E225" s="27"/>
      <c r="F225" s="32" t="str">
        <f aca="false">IF(OR(A225="",B225=""),"",IF(Settings!$B$13="Y",INT(IF(UPPER(E225)="Y",D225,MAX(0,D225-Settings!$B$9)))+IF(MOD(IF(UPPER(E225)="Y",D225,MAX(0,D225-Settings!$B$9)),1)&lt;0.25,0,IF(MOD(IF(UPPER(E225)="Y",D225,MAX(0,D225-Settings!$B$9)),1)&lt;=0.5,0.5,1)),IF(UPPER(E225)="Y",D225,MAX(0,D225-Settings!$B$9))))</f>
        <v/>
      </c>
      <c r="G225" s="33" t="str">
        <f aca="false">IF(F225="","",IFERROR(INDEX(Employees!$I$5:$I$104,MATCH(B225,Employees!$A$5:$A$104,0)),0))</f>
        <v/>
      </c>
      <c r="H225" s="34" t="str">
        <f aca="false">IF(F225="","",ROUND(F225*G225,0))</f>
        <v/>
      </c>
      <c r="I225" s="35" t="str">
        <f aca="false">IF(A225="","","Q"&amp;(INT(MOD(MONTH(A225)-4,12)/3)+1)&amp;" "&amp;IF(MONTH(A225)&gt;=4,YEAR(A225),YEAR(A225)-1)&amp;"-"&amp;RIGHT(IF(MONTH(A225)&gt;=4,YEAR(A225),YEAR(A225)-1)+1,2))</f>
        <v/>
      </c>
      <c r="J225" s="27"/>
      <c r="K225" s="27"/>
    </row>
    <row r="226" customFormat="false" ht="15" hidden="false" customHeight="true" outlineLevel="0" collapsed="false">
      <c r="A226" s="36"/>
      <c r="B226" s="27"/>
      <c r="C226" s="30" t="str">
        <f aca="false">IF(B226="","",IFERROR(INDEX(Employees!$B$5:$B$104,MATCH(B226,Employees!$A$5:$A$104,0)),"Unknown code"))</f>
        <v/>
      </c>
      <c r="D226" s="37"/>
      <c r="E226" s="27"/>
      <c r="F226" s="32" t="str">
        <f aca="false">IF(OR(A226="",B226=""),"",IF(Settings!$B$13="Y",INT(IF(UPPER(E226)="Y",D226,MAX(0,D226-Settings!$B$9)))+IF(MOD(IF(UPPER(E226)="Y",D226,MAX(0,D226-Settings!$B$9)),1)&lt;0.25,0,IF(MOD(IF(UPPER(E226)="Y",D226,MAX(0,D226-Settings!$B$9)),1)&lt;=0.5,0.5,1)),IF(UPPER(E226)="Y",D226,MAX(0,D226-Settings!$B$9))))</f>
        <v/>
      </c>
      <c r="G226" s="33" t="str">
        <f aca="false">IF(F226="","",IFERROR(INDEX(Employees!$I$5:$I$104,MATCH(B226,Employees!$A$5:$A$104,0)),0))</f>
        <v/>
      </c>
      <c r="H226" s="34" t="str">
        <f aca="false">IF(F226="","",ROUND(F226*G226,0))</f>
        <v/>
      </c>
      <c r="I226" s="35" t="str">
        <f aca="false">IF(A226="","","Q"&amp;(INT(MOD(MONTH(A226)-4,12)/3)+1)&amp;" "&amp;IF(MONTH(A226)&gt;=4,YEAR(A226),YEAR(A226)-1)&amp;"-"&amp;RIGHT(IF(MONTH(A226)&gt;=4,YEAR(A226),YEAR(A226)-1)+1,2))</f>
        <v/>
      </c>
      <c r="J226" s="27"/>
      <c r="K226" s="27"/>
    </row>
    <row r="227" customFormat="false" ht="15" hidden="false" customHeight="true" outlineLevel="0" collapsed="false">
      <c r="A227" s="36"/>
      <c r="B227" s="27"/>
      <c r="C227" s="30" t="str">
        <f aca="false">IF(B227="","",IFERROR(INDEX(Employees!$B$5:$B$104,MATCH(B227,Employees!$A$5:$A$104,0)),"Unknown code"))</f>
        <v/>
      </c>
      <c r="D227" s="37"/>
      <c r="E227" s="27"/>
      <c r="F227" s="32" t="str">
        <f aca="false">IF(OR(A227="",B227=""),"",IF(Settings!$B$13="Y",INT(IF(UPPER(E227)="Y",D227,MAX(0,D227-Settings!$B$9)))+IF(MOD(IF(UPPER(E227)="Y",D227,MAX(0,D227-Settings!$B$9)),1)&lt;0.25,0,IF(MOD(IF(UPPER(E227)="Y",D227,MAX(0,D227-Settings!$B$9)),1)&lt;=0.5,0.5,1)),IF(UPPER(E227)="Y",D227,MAX(0,D227-Settings!$B$9))))</f>
        <v/>
      </c>
      <c r="G227" s="33" t="str">
        <f aca="false">IF(F227="","",IFERROR(INDEX(Employees!$I$5:$I$104,MATCH(B227,Employees!$A$5:$A$104,0)),0))</f>
        <v/>
      </c>
      <c r="H227" s="34" t="str">
        <f aca="false">IF(F227="","",ROUND(F227*G227,0))</f>
        <v/>
      </c>
      <c r="I227" s="35" t="str">
        <f aca="false">IF(A227="","","Q"&amp;(INT(MOD(MONTH(A227)-4,12)/3)+1)&amp;" "&amp;IF(MONTH(A227)&gt;=4,YEAR(A227),YEAR(A227)-1)&amp;"-"&amp;RIGHT(IF(MONTH(A227)&gt;=4,YEAR(A227),YEAR(A227)-1)+1,2))</f>
        <v/>
      </c>
      <c r="J227" s="27"/>
      <c r="K227" s="27"/>
    </row>
    <row r="228" customFormat="false" ht="15" hidden="false" customHeight="true" outlineLevel="0" collapsed="false">
      <c r="A228" s="36"/>
      <c r="B228" s="27"/>
      <c r="C228" s="30" t="str">
        <f aca="false">IF(B228="","",IFERROR(INDEX(Employees!$B$5:$B$104,MATCH(B228,Employees!$A$5:$A$104,0)),"Unknown code"))</f>
        <v/>
      </c>
      <c r="D228" s="37"/>
      <c r="E228" s="27"/>
      <c r="F228" s="32" t="str">
        <f aca="false">IF(OR(A228="",B228=""),"",IF(Settings!$B$13="Y",INT(IF(UPPER(E228)="Y",D228,MAX(0,D228-Settings!$B$9)))+IF(MOD(IF(UPPER(E228)="Y",D228,MAX(0,D228-Settings!$B$9)),1)&lt;0.25,0,IF(MOD(IF(UPPER(E228)="Y",D228,MAX(0,D228-Settings!$B$9)),1)&lt;=0.5,0.5,1)),IF(UPPER(E228)="Y",D228,MAX(0,D228-Settings!$B$9))))</f>
        <v/>
      </c>
      <c r="G228" s="33" t="str">
        <f aca="false">IF(F228="","",IFERROR(INDEX(Employees!$I$5:$I$104,MATCH(B228,Employees!$A$5:$A$104,0)),0))</f>
        <v/>
      </c>
      <c r="H228" s="34" t="str">
        <f aca="false">IF(F228="","",ROUND(F228*G228,0))</f>
        <v/>
      </c>
      <c r="I228" s="35" t="str">
        <f aca="false">IF(A228="","","Q"&amp;(INT(MOD(MONTH(A228)-4,12)/3)+1)&amp;" "&amp;IF(MONTH(A228)&gt;=4,YEAR(A228),YEAR(A228)-1)&amp;"-"&amp;RIGHT(IF(MONTH(A228)&gt;=4,YEAR(A228),YEAR(A228)-1)+1,2))</f>
        <v/>
      </c>
      <c r="J228" s="27"/>
      <c r="K228" s="27"/>
    </row>
    <row r="229" customFormat="false" ht="15" hidden="false" customHeight="true" outlineLevel="0" collapsed="false">
      <c r="A229" s="36"/>
      <c r="B229" s="27"/>
      <c r="C229" s="30" t="str">
        <f aca="false">IF(B229="","",IFERROR(INDEX(Employees!$B$5:$B$104,MATCH(B229,Employees!$A$5:$A$104,0)),"Unknown code"))</f>
        <v/>
      </c>
      <c r="D229" s="37"/>
      <c r="E229" s="27"/>
      <c r="F229" s="32" t="str">
        <f aca="false">IF(OR(A229="",B229=""),"",IF(Settings!$B$13="Y",INT(IF(UPPER(E229)="Y",D229,MAX(0,D229-Settings!$B$9)))+IF(MOD(IF(UPPER(E229)="Y",D229,MAX(0,D229-Settings!$B$9)),1)&lt;0.25,0,IF(MOD(IF(UPPER(E229)="Y",D229,MAX(0,D229-Settings!$B$9)),1)&lt;=0.5,0.5,1)),IF(UPPER(E229)="Y",D229,MAX(0,D229-Settings!$B$9))))</f>
        <v/>
      </c>
      <c r="G229" s="33" t="str">
        <f aca="false">IF(F229="","",IFERROR(INDEX(Employees!$I$5:$I$104,MATCH(B229,Employees!$A$5:$A$104,0)),0))</f>
        <v/>
      </c>
      <c r="H229" s="34" t="str">
        <f aca="false">IF(F229="","",ROUND(F229*G229,0))</f>
        <v/>
      </c>
      <c r="I229" s="35" t="str">
        <f aca="false">IF(A229="","","Q"&amp;(INT(MOD(MONTH(A229)-4,12)/3)+1)&amp;" "&amp;IF(MONTH(A229)&gt;=4,YEAR(A229),YEAR(A229)-1)&amp;"-"&amp;RIGHT(IF(MONTH(A229)&gt;=4,YEAR(A229),YEAR(A229)-1)+1,2))</f>
        <v/>
      </c>
      <c r="J229" s="27"/>
      <c r="K229" s="27"/>
    </row>
    <row r="230" customFormat="false" ht="15" hidden="false" customHeight="true" outlineLevel="0" collapsed="false">
      <c r="A230" s="36"/>
      <c r="B230" s="27"/>
      <c r="C230" s="30" t="str">
        <f aca="false">IF(B230="","",IFERROR(INDEX(Employees!$B$5:$B$104,MATCH(B230,Employees!$A$5:$A$104,0)),"Unknown code"))</f>
        <v/>
      </c>
      <c r="D230" s="37"/>
      <c r="E230" s="27"/>
      <c r="F230" s="32" t="str">
        <f aca="false">IF(OR(A230="",B230=""),"",IF(Settings!$B$13="Y",INT(IF(UPPER(E230)="Y",D230,MAX(0,D230-Settings!$B$9)))+IF(MOD(IF(UPPER(E230)="Y",D230,MAX(0,D230-Settings!$B$9)),1)&lt;0.25,0,IF(MOD(IF(UPPER(E230)="Y",D230,MAX(0,D230-Settings!$B$9)),1)&lt;=0.5,0.5,1)),IF(UPPER(E230)="Y",D230,MAX(0,D230-Settings!$B$9))))</f>
        <v/>
      </c>
      <c r="G230" s="33" t="str">
        <f aca="false">IF(F230="","",IFERROR(INDEX(Employees!$I$5:$I$104,MATCH(B230,Employees!$A$5:$A$104,0)),0))</f>
        <v/>
      </c>
      <c r="H230" s="34" t="str">
        <f aca="false">IF(F230="","",ROUND(F230*G230,0))</f>
        <v/>
      </c>
      <c r="I230" s="35" t="str">
        <f aca="false">IF(A230="","","Q"&amp;(INT(MOD(MONTH(A230)-4,12)/3)+1)&amp;" "&amp;IF(MONTH(A230)&gt;=4,YEAR(A230),YEAR(A230)-1)&amp;"-"&amp;RIGHT(IF(MONTH(A230)&gt;=4,YEAR(A230),YEAR(A230)-1)+1,2))</f>
        <v/>
      </c>
      <c r="J230" s="27"/>
      <c r="K230" s="27"/>
    </row>
    <row r="231" customFormat="false" ht="15" hidden="false" customHeight="true" outlineLevel="0" collapsed="false">
      <c r="A231" s="36"/>
      <c r="B231" s="27"/>
      <c r="C231" s="30" t="str">
        <f aca="false">IF(B231="","",IFERROR(INDEX(Employees!$B$5:$B$104,MATCH(B231,Employees!$A$5:$A$104,0)),"Unknown code"))</f>
        <v/>
      </c>
      <c r="D231" s="37"/>
      <c r="E231" s="27"/>
      <c r="F231" s="32" t="str">
        <f aca="false">IF(OR(A231="",B231=""),"",IF(Settings!$B$13="Y",INT(IF(UPPER(E231)="Y",D231,MAX(0,D231-Settings!$B$9)))+IF(MOD(IF(UPPER(E231)="Y",D231,MAX(0,D231-Settings!$B$9)),1)&lt;0.25,0,IF(MOD(IF(UPPER(E231)="Y",D231,MAX(0,D231-Settings!$B$9)),1)&lt;=0.5,0.5,1)),IF(UPPER(E231)="Y",D231,MAX(0,D231-Settings!$B$9))))</f>
        <v/>
      </c>
      <c r="G231" s="33" t="str">
        <f aca="false">IF(F231="","",IFERROR(INDEX(Employees!$I$5:$I$104,MATCH(B231,Employees!$A$5:$A$104,0)),0))</f>
        <v/>
      </c>
      <c r="H231" s="34" t="str">
        <f aca="false">IF(F231="","",ROUND(F231*G231,0))</f>
        <v/>
      </c>
      <c r="I231" s="35" t="str">
        <f aca="false">IF(A231="","","Q"&amp;(INT(MOD(MONTH(A231)-4,12)/3)+1)&amp;" "&amp;IF(MONTH(A231)&gt;=4,YEAR(A231),YEAR(A231)-1)&amp;"-"&amp;RIGHT(IF(MONTH(A231)&gt;=4,YEAR(A231),YEAR(A231)-1)+1,2))</f>
        <v/>
      </c>
      <c r="J231" s="27"/>
      <c r="K231" s="27"/>
    </row>
    <row r="232" customFormat="false" ht="15" hidden="false" customHeight="true" outlineLevel="0" collapsed="false">
      <c r="A232" s="36"/>
      <c r="B232" s="27"/>
      <c r="C232" s="30" t="str">
        <f aca="false">IF(B232="","",IFERROR(INDEX(Employees!$B$5:$B$104,MATCH(B232,Employees!$A$5:$A$104,0)),"Unknown code"))</f>
        <v/>
      </c>
      <c r="D232" s="37"/>
      <c r="E232" s="27"/>
      <c r="F232" s="32" t="str">
        <f aca="false">IF(OR(A232="",B232=""),"",IF(Settings!$B$13="Y",INT(IF(UPPER(E232)="Y",D232,MAX(0,D232-Settings!$B$9)))+IF(MOD(IF(UPPER(E232)="Y",D232,MAX(0,D232-Settings!$B$9)),1)&lt;0.25,0,IF(MOD(IF(UPPER(E232)="Y",D232,MAX(0,D232-Settings!$B$9)),1)&lt;=0.5,0.5,1)),IF(UPPER(E232)="Y",D232,MAX(0,D232-Settings!$B$9))))</f>
        <v/>
      </c>
      <c r="G232" s="33" t="str">
        <f aca="false">IF(F232="","",IFERROR(INDEX(Employees!$I$5:$I$104,MATCH(B232,Employees!$A$5:$A$104,0)),0))</f>
        <v/>
      </c>
      <c r="H232" s="34" t="str">
        <f aca="false">IF(F232="","",ROUND(F232*G232,0))</f>
        <v/>
      </c>
      <c r="I232" s="35" t="str">
        <f aca="false">IF(A232="","","Q"&amp;(INT(MOD(MONTH(A232)-4,12)/3)+1)&amp;" "&amp;IF(MONTH(A232)&gt;=4,YEAR(A232),YEAR(A232)-1)&amp;"-"&amp;RIGHT(IF(MONTH(A232)&gt;=4,YEAR(A232),YEAR(A232)-1)+1,2))</f>
        <v/>
      </c>
      <c r="J232" s="27"/>
      <c r="K232" s="27"/>
    </row>
    <row r="233" customFormat="false" ht="15" hidden="false" customHeight="true" outlineLevel="0" collapsed="false">
      <c r="A233" s="36"/>
      <c r="B233" s="27"/>
      <c r="C233" s="30" t="str">
        <f aca="false">IF(B233="","",IFERROR(INDEX(Employees!$B$5:$B$104,MATCH(B233,Employees!$A$5:$A$104,0)),"Unknown code"))</f>
        <v/>
      </c>
      <c r="D233" s="37"/>
      <c r="E233" s="27"/>
      <c r="F233" s="32" t="str">
        <f aca="false">IF(OR(A233="",B233=""),"",IF(Settings!$B$13="Y",INT(IF(UPPER(E233)="Y",D233,MAX(0,D233-Settings!$B$9)))+IF(MOD(IF(UPPER(E233)="Y",D233,MAX(0,D233-Settings!$B$9)),1)&lt;0.25,0,IF(MOD(IF(UPPER(E233)="Y",D233,MAX(0,D233-Settings!$B$9)),1)&lt;=0.5,0.5,1)),IF(UPPER(E233)="Y",D233,MAX(0,D233-Settings!$B$9))))</f>
        <v/>
      </c>
      <c r="G233" s="33" t="str">
        <f aca="false">IF(F233="","",IFERROR(INDEX(Employees!$I$5:$I$104,MATCH(B233,Employees!$A$5:$A$104,0)),0))</f>
        <v/>
      </c>
      <c r="H233" s="34" t="str">
        <f aca="false">IF(F233="","",ROUND(F233*G233,0))</f>
        <v/>
      </c>
      <c r="I233" s="35" t="str">
        <f aca="false">IF(A233="","","Q"&amp;(INT(MOD(MONTH(A233)-4,12)/3)+1)&amp;" "&amp;IF(MONTH(A233)&gt;=4,YEAR(A233),YEAR(A233)-1)&amp;"-"&amp;RIGHT(IF(MONTH(A233)&gt;=4,YEAR(A233),YEAR(A233)-1)+1,2))</f>
        <v/>
      </c>
      <c r="J233" s="27"/>
      <c r="K233" s="27"/>
    </row>
    <row r="234" customFormat="false" ht="15" hidden="false" customHeight="true" outlineLevel="0" collapsed="false">
      <c r="A234" s="36"/>
      <c r="B234" s="27"/>
      <c r="C234" s="30" t="str">
        <f aca="false">IF(B234="","",IFERROR(INDEX(Employees!$B$5:$B$104,MATCH(B234,Employees!$A$5:$A$104,0)),"Unknown code"))</f>
        <v/>
      </c>
      <c r="D234" s="37"/>
      <c r="E234" s="27"/>
      <c r="F234" s="32" t="str">
        <f aca="false">IF(OR(A234="",B234=""),"",IF(Settings!$B$13="Y",INT(IF(UPPER(E234)="Y",D234,MAX(0,D234-Settings!$B$9)))+IF(MOD(IF(UPPER(E234)="Y",D234,MAX(0,D234-Settings!$B$9)),1)&lt;0.25,0,IF(MOD(IF(UPPER(E234)="Y",D234,MAX(0,D234-Settings!$B$9)),1)&lt;=0.5,0.5,1)),IF(UPPER(E234)="Y",D234,MAX(0,D234-Settings!$B$9))))</f>
        <v/>
      </c>
      <c r="G234" s="33" t="str">
        <f aca="false">IF(F234="","",IFERROR(INDEX(Employees!$I$5:$I$104,MATCH(B234,Employees!$A$5:$A$104,0)),0))</f>
        <v/>
      </c>
      <c r="H234" s="34" t="str">
        <f aca="false">IF(F234="","",ROUND(F234*G234,0))</f>
        <v/>
      </c>
      <c r="I234" s="35" t="str">
        <f aca="false">IF(A234="","","Q"&amp;(INT(MOD(MONTH(A234)-4,12)/3)+1)&amp;" "&amp;IF(MONTH(A234)&gt;=4,YEAR(A234),YEAR(A234)-1)&amp;"-"&amp;RIGHT(IF(MONTH(A234)&gt;=4,YEAR(A234),YEAR(A234)-1)+1,2))</f>
        <v/>
      </c>
      <c r="J234" s="27"/>
      <c r="K234" s="27"/>
    </row>
    <row r="235" customFormat="false" ht="15" hidden="false" customHeight="true" outlineLevel="0" collapsed="false">
      <c r="A235" s="36"/>
      <c r="B235" s="27"/>
      <c r="C235" s="30" t="str">
        <f aca="false">IF(B235="","",IFERROR(INDEX(Employees!$B$5:$B$104,MATCH(B235,Employees!$A$5:$A$104,0)),"Unknown code"))</f>
        <v/>
      </c>
      <c r="D235" s="37"/>
      <c r="E235" s="27"/>
      <c r="F235" s="32" t="str">
        <f aca="false">IF(OR(A235="",B235=""),"",IF(Settings!$B$13="Y",INT(IF(UPPER(E235)="Y",D235,MAX(0,D235-Settings!$B$9)))+IF(MOD(IF(UPPER(E235)="Y",D235,MAX(0,D235-Settings!$B$9)),1)&lt;0.25,0,IF(MOD(IF(UPPER(E235)="Y",D235,MAX(0,D235-Settings!$B$9)),1)&lt;=0.5,0.5,1)),IF(UPPER(E235)="Y",D235,MAX(0,D235-Settings!$B$9))))</f>
        <v/>
      </c>
      <c r="G235" s="33" t="str">
        <f aca="false">IF(F235="","",IFERROR(INDEX(Employees!$I$5:$I$104,MATCH(B235,Employees!$A$5:$A$104,0)),0))</f>
        <v/>
      </c>
      <c r="H235" s="34" t="str">
        <f aca="false">IF(F235="","",ROUND(F235*G235,0))</f>
        <v/>
      </c>
      <c r="I235" s="35" t="str">
        <f aca="false">IF(A235="","","Q"&amp;(INT(MOD(MONTH(A235)-4,12)/3)+1)&amp;" "&amp;IF(MONTH(A235)&gt;=4,YEAR(A235),YEAR(A235)-1)&amp;"-"&amp;RIGHT(IF(MONTH(A235)&gt;=4,YEAR(A235),YEAR(A235)-1)+1,2))</f>
        <v/>
      </c>
      <c r="J235" s="27"/>
      <c r="K235" s="27"/>
    </row>
    <row r="236" customFormat="false" ht="15" hidden="false" customHeight="true" outlineLevel="0" collapsed="false">
      <c r="A236" s="36"/>
      <c r="B236" s="27"/>
      <c r="C236" s="30" t="str">
        <f aca="false">IF(B236="","",IFERROR(INDEX(Employees!$B$5:$B$104,MATCH(B236,Employees!$A$5:$A$104,0)),"Unknown code"))</f>
        <v/>
      </c>
      <c r="D236" s="37"/>
      <c r="E236" s="27"/>
      <c r="F236" s="32" t="str">
        <f aca="false">IF(OR(A236="",B236=""),"",IF(Settings!$B$13="Y",INT(IF(UPPER(E236)="Y",D236,MAX(0,D236-Settings!$B$9)))+IF(MOD(IF(UPPER(E236)="Y",D236,MAX(0,D236-Settings!$B$9)),1)&lt;0.25,0,IF(MOD(IF(UPPER(E236)="Y",D236,MAX(0,D236-Settings!$B$9)),1)&lt;=0.5,0.5,1)),IF(UPPER(E236)="Y",D236,MAX(0,D236-Settings!$B$9))))</f>
        <v/>
      </c>
      <c r="G236" s="33" t="str">
        <f aca="false">IF(F236="","",IFERROR(INDEX(Employees!$I$5:$I$104,MATCH(B236,Employees!$A$5:$A$104,0)),0))</f>
        <v/>
      </c>
      <c r="H236" s="34" t="str">
        <f aca="false">IF(F236="","",ROUND(F236*G236,0))</f>
        <v/>
      </c>
      <c r="I236" s="35" t="str">
        <f aca="false">IF(A236="","","Q"&amp;(INT(MOD(MONTH(A236)-4,12)/3)+1)&amp;" "&amp;IF(MONTH(A236)&gt;=4,YEAR(A236),YEAR(A236)-1)&amp;"-"&amp;RIGHT(IF(MONTH(A236)&gt;=4,YEAR(A236),YEAR(A236)-1)+1,2))</f>
        <v/>
      </c>
      <c r="J236" s="27"/>
      <c r="K236" s="27"/>
    </row>
    <row r="237" customFormat="false" ht="15" hidden="false" customHeight="true" outlineLevel="0" collapsed="false">
      <c r="A237" s="36"/>
      <c r="B237" s="27"/>
      <c r="C237" s="30" t="str">
        <f aca="false">IF(B237="","",IFERROR(INDEX(Employees!$B$5:$B$104,MATCH(B237,Employees!$A$5:$A$104,0)),"Unknown code"))</f>
        <v/>
      </c>
      <c r="D237" s="37"/>
      <c r="E237" s="27"/>
      <c r="F237" s="32" t="str">
        <f aca="false">IF(OR(A237="",B237=""),"",IF(Settings!$B$13="Y",INT(IF(UPPER(E237)="Y",D237,MAX(0,D237-Settings!$B$9)))+IF(MOD(IF(UPPER(E237)="Y",D237,MAX(0,D237-Settings!$B$9)),1)&lt;0.25,0,IF(MOD(IF(UPPER(E237)="Y",D237,MAX(0,D237-Settings!$B$9)),1)&lt;=0.5,0.5,1)),IF(UPPER(E237)="Y",D237,MAX(0,D237-Settings!$B$9))))</f>
        <v/>
      </c>
      <c r="G237" s="33" t="str">
        <f aca="false">IF(F237="","",IFERROR(INDEX(Employees!$I$5:$I$104,MATCH(B237,Employees!$A$5:$A$104,0)),0))</f>
        <v/>
      </c>
      <c r="H237" s="34" t="str">
        <f aca="false">IF(F237="","",ROUND(F237*G237,0))</f>
        <v/>
      </c>
      <c r="I237" s="35" t="str">
        <f aca="false">IF(A237="","","Q"&amp;(INT(MOD(MONTH(A237)-4,12)/3)+1)&amp;" "&amp;IF(MONTH(A237)&gt;=4,YEAR(A237),YEAR(A237)-1)&amp;"-"&amp;RIGHT(IF(MONTH(A237)&gt;=4,YEAR(A237),YEAR(A237)-1)+1,2))</f>
        <v/>
      </c>
      <c r="J237" s="27"/>
      <c r="K237" s="27"/>
    </row>
    <row r="238" customFormat="false" ht="15" hidden="false" customHeight="true" outlineLevel="0" collapsed="false">
      <c r="A238" s="36"/>
      <c r="B238" s="27"/>
      <c r="C238" s="30" t="str">
        <f aca="false">IF(B238="","",IFERROR(INDEX(Employees!$B$5:$B$104,MATCH(B238,Employees!$A$5:$A$104,0)),"Unknown code"))</f>
        <v/>
      </c>
      <c r="D238" s="37"/>
      <c r="E238" s="27"/>
      <c r="F238" s="32" t="str">
        <f aca="false">IF(OR(A238="",B238=""),"",IF(Settings!$B$13="Y",INT(IF(UPPER(E238)="Y",D238,MAX(0,D238-Settings!$B$9)))+IF(MOD(IF(UPPER(E238)="Y",D238,MAX(0,D238-Settings!$B$9)),1)&lt;0.25,0,IF(MOD(IF(UPPER(E238)="Y",D238,MAX(0,D238-Settings!$B$9)),1)&lt;=0.5,0.5,1)),IF(UPPER(E238)="Y",D238,MAX(0,D238-Settings!$B$9))))</f>
        <v/>
      </c>
      <c r="G238" s="33" t="str">
        <f aca="false">IF(F238="","",IFERROR(INDEX(Employees!$I$5:$I$104,MATCH(B238,Employees!$A$5:$A$104,0)),0))</f>
        <v/>
      </c>
      <c r="H238" s="34" t="str">
        <f aca="false">IF(F238="","",ROUND(F238*G238,0))</f>
        <v/>
      </c>
      <c r="I238" s="35" t="str">
        <f aca="false">IF(A238="","","Q"&amp;(INT(MOD(MONTH(A238)-4,12)/3)+1)&amp;" "&amp;IF(MONTH(A238)&gt;=4,YEAR(A238),YEAR(A238)-1)&amp;"-"&amp;RIGHT(IF(MONTH(A238)&gt;=4,YEAR(A238),YEAR(A238)-1)+1,2))</f>
        <v/>
      </c>
      <c r="J238" s="27"/>
      <c r="K238" s="27"/>
    </row>
    <row r="239" customFormat="false" ht="15" hidden="false" customHeight="true" outlineLevel="0" collapsed="false">
      <c r="A239" s="36"/>
      <c r="B239" s="27"/>
      <c r="C239" s="30" t="str">
        <f aca="false">IF(B239="","",IFERROR(INDEX(Employees!$B$5:$B$104,MATCH(B239,Employees!$A$5:$A$104,0)),"Unknown code"))</f>
        <v/>
      </c>
      <c r="D239" s="37"/>
      <c r="E239" s="27"/>
      <c r="F239" s="32" t="str">
        <f aca="false">IF(OR(A239="",B239=""),"",IF(Settings!$B$13="Y",INT(IF(UPPER(E239)="Y",D239,MAX(0,D239-Settings!$B$9)))+IF(MOD(IF(UPPER(E239)="Y",D239,MAX(0,D239-Settings!$B$9)),1)&lt;0.25,0,IF(MOD(IF(UPPER(E239)="Y",D239,MAX(0,D239-Settings!$B$9)),1)&lt;=0.5,0.5,1)),IF(UPPER(E239)="Y",D239,MAX(0,D239-Settings!$B$9))))</f>
        <v/>
      </c>
      <c r="G239" s="33" t="str">
        <f aca="false">IF(F239="","",IFERROR(INDEX(Employees!$I$5:$I$104,MATCH(B239,Employees!$A$5:$A$104,0)),0))</f>
        <v/>
      </c>
      <c r="H239" s="34" t="str">
        <f aca="false">IF(F239="","",ROUND(F239*G239,0))</f>
        <v/>
      </c>
      <c r="I239" s="35" t="str">
        <f aca="false">IF(A239="","","Q"&amp;(INT(MOD(MONTH(A239)-4,12)/3)+1)&amp;" "&amp;IF(MONTH(A239)&gt;=4,YEAR(A239),YEAR(A239)-1)&amp;"-"&amp;RIGHT(IF(MONTH(A239)&gt;=4,YEAR(A239),YEAR(A239)-1)+1,2))</f>
        <v/>
      </c>
      <c r="J239" s="27"/>
      <c r="K239" s="27"/>
    </row>
    <row r="240" customFormat="false" ht="15" hidden="false" customHeight="true" outlineLevel="0" collapsed="false">
      <c r="A240" s="36"/>
      <c r="B240" s="27"/>
      <c r="C240" s="30" t="str">
        <f aca="false">IF(B240="","",IFERROR(INDEX(Employees!$B$5:$B$104,MATCH(B240,Employees!$A$5:$A$104,0)),"Unknown code"))</f>
        <v/>
      </c>
      <c r="D240" s="37"/>
      <c r="E240" s="27"/>
      <c r="F240" s="32" t="str">
        <f aca="false">IF(OR(A240="",B240=""),"",IF(Settings!$B$13="Y",INT(IF(UPPER(E240)="Y",D240,MAX(0,D240-Settings!$B$9)))+IF(MOD(IF(UPPER(E240)="Y",D240,MAX(0,D240-Settings!$B$9)),1)&lt;0.25,0,IF(MOD(IF(UPPER(E240)="Y",D240,MAX(0,D240-Settings!$B$9)),1)&lt;=0.5,0.5,1)),IF(UPPER(E240)="Y",D240,MAX(0,D240-Settings!$B$9))))</f>
        <v/>
      </c>
      <c r="G240" s="33" t="str">
        <f aca="false">IF(F240="","",IFERROR(INDEX(Employees!$I$5:$I$104,MATCH(B240,Employees!$A$5:$A$104,0)),0))</f>
        <v/>
      </c>
      <c r="H240" s="34" t="str">
        <f aca="false">IF(F240="","",ROUND(F240*G240,0))</f>
        <v/>
      </c>
      <c r="I240" s="35" t="str">
        <f aca="false">IF(A240="","","Q"&amp;(INT(MOD(MONTH(A240)-4,12)/3)+1)&amp;" "&amp;IF(MONTH(A240)&gt;=4,YEAR(A240),YEAR(A240)-1)&amp;"-"&amp;RIGHT(IF(MONTH(A240)&gt;=4,YEAR(A240),YEAR(A240)-1)+1,2))</f>
        <v/>
      </c>
      <c r="J240" s="27"/>
      <c r="K240" s="27"/>
    </row>
    <row r="241" customFormat="false" ht="15" hidden="false" customHeight="true" outlineLevel="0" collapsed="false">
      <c r="A241" s="36"/>
      <c r="B241" s="27"/>
      <c r="C241" s="30" t="str">
        <f aca="false">IF(B241="","",IFERROR(INDEX(Employees!$B$5:$B$104,MATCH(B241,Employees!$A$5:$A$104,0)),"Unknown code"))</f>
        <v/>
      </c>
      <c r="D241" s="37"/>
      <c r="E241" s="27"/>
      <c r="F241" s="32" t="str">
        <f aca="false">IF(OR(A241="",B241=""),"",IF(Settings!$B$13="Y",INT(IF(UPPER(E241)="Y",D241,MAX(0,D241-Settings!$B$9)))+IF(MOD(IF(UPPER(E241)="Y",D241,MAX(0,D241-Settings!$B$9)),1)&lt;0.25,0,IF(MOD(IF(UPPER(E241)="Y",D241,MAX(0,D241-Settings!$B$9)),1)&lt;=0.5,0.5,1)),IF(UPPER(E241)="Y",D241,MAX(0,D241-Settings!$B$9))))</f>
        <v/>
      </c>
      <c r="G241" s="33" t="str">
        <f aca="false">IF(F241="","",IFERROR(INDEX(Employees!$I$5:$I$104,MATCH(B241,Employees!$A$5:$A$104,0)),0))</f>
        <v/>
      </c>
      <c r="H241" s="34" t="str">
        <f aca="false">IF(F241="","",ROUND(F241*G241,0))</f>
        <v/>
      </c>
      <c r="I241" s="35" t="str">
        <f aca="false">IF(A241="","","Q"&amp;(INT(MOD(MONTH(A241)-4,12)/3)+1)&amp;" "&amp;IF(MONTH(A241)&gt;=4,YEAR(A241),YEAR(A241)-1)&amp;"-"&amp;RIGHT(IF(MONTH(A241)&gt;=4,YEAR(A241),YEAR(A241)-1)+1,2))</f>
        <v/>
      </c>
      <c r="J241" s="27"/>
      <c r="K241" s="27"/>
    </row>
    <row r="242" customFormat="false" ht="15" hidden="false" customHeight="true" outlineLevel="0" collapsed="false">
      <c r="A242" s="36"/>
      <c r="B242" s="27"/>
      <c r="C242" s="30" t="str">
        <f aca="false">IF(B242="","",IFERROR(INDEX(Employees!$B$5:$B$104,MATCH(B242,Employees!$A$5:$A$104,0)),"Unknown code"))</f>
        <v/>
      </c>
      <c r="D242" s="37"/>
      <c r="E242" s="27"/>
      <c r="F242" s="32" t="str">
        <f aca="false">IF(OR(A242="",B242=""),"",IF(Settings!$B$13="Y",INT(IF(UPPER(E242)="Y",D242,MAX(0,D242-Settings!$B$9)))+IF(MOD(IF(UPPER(E242)="Y",D242,MAX(0,D242-Settings!$B$9)),1)&lt;0.25,0,IF(MOD(IF(UPPER(E242)="Y",D242,MAX(0,D242-Settings!$B$9)),1)&lt;=0.5,0.5,1)),IF(UPPER(E242)="Y",D242,MAX(0,D242-Settings!$B$9))))</f>
        <v/>
      </c>
      <c r="G242" s="33" t="str">
        <f aca="false">IF(F242="","",IFERROR(INDEX(Employees!$I$5:$I$104,MATCH(B242,Employees!$A$5:$A$104,0)),0))</f>
        <v/>
      </c>
      <c r="H242" s="34" t="str">
        <f aca="false">IF(F242="","",ROUND(F242*G242,0))</f>
        <v/>
      </c>
      <c r="I242" s="35" t="str">
        <f aca="false">IF(A242="","","Q"&amp;(INT(MOD(MONTH(A242)-4,12)/3)+1)&amp;" "&amp;IF(MONTH(A242)&gt;=4,YEAR(A242),YEAR(A242)-1)&amp;"-"&amp;RIGHT(IF(MONTH(A242)&gt;=4,YEAR(A242),YEAR(A242)-1)+1,2))</f>
        <v/>
      </c>
      <c r="J242" s="27"/>
      <c r="K242" s="27"/>
    </row>
    <row r="243" customFormat="false" ht="15" hidden="false" customHeight="true" outlineLevel="0" collapsed="false">
      <c r="A243" s="36"/>
      <c r="B243" s="27"/>
      <c r="C243" s="30" t="str">
        <f aca="false">IF(B243="","",IFERROR(INDEX(Employees!$B$5:$B$104,MATCH(B243,Employees!$A$5:$A$104,0)),"Unknown code"))</f>
        <v/>
      </c>
      <c r="D243" s="37"/>
      <c r="E243" s="27"/>
      <c r="F243" s="32" t="str">
        <f aca="false">IF(OR(A243="",B243=""),"",IF(Settings!$B$13="Y",INT(IF(UPPER(E243)="Y",D243,MAX(0,D243-Settings!$B$9)))+IF(MOD(IF(UPPER(E243)="Y",D243,MAX(0,D243-Settings!$B$9)),1)&lt;0.25,0,IF(MOD(IF(UPPER(E243)="Y",D243,MAX(0,D243-Settings!$B$9)),1)&lt;=0.5,0.5,1)),IF(UPPER(E243)="Y",D243,MAX(0,D243-Settings!$B$9))))</f>
        <v/>
      </c>
      <c r="G243" s="33" t="str">
        <f aca="false">IF(F243="","",IFERROR(INDEX(Employees!$I$5:$I$104,MATCH(B243,Employees!$A$5:$A$104,0)),0))</f>
        <v/>
      </c>
      <c r="H243" s="34" t="str">
        <f aca="false">IF(F243="","",ROUND(F243*G243,0))</f>
        <v/>
      </c>
      <c r="I243" s="35" t="str">
        <f aca="false">IF(A243="","","Q"&amp;(INT(MOD(MONTH(A243)-4,12)/3)+1)&amp;" "&amp;IF(MONTH(A243)&gt;=4,YEAR(A243),YEAR(A243)-1)&amp;"-"&amp;RIGHT(IF(MONTH(A243)&gt;=4,YEAR(A243),YEAR(A243)-1)+1,2))</f>
        <v/>
      </c>
      <c r="J243" s="27"/>
      <c r="K243" s="27"/>
    </row>
    <row r="244" customFormat="false" ht="15" hidden="false" customHeight="true" outlineLevel="0" collapsed="false">
      <c r="A244" s="36"/>
      <c r="B244" s="27"/>
      <c r="C244" s="30" t="str">
        <f aca="false">IF(B244="","",IFERROR(INDEX(Employees!$B$5:$B$104,MATCH(B244,Employees!$A$5:$A$104,0)),"Unknown code"))</f>
        <v/>
      </c>
      <c r="D244" s="37"/>
      <c r="E244" s="27"/>
      <c r="F244" s="32" t="str">
        <f aca="false">IF(OR(A244="",B244=""),"",IF(Settings!$B$13="Y",INT(IF(UPPER(E244)="Y",D244,MAX(0,D244-Settings!$B$9)))+IF(MOD(IF(UPPER(E244)="Y",D244,MAX(0,D244-Settings!$B$9)),1)&lt;0.25,0,IF(MOD(IF(UPPER(E244)="Y",D244,MAX(0,D244-Settings!$B$9)),1)&lt;=0.5,0.5,1)),IF(UPPER(E244)="Y",D244,MAX(0,D244-Settings!$B$9))))</f>
        <v/>
      </c>
      <c r="G244" s="33" t="str">
        <f aca="false">IF(F244="","",IFERROR(INDEX(Employees!$I$5:$I$104,MATCH(B244,Employees!$A$5:$A$104,0)),0))</f>
        <v/>
      </c>
      <c r="H244" s="34" t="str">
        <f aca="false">IF(F244="","",ROUND(F244*G244,0))</f>
        <v/>
      </c>
      <c r="I244" s="35" t="str">
        <f aca="false">IF(A244="","","Q"&amp;(INT(MOD(MONTH(A244)-4,12)/3)+1)&amp;" "&amp;IF(MONTH(A244)&gt;=4,YEAR(A244),YEAR(A244)-1)&amp;"-"&amp;RIGHT(IF(MONTH(A244)&gt;=4,YEAR(A244),YEAR(A244)-1)+1,2))</f>
        <v/>
      </c>
      <c r="J244" s="27"/>
      <c r="K244" s="27"/>
    </row>
    <row r="245" customFormat="false" ht="15" hidden="false" customHeight="true" outlineLevel="0" collapsed="false">
      <c r="A245" s="36"/>
      <c r="B245" s="27"/>
      <c r="C245" s="30" t="str">
        <f aca="false">IF(B245="","",IFERROR(INDEX(Employees!$B$5:$B$104,MATCH(B245,Employees!$A$5:$A$104,0)),"Unknown code"))</f>
        <v/>
      </c>
      <c r="D245" s="37"/>
      <c r="E245" s="27"/>
      <c r="F245" s="32" t="str">
        <f aca="false">IF(OR(A245="",B245=""),"",IF(Settings!$B$13="Y",INT(IF(UPPER(E245)="Y",D245,MAX(0,D245-Settings!$B$9)))+IF(MOD(IF(UPPER(E245)="Y",D245,MAX(0,D245-Settings!$B$9)),1)&lt;0.25,0,IF(MOD(IF(UPPER(E245)="Y",D245,MAX(0,D245-Settings!$B$9)),1)&lt;=0.5,0.5,1)),IF(UPPER(E245)="Y",D245,MAX(0,D245-Settings!$B$9))))</f>
        <v/>
      </c>
      <c r="G245" s="33" t="str">
        <f aca="false">IF(F245="","",IFERROR(INDEX(Employees!$I$5:$I$104,MATCH(B245,Employees!$A$5:$A$104,0)),0))</f>
        <v/>
      </c>
      <c r="H245" s="34" t="str">
        <f aca="false">IF(F245="","",ROUND(F245*G245,0))</f>
        <v/>
      </c>
      <c r="I245" s="35" t="str">
        <f aca="false">IF(A245="","","Q"&amp;(INT(MOD(MONTH(A245)-4,12)/3)+1)&amp;" "&amp;IF(MONTH(A245)&gt;=4,YEAR(A245),YEAR(A245)-1)&amp;"-"&amp;RIGHT(IF(MONTH(A245)&gt;=4,YEAR(A245),YEAR(A245)-1)+1,2))</f>
        <v/>
      </c>
      <c r="J245" s="27"/>
      <c r="K245" s="27"/>
    </row>
    <row r="246" customFormat="false" ht="15" hidden="false" customHeight="true" outlineLevel="0" collapsed="false">
      <c r="A246" s="36"/>
      <c r="B246" s="27"/>
      <c r="C246" s="30" t="str">
        <f aca="false">IF(B246="","",IFERROR(INDEX(Employees!$B$5:$B$104,MATCH(B246,Employees!$A$5:$A$104,0)),"Unknown code"))</f>
        <v/>
      </c>
      <c r="D246" s="37"/>
      <c r="E246" s="27"/>
      <c r="F246" s="32" t="str">
        <f aca="false">IF(OR(A246="",B246=""),"",IF(Settings!$B$13="Y",INT(IF(UPPER(E246)="Y",D246,MAX(0,D246-Settings!$B$9)))+IF(MOD(IF(UPPER(E246)="Y",D246,MAX(0,D246-Settings!$B$9)),1)&lt;0.25,0,IF(MOD(IF(UPPER(E246)="Y",D246,MAX(0,D246-Settings!$B$9)),1)&lt;=0.5,0.5,1)),IF(UPPER(E246)="Y",D246,MAX(0,D246-Settings!$B$9))))</f>
        <v/>
      </c>
      <c r="G246" s="33" t="str">
        <f aca="false">IF(F246="","",IFERROR(INDEX(Employees!$I$5:$I$104,MATCH(B246,Employees!$A$5:$A$104,0)),0))</f>
        <v/>
      </c>
      <c r="H246" s="34" t="str">
        <f aca="false">IF(F246="","",ROUND(F246*G246,0))</f>
        <v/>
      </c>
      <c r="I246" s="35" t="str">
        <f aca="false">IF(A246="","","Q"&amp;(INT(MOD(MONTH(A246)-4,12)/3)+1)&amp;" "&amp;IF(MONTH(A246)&gt;=4,YEAR(A246),YEAR(A246)-1)&amp;"-"&amp;RIGHT(IF(MONTH(A246)&gt;=4,YEAR(A246),YEAR(A246)-1)+1,2))</f>
        <v/>
      </c>
      <c r="J246" s="27"/>
      <c r="K246" s="27"/>
    </row>
    <row r="247" customFormat="false" ht="15" hidden="false" customHeight="true" outlineLevel="0" collapsed="false">
      <c r="A247" s="36"/>
      <c r="B247" s="27"/>
      <c r="C247" s="30" t="str">
        <f aca="false">IF(B247="","",IFERROR(INDEX(Employees!$B$5:$B$104,MATCH(B247,Employees!$A$5:$A$104,0)),"Unknown code"))</f>
        <v/>
      </c>
      <c r="D247" s="37"/>
      <c r="E247" s="27"/>
      <c r="F247" s="32" t="str">
        <f aca="false">IF(OR(A247="",B247=""),"",IF(Settings!$B$13="Y",INT(IF(UPPER(E247)="Y",D247,MAX(0,D247-Settings!$B$9)))+IF(MOD(IF(UPPER(E247)="Y",D247,MAX(0,D247-Settings!$B$9)),1)&lt;0.25,0,IF(MOD(IF(UPPER(E247)="Y",D247,MAX(0,D247-Settings!$B$9)),1)&lt;=0.5,0.5,1)),IF(UPPER(E247)="Y",D247,MAX(0,D247-Settings!$B$9))))</f>
        <v/>
      </c>
      <c r="G247" s="33" t="str">
        <f aca="false">IF(F247="","",IFERROR(INDEX(Employees!$I$5:$I$104,MATCH(B247,Employees!$A$5:$A$104,0)),0))</f>
        <v/>
      </c>
      <c r="H247" s="34" t="str">
        <f aca="false">IF(F247="","",ROUND(F247*G247,0))</f>
        <v/>
      </c>
      <c r="I247" s="35" t="str">
        <f aca="false">IF(A247="","","Q"&amp;(INT(MOD(MONTH(A247)-4,12)/3)+1)&amp;" "&amp;IF(MONTH(A247)&gt;=4,YEAR(A247),YEAR(A247)-1)&amp;"-"&amp;RIGHT(IF(MONTH(A247)&gt;=4,YEAR(A247),YEAR(A247)-1)+1,2))</f>
        <v/>
      </c>
      <c r="J247" s="27"/>
      <c r="K247" s="27"/>
    </row>
    <row r="248" customFormat="false" ht="15" hidden="false" customHeight="true" outlineLevel="0" collapsed="false">
      <c r="A248" s="36"/>
      <c r="B248" s="27"/>
      <c r="C248" s="30" t="str">
        <f aca="false">IF(B248="","",IFERROR(INDEX(Employees!$B$5:$B$104,MATCH(B248,Employees!$A$5:$A$104,0)),"Unknown code"))</f>
        <v/>
      </c>
      <c r="D248" s="37"/>
      <c r="E248" s="27"/>
      <c r="F248" s="32" t="str">
        <f aca="false">IF(OR(A248="",B248=""),"",IF(Settings!$B$13="Y",INT(IF(UPPER(E248)="Y",D248,MAX(0,D248-Settings!$B$9)))+IF(MOD(IF(UPPER(E248)="Y",D248,MAX(0,D248-Settings!$B$9)),1)&lt;0.25,0,IF(MOD(IF(UPPER(E248)="Y",D248,MAX(0,D248-Settings!$B$9)),1)&lt;=0.5,0.5,1)),IF(UPPER(E248)="Y",D248,MAX(0,D248-Settings!$B$9))))</f>
        <v/>
      </c>
      <c r="G248" s="33" t="str">
        <f aca="false">IF(F248="","",IFERROR(INDEX(Employees!$I$5:$I$104,MATCH(B248,Employees!$A$5:$A$104,0)),0))</f>
        <v/>
      </c>
      <c r="H248" s="34" t="str">
        <f aca="false">IF(F248="","",ROUND(F248*G248,0))</f>
        <v/>
      </c>
      <c r="I248" s="35" t="str">
        <f aca="false">IF(A248="","","Q"&amp;(INT(MOD(MONTH(A248)-4,12)/3)+1)&amp;" "&amp;IF(MONTH(A248)&gt;=4,YEAR(A248),YEAR(A248)-1)&amp;"-"&amp;RIGHT(IF(MONTH(A248)&gt;=4,YEAR(A248),YEAR(A248)-1)+1,2))</f>
        <v/>
      </c>
      <c r="J248" s="27"/>
      <c r="K248" s="27"/>
    </row>
    <row r="249" customFormat="false" ht="15" hidden="false" customHeight="true" outlineLevel="0" collapsed="false">
      <c r="A249" s="36"/>
      <c r="B249" s="27"/>
      <c r="C249" s="30" t="str">
        <f aca="false">IF(B249="","",IFERROR(INDEX(Employees!$B$5:$B$104,MATCH(B249,Employees!$A$5:$A$104,0)),"Unknown code"))</f>
        <v/>
      </c>
      <c r="D249" s="37"/>
      <c r="E249" s="27"/>
      <c r="F249" s="32" t="str">
        <f aca="false">IF(OR(A249="",B249=""),"",IF(Settings!$B$13="Y",INT(IF(UPPER(E249)="Y",D249,MAX(0,D249-Settings!$B$9)))+IF(MOD(IF(UPPER(E249)="Y",D249,MAX(0,D249-Settings!$B$9)),1)&lt;0.25,0,IF(MOD(IF(UPPER(E249)="Y",D249,MAX(0,D249-Settings!$B$9)),1)&lt;=0.5,0.5,1)),IF(UPPER(E249)="Y",D249,MAX(0,D249-Settings!$B$9))))</f>
        <v/>
      </c>
      <c r="G249" s="33" t="str">
        <f aca="false">IF(F249="","",IFERROR(INDEX(Employees!$I$5:$I$104,MATCH(B249,Employees!$A$5:$A$104,0)),0))</f>
        <v/>
      </c>
      <c r="H249" s="34" t="str">
        <f aca="false">IF(F249="","",ROUND(F249*G249,0))</f>
        <v/>
      </c>
      <c r="I249" s="35" t="str">
        <f aca="false">IF(A249="","","Q"&amp;(INT(MOD(MONTH(A249)-4,12)/3)+1)&amp;" "&amp;IF(MONTH(A249)&gt;=4,YEAR(A249),YEAR(A249)-1)&amp;"-"&amp;RIGHT(IF(MONTH(A249)&gt;=4,YEAR(A249),YEAR(A249)-1)+1,2))</f>
        <v/>
      </c>
      <c r="J249" s="27"/>
      <c r="K249" s="27"/>
    </row>
    <row r="250" customFormat="false" ht="15" hidden="false" customHeight="true" outlineLevel="0" collapsed="false">
      <c r="A250" s="36"/>
      <c r="B250" s="27"/>
      <c r="C250" s="30" t="str">
        <f aca="false">IF(B250="","",IFERROR(INDEX(Employees!$B$5:$B$104,MATCH(B250,Employees!$A$5:$A$104,0)),"Unknown code"))</f>
        <v/>
      </c>
      <c r="D250" s="37"/>
      <c r="E250" s="27"/>
      <c r="F250" s="32" t="str">
        <f aca="false">IF(OR(A250="",B250=""),"",IF(Settings!$B$13="Y",INT(IF(UPPER(E250)="Y",D250,MAX(0,D250-Settings!$B$9)))+IF(MOD(IF(UPPER(E250)="Y",D250,MAX(0,D250-Settings!$B$9)),1)&lt;0.25,0,IF(MOD(IF(UPPER(E250)="Y",D250,MAX(0,D250-Settings!$B$9)),1)&lt;=0.5,0.5,1)),IF(UPPER(E250)="Y",D250,MAX(0,D250-Settings!$B$9))))</f>
        <v/>
      </c>
      <c r="G250" s="33" t="str">
        <f aca="false">IF(F250="","",IFERROR(INDEX(Employees!$I$5:$I$104,MATCH(B250,Employees!$A$5:$A$104,0)),0))</f>
        <v/>
      </c>
      <c r="H250" s="34" t="str">
        <f aca="false">IF(F250="","",ROUND(F250*G250,0))</f>
        <v/>
      </c>
      <c r="I250" s="35" t="str">
        <f aca="false">IF(A250="","","Q"&amp;(INT(MOD(MONTH(A250)-4,12)/3)+1)&amp;" "&amp;IF(MONTH(A250)&gt;=4,YEAR(A250),YEAR(A250)-1)&amp;"-"&amp;RIGHT(IF(MONTH(A250)&gt;=4,YEAR(A250),YEAR(A250)-1)+1,2))</f>
        <v/>
      </c>
      <c r="J250" s="27"/>
      <c r="K250" s="27"/>
    </row>
    <row r="251" customFormat="false" ht="15" hidden="false" customHeight="true" outlineLevel="0" collapsed="false">
      <c r="A251" s="36"/>
      <c r="B251" s="27"/>
      <c r="C251" s="30" t="str">
        <f aca="false">IF(B251="","",IFERROR(INDEX(Employees!$B$5:$B$104,MATCH(B251,Employees!$A$5:$A$104,0)),"Unknown code"))</f>
        <v/>
      </c>
      <c r="D251" s="37"/>
      <c r="E251" s="27"/>
      <c r="F251" s="32" t="str">
        <f aca="false">IF(OR(A251="",B251=""),"",IF(Settings!$B$13="Y",INT(IF(UPPER(E251)="Y",D251,MAX(0,D251-Settings!$B$9)))+IF(MOD(IF(UPPER(E251)="Y",D251,MAX(0,D251-Settings!$B$9)),1)&lt;0.25,0,IF(MOD(IF(UPPER(E251)="Y",D251,MAX(0,D251-Settings!$B$9)),1)&lt;=0.5,0.5,1)),IF(UPPER(E251)="Y",D251,MAX(0,D251-Settings!$B$9))))</f>
        <v/>
      </c>
      <c r="G251" s="33" t="str">
        <f aca="false">IF(F251="","",IFERROR(INDEX(Employees!$I$5:$I$104,MATCH(B251,Employees!$A$5:$A$104,0)),0))</f>
        <v/>
      </c>
      <c r="H251" s="34" t="str">
        <f aca="false">IF(F251="","",ROUND(F251*G251,0))</f>
        <v/>
      </c>
      <c r="I251" s="35" t="str">
        <f aca="false">IF(A251="","","Q"&amp;(INT(MOD(MONTH(A251)-4,12)/3)+1)&amp;" "&amp;IF(MONTH(A251)&gt;=4,YEAR(A251),YEAR(A251)-1)&amp;"-"&amp;RIGHT(IF(MONTH(A251)&gt;=4,YEAR(A251),YEAR(A251)-1)+1,2))</f>
        <v/>
      </c>
      <c r="J251" s="27"/>
      <c r="K251" s="27"/>
    </row>
    <row r="252" customFormat="false" ht="15" hidden="false" customHeight="true" outlineLevel="0" collapsed="false">
      <c r="A252" s="36"/>
      <c r="B252" s="27"/>
      <c r="C252" s="30" t="str">
        <f aca="false">IF(B252="","",IFERROR(INDEX(Employees!$B$5:$B$104,MATCH(B252,Employees!$A$5:$A$104,0)),"Unknown code"))</f>
        <v/>
      </c>
      <c r="D252" s="37"/>
      <c r="E252" s="27"/>
      <c r="F252" s="32" t="str">
        <f aca="false">IF(OR(A252="",B252=""),"",IF(Settings!$B$13="Y",INT(IF(UPPER(E252)="Y",D252,MAX(0,D252-Settings!$B$9)))+IF(MOD(IF(UPPER(E252)="Y",D252,MAX(0,D252-Settings!$B$9)),1)&lt;0.25,0,IF(MOD(IF(UPPER(E252)="Y",D252,MAX(0,D252-Settings!$B$9)),1)&lt;=0.5,0.5,1)),IF(UPPER(E252)="Y",D252,MAX(0,D252-Settings!$B$9))))</f>
        <v/>
      </c>
      <c r="G252" s="33" t="str">
        <f aca="false">IF(F252="","",IFERROR(INDEX(Employees!$I$5:$I$104,MATCH(B252,Employees!$A$5:$A$104,0)),0))</f>
        <v/>
      </c>
      <c r="H252" s="34" t="str">
        <f aca="false">IF(F252="","",ROUND(F252*G252,0))</f>
        <v/>
      </c>
      <c r="I252" s="35" t="str">
        <f aca="false">IF(A252="","","Q"&amp;(INT(MOD(MONTH(A252)-4,12)/3)+1)&amp;" "&amp;IF(MONTH(A252)&gt;=4,YEAR(A252),YEAR(A252)-1)&amp;"-"&amp;RIGHT(IF(MONTH(A252)&gt;=4,YEAR(A252),YEAR(A252)-1)+1,2))</f>
        <v/>
      </c>
      <c r="J252" s="27"/>
      <c r="K252" s="27"/>
    </row>
    <row r="253" customFormat="false" ht="15" hidden="false" customHeight="true" outlineLevel="0" collapsed="false">
      <c r="A253" s="36"/>
      <c r="B253" s="27"/>
      <c r="C253" s="30" t="str">
        <f aca="false">IF(B253="","",IFERROR(INDEX(Employees!$B$5:$B$104,MATCH(B253,Employees!$A$5:$A$104,0)),"Unknown code"))</f>
        <v/>
      </c>
      <c r="D253" s="37"/>
      <c r="E253" s="27"/>
      <c r="F253" s="32" t="str">
        <f aca="false">IF(OR(A253="",B253=""),"",IF(Settings!$B$13="Y",INT(IF(UPPER(E253)="Y",D253,MAX(0,D253-Settings!$B$9)))+IF(MOD(IF(UPPER(E253)="Y",D253,MAX(0,D253-Settings!$B$9)),1)&lt;0.25,0,IF(MOD(IF(UPPER(E253)="Y",D253,MAX(0,D253-Settings!$B$9)),1)&lt;=0.5,0.5,1)),IF(UPPER(E253)="Y",D253,MAX(0,D253-Settings!$B$9))))</f>
        <v/>
      </c>
      <c r="G253" s="33" t="str">
        <f aca="false">IF(F253="","",IFERROR(INDEX(Employees!$I$5:$I$104,MATCH(B253,Employees!$A$5:$A$104,0)),0))</f>
        <v/>
      </c>
      <c r="H253" s="34" t="str">
        <f aca="false">IF(F253="","",ROUND(F253*G253,0))</f>
        <v/>
      </c>
      <c r="I253" s="35" t="str">
        <f aca="false">IF(A253="","","Q"&amp;(INT(MOD(MONTH(A253)-4,12)/3)+1)&amp;" "&amp;IF(MONTH(A253)&gt;=4,YEAR(A253),YEAR(A253)-1)&amp;"-"&amp;RIGHT(IF(MONTH(A253)&gt;=4,YEAR(A253),YEAR(A253)-1)+1,2))</f>
        <v/>
      </c>
      <c r="J253" s="27"/>
      <c r="K253" s="27"/>
    </row>
    <row r="254" customFormat="false" ht="15" hidden="false" customHeight="true" outlineLevel="0" collapsed="false">
      <c r="A254" s="36"/>
      <c r="B254" s="27"/>
      <c r="C254" s="30" t="str">
        <f aca="false">IF(B254="","",IFERROR(INDEX(Employees!$B$5:$B$104,MATCH(B254,Employees!$A$5:$A$104,0)),"Unknown code"))</f>
        <v/>
      </c>
      <c r="D254" s="37"/>
      <c r="E254" s="27"/>
      <c r="F254" s="32" t="str">
        <f aca="false">IF(OR(A254="",B254=""),"",IF(Settings!$B$13="Y",INT(IF(UPPER(E254)="Y",D254,MAX(0,D254-Settings!$B$9)))+IF(MOD(IF(UPPER(E254)="Y",D254,MAX(0,D254-Settings!$B$9)),1)&lt;0.25,0,IF(MOD(IF(UPPER(E254)="Y",D254,MAX(0,D254-Settings!$B$9)),1)&lt;=0.5,0.5,1)),IF(UPPER(E254)="Y",D254,MAX(0,D254-Settings!$B$9))))</f>
        <v/>
      </c>
      <c r="G254" s="33" t="str">
        <f aca="false">IF(F254="","",IFERROR(INDEX(Employees!$I$5:$I$104,MATCH(B254,Employees!$A$5:$A$104,0)),0))</f>
        <v/>
      </c>
      <c r="H254" s="34" t="str">
        <f aca="false">IF(F254="","",ROUND(F254*G254,0))</f>
        <v/>
      </c>
      <c r="I254" s="35" t="str">
        <f aca="false">IF(A254="","","Q"&amp;(INT(MOD(MONTH(A254)-4,12)/3)+1)&amp;" "&amp;IF(MONTH(A254)&gt;=4,YEAR(A254),YEAR(A254)-1)&amp;"-"&amp;RIGHT(IF(MONTH(A254)&gt;=4,YEAR(A254),YEAR(A254)-1)+1,2))</f>
        <v/>
      </c>
      <c r="J254" s="27"/>
      <c r="K254" s="27"/>
    </row>
    <row r="255" customFormat="false" ht="15" hidden="false" customHeight="true" outlineLevel="0" collapsed="false">
      <c r="A255" s="36"/>
      <c r="B255" s="27"/>
      <c r="C255" s="30" t="str">
        <f aca="false">IF(B255="","",IFERROR(INDEX(Employees!$B$5:$B$104,MATCH(B255,Employees!$A$5:$A$104,0)),"Unknown code"))</f>
        <v/>
      </c>
      <c r="D255" s="37"/>
      <c r="E255" s="27"/>
      <c r="F255" s="32" t="str">
        <f aca="false">IF(OR(A255="",B255=""),"",IF(Settings!$B$13="Y",INT(IF(UPPER(E255)="Y",D255,MAX(0,D255-Settings!$B$9)))+IF(MOD(IF(UPPER(E255)="Y",D255,MAX(0,D255-Settings!$B$9)),1)&lt;0.25,0,IF(MOD(IF(UPPER(E255)="Y",D255,MAX(0,D255-Settings!$B$9)),1)&lt;=0.5,0.5,1)),IF(UPPER(E255)="Y",D255,MAX(0,D255-Settings!$B$9))))</f>
        <v/>
      </c>
      <c r="G255" s="33" t="str">
        <f aca="false">IF(F255="","",IFERROR(INDEX(Employees!$I$5:$I$104,MATCH(B255,Employees!$A$5:$A$104,0)),0))</f>
        <v/>
      </c>
      <c r="H255" s="34" t="str">
        <f aca="false">IF(F255="","",ROUND(F255*G255,0))</f>
        <v/>
      </c>
      <c r="I255" s="35" t="str">
        <f aca="false">IF(A255="","","Q"&amp;(INT(MOD(MONTH(A255)-4,12)/3)+1)&amp;" "&amp;IF(MONTH(A255)&gt;=4,YEAR(A255),YEAR(A255)-1)&amp;"-"&amp;RIGHT(IF(MONTH(A255)&gt;=4,YEAR(A255),YEAR(A255)-1)+1,2))</f>
        <v/>
      </c>
      <c r="J255" s="27"/>
      <c r="K255" s="27"/>
    </row>
    <row r="256" customFormat="false" ht="15" hidden="false" customHeight="true" outlineLevel="0" collapsed="false">
      <c r="A256" s="36"/>
      <c r="B256" s="27"/>
      <c r="C256" s="30" t="str">
        <f aca="false">IF(B256="","",IFERROR(INDEX(Employees!$B$5:$B$104,MATCH(B256,Employees!$A$5:$A$104,0)),"Unknown code"))</f>
        <v/>
      </c>
      <c r="D256" s="37"/>
      <c r="E256" s="27"/>
      <c r="F256" s="32" t="str">
        <f aca="false">IF(OR(A256="",B256=""),"",IF(Settings!$B$13="Y",INT(IF(UPPER(E256)="Y",D256,MAX(0,D256-Settings!$B$9)))+IF(MOD(IF(UPPER(E256)="Y",D256,MAX(0,D256-Settings!$B$9)),1)&lt;0.25,0,IF(MOD(IF(UPPER(E256)="Y",D256,MAX(0,D256-Settings!$B$9)),1)&lt;=0.5,0.5,1)),IF(UPPER(E256)="Y",D256,MAX(0,D256-Settings!$B$9))))</f>
        <v/>
      </c>
      <c r="G256" s="33" t="str">
        <f aca="false">IF(F256="","",IFERROR(INDEX(Employees!$I$5:$I$104,MATCH(B256,Employees!$A$5:$A$104,0)),0))</f>
        <v/>
      </c>
      <c r="H256" s="34" t="str">
        <f aca="false">IF(F256="","",ROUND(F256*G256,0))</f>
        <v/>
      </c>
      <c r="I256" s="35" t="str">
        <f aca="false">IF(A256="","","Q"&amp;(INT(MOD(MONTH(A256)-4,12)/3)+1)&amp;" "&amp;IF(MONTH(A256)&gt;=4,YEAR(A256),YEAR(A256)-1)&amp;"-"&amp;RIGHT(IF(MONTH(A256)&gt;=4,YEAR(A256),YEAR(A256)-1)+1,2))</f>
        <v/>
      </c>
      <c r="J256" s="27"/>
      <c r="K256" s="27"/>
    </row>
    <row r="257" customFormat="false" ht="15" hidden="false" customHeight="true" outlineLevel="0" collapsed="false">
      <c r="A257" s="36"/>
      <c r="B257" s="27"/>
      <c r="C257" s="30" t="str">
        <f aca="false">IF(B257="","",IFERROR(INDEX(Employees!$B$5:$B$104,MATCH(B257,Employees!$A$5:$A$104,0)),"Unknown code"))</f>
        <v/>
      </c>
      <c r="D257" s="37"/>
      <c r="E257" s="27"/>
      <c r="F257" s="32" t="str">
        <f aca="false">IF(OR(A257="",B257=""),"",IF(Settings!$B$13="Y",INT(IF(UPPER(E257)="Y",D257,MAX(0,D257-Settings!$B$9)))+IF(MOD(IF(UPPER(E257)="Y",D257,MAX(0,D257-Settings!$B$9)),1)&lt;0.25,0,IF(MOD(IF(UPPER(E257)="Y",D257,MAX(0,D257-Settings!$B$9)),1)&lt;=0.5,0.5,1)),IF(UPPER(E257)="Y",D257,MAX(0,D257-Settings!$B$9))))</f>
        <v/>
      </c>
      <c r="G257" s="33" t="str">
        <f aca="false">IF(F257="","",IFERROR(INDEX(Employees!$I$5:$I$104,MATCH(B257,Employees!$A$5:$A$104,0)),0))</f>
        <v/>
      </c>
      <c r="H257" s="34" t="str">
        <f aca="false">IF(F257="","",ROUND(F257*G257,0))</f>
        <v/>
      </c>
      <c r="I257" s="35" t="str">
        <f aca="false">IF(A257="","","Q"&amp;(INT(MOD(MONTH(A257)-4,12)/3)+1)&amp;" "&amp;IF(MONTH(A257)&gt;=4,YEAR(A257),YEAR(A257)-1)&amp;"-"&amp;RIGHT(IF(MONTH(A257)&gt;=4,YEAR(A257),YEAR(A257)-1)+1,2))</f>
        <v/>
      </c>
      <c r="J257" s="27"/>
      <c r="K257" s="27"/>
    </row>
    <row r="258" customFormat="false" ht="15" hidden="false" customHeight="true" outlineLevel="0" collapsed="false">
      <c r="A258" s="36"/>
      <c r="B258" s="27"/>
      <c r="C258" s="30" t="str">
        <f aca="false">IF(B258="","",IFERROR(INDEX(Employees!$B$5:$B$104,MATCH(B258,Employees!$A$5:$A$104,0)),"Unknown code"))</f>
        <v/>
      </c>
      <c r="D258" s="37"/>
      <c r="E258" s="27"/>
      <c r="F258" s="32" t="str">
        <f aca="false">IF(OR(A258="",B258=""),"",IF(Settings!$B$13="Y",INT(IF(UPPER(E258)="Y",D258,MAX(0,D258-Settings!$B$9)))+IF(MOD(IF(UPPER(E258)="Y",D258,MAX(0,D258-Settings!$B$9)),1)&lt;0.25,0,IF(MOD(IF(UPPER(E258)="Y",D258,MAX(0,D258-Settings!$B$9)),1)&lt;=0.5,0.5,1)),IF(UPPER(E258)="Y",D258,MAX(0,D258-Settings!$B$9))))</f>
        <v/>
      </c>
      <c r="G258" s="33" t="str">
        <f aca="false">IF(F258="","",IFERROR(INDEX(Employees!$I$5:$I$104,MATCH(B258,Employees!$A$5:$A$104,0)),0))</f>
        <v/>
      </c>
      <c r="H258" s="34" t="str">
        <f aca="false">IF(F258="","",ROUND(F258*G258,0))</f>
        <v/>
      </c>
      <c r="I258" s="35" t="str">
        <f aca="false">IF(A258="","","Q"&amp;(INT(MOD(MONTH(A258)-4,12)/3)+1)&amp;" "&amp;IF(MONTH(A258)&gt;=4,YEAR(A258),YEAR(A258)-1)&amp;"-"&amp;RIGHT(IF(MONTH(A258)&gt;=4,YEAR(A258),YEAR(A258)-1)+1,2))</f>
        <v/>
      </c>
      <c r="J258" s="27"/>
      <c r="K258" s="27"/>
    </row>
    <row r="259" customFormat="false" ht="15" hidden="false" customHeight="true" outlineLevel="0" collapsed="false">
      <c r="A259" s="36"/>
      <c r="B259" s="27"/>
      <c r="C259" s="30" t="str">
        <f aca="false">IF(B259="","",IFERROR(INDEX(Employees!$B$5:$B$104,MATCH(B259,Employees!$A$5:$A$104,0)),"Unknown code"))</f>
        <v/>
      </c>
      <c r="D259" s="37"/>
      <c r="E259" s="27"/>
      <c r="F259" s="32" t="str">
        <f aca="false">IF(OR(A259="",B259=""),"",IF(Settings!$B$13="Y",INT(IF(UPPER(E259)="Y",D259,MAX(0,D259-Settings!$B$9)))+IF(MOD(IF(UPPER(E259)="Y",D259,MAX(0,D259-Settings!$B$9)),1)&lt;0.25,0,IF(MOD(IF(UPPER(E259)="Y",D259,MAX(0,D259-Settings!$B$9)),1)&lt;=0.5,0.5,1)),IF(UPPER(E259)="Y",D259,MAX(0,D259-Settings!$B$9))))</f>
        <v/>
      </c>
      <c r="G259" s="33" t="str">
        <f aca="false">IF(F259="","",IFERROR(INDEX(Employees!$I$5:$I$104,MATCH(B259,Employees!$A$5:$A$104,0)),0))</f>
        <v/>
      </c>
      <c r="H259" s="34" t="str">
        <f aca="false">IF(F259="","",ROUND(F259*G259,0))</f>
        <v/>
      </c>
      <c r="I259" s="35" t="str">
        <f aca="false">IF(A259="","","Q"&amp;(INT(MOD(MONTH(A259)-4,12)/3)+1)&amp;" "&amp;IF(MONTH(A259)&gt;=4,YEAR(A259),YEAR(A259)-1)&amp;"-"&amp;RIGHT(IF(MONTH(A259)&gt;=4,YEAR(A259),YEAR(A259)-1)+1,2))</f>
        <v/>
      </c>
      <c r="J259" s="27"/>
      <c r="K259" s="27"/>
    </row>
    <row r="260" customFormat="false" ht="15" hidden="false" customHeight="true" outlineLevel="0" collapsed="false">
      <c r="A260" s="36"/>
      <c r="B260" s="27"/>
      <c r="C260" s="30" t="str">
        <f aca="false">IF(B260="","",IFERROR(INDEX(Employees!$B$5:$B$104,MATCH(B260,Employees!$A$5:$A$104,0)),"Unknown code"))</f>
        <v/>
      </c>
      <c r="D260" s="37"/>
      <c r="E260" s="27"/>
      <c r="F260" s="32" t="str">
        <f aca="false">IF(OR(A260="",B260=""),"",IF(Settings!$B$13="Y",INT(IF(UPPER(E260)="Y",D260,MAX(0,D260-Settings!$B$9)))+IF(MOD(IF(UPPER(E260)="Y",D260,MAX(0,D260-Settings!$B$9)),1)&lt;0.25,0,IF(MOD(IF(UPPER(E260)="Y",D260,MAX(0,D260-Settings!$B$9)),1)&lt;=0.5,0.5,1)),IF(UPPER(E260)="Y",D260,MAX(0,D260-Settings!$B$9))))</f>
        <v/>
      </c>
      <c r="G260" s="33" t="str">
        <f aca="false">IF(F260="","",IFERROR(INDEX(Employees!$I$5:$I$104,MATCH(B260,Employees!$A$5:$A$104,0)),0))</f>
        <v/>
      </c>
      <c r="H260" s="34" t="str">
        <f aca="false">IF(F260="","",ROUND(F260*G260,0))</f>
        <v/>
      </c>
      <c r="I260" s="35" t="str">
        <f aca="false">IF(A260="","","Q"&amp;(INT(MOD(MONTH(A260)-4,12)/3)+1)&amp;" "&amp;IF(MONTH(A260)&gt;=4,YEAR(A260),YEAR(A260)-1)&amp;"-"&amp;RIGHT(IF(MONTH(A260)&gt;=4,YEAR(A260),YEAR(A260)-1)+1,2))</f>
        <v/>
      </c>
      <c r="J260" s="27"/>
      <c r="K260" s="27"/>
    </row>
    <row r="261" customFormat="false" ht="15" hidden="false" customHeight="true" outlineLevel="0" collapsed="false">
      <c r="A261" s="36"/>
      <c r="B261" s="27"/>
      <c r="C261" s="30" t="str">
        <f aca="false">IF(B261="","",IFERROR(INDEX(Employees!$B$5:$B$104,MATCH(B261,Employees!$A$5:$A$104,0)),"Unknown code"))</f>
        <v/>
      </c>
      <c r="D261" s="37"/>
      <c r="E261" s="27"/>
      <c r="F261" s="32" t="str">
        <f aca="false">IF(OR(A261="",B261=""),"",IF(Settings!$B$13="Y",INT(IF(UPPER(E261)="Y",D261,MAX(0,D261-Settings!$B$9)))+IF(MOD(IF(UPPER(E261)="Y",D261,MAX(0,D261-Settings!$B$9)),1)&lt;0.25,0,IF(MOD(IF(UPPER(E261)="Y",D261,MAX(0,D261-Settings!$B$9)),1)&lt;=0.5,0.5,1)),IF(UPPER(E261)="Y",D261,MAX(0,D261-Settings!$B$9))))</f>
        <v/>
      </c>
      <c r="G261" s="33" t="str">
        <f aca="false">IF(F261="","",IFERROR(INDEX(Employees!$I$5:$I$104,MATCH(B261,Employees!$A$5:$A$104,0)),0))</f>
        <v/>
      </c>
      <c r="H261" s="34" t="str">
        <f aca="false">IF(F261="","",ROUND(F261*G261,0))</f>
        <v/>
      </c>
      <c r="I261" s="35" t="str">
        <f aca="false">IF(A261="","","Q"&amp;(INT(MOD(MONTH(A261)-4,12)/3)+1)&amp;" "&amp;IF(MONTH(A261)&gt;=4,YEAR(A261),YEAR(A261)-1)&amp;"-"&amp;RIGHT(IF(MONTH(A261)&gt;=4,YEAR(A261),YEAR(A261)-1)+1,2))</f>
        <v/>
      </c>
      <c r="J261" s="27"/>
      <c r="K261" s="27"/>
    </row>
    <row r="262" customFormat="false" ht="15" hidden="false" customHeight="true" outlineLevel="0" collapsed="false">
      <c r="A262" s="36"/>
      <c r="B262" s="27"/>
      <c r="C262" s="30" t="str">
        <f aca="false">IF(B262="","",IFERROR(INDEX(Employees!$B$5:$B$104,MATCH(B262,Employees!$A$5:$A$104,0)),"Unknown code"))</f>
        <v/>
      </c>
      <c r="D262" s="37"/>
      <c r="E262" s="27"/>
      <c r="F262" s="32" t="str">
        <f aca="false">IF(OR(A262="",B262=""),"",IF(Settings!$B$13="Y",INT(IF(UPPER(E262)="Y",D262,MAX(0,D262-Settings!$B$9)))+IF(MOD(IF(UPPER(E262)="Y",D262,MAX(0,D262-Settings!$B$9)),1)&lt;0.25,0,IF(MOD(IF(UPPER(E262)="Y",D262,MAX(0,D262-Settings!$B$9)),1)&lt;=0.5,0.5,1)),IF(UPPER(E262)="Y",D262,MAX(0,D262-Settings!$B$9))))</f>
        <v/>
      </c>
      <c r="G262" s="33" t="str">
        <f aca="false">IF(F262="","",IFERROR(INDEX(Employees!$I$5:$I$104,MATCH(B262,Employees!$A$5:$A$104,0)),0))</f>
        <v/>
      </c>
      <c r="H262" s="34" t="str">
        <f aca="false">IF(F262="","",ROUND(F262*G262,0))</f>
        <v/>
      </c>
      <c r="I262" s="35" t="str">
        <f aca="false">IF(A262="","","Q"&amp;(INT(MOD(MONTH(A262)-4,12)/3)+1)&amp;" "&amp;IF(MONTH(A262)&gt;=4,YEAR(A262),YEAR(A262)-1)&amp;"-"&amp;RIGHT(IF(MONTH(A262)&gt;=4,YEAR(A262),YEAR(A262)-1)+1,2))</f>
        <v/>
      </c>
      <c r="J262" s="27"/>
      <c r="K262" s="27"/>
    </row>
    <row r="263" customFormat="false" ht="15" hidden="false" customHeight="true" outlineLevel="0" collapsed="false">
      <c r="A263" s="36"/>
      <c r="B263" s="27"/>
      <c r="C263" s="30" t="str">
        <f aca="false">IF(B263="","",IFERROR(INDEX(Employees!$B$5:$B$104,MATCH(B263,Employees!$A$5:$A$104,0)),"Unknown code"))</f>
        <v/>
      </c>
      <c r="D263" s="37"/>
      <c r="E263" s="27"/>
      <c r="F263" s="32" t="str">
        <f aca="false">IF(OR(A263="",B263=""),"",IF(Settings!$B$13="Y",INT(IF(UPPER(E263)="Y",D263,MAX(0,D263-Settings!$B$9)))+IF(MOD(IF(UPPER(E263)="Y",D263,MAX(0,D263-Settings!$B$9)),1)&lt;0.25,0,IF(MOD(IF(UPPER(E263)="Y",D263,MAX(0,D263-Settings!$B$9)),1)&lt;=0.5,0.5,1)),IF(UPPER(E263)="Y",D263,MAX(0,D263-Settings!$B$9))))</f>
        <v/>
      </c>
      <c r="G263" s="33" t="str">
        <f aca="false">IF(F263="","",IFERROR(INDEX(Employees!$I$5:$I$104,MATCH(B263,Employees!$A$5:$A$104,0)),0))</f>
        <v/>
      </c>
      <c r="H263" s="34" t="str">
        <f aca="false">IF(F263="","",ROUND(F263*G263,0))</f>
        <v/>
      </c>
      <c r="I263" s="35" t="str">
        <f aca="false">IF(A263="","","Q"&amp;(INT(MOD(MONTH(A263)-4,12)/3)+1)&amp;" "&amp;IF(MONTH(A263)&gt;=4,YEAR(A263),YEAR(A263)-1)&amp;"-"&amp;RIGHT(IF(MONTH(A263)&gt;=4,YEAR(A263),YEAR(A263)-1)+1,2))</f>
        <v/>
      </c>
      <c r="J263" s="27"/>
      <c r="K263" s="27"/>
    </row>
    <row r="264" customFormat="false" ht="15" hidden="false" customHeight="true" outlineLevel="0" collapsed="false">
      <c r="A264" s="36"/>
      <c r="B264" s="27"/>
      <c r="C264" s="30" t="str">
        <f aca="false">IF(B264="","",IFERROR(INDEX(Employees!$B$5:$B$104,MATCH(B264,Employees!$A$5:$A$104,0)),"Unknown code"))</f>
        <v/>
      </c>
      <c r="D264" s="37"/>
      <c r="E264" s="27"/>
      <c r="F264" s="32" t="str">
        <f aca="false">IF(OR(A264="",B264=""),"",IF(Settings!$B$13="Y",INT(IF(UPPER(E264)="Y",D264,MAX(0,D264-Settings!$B$9)))+IF(MOD(IF(UPPER(E264)="Y",D264,MAX(0,D264-Settings!$B$9)),1)&lt;0.25,0,IF(MOD(IF(UPPER(E264)="Y",D264,MAX(0,D264-Settings!$B$9)),1)&lt;=0.5,0.5,1)),IF(UPPER(E264)="Y",D264,MAX(0,D264-Settings!$B$9))))</f>
        <v/>
      </c>
      <c r="G264" s="33" t="str">
        <f aca="false">IF(F264="","",IFERROR(INDEX(Employees!$I$5:$I$104,MATCH(B264,Employees!$A$5:$A$104,0)),0))</f>
        <v/>
      </c>
      <c r="H264" s="34" t="str">
        <f aca="false">IF(F264="","",ROUND(F264*G264,0))</f>
        <v/>
      </c>
      <c r="I264" s="35" t="str">
        <f aca="false">IF(A264="","","Q"&amp;(INT(MOD(MONTH(A264)-4,12)/3)+1)&amp;" "&amp;IF(MONTH(A264)&gt;=4,YEAR(A264),YEAR(A264)-1)&amp;"-"&amp;RIGHT(IF(MONTH(A264)&gt;=4,YEAR(A264),YEAR(A264)-1)+1,2))</f>
        <v/>
      </c>
      <c r="J264" s="27"/>
      <c r="K264" s="27"/>
    </row>
    <row r="265" customFormat="false" ht="15" hidden="false" customHeight="true" outlineLevel="0" collapsed="false">
      <c r="A265" s="36"/>
      <c r="B265" s="27"/>
      <c r="C265" s="30" t="str">
        <f aca="false">IF(B265="","",IFERROR(INDEX(Employees!$B$5:$B$104,MATCH(B265,Employees!$A$5:$A$104,0)),"Unknown code"))</f>
        <v/>
      </c>
      <c r="D265" s="37"/>
      <c r="E265" s="27"/>
      <c r="F265" s="32" t="str">
        <f aca="false">IF(OR(A265="",B265=""),"",IF(Settings!$B$13="Y",INT(IF(UPPER(E265)="Y",D265,MAX(0,D265-Settings!$B$9)))+IF(MOD(IF(UPPER(E265)="Y",D265,MAX(0,D265-Settings!$B$9)),1)&lt;0.25,0,IF(MOD(IF(UPPER(E265)="Y",D265,MAX(0,D265-Settings!$B$9)),1)&lt;=0.5,0.5,1)),IF(UPPER(E265)="Y",D265,MAX(0,D265-Settings!$B$9))))</f>
        <v/>
      </c>
      <c r="G265" s="33" t="str">
        <f aca="false">IF(F265="","",IFERROR(INDEX(Employees!$I$5:$I$104,MATCH(B265,Employees!$A$5:$A$104,0)),0))</f>
        <v/>
      </c>
      <c r="H265" s="34" t="str">
        <f aca="false">IF(F265="","",ROUND(F265*G265,0))</f>
        <v/>
      </c>
      <c r="I265" s="35" t="str">
        <f aca="false">IF(A265="","","Q"&amp;(INT(MOD(MONTH(A265)-4,12)/3)+1)&amp;" "&amp;IF(MONTH(A265)&gt;=4,YEAR(A265),YEAR(A265)-1)&amp;"-"&amp;RIGHT(IF(MONTH(A265)&gt;=4,YEAR(A265),YEAR(A265)-1)+1,2))</f>
        <v/>
      </c>
      <c r="J265" s="27"/>
      <c r="K265" s="27"/>
    </row>
    <row r="266" customFormat="false" ht="15" hidden="false" customHeight="true" outlineLevel="0" collapsed="false">
      <c r="A266" s="36"/>
      <c r="B266" s="27"/>
      <c r="C266" s="30" t="str">
        <f aca="false">IF(B266="","",IFERROR(INDEX(Employees!$B$5:$B$104,MATCH(B266,Employees!$A$5:$A$104,0)),"Unknown code"))</f>
        <v/>
      </c>
      <c r="D266" s="37"/>
      <c r="E266" s="27"/>
      <c r="F266" s="32" t="str">
        <f aca="false">IF(OR(A266="",B266=""),"",IF(Settings!$B$13="Y",INT(IF(UPPER(E266)="Y",D266,MAX(0,D266-Settings!$B$9)))+IF(MOD(IF(UPPER(E266)="Y",D266,MAX(0,D266-Settings!$B$9)),1)&lt;0.25,0,IF(MOD(IF(UPPER(E266)="Y",D266,MAX(0,D266-Settings!$B$9)),1)&lt;=0.5,0.5,1)),IF(UPPER(E266)="Y",D266,MAX(0,D266-Settings!$B$9))))</f>
        <v/>
      </c>
      <c r="G266" s="33" t="str">
        <f aca="false">IF(F266="","",IFERROR(INDEX(Employees!$I$5:$I$104,MATCH(B266,Employees!$A$5:$A$104,0)),0))</f>
        <v/>
      </c>
      <c r="H266" s="34" t="str">
        <f aca="false">IF(F266="","",ROUND(F266*G266,0))</f>
        <v/>
      </c>
      <c r="I266" s="35" t="str">
        <f aca="false">IF(A266="","","Q"&amp;(INT(MOD(MONTH(A266)-4,12)/3)+1)&amp;" "&amp;IF(MONTH(A266)&gt;=4,YEAR(A266),YEAR(A266)-1)&amp;"-"&amp;RIGHT(IF(MONTH(A266)&gt;=4,YEAR(A266),YEAR(A266)-1)+1,2))</f>
        <v/>
      </c>
      <c r="J266" s="27"/>
      <c r="K266" s="27"/>
    </row>
    <row r="267" customFormat="false" ht="15" hidden="false" customHeight="true" outlineLevel="0" collapsed="false">
      <c r="A267" s="36"/>
      <c r="B267" s="27"/>
      <c r="C267" s="30" t="str">
        <f aca="false">IF(B267="","",IFERROR(INDEX(Employees!$B$5:$B$104,MATCH(B267,Employees!$A$5:$A$104,0)),"Unknown code"))</f>
        <v/>
      </c>
      <c r="D267" s="37"/>
      <c r="E267" s="27"/>
      <c r="F267" s="32" t="str">
        <f aca="false">IF(OR(A267="",B267=""),"",IF(Settings!$B$13="Y",INT(IF(UPPER(E267)="Y",D267,MAX(0,D267-Settings!$B$9)))+IF(MOD(IF(UPPER(E267)="Y",D267,MAX(0,D267-Settings!$B$9)),1)&lt;0.25,0,IF(MOD(IF(UPPER(E267)="Y",D267,MAX(0,D267-Settings!$B$9)),1)&lt;=0.5,0.5,1)),IF(UPPER(E267)="Y",D267,MAX(0,D267-Settings!$B$9))))</f>
        <v/>
      </c>
      <c r="G267" s="33" t="str">
        <f aca="false">IF(F267="","",IFERROR(INDEX(Employees!$I$5:$I$104,MATCH(B267,Employees!$A$5:$A$104,0)),0))</f>
        <v/>
      </c>
      <c r="H267" s="34" t="str">
        <f aca="false">IF(F267="","",ROUND(F267*G267,0))</f>
        <v/>
      </c>
      <c r="I267" s="35" t="str">
        <f aca="false">IF(A267="","","Q"&amp;(INT(MOD(MONTH(A267)-4,12)/3)+1)&amp;" "&amp;IF(MONTH(A267)&gt;=4,YEAR(A267),YEAR(A267)-1)&amp;"-"&amp;RIGHT(IF(MONTH(A267)&gt;=4,YEAR(A267),YEAR(A267)-1)+1,2))</f>
        <v/>
      </c>
      <c r="J267" s="27"/>
      <c r="K267" s="27"/>
    </row>
    <row r="268" customFormat="false" ht="15" hidden="false" customHeight="true" outlineLevel="0" collapsed="false">
      <c r="A268" s="36"/>
      <c r="B268" s="27"/>
      <c r="C268" s="30" t="str">
        <f aca="false">IF(B268="","",IFERROR(INDEX(Employees!$B$5:$B$104,MATCH(B268,Employees!$A$5:$A$104,0)),"Unknown code"))</f>
        <v/>
      </c>
      <c r="D268" s="37"/>
      <c r="E268" s="27"/>
      <c r="F268" s="32" t="str">
        <f aca="false">IF(OR(A268="",B268=""),"",IF(Settings!$B$13="Y",INT(IF(UPPER(E268)="Y",D268,MAX(0,D268-Settings!$B$9)))+IF(MOD(IF(UPPER(E268)="Y",D268,MAX(0,D268-Settings!$B$9)),1)&lt;0.25,0,IF(MOD(IF(UPPER(E268)="Y",D268,MAX(0,D268-Settings!$B$9)),1)&lt;=0.5,0.5,1)),IF(UPPER(E268)="Y",D268,MAX(0,D268-Settings!$B$9))))</f>
        <v/>
      </c>
      <c r="G268" s="33" t="str">
        <f aca="false">IF(F268="","",IFERROR(INDEX(Employees!$I$5:$I$104,MATCH(B268,Employees!$A$5:$A$104,0)),0))</f>
        <v/>
      </c>
      <c r="H268" s="34" t="str">
        <f aca="false">IF(F268="","",ROUND(F268*G268,0))</f>
        <v/>
      </c>
      <c r="I268" s="35" t="str">
        <f aca="false">IF(A268="","","Q"&amp;(INT(MOD(MONTH(A268)-4,12)/3)+1)&amp;" "&amp;IF(MONTH(A268)&gt;=4,YEAR(A268),YEAR(A268)-1)&amp;"-"&amp;RIGHT(IF(MONTH(A268)&gt;=4,YEAR(A268),YEAR(A268)-1)+1,2))</f>
        <v/>
      </c>
      <c r="J268" s="27"/>
      <c r="K268" s="27"/>
    </row>
    <row r="269" customFormat="false" ht="15" hidden="false" customHeight="true" outlineLevel="0" collapsed="false">
      <c r="A269" s="36"/>
      <c r="B269" s="27"/>
      <c r="C269" s="30" t="str">
        <f aca="false">IF(B269="","",IFERROR(INDEX(Employees!$B$5:$B$104,MATCH(B269,Employees!$A$5:$A$104,0)),"Unknown code"))</f>
        <v/>
      </c>
      <c r="D269" s="37"/>
      <c r="E269" s="27"/>
      <c r="F269" s="32" t="str">
        <f aca="false">IF(OR(A269="",B269=""),"",IF(Settings!$B$13="Y",INT(IF(UPPER(E269)="Y",D269,MAX(0,D269-Settings!$B$9)))+IF(MOD(IF(UPPER(E269)="Y",D269,MAX(0,D269-Settings!$B$9)),1)&lt;0.25,0,IF(MOD(IF(UPPER(E269)="Y",D269,MAX(0,D269-Settings!$B$9)),1)&lt;=0.5,0.5,1)),IF(UPPER(E269)="Y",D269,MAX(0,D269-Settings!$B$9))))</f>
        <v/>
      </c>
      <c r="G269" s="33" t="str">
        <f aca="false">IF(F269="","",IFERROR(INDEX(Employees!$I$5:$I$104,MATCH(B269,Employees!$A$5:$A$104,0)),0))</f>
        <v/>
      </c>
      <c r="H269" s="34" t="str">
        <f aca="false">IF(F269="","",ROUND(F269*G269,0))</f>
        <v/>
      </c>
      <c r="I269" s="35" t="str">
        <f aca="false">IF(A269="","","Q"&amp;(INT(MOD(MONTH(A269)-4,12)/3)+1)&amp;" "&amp;IF(MONTH(A269)&gt;=4,YEAR(A269),YEAR(A269)-1)&amp;"-"&amp;RIGHT(IF(MONTH(A269)&gt;=4,YEAR(A269),YEAR(A269)-1)+1,2))</f>
        <v/>
      </c>
      <c r="J269" s="27"/>
      <c r="K269" s="27"/>
    </row>
    <row r="270" customFormat="false" ht="15" hidden="false" customHeight="true" outlineLevel="0" collapsed="false">
      <c r="A270" s="36"/>
      <c r="B270" s="27"/>
      <c r="C270" s="30" t="str">
        <f aca="false">IF(B270="","",IFERROR(INDEX(Employees!$B$5:$B$104,MATCH(B270,Employees!$A$5:$A$104,0)),"Unknown code"))</f>
        <v/>
      </c>
      <c r="D270" s="37"/>
      <c r="E270" s="27"/>
      <c r="F270" s="32" t="str">
        <f aca="false">IF(OR(A270="",B270=""),"",IF(Settings!$B$13="Y",INT(IF(UPPER(E270)="Y",D270,MAX(0,D270-Settings!$B$9)))+IF(MOD(IF(UPPER(E270)="Y",D270,MAX(0,D270-Settings!$B$9)),1)&lt;0.25,0,IF(MOD(IF(UPPER(E270)="Y",D270,MAX(0,D270-Settings!$B$9)),1)&lt;=0.5,0.5,1)),IF(UPPER(E270)="Y",D270,MAX(0,D270-Settings!$B$9))))</f>
        <v/>
      </c>
      <c r="G270" s="33" t="str">
        <f aca="false">IF(F270="","",IFERROR(INDEX(Employees!$I$5:$I$104,MATCH(B270,Employees!$A$5:$A$104,0)),0))</f>
        <v/>
      </c>
      <c r="H270" s="34" t="str">
        <f aca="false">IF(F270="","",ROUND(F270*G270,0))</f>
        <v/>
      </c>
      <c r="I270" s="35" t="str">
        <f aca="false">IF(A270="","","Q"&amp;(INT(MOD(MONTH(A270)-4,12)/3)+1)&amp;" "&amp;IF(MONTH(A270)&gt;=4,YEAR(A270),YEAR(A270)-1)&amp;"-"&amp;RIGHT(IF(MONTH(A270)&gt;=4,YEAR(A270),YEAR(A270)-1)+1,2))</f>
        <v/>
      </c>
      <c r="J270" s="27"/>
      <c r="K270" s="27"/>
    </row>
    <row r="271" customFormat="false" ht="15" hidden="false" customHeight="true" outlineLevel="0" collapsed="false">
      <c r="A271" s="36"/>
      <c r="B271" s="27"/>
      <c r="C271" s="30" t="str">
        <f aca="false">IF(B271="","",IFERROR(INDEX(Employees!$B$5:$B$104,MATCH(B271,Employees!$A$5:$A$104,0)),"Unknown code"))</f>
        <v/>
      </c>
      <c r="D271" s="37"/>
      <c r="E271" s="27"/>
      <c r="F271" s="32" t="str">
        <f aca="false">IF(OR(A271="",B271=""),"",IF(Settings!$B$13="Y",INT(IF(UPPER(E271)="Y",D271,MAX(0,D271-Settings!$B$9)))+IF(MOD(IF(UPPER(E271)="Y",D271,MAX(0,D271-Settings!$B$9)),1)&lt;0.25,0,IF(MOD(IF(UPPER(E271)="Y",D271,MAX(0,D271-Settings!$B$9)),1)&lt;=0.5,0.5,1)),IF(UPPER(E271)="Y",D271,MAX(0,D271-Settings!$B$9))))</f>
        <v/>
      </c>
      <c r="G271" s="33" t="str">
        <f aca="false">IF(F271="","",IFERROR(INDEX(Employees!$I$5:$I$104,MATCH(B271,Employees!$A$5:$A$104,0)),0))</f>
        <v/>
      </c>
      <c r="H271" s="34" t="str">
        <f aca="false">IF(F271="","",ROUND(F271*G271,0))</f>
        <v/>
      </c>
      <c r="I271" s="35" t="str">
        <f aca="false">IF(A271="","","Q"&amp;(INT(MOD(MONTH(A271)-4,12)/3)+1)&amp;" "&amp;IF(MONTH(A271)&gt;=4,YEAR(A271),YEAR(A271)-1)&amp;"-"&amp;RIGHT(IF(MONTH(A271)&gt;=4,YEAR(A271),YEAR(A271)-1)+1,2))</f>
        <v/>
      </c>
      <c r="J271" s="27"/>
      <c r="K271" s="27"/>
    </row>
    <row r="272" customFormat="false" ht="15" hidden="false" customHeight="true" outlineLevel="0" collapsed="false">
      <c r="A272" s="36"/>
      <c r="B272" s="27"/>
      <c r="C272" s="30" t="str">
        <f aca="false">IF(B272="","",IFERROR(INDEX(Employees!$B$5:$B$104,MATCH(B272,Employees!$A$5:$A$104,0)),"Unknown code"))</f>
        <v/>
      </c>
      <c r="D272" s="37"/>
      <c r="E272" s="27"/>
      <c r="F272" s="32" t="str">
        <f aca="false">IF(OR(A272="",B272=""),"",IF(Settings!$B$13="Y",INT(IF(UPPER(E272)="Y",D272,MAX(0,D272-Settings!$B$9)))+IF(MOD(IF(UPPER(E272)="Y",D272,MAX(0,D272-Settings!$B$9)),1)&lt;0.25,0,IF(MOD(IF(UPPER(E272)="Y",D272,MAX(0,D272-Settings!$B$9)),1)&lt;=0.5,0.5,1)),IF(UPPER(E272)="Y",D272,MAX(0,D272-Settings!$B$9))))</f>
        <v/>
      </c>
      <c r="G272" s="33" t="str">
        <f aca="false">IF(F272="","",IFERROR(INDEX(Employees!$I$5:$I$104,MATCH(B272,Employees!$A$5:$A$104,0)),0))</f>
        <v/>
      </c>
      <c r="H272" s="34" t="str">
        <f aca="false">IF(F272="","",ROUND(F272*G272,0))</f>
        <v/>
      </c>
      <c r="I272" s="35" t="str">
        <f aca="false">IF(A272="","","Q"&amp;(INT(MOD(MONTH(A272)-4,12)/3)+1)&amp;" "&amp;IF(MONTH(A272)&gt;=4,YEAR(A272),YEAR(A272)-1)&amp;"-"&amp;RIGHT(IF(MONTH(A272)&gt;=4,YEAR(A272),YEAR(A272)-1)+1,2))</f>
        <v/>
      </c>
      <c r="J272" s="27"/>
      <c r="K272" s="27"/>
    </row>
    <row r="273" customFormat="false" ht="15" hidden="false" customHeight="true" outlineLevel="0" collapsed="false">
      <c r="A273" s="36"/>
      <c r="B273" s="27"/>
      <c r="C273" s="30" t="str">
        <f aca="false">IF(B273="","",IFERROR(INDEX(Employees!$B$5:$B$104,MATCH(B273,Employees!$A$5:$A$104,0)),"Unknown code"))</f>
        <v/>
      </c>
      <c r="D273" s="37"/>
      <c r="E273" s="27"/>
      <c r="F273" s="32" t="str">
        <f aca="false">IF(OR(A273="",B273=""),"",IF(Settings!$B$13="Y",INT(IF(UPPER(E273)="Y",D273,MAX(0,D273-Settings!$B$9)))+IF(MOD(IF(UPPER(E273)="Y",D273,MAX(0,D273-Settings!$B$9)),1)&lt;0.25,0,IF(MOD(IF(UPPER(E273)="Y",D273,MAX(0,D273-Settings!$B$9)),1)&lt;=0.5,0.5,1)),IF(UPPER(E273)="Y",D273,MAX(0,D273-Settings!$B$9))))</f>
        <v/>
      </c>
      <c r="G273" s="33" t="str">
        <f aca="false">IF(F273="","",IFERROR(INDEX(Employees!$I$5:$I$104,MATCH(B273,Employees!$A$5:$A$104,0)),0))</f>
        <v/>
      </c>
      <c r="H273" s="34" t="str">
        <f aca="false">IF(F273="","",ROUND(F273*G273,0))</f>
        <v/>
      </c>
      <c r="I273" s="35" t="str">
        <f aca="false">IF(A273="","","Q"&amp;(INT(MOD(MONTH(A273)-4,12)/3)+1)&amp;" "&amp;IF(MONTH(A273)&gt;=4,YEAR(A273),YEAR(A273)-1)&amp;"-"&amp;RIGHT(IF(MONTH(A273)&gt;=4,YEAR(A273),YEAR(A273)-1)+1,2))</f>
        <v/>
      </c>
      <c r="J273" s="27"/>
      <c r="K273" s="27"/>
    </row>
    <row r="274" customFormat="false" ht="15" hidden="false" customHeight="true" outlineLevel="0" collapsed="false">
      <c r="A274" s="36"/>
      <c r="B274" s="27"/>
      <c r="C274" s="30" t="str">
        <f aca="false">IF(B274="","",IFERROR(INDEX(Employees!$B$5:$B$104,MATCH(B274,Employees!$A$5:$A$104,0)),"Unknown code"))</f>
        <v/>
      </c>
      <c r="D274" s="37"/>
      <c r="E274" s="27"/>
      <c r="F274" s="32" t="str">
        <f aca="false">IF(OR(A274="",B274=""),"",IF(Settings!$B$13="Y",INT(IF(UPPER(E274)="Y",D274,MAX(0,D274-Settings!$B$9)))+IF(MOD(IF(UPPER(E274)="Y",D274,MAX(0,D274-Settings!$B$9)),1)&lt;0.25,0,IF(MOD(IF(UPPER(E274)="Y",D274,MAX(0,D274-Settings!$B$9)),1)&lt;=0.5,0.5,1)),IF(UPPER(E274)="Y",D274,MAX(0,D274-Settings!$B$9))))</f>
        <v/>
      </c>
      <c r="G274" s="33" t="str">
        <f aca="false">IF(F274="","",IFERROR(INDEX(Employees!$I$5:$I$104,MATCH(B274,Employees!$A$5:$A$104,0)),0))</f>
        <v/>
      </c>
      <c r="H274" s="34" t="str">
        <f aca="false">IF(F274="","",ROUND(F274*G274,0))</f>
        <v/>
      </c>
      <c r="I274" s="35" t="str">
        <f aca="false">IF(A274="","","Q"&amp;(INT(MOD(MONTH(A274)-4,12)/3)+1)&amp;" "&amp;IF(MONTH(A274)&gt;=4,YEAR(A274),YEAR(A274)-1)&amp;"-"&amp;RIGHT(IF(MONTH(A274)&gt;=4,YEAR(A274),YEAR(A274)-1)+1,2))</f>
        <v/>
      </c>
      <c r="J274" s="27"/>
      <c r="K274" s="27"/>
    </row>
    <row r="275" customFormat="false" ht="15" hidden="false" customHeight="true" outlineLevel="0" collapsed="false">
      <c r="A275" s="36"/>
      <c r="B275" s="27"/>
      <c r="C275" s="30" t="str">
        <f aca="false">IF(B275="","",IFERROR(INDEX(Employees!$B$5:$B$104,MATCH(B275,Employees!$A$5:$A$104,0)),"Unknown code"))</f>
        <v/>
      </c>
      <c r="D275" s="37"/>
      <c r="E275" s="27"/>
      <c r="F275" s="32" t="str">
        <f aca="false">IF(OR(A275="",B275=""),"",IF(Settings!$B$13="Y",INT(IF(UPPER(E275)="Y",D275,MAX(0,D275-Settings!$B$9)))+IF(MOD(IF(UPPER(E275)="Y",D275,MAX(0,D275-Settings!$B$9)),1)&lt;0.25,0,IF(MOD(IF(UPPER(E275)="Y",D275,MAX(0,D275-Settings!$B$9)),1)&lt;=0.5,0.5,1)),IF(UPPER(E275)="Y",D275,MAX(0,D275-Settings!$B$9))))</f>
        <v/>
      </c>
      <c r="G275" s="33" t="str">
        <f aca="false">IF(F275="","",IFERROR(INDEX(Employees!$I$5:$I$104,MATCH(B275,Employees!$A$5:$A$104,0)),0))</f>
        <v/>
      </c>
      <c r="H275" s="34" t="str">
        <f aca="false">IF(F275="","",ROUND(F275*G275,0))</f>
        <v/>
      </c>
      <c r="I275" s="35" t="str">
        <f aca="false">IF(A275="","","Q"&amp;(INT(MOD(MONTH(A275)-4,12)/3)+1)&amp;" "&amp;IF(MONTH(A275)&gt;=4,YEAR(A275),YEAR(A275)-1)&amp;"-"&amp;RIGHT(IF(MONTH(A275)&gt;=4,YEAR(A275),YEAR(A275)-1)+1,2))</f>
        <v/>
      </c>
      <c r="J275" s="27"/>
      <c r="K275" s="27"/>
    </row>
    <row r="276" customFormat="false" ht="15" hidden="false" customHeight="true" outlineLevel="0" collapsed="false">
      <c r="A276" s="36"/>
      <c r="B276" s="27"/>
      <c r="C276" s="30" t="str">
        <f aca="false">IF(B276="","",IFERROR(INDEX(Employees!$B$5:$B$104,MATCH(B276,Employees!$A$5:$A$104,0)),"Unknown code"))</f>
        <v/>
      </c>
      <c r="D276" s="37"/>
      <c r="E276" s="27"/>
      <c r="F276" s="32" t="str">
        <f aca="false">IF(OR(A276="",B276=""),"",IF(Settings!$B$13="Y",INT(IF(UPPER(E276)="Y",D276,MAX(0,D276-Settings!$B$9)))+IF(MOD(IF(UPPER(E276)="Y",D276,MAX(0,D276-Settings!$B$9)),1)&lt;0.25,0,IF(MOD(IF(UPPER(E276)="Y",D276,MAX(0,D276-Settings!$B$9)),1)&lt;=0.5,0.5,1)),IF(UPPER(E276)="Y",D276,MAX(0,D276-Settings!$B$9))))</f>
        <v/>
      </c>
      <c r="G276" s="33" t="str">
        <f aca="false">IF(F276="","",IFERROR(INDEX(Employees!$I$5:$I$104,MATCH(B276,Employees!$A$5:$A$104,0)),0))</f>
        <v/>
      </c>
      <c r="H276" s="34" t="str">
        <f aca="false">IF(F276="","",ROUND(F276*G276,0))</f>
        <v/>
      </c>
      <c r="I276" s="35" t="str">
        <f aca="false">IF(A276="","","Q"&amp;(INT(MOD(MONTH(A276)-4,12)/3)+1)&amp;" "&amp;IF(MONTH(A276)&gt;=4,YEAR(A276),YEAR(A276)-1)&amp;"-"&amp;RIGHT(IF(MONTH(A276)&gt;=4,YEAR(A276),YEAR(A276)-1)+1,2))</f>
        <v/>
      </c>
      <c r="J276" s="27"/>
      <c r="K276" s="27"/>
    </row>
    <row r="277" customFormat="false" ht="15" hidden="false" customHeight="true" outlineLevel="0" collapsed="false">
      <c r="A277" s="36"/>
      <c r="B277" s="27"/>
      <c r="C277" s="30" t="str">
        <f aca="false">IF(B277="","",IFERROR(INDEX(Employees!$B$5:$B$104,MATCH(B277,Employees!$A$5:$A$104,0)),"Unknown code"))</f>
        <v/>
      </c>
      <c r="D277" s="37"/>
      <c r="E277" s="27"/>
      <c r="F277" s="32" t="str">
        <f aca="false">IF(OR(A277="",B277=""),"",IF(Settings!$B$13="Y",INT(IF(UPPER(E277)="Y",D277,MAX(0,D277-Settings!$B$9)))+IF(MOD(IF(UPPER(E277)="Y",D277,MAX(0,D277-Settings!$B$9)),1)&lt;0.25,0,IF(MOD(IF(UPPER(E277)="Y",D277,MAX(0,D277-Settings!$B$9)),1)&lt;=0.5,0.5,1)),IF(UPPER(E277)="Y",D277,MAX(0,D277-Settings!$B$9))))</f>
        <v/>
      </c>
      <c r="G277" s="33" t="str">
        <f aca="false">IF(F277="","",IFERROR(INDEX(Employees!$I$5:$I$104,MATCH(B277,Employees!$A$5:$A$104,0)),0))</f>
        <v/>
      </c>
      <c r="H277" s="34" t="str">
        <f aca="false">IF(F277="","",ROUND(F277*G277,0))</f>
        <v/>
      </c>
      <c r="I277" s="35" t="str">
        <f aca="false">IF(A277="","","Q"&amp;(INT(MOD(MONTH(A277)-4,12)/3)+1)&amp;" "&amp;IF(MONTH(A277)&gt;=4,YEAR(A277),YEAR(A277)-1)&amp;"-"&amp;RIGHT(IF(MONTH(A277)&gt;=4,YEAR(A277),YEAR(A277)-1)+1,2))</f>
        <v/>
      </c>
      <c r="J277" s="27"/>
      <c r="K277" s="27"/>
    </row>
    <row r="278" customFormat="false" ht="15" hidden="false" customHeight="true" outlineLevel="0" collapsed="false">
      <c r="A278" s="36"/>
      <c r="B278" s="27"/>
      <c r="C278" s="30" t="str">
        <f aca="false">IF(B278="","",IFERROR(INDEX(Employees!$B$5:$B$104,MATCH(B278,Employees!$A$5:$A$104,0)),"Unknown code"))</f>
        <v/>
      </c>
      <c r="D278" s="37"/>
      <c r="E278" s="27"/>
      <c r="F278" s="32" t="str">
        <f aca="false">IF(OR(A278="",B278=""),"",IF(Settings!$B$13="Y",INT(IF(UPPER(E278)="Y",D278,MAX(0,D278-Settings!$B$9)))+IF(MOD(IF(UPPER(E278)="Y",D278,MAX(0,D278-Settings!$B$9)),1)&lt;0.25,0,IF(MOD(IF(UPPER(E278)="Y",D278,MAX(0,D278-Settings!$B$9)),1)&lt;=0.5,0.5,1)),IF(UPPER(E278)="Y",D278,MAX(0,D278-Settings!$B$9))))</f>
        <v/>
      </c>
      <c r="G278" s="33" t="str">
        <f aca="false">IF(F278="","",IFERROR(INDEX(Employees!$I$5:$I$104,MATCH(B278,Employees!$A$5:$A$104,0)),0))</f>
        <v/>
      </c>
      <c r="H278" s="34" t="str">
        <f aca="false">IF(F278="","",ROUND(F278*G278,0))</f>
        <v/>
      </c>
      <c r="I278" s="35" t="str">
        <f aca="false">IF(A278="","","Q"&amp;(INT(MOD(MONTH(A278)-4,12)/3)+1)&amp;" "&amp;IF(MONTH(A278)&gt;=4,YEAR(A278),YEAR(A278)-1)&amp;"-"&amp;RIGHT(IF(MONTH(A278)&gt;=4,YEAR(A278),YEAR(A278)-1)+1,2))</f>
        <v/>
      </c>
      <c r="J278" s="27"/>
      <c r="K278" s="27"/>
    </row>
    <row r="279" customFormat="false" ht="15" hidden="false" customHeight="true" outlineLevel="0" collapsed="false">
      <c r="A279" s="36"/>
      <c r="B279" s="27"/>
      <c r="C279" s="30" t="str">
        <f aca="false">IF(B279="","",IFERROR(INDEX(Employees!$B$5:$B$104,MATCH(B279,Employees!$A$5:$A$104,0)),"Unknown code"))</f>
        <v/>
      </c>
      <c r="D279" s="37"/>
      <c r="E279" s="27"/>
      <c r="F279" s="32" t="str">
        <f aca="false">IF(OR(A279="",B279=""),"",IF(Settings!$B$13="Y",INT(IF(UPPER(E279)="Y",D279,MAX(0,D279-Settings!$B$9)))+IF(MOD(IF(UPPER(E279)="Y",D279,MAX(0,D279-Settings!$B$9)),1)&lt;0.25,0,IF(MOD(IF(UPPER(E279)="Y",D279,MAX(0,D279-Settings!$B$9)),1)&lt;=0.5,0.5,1)),IF(UPPER(E279)="Y",D279,MAX(0,D279-Settings!$B$9))))</f>
        <v/>
      </c>
      <c r="G279" s="33" t="str">
        <f aca="false">IF(F279="","",IFERROR(INDEX(Employees!$I$5:$I$104,MATCH(B279,Employees!$A$5:$A$104,0)),0))</f>
        <v/>
      </c>
      <c r="H279" s="34" t="str">
        <f aca="false">IF(F279="","",ROUND(F279*G279,0))</f>
        <v/>
      </c>
      <c r="I279" s="35" t="str">
        <f aca="false">IF(A279="","","Q"&amp;(INT(MOD(MONTH(A279)-4,12)/3)+1)&amp;" "&amp;IF(MONTH(A279)&gt;=4,YEAR(A279),YEAR(A279)-1)&amp;"-"&amp;RIGHT(IF(MONTH(A279)&gt;=4,YEAR(A279),YEAR(A279)-1)+1,2))</f>
        <v/>
      </c>
      <c r="J279" s="27"/>
      <c r="K279" s="27"/>
    </row>
    <row r="280" customFormat="false" ht="15" hidden="false" customHeight="true" outlineLevel="0" collapsed="false">
      <c r="A280" s="36"/>
      <c r="B280" s="27"/>
      <c r="C280" s="30" t="str">
        <f aca="false">IF(B280="","",IFERROR(INDEX(Employees!$B$5:$B$104,MATCH(B280,Employees!$A$5:$A$104,0)),"Unknown code"))</f>
        <v/>
      </c>
      <c r="D280" s="37"/>
      <c r="E280" s="27"/>
      <c r="F280" s="32" t="str">
        <f aca="false">IF(OR(A280="",B280=""),"",IF(Settings!$B$13="Y",INT(IF(UPPER(E280)="Y",D280,MAX(0,D280-Settings!$B$9)))+IF(MOD(IF(UPPER(E280)="Y",D280,MAX(0,D280-Settings!$B$9)),1)&lt;0.25,0,IF(MOD(IF(UPPER(E280)="Y",D280,MAX(0,D280-Settings!$B$9)),1)&lt;=0.5,0.5,1)),IF(UPPER(E280)="Y",D280,MAX(0,D280-Settings!$B$9))))</f>
        <v/>
      </c>
      <c r="G280" s="33" t="str">
        <f aca="false">IF(F280="","",IFERROR(INDEX(Employees!$I$5:$I$104,MATCH(B280,Employees!$A$5:$A$104,0)),0))</f>
        <v/>
      </c>
      <c r="H280" s="34" t="str">
        <f aca="false">IF(F280="","",ROUND(F280*G280,0))</f>
        <v/>
      </c>
      <c r="I280" s="35" t="str">
        <f aca="false">IF(A280="","","Q"&amp;(INT(MOD(MONTH(A280)-4,12)/3)+1)&amp;" "&amp;IF(MONTH(A280)&gt;=4,YEAR(A280),YEAR(A280)-1)&amp;"-"&amp;RIGHT(IF(MONTH(A280)&gt;=4,YEAR(A280),YEAR(A280)-1)+1,2))</f>
        <v/>
      </c>
      <c r="J280" s="27"/>
      <c r="K280" s="27"/>
    </row>
    <row r="281" customFormat="false" ht="15" hidden="false" customHeight="true" outlineLevel="0" collapsed="false">
      <c r="A281" s="36"/>
      <c r="B281" s="27"/>
      <c r="C281" s="30" t="str">
        <f aca="false">IF(B281="","",IFERROR(INDEX(Employees!$B$5:$B$104,MATCH(B281,Employees!$A$5:$A$104,0)),"Unknown code"))</f>
        <v/>
      </c>
      <c r="D281" s="37"/>
      <c r="E281" s="27"/>
      <c r="F281" s="32" t="str">
        <f aca="false">IF(OR(A281="",B281=""),"",IF(Settings!$B$13="Y",INT(IF(UPPER(E281)="Y",D281,MAX(0,D281-Settings!$B$9)))+IF(MOD(IF(UPPER(E281)="Y",D281,MAX(0,D281-Settings!$B$9)),1)&lt;0.25,0,IF(MOD(IF(UPPER(E281)="Y",D281,MAX(0,D281-Settings!$B$9)),1)&lt;=0.5,0.5,1)),IF(UPPER(E281)="Y",D281,MAX(0,D281-Settings!$B$9))))</f>
        <v/>
      </c>
      <c r="G281" s="33" t="str">
        <f aca="false">IF(F281="","",IFERROR(INDEX(Employees!$I$5:$I$104,MATCH(B281,Employees!$A$5:$A$104,0)),0))</f>
        <v/>
      </c>
      <c r="H281" s="34" t="str">
        <f aca="false">IF(F281="","",ROUND(F281*G281,0))</f>
        <v/>
      </c>
      <c r="I281" s="35" t="str">
        <f aca="false">IF(A281="","","Q"&amp;(INT(MOD(MONTH(A281)-4,12)/3)+1)&amp;" "&amp;IF(MONTH(A281)&gt;=4,YEAR(A281),YEAR(A281)-1)&amp;"-"&amp;RIGHT(IF(MONTH(A281)&gt;=4,YEAR(A281),YEAR(A281)-1)+1,2))</f>
        <v/>
      </c>
      <c r="J281" s="27"/>
      <c r="K281" s="27"/>
    </row>
    <row r="282" customFormat="false" ht="15" hidden="false" customHeight="true" outlineLevel="0" collapsed="false">
      <c r="A282" s="36"/>
      <c r="B282" s="27"/>
      <c r="C282" s="30" t="str">
        <f aca="false">IF(B282="","",IFERROR(INDEX(Employees!$B$5:$B$104,MATCH(B282,Employees!$A$5:$A$104,0)),"Unknown code"))</f>
        <v/>
      </c>
      <c r="D282" s="37"/>
      <c r="E282" s="27"/>
      <c r="F282" s="32" t="str">
        <f aca="false">IF(OR(A282="",B282=""),"",IF(Settings!$B$13="Y",INT(IF(UPPER(E282)="Y",D282,MAX(0,D282-Settings!$B$9)))+IF(MOD(IF(UPPER(E282)="Y",D282,MAX(0,D282-Settings!$B$9)),1)&lt;0.25,0,IF(MOD(IF(UPPER(E282)="Y",D282,MAX(0,D282-Settings!$B$9)),1)&lt;=0.5,0.5,1)),IF(UPPER(E282)="Y",D282,MAX(0,D282-Settings!$B$9))))</f>
        <v/>
      </c>
      <c r="G282" s="33" t="str">
        <f aca="false">IF(F282="","",IFERROR(INDEX(Employees!$I$5:$I$104,MATCH(B282,Employees!$A$5:$A$104,0)),0))</f>
        <v/>
      </c>
      <c r="H282" s="34" t="str">
        <f aca="false">IF(F282="","",ROUND(F282*G282,0))</f>
        <v/>
      </c>
      <c r="I282" s="35" t="str">
        <f aca="false">IF(A282="","","Q"&amp;(INT(MOD(MONTH(A282)-4,12)/3)+1)&amp;" "&amp;IF(MONTH(A282)&gt;=4,YEAR(A282),YEAR(A282)-1)&amp;"-"&amp;RIGHT(IF(MONTH(A282)&gt;=4,YEAR(A282),YEAR(A282)-1)+1,2))</f>
        <v/>
      </c>
      <c r="J282" s="27"/>
      <c r="K282" s="27"/>
    </row>
    <row r="283" customFormat="false" ht="15" hidden="false" customHeight="true" outlineLevel="0" collapsed="false">
      <c r="A283" s="36"/>
      <c r="B283" s="27"/>
      <c r="C283" s="30" t="str">
        <f aca="false">IF(B283="","",IFERROR(INDEX(Employees!$B$5:$B$104,MATCH(B283,Employees!$A$5:$A$104,0)),"Unknown code"))</f>
        <v/>
      </c>
      <c r="D283" s="37"/>
      <c r="E283" s="27"/>
      <c r="F283" s="32" t="str">
        <f aca="false">IF(OR(A283="",B283=""),"",IF(Settings!$B$13="Y",INT(IF(UPPER(E283)="Y",D283,MAX(0,D283-Settings!$B$9)))+IF(MOD(IF(UPPER(E283)="Y",D283,MAX(0,D283-Settings!$B$9)),1)&lt;0.25,0,IF(MOD(IF(UPPER(E283)="Y",D283,MAX(0,D283-Settings!$B$9)),1)&lt;=0.5,0.5,1)),IF(UPPER(E283)="Y",D283,MAX(0,D283-Settings!$B$9))))</f>
        <v/>
      </c>
      <c r="G283" s="33" t="str">
        <f aca="false">IF(F283="","",IFERROR(INDEX(Employees!$I$5:$I$104,MATCH(B283,Employees!$A$5:$A$104,0)),0))</f>
        <v/>
      </c>
      <c r="H283" s="34" t="str">
        <f aca="false">IF(F283="","",ROUND(F283*G283,0))</f>
        <v/>
      </c>
      <c r="I283" s="35" t="str">
        <f aca="false">IF(A283="","","Q"&amp;(INT(MOD(MONTH(A283)-4,12)/3)+1)&amp;" "&amp;IF(MONTH(A283)&gt;=4,YEAR(A283),YEAR(A283)-1)&amp;"-"&amp;RIGHT(IF(MONTH(A283)&gt;=4,YEAR(A283),YEAR(A283)-1)+1,2))</f>
        <v/>
      </c>
      <c r="J283" s="27"/>
      <c r="K283" s="27"/>
    </row>
    <row r="284" customFormat="false" ht="15" hidden="false" customHeight="true" outlineLevel="0" collapsed="false">
      <c r="A284" s="36"/>
      <c r="B284" s="27"/>
      <c r="C284" s="30" t="str">
        <f aca="false">IF(B284="","",IFERROR(INDEX(Employees!$B$5:$B$104,MATCH(B284,Employees!$A$5:$A$104,0)),"Unknown code"))</f>
        <v/>
      </c>
      <c r="D284" s="37"/>
      <c r="E284" s="27"/>
      <c r="F284" s="32" t="str">
        <f aca="false">IF(OR(A284="",B284=""),"",IF(Settings!$B$13="Y",INT(IF(UPPER(E284)="Y",D284,MAX(0,D284-Settings!$B$9)))+IF(MOD(IF(UPPER(E284)="Y",D284,MAX(0,D284-Settings!$B$9)),1)&lt;0.25,0,IF(MOD(IF(UPPER(E284)="Y",D284,MAX(0,D284-Settings!$B$9)),1)&lt;=0.5,0.5,1)),IF(UPPER(E284)="Y",D284,MAX(0,D284-Settings!$B$9))))</f>
        <v/>
      </c>
      <c r="G284" s="33" t="str">
        <f aca="false">IF(F284="","",IFERROR(INDEX(Employees!$I$5:$I$104,MATCH(B284,Employees!$A$5:$A$104,0)),0))</f>
        <v/>
      </c>
      <c r="H284" s="34" t="str">
        <f aca="false">IF(F284="","",ROUND(F284*G284,0))</f>
        <v/>
      </c>
      <c r="I284" s="35" t="str">
        <f aca="false">IF(A284="","","Q"&amp;(INT(MOD(MONTH(A284)-4,12)/3)+1)&amp;" "&amp;IF(MONTH(A284)&gt;=4,YEAR(A284),YEAR(A284)-1)&amp;"-"&amp;RIGHT(IF(MONTH(A284)&gt;=4,YEAR(A284),YEAR(A284)-1)+1,2))</f>
        <v/>
      </c>
      <c r="J284" s="27"/>
      <c r="K284" s="27"/>
    </row>
    <row r="285" customFormat="false" ht="15" hidden="false" customHeight="true" outlineLevel="0" collapsed="false">
      <c r="A285" s="36"/>
      <c r="B285" s="27"/>
      <c r="C285" s="30" t="str">
        <f aca="false">IF(B285="","",IFERROR(INDEX(Employees!$B$5:$B$104,MATCH(B285,Employees!$A$5:$A$104,0)),"Unknown code"))</f>
        <v/>
      </c>
      <c r="D285" s="37"/>
      <c r="E285" s="27"/>
      <c r="F285" s="32" t="str">
        <f aca="false">IF(OR(A285="",B285=""),"",IF(Settings!$B$13="Y",INT(IF(UPPER(E285)="Y",D285,MAX(0,D285-Settings!$B$9)))+IF(MOD(IF(UPPER(E285)="Y",D285,MAX(0,D285-Settings!$B$9)),1)&lt;0.25,0,IF(MOD(IF(UPPER(E285)="Y",D285,MAX(0,D285-Settings!$B$9)),1)&lt;=0.5,0.5,1)),IF(UPPER(E285)="Y",D285,MAX(0,D285-Settings!$B$9))))</f>
        <v/>
      </c>
      <c r="G285" s="33" t="str">
        <f aca="false">IF(F285="","",IFERROR(INDEX(Employees!$I$5:$I$104,MATCH(B285,Employees!$A$5:$A$104,0)),0))</f>
        <v/>
      </c>
      <c r="H285" s="34" t="str">
        <f aca="false">IF(F285="","",ROUND(F285*G285,0))</f>
        <v/>
      </c>
      <c r="I285" s="35" t="str">
        <f aca="false">IF(A285="","","Q"&amp;(INT(MOD(MONTH(A285)-4,12)/3)+1)&amp;" "&amp;IF(MONTH(A285)&gt;=4,YEAR(A285),YEAR(A285)-1)&amp;"-"&amp;RIGHT(IF(MONTH(A285)&gt;=4,YEAR(A285),YEAR(A285)-1)+1,2))</f>
        <v/>
      </c>
      <c r="J285" s="27"/>
      <c r="K285" s="27"/>
    </row>
    <row r="286" customFormat="false" ht="15" hidden="false" customHeight="true" outlineLevel="0" collapsed="false">
      <c r="A286" s="36"/>
      <c r="B286" s="27"/>
      <c r="C286" s="30" t="str">
        <f aca="false">IF(B286="","",IFERROR(INDEX(Employees!$B$5:$B$104,MATCH(B286,Employees!$A$5:$A$104,0)),"Unknown code"))</f>
        <v/>
      </c>
      <c r="D286" s="37"/>
      <c r="E286" s="27"/>
      <c r="F286" s="32" t="str">
        <f aca="false">IF(OR(A286="",B286=""),"",IF(Settings!$B$13="Y",INT(IF(UPPER(E286)="Y",D286,MAX(0,D286-Settings!$B$9)))+IF(MOD(IF(UPPER(E286)="Y",D286,MAX(0,D286-Settings!$B$9)),1)&lt;0.25,0,IF(MOD(IF(UPPER(E286)="Y",D286,MAX(0,D286-Settings!$B$9)),1)&lt;=0.5,0.5,1)),IF(UPPER(E286)="Y",D286,MAX(0,D286-Settings!$B$9))))</f>
        <v/>
      </c>
      <c r="G286" s="33" t="str">
        <f aca="false">IF(F286="","",IFERROR(INDEX(Employees!$I$5:$I$104,MATCH(B286,Employees!$A$5:$A$104,0)),0))</f>
        <v/>
      </c>
      <c r="H286" s="34" t="str">
        <f aca="false">IF(F286="","",ROUND(F286*G286,0))</f>
        <v/>
      </c>
      <c r="I286" s="35" t="str">
        <f aca="false">IF(A286="","","Q"&amp;(INT(MOD(MONTH(A286)-4,12)/3)+1)&amp;" "&amp;IF(MONTH(A286)&gt;=4,YEAR(A286),YEAR(A286)-1)&amp;"-"&amp;RIGHT(IF(MONTH(A286)&gt;=4,YEAR(A286),YEAR(A286)-1)+1,2))</f>
        <v/>
      </c>
      <c r="J286" s="27"/>
      <c r="K286" s="27"/>
    </row>
    <row r="287" customFormat="false" ht="15" hidden="false" customHeight="true" outlineLevel="0" collapsed="false">
      <c r="A287" s="36"/>
      <c r="B287" s="27"/>
      <c r="C287" s="30" t="str">
        <f aca="false">IF(B287="","",IFERROR(INDEX(Employees!$B$5:$B$104,MATCH(B287,Employees!$A$5:$A$104,0)),"Unknown code"))</f>
        <v/>
      </c>
      <c r="D287" s="37"/>
      <c r="E287" s="27"/>
      <c r="F287" s="32" t="str">
        <f aca="false">IF(OR(A287="",B287=""),"",IF(Settings!$B$13="Y",INT(IF(UPPER(E287)="Y",D287,MAX(0,D287-Settings!$B$9)))+IF(MOD(IF(UPPER(E287)="Y",D287,MAX(0,D287-Settings!$B$9)),1)&lt;0.25,0,IF(MOD(IF(UPPER(E287)="Y",D287,MAX(0,D287-Settings!$B$9)),1)&lt;=0.5,0.5,1)),IF(UPPER(E287)="Y",D287,MAX(0,D287-Settings!$B$9))))</f>
        <v/>
      </c>
      <c r="G287" s="33" t="str">
        <f aca="false">IF(F287="","",IFERROR(INDEX(Employees!$I$5:$I$104,MATCH(B287,Employees!$A$5:$A$104,0)),0))</f>
        <v/>
      </c>
      <c r="H287" s="34" t="str">
        <f aca="false">IF(F287="","",ROUND(F287*G287,0))</f>
        <v/>
      </c>
      <c r="I287" s="35" t="str">
        <f aca="false">IF(A287="","","Q"&amp;(INT(MOD(MONTH(A287)-4,12)/3)+1)&amp;" "&amp;IF(MONTH(A287)&gt;=4,YEAR(A287),YEAR(A287)-1)&amp;"-"&amp;RIGHT(IF(MONTH(A287)&gt;=4,YEAR(A287),YEAR(A287)-1)+1,2))</f>
        <v/>
      </c>
      <c r="J287" s="27"/>
      <c r="K287" s="27"/>
    </row>
    <row r="288" customFormat="false" ht="15" hidden="false" customHeight="true" outlineLevel="0" collapsed="false">
      <c r="A288" s="36"/>
      <c r="B288" s="27"/>
      <c r="C288" s="30" t="str">
        <f aca="false">IF(B288="","",IFERROR(INDEX(Employees!$B$5:$B$104,MATCH(B288,Employees!$A$5:$A$104,0)),"Unknown code"))</f>
        <v/>
      </c>
      <c r="D288" s="37"/>
      <c r="E288" s="27"/>
      <c r="F288" s="32" t="str">
        <f aca="false">IF(OR(A288="",B288=""),"",IF(Settings!$B$13="Y",INT(IF(UPPER(E288)="Y",D288,MAX(0,D288-Settings!$B$9)))+IF(MOD(IF(UPPER(E288)="Y",D288,MAX(0,D288-Settings!$B$9)),1)&lt;0.25,0,IF(MOD(IF(UPPER(E288)="Y",D288,MAX(0,D288-Settings!$B$9)),1)&lt;=0.5,0.5,1)),IF(UPPER(E288)="Y",D288,MAX(0,D288-Settings!$B$9))))</f>
        <v/>
      </c>
      <c r="G288" s="33" t="str">
        <f aca="false">IF(F288="","",IFERROR(INDEX(Employees!$I$5:$I$104,MATCH(B288,Employees!$A$5:$A$104,0)),0))</f>
        <v/>
      </c>
      <c r="H288" s="34" t="str">
        <f aca="false">IF(F288="","",ROUND(F288*G288,0))</f>
        <v/>
      </c>
      <c r="I288" s="35" t="str">
        <f aca="false">IF(A288="","","Q"&amp;(INT(MOD(MONTH(A288)-4,12)/3)+1)&amp;" "&amp;IF(MONTH(A288)&gt;=4,YEAR(A288),YEAR(A288)-1)&amp;"-"&amp;RIGHT(IF(MONTH(A288)&gt;=4,YEAR(A288),YEAR(A288)-1)+1,2))</f>
        <v/>
      </c>
      <c r="J288" s="27"/>
      <c r="K288" s="27"/>
    </row>
    <row r="289" customFormat="false" ht="15" hidden="false" customHeight="true" outlineLevel="0" collapsed="false">
      <c r="A289" s="36"/>
      <c r="B289" s="27"/>
      <c r="C289" s="30" t="str">
        <f aca="false">IF(B289="","",IFERROR(INDEX(Employees!$B$5:$B$104,MATCH(B289,Employees!$A$5:$A$104,0)),"Unknown code"))</f>
        <v/>
      </c>
      <c r="D289" s="37"/>
      <c r="E289" s="27"/>
      <c r="F289" s="32" t="str">
        <f aca="false">IF(OR(A289="",B289=""),"",IF(Settings!$B$13="Y",INT(IF(UPPER(E289)="Y",D289,MAX(0,D289-Settings!$B$9)))+IF(MOD(IF(UPPER(E289)="Y",D289,MAX(0,D289-Settings!$B$9)),1)&lt;0.25,0,IF(MOD(IF(UPPER(E289)="Y",D289,MAX(0,D289-Settings!$B$9)),1)&lt;=0.5,0.5,1)),IF(UPPER(E289)="Y",D289,MAX(0,D289-Settings!$B$9))))</f>
        <v/>
      </c>
      <c r="G289" s="33" t="str">
        <f aca="false">IF(F289="","",IFERROR(INDEX(Employees!$I$5:$I$104,MATCH(B289,Employees!$A$5:$A$104,0)),0))</f>
        <v/>
      </c>
      <c r="H289" s="34" t="str">
        <f aca="false">IF(F289="","",ROUND(F289*G289,0))</f>
        <v/>
      </c>
      <c r="I289" s="35" t="str">
        <f aca="false">IF(A289="","","Q"&amp;(INT(MOD(MONTH(A289)-4,12)/3)+1)&amp;" "&amp;IF(MONTH(A289)&gt;=4,YEAR(A289),YEAR(A289)-1)&amp;"-"&amp;RIGHT(IF(MONTH(A289)&gt;=4,YEAR(A289),YEAR(A289)-1)+1,2))</f>
        <v/>
      </c>
      <c r="J289" s="27"/>
      <c r="K289" s="27"/>
    </row>
    <row r="290" customFormat="false" ht="15" hidden="false" customHeight="true" outlineLevel="0" collapsed="false">
      <c r="A290" s="36"/>
      <c r="B290" s="27"/>
      <c r="C290" s="30" t="str">
        <f aca="false">IF(B290="","",IFERROR(INDEX(Employees!$B$5:$B$104,MATCH(B290,Employees!$A$5:$A$104,0)),"Unknown code"))</f>
        <v/>
      </c>
      <c r="D290" s="37"/>
      <c r="E290" s="27"/>
      <c r="F290" s="32" t="str">
        <f aca="false">IF(OR(A290="",B290=""),"",IF(Settings!$B$13="Y",INT(IF(UPPER(E290)="Y",D290,MAX(0,D290-Settings!$B$9)))+IF(MOD(IF(UPPER(E290)="Y",D290,MAX(0,D290-Settings!$B$9)),1)&lt;0.25,0,IF(MOD(IF(UPPER(E290)="Y",D290,MAX(0,D290-Settings!$B$9)),1)&lt;=0.5,0.5,1)),IF(UPPER(E290)="Y",D290,MAX(0,D290-Settings!$B$9))))</f>
        <v/>
      </c>
      <c r="G290" s="33" t="str">
        <f aca="false">IF(F290="","",IFERROR(INDEX(Employees!$I$5:$I$104,MATCH(B290,Employees!$A$5:$A$104,0)),0))</f>
        <v/>
      </c>
      <c r="H290" s="34" t="str">
        <f aca="false">IF(F290="","",ROUND(F290*G290,0))</f>
        <v/>
      </c>
      <c r="I290" s="35" t="str">
        <f aca="false">IF(A290="","","Q"&amp;(INT(MOD(MONTH(A290)-4,12)/3)+1)&amp;" "&amp;IF(MONTH(A290)&gt;=4,YEAR(A290),YEAR(A290)-1)&amp;"-"&amp;RIGHT(IF(MONTH(A290)&gt;=4,YEAR(A290),YEAR(A290)-1)+1,2))</f>
        <v/>
      </c>
      <c r="J290" s="27"/>
      <c r="K290" s="27"/>
    </row>
    <row r="291" customFormat="false" ht="15" hidden="false" customHeight="true" outlineLevel="0" collapsed="false">
      <c r="A291" s="36"/>
      <c r="B291" s="27"/>
      <c r="C291" s="30" t="str">
        <f aca="false">IF(B291="","",IFERROR(INDEX(Employees!$B$5:$B$104,MATCH(B291,Employees!$A$5:$A$104,0)),"Unknown code"))</f>
        <v/>
      </c>
      <c r="D291" s="37"/>
      <c r="E291" s="27"/>
      <c r="F291" s="32" t="str">
        <f aca="false">IF(OR(A291="",B291=""),"",IF(Settings!$B$13="Y",INT(IF(UPPER(E291)="Y",D291,MAX(0,D291-Settings!$B$9)))+IF(MOD(IF(UPPER(E291)="Y",D291,MAX(0,D291-Settings!$B$9)),1)&lt;0.25,0,IF(MOD(IF(UPPER(E291)="Y",D291,MAX(0,D291-Settings!$B$9)),1)&lt;=0.5,0.5,1)),IF(UPPER(E291)="Y",D291,MAX(0,D291-Settings!$B$9))))</f>
        <v/>
      </c>
      <c r="G291" s="33" t="str">
        <f aca="false">IF(F291="","",IFERROR(INDEX(Employees!$I$5:$I$104,MATCH(B291,Employees!$A$5:$A$104,0)),0))</f>
        <v/>
      </c>
      <c r="H291" s="34" t="str">
        <f aca="false">IF(F291="","",ROUND(F291*G291,0))</f>
        <v/>
      </c>
      <c r="I291" s="35" t="str">
        <f aca="false">IF(A291="","","Q"&amp;(INT(MOD(MONTH(A291)-4,12)/3)+1)&amp;" "&amp;IF(MONTH(A291)&gt;=4,YEAR(A291),YEAR(A291)-1)&amp;"-"&amp;RIGHT(IF(MONTH(A291)&gt;=4,YEAR(A291),YEAR(A291)-1)+1,2))</f>
        <v/>
      </c>
      <c r="J291" s="27"/>
      <c r="K291" s="27"/>
    </row>
    <row r="292" customFormat="false" ht="15" hidden="false" customHeight="true" outlineLevel="0" collapsed="false">
      <c r="A292" s="36"/>
      <c r="B292" s="27"/>
      <c r="C292" s="30" t="str">
        <f aca="false">IF(B292="","",IFERROR(INDEX(Employees!$B$5:$B$104,MATCH(B292,Employees!$A$5:$A$104,0)),"Unknown code"))</f>
        <v/>
      </c>
      <c r="D292" s="37"/>
      <c r="E292" s="27"/>
      <c r="F292" s="32" t="str">
        <f aca="false">IF(OR(A292="",B292=""),"",IF(Settings!$B$13="Y",INT(IF(UPPER(E292)="Y",D292,MAX(0,D292-Settings!$B$9)))+IF(MOD(IF(UPPER(E292)="Y",D292,MAX(0,D292-Settings!$B$9)),1)&lt;0.25,0,IF(MOD(IF(UPPER(E292)="Y",D292,MAX(0,D292-Settings!$B$9)),1)&lt;=0.5,0.5,1)),IF(UPPER(E292)="Y",D292,MAX(0,D292-Settings!$B$9))))</f>
        <v/>
      </c>
      <c r="G292" s="33" t="str">
        <f aca="false">IF(F292="","",IFERROR(INDEX(Employees!$I$5:$I$104,MATCH(B292,Employees!$A$5:$A$104,0)),0))</f>
        <v/>
      </c>
      <c r="H292" s="34" t="str">
        <f aca="false">IF(F292="","",ROUND(F292*G292,0))</f>
        <v/>
      </c>
      <c r="I292" s="35" t="str">
        <f aca="false">IF(A292="","","Q"&amp;(INT(MOD(MONTH(A292)-4,12)/3)+1)&amp;" "&amp;IF(MONTH(A292)&gt;=4,YEAR(A292),YEAR(A292)-1)&amp;"-"&amp;RIGHT(IF(MONTH(A292)&gt;=4,YEAR(A292),YEAR(A292)-1)+1,2))</f>
        <v/>
      </c>
      <c r="J292" s="27"/>
      <c r="K292" s="27"/>
    </row>
    <row r="293" customFormat="false" ht="15" hidden="false" customHeight="true" outlineLevel="0" collapsed="false">
      <c r="A293" s="36"/>
      <c r="B293" s="27"/>
      <c r="C293" s="30" t="str">
        <f aca="false">IF(B293="","",IFERROR(INDEX(Employees!$B$5:$B$104,MATCH(B293,Employees!$A$5:$A$104,0)),"Unknown code"))</f>
        <v/>
      </c>
      <c r="D293" s="37"/>
      <c r="E293" s="27"/>
      <c r="F293" s="32" t="str">
        <f aca="false">IF(OR(A293="",B293=""),"",IF(Settings!$B$13="Y",INT(IF(UPPER(E293)="Y",D293,MAX(0,D293-Settings!$B$9)))+IF(MOD(IF(UPPER(E293)="Y",D293,MAX(0,D293-Settings!$B$9)),1)&lt;0.25,0,IF(MOD(IF(UPPER(E293)="Y",D293,MAX(0,D293-Settings!$B$9)),1)&lt;=0.5,0.5,1)),IF(UPPER(E293)="Y",D293,MAX(0,D293-Settings!$B$9))))</f>
        <v/>
      </c>
      <c r="G293" s="33" t="str">
        <f aca="false">IF(F293="","",IFERROR(INDEX(Employees!$I$5:$I$104,MATCH(B293,Employees!$A$5:$A$104,0)),0))</f>
        <v/>
      </c>
      <c r="H293" s="34" t="str">
        <f aca="false">IF(F293="","",ROUND(F293*G293,0))</f>
        <v/>
      </c>
      <c r="I293" s="35" t="str">
        <f aca="false">IF(A293="","","Q"&amp;(INT(MOD(MONTH(A293)-4,12)/3)+1)&amp;" "&amp;IF(MONTH(A293)&gt;=4,YEAR(A293),YEAR(A293)-1)&amp;"-"&amp;RIGHT(IF(MONTH(A293)&gt;=4,YEAR(A293),YEAR(A293)-1)+1,2))</f>
        <v/>
      </c>
      <c r="J293" s="27"/>
      <c r="K293" s="27"/>
    </row>
    <row r="294" customFormat="false" ht="15" hidden="false" customHeight="true" outlineLevel="0" collapsed="false">
      <c r="A294" s="36"/>
      <c r="B294" s="27"/>
      <c r="C294" s="30" t="str">
        <f aca="false">IF(B294="","",IFERROR(INDEX(Employees!$B$5:$B$104,MATCH(B294,Employees!$A$5:$A$104,0)),"Unknown code"))</f>
        <v/>
      </c>
      <c r="D294" s="37"/>
      <c r="E294" s="27"/>
      <c r="F294" s="32" t="str">
        <f aca="false">IF(OR(A294="",B294=""),"",IF(Settings!$B$13="Y",INT(IF(UPPER(E294)="Y",D294,MAX(0,D294-Settings!$B$9)))+IF(MOD(IF(UPPER(E294)="Y",D294,MAX(0,D294-Settings!$B$9)),1)&lt;0.25,0,IF(MOD(IF(UPPER(E294)="Y",D294,MAX(0,D294-Settings!$B$9)),1)&lt;=0.5,0.5,1)),IF(UPPER(E294)="Y",D294,MAX(0,D294-Settings!$B$9))))</f>
        <v/>
      </c>
      <c r="G294" s="33" t="str">
        <f aca="false">IF(F294="","",IFERROR(INDEX(Employees!$I$5:$I$104,MATCH(B294,Employees!$A$5:$A$104,0)),0))</f>
        <v/>
      </c>
      <c r="H294" s="34" t="str">
        <f aca="false">IF(F294="","",ROUND(F294*G294,0))</f>
        <v/>
      </c>
      <c r="I294" s="35" t="str">
        <f aca="false">IF(A294="","","Q"&amp;(INT(MOD(MONTH(A294)-4,12)/3)+1)&amp;" "&amp;IF(MONTH(A294)&gt;=4,YEAR(A294),YEAR(A294)-1)&amp;"-"&amp;RIGHT(IF(MONTH(A294)&gt;=4,YEAR(A294),YEAR(A294)-1)+1,2))</f>
        <v/>
      </c>
      <c r="J294" s="27"/>
      <c r="K294" s="27"/>
    </row>
    <row r="295" customFormat="false" ht="15" hidden="false" customHeight="true" outlineLevel="0" collapsed="false">
      <c r="A295" s="36"/>
      <c r="B295" s="27"/>
      <c r="C295" s="30" t="str">
        <f aca="false">IF(B295="","",IFERROR(INDEX(Employees!$B$5:$B$104,MATCH(B295,Employees!$A$5:$A$104,0)),"Unknown code"))</f>
        <v/>
      </c>
      <c r="D295" s="37"/>
      <c r="E295" s="27"/>
      <c r="F295" s="32" t="str">
        <f aca="false">IF(OR(A295="",B295=""),"",IF(Settings!$B$13="Y",INT(IF(UPPER(E295)="Y",D295,MAX(0,D295-Settings!$B$9)))+IF(MOD(IF(UPPER(E295)="Y",D295,MAX(0,D295-Settings!$B$9)),1)&lt;0.25,0,IF(MOD(IF(UPPER(E295)="Y",D295,MAX(0,D295-Settings!$B$9)),1)&lt;=0.5,0.5,1)),IF(UPPER(E295)="Y",D295,MAX(0,D295-Settings!$B$9))))</f>
        <v/>
      </c>
      <c r="G295" s="33" t="str">
        <f aca="false">IF(F295="","",IFERROR(INDEX(Employees!$I$5:$I$104,MATCH(B295,Employees!$A$5:$A$104,0)),0))</f>
        <v/>
      </c>
      <c r="H295" s="34" t="str">
        <f aca="false">IF(F295="","",ROUND(F295*G295,0))</f>
        <v/>
      </c>
      <c r="I295" s="35" t="str">
        <f aca="false">IF(A295="","","Q"&amp;(INT(MOD(MONTH(A295)-4,12)/3)+1)&amp;" "&amp;IF(MONTH(A295)&gt;=4,YEAR(A295),YEAR(A295)-1)&amp;"-"&amp;RIGHT(IF(MONTH(A295)&gt;=4,YEAR(A295),YEAR(A295)-1)+1,2))</f>
        <v/>
      </c>
      <c r="J295" s="27"/>
      <c r="K295" s="27"/>
    </row>
    <row r="296" customFormat="false" ht="15" hidden="false" customHeight="true" outlineLevel="0" collapsed="false">
      <c r="A296" s="36"/>
      <c r="B296" s="27"/>
      <c r="C296" s="30" t="str">
        <f aca="false">IF(B296="","",IFERROR(INDEX(Employees!$B$5:$B$104,MATCH(B296,Employees!$A$5:$A$104,0)),"Unknown code"))</f>
        <v/>
      </c>
      <c r="D296" s="37"/>
      <c r="E296" s="27"/>
      <c r="F296" s="32" t="str">
        <f aca="false">IF(OR(A296="",B296=""),"",IF(Settings!$B$13="Y",INT(IF(UPPER(E296)="Y",D296,MAX(0,D296-Settings!$B$9)))+IF(MOD(IF(UPPER(E296)="Y",D296,MAX(0,D296-Settings!$B$9)),1)&lt;0.25,0,IF(MOD(IF(UPPER(E296)="Y",D296,MAX(0,D296-Settings!$B$9)),1)&lt;=0.5,0.5,1)),IF(UPPER(E296)="Y",D296,MAX(0,D296-Settings!$B$9))))</f>
        <v/>
      </c>
      <c r="G296" s="33" t="str">
        <f aca="false">IF(F296="","",IFERROR(INDEX(Employees!$I$5:$I$104,MATCH(B296,Employees!$A$5:$A$104,0)),0))</f>
        <v/>
      </c>
      <c r="H296" s="34" t="str">
        <f aca="false">IF(F296="","",ROUND(F296*G296,0))</f>
        <v/>
      </c>
      <c r="I296" s="35" t="str">
        <f aca="false">IF(A296="","","Q"&amp;(INT(MOD(MONTH(A296)-4,12)/3)+1)&amp;" "&amp;IF(MONTH(A296)&gt;=4,YEAR(A296),YEAR(A296)-1)&amp;"-"&amp;RIGHT(IF(MONTH(A296)&gt;=4,YEAR(A296),YEAR(A296)-1)+1,2))</f>
        <v/>
      </c>
      <c r="J296" s="27"/>
      <c r="K296" s="27"/>
    </row>
    <row r="297" customFormat="false" ht="15" hidden="false" customHeight="true" outlineLevel="0" collapsed="false">
      <c r="A297" s="36"/>
      <c r="B297" s="27"/>
      <c r="C297" s="30" t="str">
        <f aca="false">IF(B297="","",IFERROR(INDEX(Employees!$B$5:$B$104,MATCH(B297,Employees!$A$5:$A$104,0)),"Unknown code"))</f>
        <v/>
      </c>
      <c r="D297" s="37"/>
      <c r="E297" s="27"/>
      <c r="F297" s="32" t="str">
        <f aca="false">IF(OR(A297="",B297=""),"",IF(Settings!$B$13="Y",INT(IF(UPPER(E297)="Y",D297,MAX(0,D297-Settings!$B$9)))+IF(MOD(IF(UPPER(E297)="Y",D297,MAX(0,D297-Settings!$B$9)),1)&lt;0.25,0,IF(MOD(IF(UPPER(E297)="Y",D297,MAX(0,D297-Settings!$B$9)),1)&lt;=0.5,0.5,1)),IF(UPPER(E297)="Y",D297,MAX(0,D297-Settings!$B$9))))</f>
        <v/>
      </c>
      <c r="G297" s="33" t="str">
        <f aca="false">IF(F297="","",IFERROR(INDEX(Employees!$I$5:$I$104,MATCH(B297,Employees!$A$5:$A$104,0)),0))</f>
        <v/>
      </c>
      <c r="H297" s="34" t="str">
        <f aca="false">IF(F297="","",ROUND(F297*G297,0))</f>
        <v/>
      </c>
      <c r="I297" s="35" t="str">
        <f aca="false">IF(A297="","","Q"&amp;(INT(MOD(MONTH(A297)-4,12)/3)+1)&amp;" "&amp;IF(MONTH(A297)&gt;=4,YEAR(A297),YEAR(A297)-1)&amp;"-"&amp;RIGHT(IF(MONTH(A297)&gt;=4,YEAR(A297),YEAR(A297)-1)+1,2))</f>
        <v/>
      </c>
      <c r="J297" s="27"/>
      <c r="K297" s="27"/>
    </row>
    <row r="298" customFormat="false" ht="15" hidden="false" customHeight="true" outlineLevel="0" collapsed="false">
      <c r="A298" s="36"/>
      <c r="B298" s="27"/>
      <c r="C298" s="30" t="str">
        <f aca="false">IF(B298="","",IFERROR(INDEX(Employees!$B$5:$B$104,MATCH(B298,Employees!$A$5:$A$104,0)),"Unknown code"))</f>
        <v/>
      </c>
      <c r="D298" s="37"/>
      <c r="E298" s="27"/>
      <c r="F298" s="32" t="str">
        <f aca="false">IF(OR(A298="",B298=""),"",IF(Settings!$B$13="Y",INT(IF(UPPER(E298)="Y",D298,MAX(0,D298-Settings!$B$9)))+IF(MOD(IF(UPPER(E298)="Y",D298,MAX(0,D298-Settings!$B$9)),1)&lt;0.25,0,IF(MOD(IF(UPPER(E298)="Y",D298,MAX(0,D298-Settings!$B$9)),1)&lt;=0.5,0.5,1)),IF(UPPER(E298)="Y",D298,MAX(0,D298-Settings!$B$9))))</f>
        <v/>
      </c>
      <c r="G298" s="33" t="str">
        <f aca="false">IF(F298="","",IFERROR(INDEX(Employees!$I$5:$I$104,MATCH(B298,Employees!$A$5:$A$104,0)),0))</f>
        <v/>
      </c>
      <c r="H298" s="34" t="str">
        <f aca="false">IF(F298="","",ROUND(F298*G298,0))</f>
        <v/>
      </c>
      <c r="I298" s="35" t="str">
        <f aca="false">IF(A298="","","Q"&amp;(INT(MOD(MONTH(A298)-4,12)/3)+1)&amp;" "&amp;IF(MONTH(A298)&gt;=4,YEAR(A298),YEAR(A298)-1)&amp;"-"&amp;RIGHT(IF(MONTH(A298)&gt;=4,YEAR(A298),YEAR(A298)-1)+1,2))</f>
        <v/>
      </c>
      <c r="J298" s="27"/>
      <c r="K298" s="27"/>
    </row>
    <row r="299" customFormat="false" ht="15" hidden="false" customHeight="true" outlineLevel="0" collapsed="false">
      <c r="A299" s="36"/>
      <c r="B299" s="27"/>
      <c r="C299" s="30" t="str">
        <f aca="false">IF(B299="","",IFERROR(INDEX(Employees!$B$5:$B$104,MATCH(B299,Employees!$A$5:$A$104,0)),"Unknown code"))</f>
        <v/>
      </c>
      <c r="D299" s="37"/>
      <c r="E299" s="27"/>
      <c r="F299" s="32" t="str">
        <f aca="false">IF(OR(A299="",B299=""),"",IF(Settings!$B$13="Y",INT(IF(UPPER(E299)="Y",D299,MAX(0,D299-Settings!$B$9)))+IF(MOD(IF(UPPER(E299)="Y",D299,MAX(0,D299-Settings!$B$9)),1)&lt;0.25,0,IF(MOD(IF(UPPER(E299)="Y",D299,MAX(0,D299-Settings!$B$9)),1)&lt;=0.5,0.5,1)),IF(UPPER(E299)="Y",D299,MAX(0,D299-Settings!$B$9))))</f>
        <v/>
      </c>
      <c r="G299" s="33" t="str">
        <f aca="false">IF(F299="","",IFERROR(INDEX(Employees!$I$5:$I$104,MATCH(B299,Employees!$A$5:$A$104,0)),0))</f>
        <v/>
      </c>
      <c r="H299" s="34" t="str">
        <f aca="false">IF(F299="","",ROUND(F299*G299,0))</f>
        <v/>
      </c>
      <c r="I299" s="35" t="str">
        <f aca="false">IF(A299="","","Q"&amp;(INT(MOD(MONTH(A299)-4,12)/3)+1)&amp;" "&amp;IF(MONTH(A299)&gt;=4,YEAR(A299),YEAR(A299)-1)&amp;"-"&amp;RIGHT(IF(MONTH(A299)&gt;=4,YEAR(A299),YEAR(A299)-1)+1,2))</f>
        <v/>
      </c>
      <c r="J299" s="27"/>
      <c r="K299" s="27"/>
    </row>
    <row r="300" customFormat="false" ht="15" hidden="false" customHeight="true" outlineLevel="0" collapsed="false">
      <c r="A300" s="36"/>
      <c r="B300" s="27"/>
      <c r="C300" s="30" t="str">
        <f aca="false">IF(B300="","",IFERROR(INDEX(Employees!$B$5:$B$104,MATCH(B300,Employees!$A$5:$A$104,0)),"Unknown code"))</f>
        <v/>
      </c>
      <c r="D300" s="37"/>
      <c r="E300" s="27"/>
      <c r="F300" s="32" t="str">
        <f aca="false">IF(OR(A300="",B300=""),"",IF(Settings!$B$13="Y",INT(IF(UPPER(E300)="Y",D300,MAX(0,D300-Settings!$B$9)))+IF(MOD(IF(UPPER(E300)="Y",D300,MAX(0,D300-Settings!$B$9)),1)&lt;0.25,0,IF(MOD(IF(UPPER(E300)="Y",D300,MAX(0,D300-Settings!$B$9)),1)&lt;=0.5,0.5,1)),IF(UPPER(E300)="Y",D300,MAX(0,D300-Settings!$B$9))))</f>
        <v/>
      </c>
      <c r="G300" s="33" t="str">
        <f aca="false">IF(F300="","",IFERROR(INDEX(Employees!$I$5:$I$104,MATCH(B300,Employees!$A$5:$A$104,0)),0))</f>
        <v/>
      </c>
      <c r="H300" s="34" t="str">
        <f aca="false">IF(F300="","",ROUND(F300*G300,0))</f>
        <v/>
      </c>
      <c r="I300" s="35" t="str">
        <f aca="false">IF(A300="","","Q"&amp;(INT(MOD(MONTH(A300)-4,12)/3)+1)&amp;" "&amp;IF(MONTH(A300)&gt;=4,YEAR(A300),YEAR(A300)-1)&amp;"-"&amp;RIGHT(IF(MONTH(A300)&gt;=4,YEAR(A300),YEAR(A300)-1)+1,2))</f>
        <v/>
      </c>
      <c r="J300" s="27"/>
      <c r="K300" s="27"/>
    </row>
    <row r="301" customFormat="false" ht="15" hidden="false" customHeight="true" outlineLevel="0" collapsed="false">
      <c r="A301" s="36"/>
      <c r="B301" s="27"/>
      <c r="C301" s="30" t="str">
        <f aca="false">IF(B301="","",IFERROR(INDEX(Employees!$B$5:$B$104,MATCH(B301,Employees!$A$5:$A$104,0)),"Unknown code"))</f>
        <v/>
      </c>
      <c r="D301" s="37"/>
      <c r="E301" s="27"/>
      <c r="F301" s="32" t="str">
        <f aca="false">IF(OR(A301="",B301=""),"",IF(Settings!$B$13="Y",INT(IF(UPPER(E301)="Y",D301,MAX(0,D301-Settings!$B$9)))+IF(MOD(IF(UPPER(E301)="Y",D301,MAX(0,D301-Settings!$B$9)),1)&lt;0.25,0,IF(MOD(IF(UPPER(E301)="Y",D301,MAX(0,D301-Settings!$B$9)),1)&lt;=0.5,0.5,1)),IF(UPPER(E301)="Y",D301,MAX(0,D301-Settings!$B$9))))</f>
        <v/>
      </c>
      <c r="G301" s="33" t="str">
        <f aca="false">IF(F301="","",IFERROR(INDEX(Employees!$I$5:$I$104,MATCH(B301,Employees!$A$5:$A$104,0)),0))</f>
        <v/>
      </c>
      <c r="H301" s="34" t="str">
        <f aca="false">IF(F301="","",ROUND(F301*G301,0))</f>
        <v/>
      </c>
      <c r="I301" s="35" t="str">
        <f aca="false">IF(A301="","","Q"&amp;(INT(MOD(MONTH(A301)-4,12)/3)+1)&amp;" "&amp;IF(MONTH(A301)&gt;=4,YEAR(A301),YEAR(A301)-1)&amp;"-"&amp;RIGHT(IF(MONTH(A301)&gt;=4,YEAR(A301),YEAR(A301)-1)+1,2))</f>
        <v/>
      </c>
      <c r="J301" s="27"/>
      <c r="K301" s="27"/>
    </row>
    <row r="302" customFormat="false" ht="15" hidden="false" customHeight="true" outlineLevel="0" collapsed="false">
      <c r="A302" s="36"/>
      <c r="B302" s="27"/>
      <c r="C302" s="30" t="str">
        <f aca="false">IF(B302="","",IFERROR(INDEX(Employees!$B$5:$B$104,MATCH(B302,Employees!$A$5:$A$104,0)),"Unknown code"))</f>
        <v/>
      </c>
      <c r="D302" s="37"/>
      <c r="E302" s="27"/>
      <c r="F302" s="32" t="str">
        <f aca="false">IF(OR(A302="",B302=""),"",IF(Settings!$B$13="Y",INT(IF(UPPER(E302)="Y",D302,MAX(0,D302-Settings!$B$9)))+IF(MOD(IF(UPPER(E302)="Y",D302,MAX(0,D302-Settings!$B$9)),1)&lt;0.25,0,IF(MOD(IF(UPPER(E302)="Y",D302,MAX(0,D302-Settings!$B$9)),1)&lt;=0.5,0.5,1)),IF(UPPER(E302)="Y",D302,MAX(0,D302-Settings!$B$9))))</f>
        <v/>
      </c>
      <c r="G302" s="33" t="str">
        <f aca="false">IF(F302="","",IFERROR(INDEX(Employees!$I$5:$I$104,MATCH(B302,Employees!$A$5:$A$104,0)),0))</f>
        <v/>
      </c>
      <c r="H302" s="34" t="str">
        <f aca="false">IF(F302="","",ROUND(F302*G302,0))</f>
        <v/>
      </c>
      <c r="I302" s="35" t="str">
        <f aca="false">IF(A302="","","Q"&amp;(INT(MOD(MONTH(A302)-4,12)/3)+1)&amp;" "&amp;IF(MONTH(A302)&gt;=4,YEAR(A302),YEAR(A302)-1)&amp;"-"&amp;RIGHT(IF(MONTH(A302)&gt;=4,YEAR(A302),YEAR(A302)-1)+1,2))</f>
        <v/>
      </c>
      <c r="J302" s="27"/>
      <c r="K302" s="27"/>
    </row>
    <row r="303" customFormat="false" ht="15" hidden="false" customHeight="true" outlineLevel="0" collapsed="false">
      <c r="A303" s="36"/>
      <c r="B303" s="27"/>
      <c r="C303" s="30" t="str">
        <f aca="false">IF(B303="","",IFERROR(INDEX(Employees!$B$5:$B$104,MATCH(B303,Employees!$A$5:$A$104,0)),"Unknown code"))</f>
        <v/>
      </c>
      <c r="D303" s="37"/>
      <c r="E303" s="27"/>
      <c r="F303" s="32" t="str">
        <f aca="false">IF(OR(A303="",B303=""),"",IF(Settings!$B$13="Y",INT(IF(UPPER(E303)="Y",D303,MAX(0,D303-Settings!$B$9)))+IF(MOD(IF(UPPER(E303)="Y",D303,MAX(0,D303-Settings!$B$9)),1)&lt;0.25,0,IF(MOD(IF(UPPER(E303)="Y",D303,MAX(0,D303-Settings!$B$9)),1)&lt;=0.5,0.5,1)),IF(UPPER(E303)="Y",D303,MAX(0,D303-Settings!$B$9))))</f>
        <v/>
      </c>
      <c r="G303" s="33" t="str">
        <f aca="false">IF(F303="","",IFERROR(INDEX(Employees!$I$5:$I$104,MATCH(B303,Employees!$A$5:$A$104,0)),0))</f>
        <v/>
      </c>
      <c r="H303" s="34" t="str">
        <f aca="false">IF(F303="","",ROUND(F303*G303,0))</f>
        <v/>
      </c>
      <c r="I303" s="35" t="str">
        <f aca="false">IF(A303="","","Q"&amp;(INT(MOD(MONTH(A303)-4,12)/3)+1)&amp;" "&amp;IF(MONTH(A303)&gt;=4,YEAR(A303),YEAR(A303)-1)&amp;"-"&amp;RIGHT(IF(MONTH(A303)&gt;=4,YEAR(A303),YEAR(A303)-1)+1,2))</f>
        <v/>
      </c>
      <c r="J303" s="27"/>
      <c r="K303" s="27"/>
    </row>
    <row r="304" customFormat="false" ht="15" hidden="false" customHeight="true" outlineLevel="0" collapsed="false">
      <c r="A304" s="36"/>
      <c r="B304" s="27"/>
      <c r="C304" s="30" t="str">
        <f aca="false">IF(B304="","",IFERROR(INDEX(Employees!$B$5:$B$104,MATCH(B304,Employees!$A$5:$A$104,0)),"Unknown code"))</f>
        <v/>
      </c>
      <c r="D304" s="37"/>
      <c r="E304" s="27"/>
      <c r="F304" s="32" t="str">
        <f aca="false">IF(OR(A304="",B304=""),"",IF(Settings!$B$13="Y",INT(IF(UPPER(E304)="Y",D304,MAX(0,D304-Settings!$B$9)))+IF(MOD(IF(UPPER(E304)="Y",D304,MAX(0,D304-Settings!$B$9)),1)&lt;0.25,0,IF(MOD(IF(UPPER(E304)="Y",D304,MAX(0,D304-Settings!$B$9)),1)&lt;=0.5,0.5,1)),IF(UPPER(E304)="Y",D304,MAX(0,D304-Settings!$B$9))))</f>
        <v/>
      </c>
      <c r="G304" s="33" t="str">
        <f aca="false">IF(F304="","",IFERROR(INDEX(Employees!$I$5:$I$104,MATCH(B304,Employees!$A$5:$A$104,0)),0))</f>
        <v/>
      </c>
      <c r="H304" s="34" t="str">
        <f aca="false">IF(F304="","",ROUND(F304*G304,0))</f>
        <v/>
      </c>
      <c r="I304" s="35" t="str">
        <f aca="false">IF(A304="","","Q"&amp;(INT(MOD(MONTH(A304)-4,12)/3)+1)&amp;" "&amp;IF(MONTH(A304)&gt;=4,YEAR(A304),YEAR(A304)-1)&amp;"-"&amp;RIGHT(IF(MONTH(A304)&gt;=4,YEAR(A304),YEAR(A304)-1)+1,2))</f>
        <v/>
      </c>
      <c r="J304" s="27"/>
      <c r="K304" s="27"/>
    </row>
    <row r="305" customFormat="false" ht="15" hidden="false" customHeight="true" outlineLevel="0" collapsed="false">
      <c r="A305" s="36"/>
      <c r="B305" s="27"/>
      <c r="C305" s="30" t="str">
        <f aca="false">IF(B305="","",IFERROR(INDEX(Employees!$B$5:$B$104,MATCH(B305,Employees!$A$5:$A$104,0)),"Unknown code"))</f>
        <v/>
      </c>
      <c r="D305" s="37"/>
      <c r="E305" s="27"/>
      <c r="F305" s="32" t="str">
        <f aca="false">IF(OR(A305="",B305=""),"",IF(Settings!$B$13="Y",INT(IF(UPPER(E305)="Y",D305,MAX(0,D305-Settings!$B$9)))+IF(MOD(IF(UPPER(E305)="Y",D305,MAX(0,D305-Settings!$B$9)),1)&lt;0.25,0,IF(MOD(IF(UPPER(E305)="Y",D305,MAX(0,D305-Settings!$B$9)),1)&lt;=0.5,0.5,1)),IF(UPPER(E305)="Y",D305,MAX(0,D305-Settings!$B$9))))</f>
        <v/>
      </c>
      <c r="G305" s="33" t="str">
        <f aca="false">IF(F305="","",IFERROR(INDEX(Employees!$I$5:$I$104,MATCH(B305,Employees!$A$5:$A$104,0)),0))</f>
        <v/>
      </c>
      <c r="H305" s="34" t="str">
        <f aca="false">IF(F305="","",ROUND(F305*G305,0))</f>
        <v/>
      </c>
      <c r="I305" s="35" t="str">
        <f aca="false">IF(A305="","","Q"&amp;(INT(MOD(MONTH(A305)-4,12)/3)+1)&amp;" "&amp;IF(MONTH(A305)&gt;=4,YEAR(A305),YEAR(A305)-1)&amp;"-"&amp;RIGHT(IF(MONTH(A305)&gt;=4,YEAR(A305),YEAR(A305)-1)+1,2))</f>
        <v/>
      </c>
      <c r="J305" s="27"/>
      <c r="K305" s="27"/>
    </row>
    <row r="306" customFormat="false" ht="15" hidden="false" customHeight="true" outlineLevel="0" collapsed="false">
      <c r="A306" s="36"/>
      <c r="B306" s="27"/>
      <c r="C306" s="30" t="str">
        <f aca="false">IF(B306="","",IFERROR(INDEX(Employees!$B$5:$B$104,MATCH(B306,Employees!$A$5:$A$104,0)),"Unknown code"))</f>
        <v/>
      </c>
      <c r="D306" s="37"/>
      <c r="E306" s="27"/>
      <c r="F306" s="32" t="str">
        <f aca="false">IF(OR(A306="",B306=""),"",IF(Settings!$B$13="Y",INT(IF(UPPER(E306)="Y",D306,MAX(0,D306-Settings!$B$9)))+IF(MOD(IF(UPPER(E306)="Y",D306,MAX(0,D306-Settings!$B$9)),1)&lt;0.25,0,IF(MOD(IF(UPPER(E306)="Y",D306,MAX(0,D306-Settings!$B$9)),1)&lt;=0.5,0.5,1)),IF(UPPER(E306)="Y",D306,MAX(0,D306-Settings!$B$9))))</f>
        <v/>
      </c>
      <c r="G306" s="33" t="str">
        <f aca="false">IF(F306="","",IFERROR(INDEX(Employees!$I$5:$I$104,MATCH(B306,Employees!$A$5:$A$104,0)),0))</f>
        <v/>
      </c>
      <c r="H306" s="34" t="str">
        <f aca="false">IF(F306="","",ROUND(F306*G306,0))</f>
        <v/>
      </c>
      <c r="I306" s="35" t="str">
        <f aca="false">IF(A306="","","Q"&amp;(INT(MOD(MONTH(A306)-4,12)/3)+1)&amp;" "&amp;IF(MONTH(A306)&gt;=4,YEAR(A306),YEAR(A306)-1)&amp;"-"&amp;RIGHT(IF(MONTH(A306)&gt;=4,YEAR(A306),YEAR(A306)-1)+1,2))</f>
        <v/>
      </c>
      <c r="J306" s="27"/>
      <c r="K306" s="27"/>
    </row>
    <row r="307" customFormat="false" ht="15" hidden="false" customHeight="true" outlineLevel="0" collapsed="false">
      <c r="A307" s="36"/>
      <c r="B307" s="27"/>
      <c r="C307" s="30" t="str">
        <f aca="false">IF(B307="","",IFERROR(INDEX(Employees!$B$5:$B$104,MATCH(B307,Employees!$A$5:$A$104,0)),"Unknown code"))</f>
        <v/>
      </c>
      <c r="D307" s="37"/>
      <c r="E307" s="27"/>
      <c r="F307" s="32" t="str">
        <f aca="false">IF(OR(A307="",B307=""),"",IF(Settings!$B$13="Y",INT(IF(UPPER(E307)="Y",D307,MAX(0,D307-Settings!$B$9)))+IF(MOD(IF(UPPER(E307)="Y",D307,MAX(0,D307-Settings!$B$9)),1)&lt;0.25,0,IF(MOD(IF(UPPER(E307)="Y",D307,MAX(0,D307-Settings!$B$9)),1)&lt;=0.5,0.5,1)),IF(UPPER(E307)="Y",D307,MAX(0,D307-Settings!$B$9))))</f>
        <v/>
      </c>
      <c r="G307" s="33" t="str">
        <f aca="false">IF(F307="","",IFERROR(INDEX(Employees!$I$5:$I$104,MATCH(B307,Employees!$A$5:$A$104,0)),0))</f>
        <v/>
      </c>
      <c r="H307" s="34" t="str">
        <f aca="false">IF(F307="","",ROUND(F307*G307,0))</f>
        <v/>
      </c>
      <c r="I307" s="35" t="str">
        <f aca="false">IF(A307="","","Q"&amp;(INT(MOD(MONTH(A307)-4,12)/3)+1)&amp;" "&amp;IF(MONTH(A307)&gt;=4,YEAR(A307),YEAR(A307)-1)&amp;"-"&amp;RIGHT(IF(MONTH(A307)&gt;=4,YEAR(A307),YEAR(A307)-1)+1,2))</f>
        <v/>
      </c>
      <c r="J307" s="27"/>
      <c r="K307" s="27"/>
    </row>
    <row r="308" customFormat="false" ht="15" hidden="false" customHeight="true" outlineLevel="0" collapsed="false">
      <c r="A308" s="36"/>
      <c r="B308" s="27"/>
      <c r="C308" s="30" t="str">
        <f aca="false">IF(B308="","",IFERROR(INDEX(Employees!$B$5:$B$104,MATCH(B308,Employees!$A$5:$A$104,0)),"Unknown code"))</f>
        <v/>
      </c>
      <c r="D308" s="37"/>
      <c r="E308" s="27"/>
      <c r="F308" s="32" t="str">
        <f aca="false">IF(OR(A308="",B308=""),"",IF(Settings!$B$13="Y",INT(IF(UPPER(E308)="Y",D308,MAX(0,D308-Settings!$B$9)))+IF(MOD(IF(UPPER(E308)="Y",D308,MAX(0,D308-Settings!$B$9)),1)&lt;0.25,0,IF(MOD(IF(UPPER(E308)="Y",D308,MAX(0,D308-Settings!$B$9)),1)&lt;=0.5,0.5,1)),IF(UPPER(E308)="Y",D308,MAX(0,D308-Settings!$B$9))))</f>
        <v/>
      </c>
      <c r="G308" s="33" t="str">
        <f aca="false">IF(F308="","",IFERROR(INDEX(Employees!$I$5:$I$104,MATCH(B308,Employees!$A$5:$A$104,0)),0))</f>
        <v/>
      </c>
      <c r="H308" s="34" t="str">
        <f aca="false">IF(F308="","",ROUND(F308*G308,0))</f>
        <v/>
      </c>
      <c r="I308" s="35" t="str">
        <f aca="false">IF(A308="","","Q"&amp;(INT(MOD(MONTH(A308)-4,12)/3)+1)&amp;" "&amp;IF(MONTH(A308)&gt;=4,YEAR(A308),YEAR(A308)-1)&amp;"-"&amp;RIGHT(IF(MONTH(A308)&gt;=4,YEAR(A308),YEAR(A308)-1)+1,2))</f>
        <v/>
      </c>
      <c r="J308" s="27"/>
      <c r="K308" s="27"/>
    </row>
    <row r="309" customFormat="false" ht="15" hidden="false" customHeight="true" outlineLevel="0" collapsed="false">
      <c r="A309" s="36"/>
      <c r="B309" s="27"/>
      <c r="C309" s="30" t="str">
        <f aca="false">IF(B309="","",IFERROR(INDEX(Employees!$B$5:$B$104,MATCH(B309,Employees!$A$5:$A$104,0)),"Unknown code"))</f>
        <v/>
      </c>
      <c r="D309" s="37"/>
      <c r="E309" s="27"/>
      <c r="F309" s="32" t="str">
        <f aca="false">IF(OR(A309="",B309=""),"",IF(Settings!$B$13="Y",INT(IF(UPPER(E309)="Y",D309,MAX(0,D309-Settings!$B$9)))+IF(MOD(IF(UPPER(E309)="Y",D309,MAX(0,D309-Settings!$B$9)),1)&lt;0.25,0,IF(MOD(IF(UPPER(E309)="Y",D309,MAX(0,D309-Settings!$B$9)),1)&lt;=0.5,0.5,1)),IF(UPPER(E309)="Y",D309,MAX(0,D309-Settings!$B$9))))</f>
        <v/>
      </c>
      <c r="G309" s="33" t="str">
        <f aca="false">IF(F309="","",IFERROR(INDEX(Employees!$I$5:$I$104,MATCH(B309,Employees!$A$5:$A$104,0)),0))</f>
        <v/>
      </c>
      <c r="H309" s="34" t="str">
        <f aca="false">IF(F309="","",ROUND(F309*G309,0))</f>
        <v/>
      </c>
      <c r="I309" s="35" t="str">
        <f aca="false">IF(A309="","","Q"&amp;(INT(MOD(MONTH(A309)-4,12)/3)+1)&amp;" "&amp;IF(MONTH(A309)&gt;=4,YEAR(A309),YEAR(A309)-1)&amp;"-"&amp;RIGHT(IF(MONTH(A309)&gt;=4,YEAR(A309),YEAR(A309)-1)+1,2))</f>
        <v/>
      </c>
      <c r="J309" s="27"/>
      <c r="K309" s="27"/>
    </row>
    <row r="310" customFormat="false" ht="15" hidden="false" customHeight="true" outlineLevel="0" collapsed="false">
      <c r="A310" s="36"/>
      <c r="B310" s="27"/>
      <c r="C310" s="30" t="str">
        <f aca="false">IF(B310="","",IFERROR(INDEX(Employees!$B$5:$B$104,MATCH(B310,Employees!$A$5:$A$104,0)),"Unknown code"))</f>
        <v/>
      </c>
      <c r="D310" s="37"/>
      <c r="E310" s="27"/>
      <c r="F310" s="32" t="str">
        <f aca="false">IF(OR(A310="",B310=""),"",IF(Settings!$B$13="Y",INT(IF(UPPER(E310)="Y",D310,MAX(0,D310-Settings!$B$9)))+IF(MOD(IF(UPPER(E310)="Y",D310,MAX(0,D310-Settings!$B$9)),1)&lt;0.25,0,IF(MOD(IF(UPPER(E310)="Y",D310,MAX(0,D310-Settings!$B$9)),1)&lt;=0.5,0.5,1)),IF(UPPER(E310)="Y",D310,MAX(0,D310-Settings!$B$9))))</f>
        <v/>
      </c>
      <c r="G310" s="33" t="str">
        <f aca="false">IF(F310="","",IFERROR(INDEX(Employees!$I$5:$I$104,MATCH(B310,Employees!$A$5:$A$104,0)),0))</f>
        <v/>
      </c>
      <c r="H310" s="34" t="str">
        <f aca="false">IF(F310="","",ROUND(F310*G310,0))</f>
        <v/>
      </c>
      <c r="I310" s="35" t="str">
        <f aca="false">IF(A310="","","Q"&amp;(INT(MOD(MONTH(A310)-4,12)/3)+1)&amp;" "&amp;IF(MONTH(A310)&gt;=4,YEAR(A310),YEAR(A310)-1)&amp;"-"&amp;RIGHT(IF(MONTH(A310)&gt;=4,YEAR(A310),YEAR(A310)-1)+1,2))</f>
        <v/>
      </c>
      <c r="J310" s="27"/>
      <c r="K310" s="27"/>
    </row>
    <row r="311" customFormat="false" ht="15" hidden="false" customHeight="true" outlineLevel="0" collapsed="false">
      <c r="A311" s="36"/>
      <c r="B311" s="27"/>
      <c r="C311" s="30" t="str">
        <f aca="false">IF(B311="","",IFERROR(INDEX(Employees!$B$5:$B$104,MATCH(B311,Employees!$A$5:$A$104,0)),"Unknown code"))</f>
        <v/>
      </c>
      <c r="D311" s="37"/>
      <c r="E311" s="27"/>
      <c r="F311" s="32" t="str">
        <f aca="false">IF(OR(A311="",B311=""),"",IF(Settings!$B$13="Y",INT(IF(UPPER(E311)="Y",D311,MAX(0,D311-Settings!$B$9)))+IF(MOD(IF(UPPER(E311)="Y",D311,MAX(0,D311-Settings!$B$9)),1)&lt;0.25,0,IF(MOD(IF(UPPER(E311)="Y",D311,MAX(0,D311-Settings!$B$9)),1)&lt;=0.5,0.5,1)),IF(UPPER(E311)="Y",D311,MAX(0,D311-Settings!$B$9))))</f>
        <v/>
      </c>
      <c r="G311" s="33" t="str">
        <f aca="false">IF(F311="","",IFERROR(INDEX(Employees!$I$5:$I$104,MATCH(B311,Employees!$A$5:$A$104,0)),0))</f>
        <v/>
      </c>
      <c r="H311" s="34" t="str">
        <f aca="false">IF(F311="","",ROUND(F311*G311,0))</f>
        <v/>
      </c>
      <c r="I311" s="35" t="str">
        <f aca="false">IF(A311="","","Q"&amp;(INT(MOD(MONTH(A311)-4,12)/3)+1)&amp;" "&amp;IF(MONTH(A311)&gt;=4,YEAR(A311),YEAR(A311)-1)&amp;"-"&amp;RIGHT(IF(MONTH(A311)&gt;=4,YEAR(A311),YEAR(A311)-1)+1,2))</f>
        <v/>
      </c>
      <c r="J311" s="27"/>
      <c r="K311" s="27"/>
    </row>
    <row r="312" customFormat="false" ht="15" hidden="false" customHeight="true" outlineLevel="0" collapsed="false">
      <c r="A312" s="36"/>
      <c r="B312" s="27"/>
      <c r="C312" s="30" t="str">
        <f aca="false">IF(B312="","",IFERROR(INDEX(Employees!$B$5:$B$104,MATCH(B312,Employees!$A$5:$A$104,0)),"Unknown code"))</f>
        <v/>
      </c>
      <c r="D312" s="37"/>
      <c r="E312" s="27"/>
      <c r="F312" s="32" t="str">
        <f aca="false">IF(OR(A312="",B312=""),"",IF(Settings!$B$13="Y",INT(IF(UPPER(E312)="Y",D312,MAX(0,D312-Settings!$B$9)))+IF(MOD(IF(UPPER(E312)="Y",D312,MAX(0,D312-Settings!$B$9)),1)&lt;0.25,0,IF(MOD(IF(UPPER(E312)="Y",D312,MAX(0,D312-Settings!$B$9)),1)&lt;=0.5,0.5,1)),IF(UPPER(E312)="Y",D312,MAX(0,D312-Settings!$B$9))))</f>
        <v/>
      </c>
      <c r="G312" s="33" t="str">
        <f aca="false">IF(F312="","",IFERROR(INDEX(Employees!$I$5:$I$104,MATCH(B312,Employees!$A$5:$A$104,0)),0))</f>
        <v/>
      </c>
      <c r="H312" s="34" t="str">
        <f aca="false">IF(F312="","",ROUND(F312*G312,0))</f>
        <v/>
      </c>
      <c r="I312" s="35" t="str">
        <f aca="false">IF(A312="","","Q"&amp;(INT(MOD(MONTH(A312)-4,12)/3)+1)&amp;" "&amp;IF(MONTH(A312)&gt;=4,YEAR(A312),YEAR(A312)-1)&amp;"-"&amp;RIGHT(IF(MONTH(A312)&gt;=4,YEAR(A312),YEAR(A312)-1)+1,2))</f>
        <v/>
      </c>
      <c r="J312" s="27"/>
      <c r="K312" s="27"/>
    </row>
    <row r="313" customFormat="false" ht="15" hidden="false" customHeight="true" outlineLevel="0" collapsed="false">
      <c r="A313" s="36"/>
      <c r="B313" s="27"/>
      <c r="C313" s="30" t="str">
        <f aca="false">IF(B313="","",IFERROR(INDEX(Employees!$B$5:$B$104,MATCH(B313,Employees!$A$5:$A$104,0)),"Unknown code"))</f>
        <v/>
      </c>
      <c r="D313" s="37"/>
      <c r="E313" s="27"/>
      <c r="F313" s="32" t="str">
        <f aca="false">IF(OR(A313="",B313=""),"",IF(Settings!$B$13="Y",INT(IF(UPPER(E313)="Y",D313,MAX(0,D313-Settings!$B$9)))+IF(MOD(IF(UPPER(E313)="Y",D313,MAX(0,D313-Settings!$B$9)),1)&lt;0.25,0,IF(MOD(IF(UPPER(E313)="Y",D313,MAX(0,D313-Settings!$B$9)),1)&lt;=0.5,0.5,1)),IF(UPPER(E313)="Y",D313,MAX(0,D313-Settings!$B$9))))</f>
        <v/>
      </c>
      <c r="G313" s="33" t="str">
        <f aca="false">IF(F313="","",IFERROR(INDEX(Employees!$I$5:$I$104,MATCH(B313,Employees!$A$5:$A$104,0)),0))</f>
        <v/>
      </c>
      <c r="H313" s="34" t="str">
        <f aca="false">IF(F313="","",ROUND(F313*G313,0))</f>
        <v/>
      </c>
      <c r="I313" s="35" t="str">
        <f aca="false">IF(A313="","","Q"&amp;(INT(MOD(MONTH(A313)-4,12)/3)+1)&amp;" "&amp;IF(MONTH(A313)&gt;=4,YEAR(A313),YEAR(A313)-1)&amp;"-"&amp;RIGHT(IF(MONTH(A313)&gt;=4,YEAR(A313),YEAR(A313)-1)+1,2))</f>
        <v/>
      </c>
      <c r="J313" s="27"/>
      <c r="K313" s="27"/>
    </row>
    <row r="314" customFormat="false" ht="15" hidden="false" customHeight="true" outlineLevel="0" collapsed="false">
      <c r="A314" s="36"/>
      <c r="B314" s="27"/>
      <c r="C314" s="30" t="str">
        <f aca="false">IF(B314="","",IFERROR(INDEX(Employees!$B$5:$B$104,MATCH(B314,Employees!$A$5:$A$104,0)),"Unknown code"))</f>
        <v/>
      </c>
      <c r="D314" s="37"/>
      <c r="E314" s="27"/>
      <c r="F314" s="32" t="str">
        <f aca="false">IF(OR(A314="",B314=""),"",IF(Settings!$B$13="Y",INT(IF(UPPER(E314)="Y",D314,MAX(0,D314-Settings!$B$9)))+IF(MOD(IF(UPPER(E314)="Y",D314,MAX(0,D314-Settings!$B$9)),1)&lt;0.25,0,IF(MOD(IF(UPPER(E314)="Y",D314,MAX(0,D314-Settings!$B$9)),1)&lt;=0.5,0.5,1)),IF(UPPER(E314)="Y",D314,MAX(0,D314-Settings!$B$9))))</f>
        <v/>
      </c>
      <c r="G314" s="33" t="str">
        <f aca="false">IF(F314="","",IFERROR(INDEX(Employees!$I$5:$I$104,MATCH(B314,Employees!$A$5:$A$104,0)),0))</f>
        <v/>
      </c>
      <c r="H314" s="34" t="str">
        <f aca="false">IF(F314="","",ROUND(F314*G314,0))</f>
        <v/>
      </c>
      <c r="I314" s="35" t="str">
        <f aca="false">IF(A314="","","Q"&amp;(INT(MOD(MONTH(A314)-4,12)/3)+1)&amp;" "&amp;IF(MONTH(A314)&gt;=4,YEAR(A314),YEAR(A314)-1)&amp;"-"&amp;RIGHT(IF(MONTH(A314)&gt;=4,YEAR(A314),YEAR(A314)-1)+1,2))</f>
        <v/>
      </c>
      <c r="J314" s="27"/>
      <c r="K314" s="27"/>
    </row>
    <row r="315" customFormat="false" ht="15" hidden="false" customHeight="true" outlineLevel="0" collapsed="false">
      <c r="A315" s="36"/>
      <c r="B315" s="27"/>
      <c r="C315" s="30" t="str">
        <f aca="false">IF(B315="","",IFERROR(INDEX(Employees!$B$5:$B$104,MATCH(B315,Employees!$A$5:$A$104,0)),"Unknown code"))</f>
        <v/>
      </c>
      <c r="D315" s="37"/>
      <c r="E315" s="27"/>
      <c r="F315" s="32" t="str">
        <f aca="false">IF(OR(A315="",B315=""),"",IF(Settings!$B$13="Y",INT(IF(UPPER(E315)="Y",D315,MAX(0,D315-Settings!$B$9)))+IF(MOD(IF(UPPER(E315)="Y",D315,MAX(0,D315-Settings!$B$9)),1)&lt;0.25,0,IF(MOD(IF(UPPER(E315)="Y",D315,MAX(0,D315-Settings!$B$9)),1)&lt;=0.5,0.5,1)),IF(UPPER(E315)="Y",D315,MAX(0,D315-Settings!$B$9))))</f>
        <v/>
      </c>
      <c r="G315" s="33" t="str">
        <f aca="false">IF(F315="","",IFERROR(INDEX(Employees!$I$5:$I$104,MATCH(B315,Employees!$A$5:$A$104,0)),0))</f>
        <v/>
      </c>
      <c r="H315" s="34" t="str">
        <f aca="false">IF(F315="","",ROUND(F315*G315,0))</f>
        <v/>
      </c>
      <c r="I315" s="35" t="str">
        <f aca="false">IF(A315="","","Q"&amp;(INT(MOD(MONTH(A315)-4,12)/3)+1)&amp;" "&amp;IF(MONTH(A315)&gt;=4,YEAR(A315),YEAR(A315)-1)&amp;"-"&amp;RIGHT(IF(MONTH(A315)&gt;=4,YEAR(A315),YEAR(A315)-1)+1,2))</f>
        <v/>
      </c>
      <c r="J315" s="27"/>
      <c r="K315" s="27"/>
    </row>
    <row r="316" customFormat="false" ht="15" hidden="false" customHeight="true" outlineLevel="0" collapsed="false">
      <c r="A316" s="36"/>
      <c r="B316" s="27"/>
      <c r="C316" s="30" t="str">
        <f aca="false">IF(B316="","",IFERROR(INDEX(Employees!$B$5:$B$104,MATCH(B316,Employees!$A$5:$A$104,0)),"Unknown code"))</f>
        <v/>
      </c>
      <c r="D316" s="37"/>
      <c r="E316" s="27"/>
      <c r="F316" s="32" t="str">
        <f aca="false">IF(OR(A316="",B316=""),"",IF(Settings!$B$13="Y",INT(IF(UPPER(E316)="Y",D316,MAX(0,D316-Settings!$B$9)))+IF(MOD(IF(UPPER(E316)="Y",D316,MAX(0,D316-Settings!$B$9)),1)&lt;0.25,0,IF(MOD(IF(UPPER(E316)="Y",D316,MAX(0,D316-Settings!$B$9)),1)&lt;=0.5,0.5,1)),IF(UPPER(E316)="Y",D316,MAX(0,D316-Settings!$B$9))))</f>
        <v/>
      </c>
      <c r="G316" s="33" t="str">
        <f aca="false">IF(F316="","",IFERROR(INDEX(Employees!$I$5:$I$104,MATCH(B316,Employees!$A$5:$A$104,0)),0))</f>
        <v/>
      </c>
      <c r="H316" s="34" t="str">
        <f aca="false">IF(F316="","",ROUND(F316*G316,0))</f>
        <v/>
      </c>
      <c r="I316" s="35" t="str">
        <f aca="false">IF(A316="","","Q"&amp;(INT(MOD(MONTH(A316)-4,12)/3)+1)&amp;" "&amp;IF(MONTH(A316)&gt;=4,YEAR(A316),YEAR(A316)-1)&amp;"-"&amp;RIGHT(IF(MONTH(A316)&gt;=4,YEAR(A316),YEAR(A316)-1)+1,2))</f>
        <v/>
      </c>
      <c r="J316" s="27"/>
      <c r="K316" s="27"/>
    </row>
    <row r="317" customFormat="false" ht="15" hidden="false" customHeight="true" outlineLevel="0" collapsed="false">
      <c r="A317" s="36"/>
      <c r="B317" s="27"/>
      <c r="C317" s="30" t="str">
        <f aca="false">IF(B317="","",IFERROR(INDEX(Employees!$B$5:$B$104,MATCH(B317,Employees!$A$5:$A$104,0)),"Unknown code"))</f>
        <v/>
      </c>
      <c r="D317" s="37"/>
      <c r="E317" s="27"/>
      <c r="F317" s="32" t="str">
        <f aca="false">IF(OR(A317="",B317=""),"",IF(Settings!$B$13="Y",INT(IF(UPPER(E317)="Y",D317,MAX(0,D317-Settings!$B$9)))+IF(MOD(IF(UPPER(E317)="Y",D317,MAX(0,D317-Settings!$B$9)),1)&lt;0.25,0,IF(MOD(IF(UPPER(E317)="Y",D317,MAX(0,D317-Settings!$B$9)),1)&lt;=0.5,0.5,1)),IF(UPPER(E317)="Y",D317,MAX(0,D317-Settings!$B$9))))</f>
        <v/>
      </c>
      <c r="G317" s="33" t="str">
        <f aca="false">IF(F317="","",IFERROR(INDEX(Employees!$I$5:$I$104,MATCH(B317,Employees!$A$5:$A$104,0)),0))</f>
        <v/>
      </c>
      <c r="H317" s="34" t="str">
        <f aca="false">IF(F317="","",ROUND(F317*G317,0))</f>
        <v/>
      </c>
      <c r="I317" s="35" t="str">
        <f aca="false">IF(A317="","","Q"&amp;(INT(MOD(MONTH(A317)-4,12)/3)+1)&amp;" "&amp;IF(MONTH(A317)&gt;=4,YEAR(A317),YEAR(A317)-1)&amp;"-"&amp;RIGHT(IF(MONTH(A317)&gt;=4,YEAR(A317),YEAR(A317)-1)+1,2))</f>
        <v/>
      </c>
      <c r="J317" s="27"/>
      <c r="K317" s="27"/>
    </row>
    <row r="318" customFormat="false" ht="15" hidden="false" customHeight="true" outlineLevel="0" collapsed="false">
      <c r="A318" s="36"/>
      <c r="B318" s="27"/>
      <c r="C318" s="30" t="str">
        <f aca="false">IF(B318="","",IFERROR(INDEX(Employees!$B$5:$B$104,MATCH(B318,Employees!$A$5:$A$104,0)),"Unknown code"))</f>
        <v/>
      </c>
      <c r="D318" s="37"/>
      <c r="E318" s="27"/>
      <c r="F318" s="32" t="str">
        <f aca="false">IF(OR(A318="",B318=""),"",IF(Settings!$B$13="Y",INT(IF(UPPER(E318)="Y",D318,MAX(0,D318-Settings!$B$9)))+IF(MOD(IF(UPPER(E318)="Y",D318,MAX(0,D318-Settings!$B$9)),1)&lt;0.25,0,IF(MOD(IF(UPPER(E318)="Y",D318,MAX(0,D318-Settings!$B$9)),1)&lt;=0.5,0.5,1)),IF(UPPER(E318)="Y",D318,MAX(0,D318-Settings!$B$9))))</f>
        <v/>
      </c>
      <c r="G318" s="33" t="str">
        <f aca="false">IF(F318="","",IFERROR(INDEX(Employees!$I$5:$I$104,MATCH(B318,Employees!$A$5:$A$104,0)),0))</f>
        <v/>
      </c>
      <c r="H318" s="34" t="str">
        <f aca="false">IF(F318="","",ROUND(F318*G318,0))</f>
        <v/>
      </c>
      <c r="I318" s="35" t="str">
        <f aca="false">IF(A318="","","Q"&amp;(INT(MOD(MONTH(A318)-4,12)/3)+1)&amp;" "&amp;IF(MONTH(A318)&gt;=4,YEAR(A318),YEAR(A318)-1)&amp;"-"&amp;RIGHT(IF(MONTH(A318)&gt;=4,YEAR(A318),YEAR(A318)-1)+1,2))</f>
        <v/>
      </c>
      <c r="J318" s="27"/>
      <c r="K318" s="27"/>
    </row>
    <row r="319" customFormat="false" ht="15" hidden="false" customHeight="true" outlineLevel="0" collapsed="false">
      <c r="A319" s="36"/>
      <c r="B319" s="27"/>
      <c r="C319" s="30" t="str">
        <f aca="false">IF(B319="","",IFERROR(INDEX(Employees!$B$5:$B$104,MATCH(B319,Employees!$A$5:$A$104,0)),"Unknown code"))</f>
        <v/>
      </c>
      <c r="D319" s="37"/>
      <c r="E319" s="27"/>
      <c r="F319" s="32" t="str">
        <f aca="false">IF(OR(A319="",B319=""),"",IF(Settings!$B$13="Y",INT(IF(UPPER(E319)="Y",D319,MAX(0,D319-Settings!$B$9)))+IF(MOD(IF(UPPER(E319)="Y",D319,MAX(0,D319-Settings!$B$9)),1)&lt;0.25,0,IF(MOD(IF(UPPER(E319)="Y",D319,MAX(0,D319-Settings!$B$9)),1)&lt;=0.5,0.5,1)),IF(UPPER(E319)="Y",D319,MAX(0,D319-Settings!$B$9))))</f>
        <v/>
      </c>
      <c r="G319" s="33" t="str">
        <f aca="false">IF(F319="","",IFERROR(INDEX(Employees!$I$5:$I$104,MATCH(B319,Employees!$A$5:$A$104,0)),0))</f>
        <v/>
      </c>
      <c r="H319" s="34" t="str">
        <f aca="false">IF(F319="","",ROUND(F319*G319,0))</f>
        <v/>
      </c>
      <c r="I319" s="35" t="str">
        <f aca="false">IF(A319="","","Q"&amp;(INT(MOD(MONTH(A319)-4,12)/3)+1)&amp;" "&amp;IF(MONTH(A319)&gt;=4,YEAR(A319),YEAR(A319)-1)&amp;"-"&amp;RIGHT(IF(MONTH(A319)&gt;=4,YEAR(A319),YEAR(A319)-1)+1,2))</f>
        <v/>
      </c>
      <c r="J319" s="27"/>
      <c r="K319" s="27"/>
    </row>
    <row r="320" customFormat="false" ht="15" hidden="false" customHeight="true" outlineLevel="0" collapsed="false">
      <c r="A320" s="36"/>
      <c r="B320" s="27"/>
      <c r="C320" s="30" t="str">
        <f aca="false">IF(B320="","",IFERROR(INDEX(Employees!$B$5:$B$104,MATCH(B320,Employees!$A$5:$A$104,0)),"Unknown code"))</f>
        <v/>
      </c>
      <c r="D320" s="37"/>
      <c r="E320" s="27"/>
      <c r="F320" s="32" t="str">
        <f aca="false">IF(OR(A320="",B320=""),"",IF(Settings!$B$13="Y",INT(IF(UPPER(E320)="Y",D320,MAX(0,D320-Settings!$B$9)))+IF(MOD(IF(UPPER(E320)="Y",D320,MAX(0,D320-Settings!$B$9)),1)&lt;0.25,0,IF(MOD(IF(UPPER(E320)="Y",D320,MAX(0,D320-Settings!$B$9)),1)&lt;=0.5,0.5,1)),IF(UPPER(E320)="Y",D320,MAX(0,D320-Settings!$B$9))))</f>
        <v/>
      </c>
      <c r="G320" s="33" t="str">
        <f aca="false">IF(F320="","",IFERROR(INDEX(Employees!$I$5:$I$104,MATCH(B320,Employees!$A$5:$A$104,0)),0))</f>
        <v/>
      </c>
      <c r="H320" s="34" t="str">
        <f aca="false">IF(F320="","",ROUND(F320*G320,0))</f>
        <v/>
      </c>
      <c r="I320" s="35" t="str">
        <f aca="false">IF(A320="","","Q"&amp;(INT(MOD(MONTH(A320)-4,12)/3)+1)&amp;" "&amp;IF(MONTH(A320)&gt;=4,YEAR(A320),YEAR(A320)-1)&amp;"-"&amp;RIGHT(IF(MONTH(A320)&gt;=4,YEAR(A320),YEAR(A320)-1)+1,2))</f>
        <v/>
      </c>
      <c r="J320" s="27"/>
      <c r="K320" s="27"/>
    </row>
    <row r="321" customFormat="false" ht="15" hidden="false" customHeight="true" outlineLevel="0" collapsed="false">
      <c r="A321" s="36"/>
      <c r="B321" s="27"/>
      <c r="C321" s="30" t="str">
        <f aca="false">IF(B321="","",IFERROR(INDEX(Employees!$B$5:$B$104,MATCH(B321,Employees!$A$5:$A$104,0)),"Unknown code"))</f>
        <v/>
      </c>
      <c r="D321" s="37"/>
      <c r="E321" s="27"/>
      <c r="F321" s="32" t="str">
        <f aca="false">IF(OR(A321="",B321=""),"",IF(Settings!$B$13="Y",INT(IF(UPPER(E321)="Y",D321,MAX(0,D321-Settings!$B$9)))+IF(MOD(IF(UPPER(E321)="Y",D321,MAX(0,D321-Settings!$B$9)),1)&lt;0.25,0,IF(MOD(IF(UPPER(E321)="Y",D321,MAX(0,D321-Settings!$B$9)),1)&lt;=0.5,0.5,1)),IF(UPPER(E321)="Y",D321,MAX(0,D321-Settings!$B$9))))</f>
        <v/>
      </c>
      <c r="G321" s="33" t="str">
        <f aca="false">IF(F321="","",IFERROR(INDEX(Employees!$I$5:$I$104,MATCH(B321,Employees!$A$5:$A$104,0)),0))</f>
        <v/>
      </c>
      <c r="H321" s="34" t="str">
        <f aca="false">IF(F321="","",ROUND(F321*G321,0))</f>
        <v/>
      </c>
      <c r="I321" s="35" t="str">
        <f aca="false">IF(A321="","","Q"&amp;(INT(MOD(MONTH(A321)-4,12)/3)+1)&amp;" "&amp;IF(MONTH(A321)&gt;=4,YEAR(A321),YEAR(A321)-1)&amp;"-"&amp;RIGHT(IF(MONTH(A321)&gt;=4,YEAR(A321),YEAR(A321)-1)+1,2))</f>
        <v/>
      </c>
      <c r="J321" s="27"/>
      <c r="K321" s="27"/>
    </row>
    <row r="322" customFormat="false" ht="15" hidden="false" customHeight="true" outlineLevel="0" collapsed="false">
      <c r="A322" s="36"/>
      <c r="B322" s="27"/>
      <c r="C322" s="30" t="str">
        <f aca="false">IF(B322="","",IFERROR(INDEX(Employees!$B$5:$B$104,MATCH(B322,Employees!$A$5:$A$104,0)),"Unknown code"))</f>
        <v/>
      </c>
      <c r="D322" s="37"/>
      <c r="E322" s="27"/>
      <c r="F322" s="32" t="str">
        <f aca="false">IF(OR(A322="",B322=""),"",IF(Settings!$B$13="Y",INT(IF(UPPER(E322)="Y",D322,MAX(0,D322-Settings!$B$9)))+IF(MOD(IF(UPPER(E322)="Y",D322,MAX(0,D322-Settings!$B$9)),1)&lt;0.25,0,IF(MOD(IF(UPPER(E322)="Y",D322,MAX(0,D322-Settings!$B$9)),1)&lt;=0.5,0.5,1)),IF(UPPER(E322)="Y",D322,MAX(0,D322-Settings!$B$9))))</f>
        <v/>
      </c>
      <c r="G322" s="33" t="str">
        <f aca="false">IF(F322="","",IFERROR(INDEX(Employees!$I$5:$I$104,MATCH(B322,Employees!$A$5:$A$104,0)),0))</f>
        <v/>
      </c>
      <c r="H322" s="34" t="str">
        <f aca="false">IF(F322="","",ROUND(F322*G322,0))</f>
        <v/>
      </c>
      <c r="I322" s="35" t="str">
        <f aca="false">IF(A322="","","Q"&amp;(INT(MOD(MONTH(A322)-4,12)/3)+1)&amp;" "&amp;IF(MONTH(A322)&gt;=4,YEAR(A322),YEAR(A322)-1)&amp;"-"&amp;RIGHT(IF(MONTH(A322)&gt;=4,YEAR(A322),YEAR(A322)-1)+1,2))</f>
        <v/>
      </c>
      <c r="J322" s="27"/>
      <c r="K322" s="27"/>
    </row>
    <row r="323" customFormat="false" ht="15" hidden="false" customHeight="true" outlineLevel="0" collapsed="false">
      <c r="A323" s="36"/>
      <c r="B323" s="27"/>
      <c r="C323" s="30" t="str">
        <f aca="false">IF(B323="","",IFERROR(INDEX(Employees!$B$5:$B$104,MATCH(B323,Employees!$A$5:$A$104,0)),"Unknown code"))</f>
        <v/>
      </c>
      <c r="D323" s="37"/>
      <c r="E323" s="27"/>
      <c r="F323" s="32" t="str">
        <f aca="false">IF(OR(A323="",B323=""),"",IF(Settings!$B$13="Y",INT(IF(UPPER(E323)="Y",D323,MAX(0,D323-Settings!$B$9)))+IF(MOD(IF(UPPER(E323)="Y",D323,MAX(0,D323-Settings!$B$9)),1)&lt;0.25,0,IF(MOD(IF(UPPER(E323)="Y",D323,MAX(0,D323-Settings!$B$9)),1)&lt;=0.5,0.5,1)),IF(UPPER(E323)="Y",D323,MAX(0,D323-Settings!$B$9))))</f>
        <v/>
      </c>
      <c r="G323" s="33" t="str">
        <f aca="false">IF(F323="","",IFERROR(INDEX(Employees!$I$5:$I$104,MATCH(B323,Employees!$A$5:$A$104,0)),0))</f>
        <v/>
      </c>
      <c r="H323" s="34" t="str">
        <f aca="false">IF(F323="","",ROUND(F323*G323,0))</f>
        <v/>
      </c>
      <c r="I323" s="35" t="str">
        <f aca="false">IF(A323="","","Q"&amp;(INT(MOD(MONTH(A323)-4,12)/3)+1)&amp;" "&amp;IF(MONTH(A323)&gt;=4,YEAR(A323),YEAR(A323)-1)&amp;"-"&amp;RIGHT(IF(MONTH(A323)&gt;=4,YEAR(A323),YEAR(A323)-1)+1,2))</f>
        <v/>
      </c>
      <c r="J323" s="27"/>
      <c r="K323" s="27"/>
    </row>
    <row r="324" customFormat="false" ht="15" hidden="false" customHeight="true" outlineLevel="0" collapsed="false">
      <c r="A324" s="36"/>
      <c r="B324" s="27"/>
      <c r="C324" s="30" t="str">
        <f aca="false">IF(B324="","",IFERROR(INDEX(Employees!$B$5:$B$104,MATCH(B324,Employees!$A$5:$A$104,0)),"Unknown code"))</f>
        <v/>
      </c>
      <c r="D324" s="37"/>
      <c r="E324" s="27"/>
      <c r="F324" s="32" t="str">
        <f aca="false">IF(OR(A324="",B324=""),"",IF(Settings!$B$13="Y",INT(IF(UPPER(E324)="Y",D324,MAX(0,D324-Settings!$B$9)))+IF(MOD(IF(UPPER(E324)="Y",D324,MAX(0,D324-Settings!$B$9)),1)&lt;0.25,0,IF(MOD(IF(UPPER(E324)="Y",D324,MAX(0,D324-Settings!$B$9)),1)&lt;=0.5,0.5,1)),IF(UPPER(E324)="Y",D324,MAX(0,D324-Settings!$B$9))))</f>
        <v/>
      </c>
      <c r="G324" s="33" t="str">
        <f aca="false">IF(F324="","",IFERROR(INDEX(Employees!$I$5:$I$104,MATCH(B324,Employees!$A$5:$A$104,0)),0))</f>
        <v/>
      </c>
      <c r="H324" s="34" t="str">
        <f aca="false">IF(F324="","",ROUND(F324*G324,0))</f>
        <v/>
      </c>
      <c r="I324" s="35" t="str">
        <f aca="false">IF(A324="","","Q"&amp;(INT(MOD(MONTH(A324)-4,12)/3)+1)&amp;" "&amp;IF(MONTH(A324)&gt;=4,YEAR(A324),YEAR(A324)-1)&amp;"-"&amp;RIGHT(IF(MONTH(A324)&gt;=4,YEAR(A324),YEAR(A324)-1)+1,2))</f>
        <v/>
      </c>
      <c r="J324" s="27"/>
      <c r="K324" s="27"/>
    </row>
    <row r="325" customFormat="false" ht="15" hidden="false" customHeight="true" outlineLevel="0" collapsed="false">
      <c r="A325" s="36"/>
      <c r="B325" s="27"/>
      <c r="C325" s="30" t="str">
        <f aca="false">IF(B325="","",IFERROR(INDEX(Employees!$B$5:$B$104,MATCH(B325,Employees!$A$5:$A$104,0)),"Unknown code"))</f>
        <v/>
      </c>
      <c r="D325" s="37"/>
      <c r="E325" s="27"/>
      <c r="F325" s="32" t="str">
        <f aca="false">IF(OR(A325="",B325=""),"",IF(Settings!$B$13="Y",INT(IF(UPPER(E325)="Y",D325,MAX(0,D325-Settings!$B$9)))+IF(MOD(IF(UPPER(E325)="Y",D325,MAX(0,D325-Settings!$B$9)),1)&lt;0.25,0,IF(MOD(IF(UPPER(E325)="Y",D325,MAX(0,D325-Settings!$B$9)),1)&lt;=0.5,0.5,1)),IF(UPPER(E325)="Y",D325,MAX(0,D325-Settings!$B$9))))</f>
        <v/>
      </c>
      <c r="G325" s="33" t="str">
        <f aca="false">IF(F325="","",IFERROR(INDEX(Employees!$I$5:$I$104,MATCH(B325,Employees!$A$5:$A$104,0)),0))</f>
        <v/>
      </c>
      <c r="H325" s="34" t="str">
        <f aca="false">IF(F325="","",ROUND(F325*G325,0))</f>
        <v/>
      </c>
      <c r="I325" s="35" t="str">
        <f aca="false">IF(A325="","","Q"&amp;(INT(MOD(MONTH(A325)-4,12)/3)+1)&amp;" "&amp;IF(MONTH(A325)&gt;=4,YEAR(A325),YEAR(A325)-1)&amp;"-"&amp;RIGHT(IF(MONTH(A325)&gt;=4,YEAR(A325),YEAR(A325)-1)+1,2))</f>
        <v/>
      </c>
      <c r="J325" s="27"/>
      <c r="K325" s="27"/>
    </row>
    <row r="326" customFormat="false" ht="15" hidden="false" customHeight="true" outlineLevel="0" collapsed="false">
      <c r="A326" s="36"/>
      <c r="B326" s="27"/>
      <c r="C326" s="30" t="str">
        <f aca="false">IF(B326="","",IFERROR(INDEX(Employees!$B$5:$B$104,MATCH(B326,Employees!$A$5:$A$104,0)),"Unknown code"))</f>
        <v/>
      </c>
      <c r="D326" s="37"/>
      <c r="E326" s="27"/>
      <c r="F326" s="32" t="str">
        <f aca="false">IF(OR(A326="",B326=""),"",IF(Settings!$B$13="Y",INT(IF(UPPER(E326)="Y",D326,MAX(0,D326-Settings!$B$9)))+IF(MOD(IF(UPPER(E326)="Y",D326,MAX(0,D326-Settings!$B$9)),1)&lt;0.25,0,IF(MOD(IF(UPPER(E326)="Y",D326,MAX(0,D326-Settings!$B$9)),1)&lt;=0.5,0.5,1)),IF(UPPER(E326)="Y",D326,MAX(0,D326-Settings!$B$9))))</f>
        <v/>
      </c>
      <c r="G326" s="33" t="str">
        <f aca="false">IF(F326="","",IFERROR(INDEX(Employees!$I$5:$I$104,MATCH(B326,Employees!$A$5:$A$104,0)),0))</f>
        <v/>
      </c>
      <c r="H326" s="34" t="str">
        <f aca="false">IF(F326="","",ROUND(F326*G326,0))</f>
        <v/>
      </c>
      <c r="I326" s="35" t="str">
        <f aca="false">IF(A326="","","Q"&amp;(INT(MOD(MONTH(A326)-4,12)/3)+1)&amp;" "&amp;IF(MONTH(A326)&gt;=4,YEAR(A326),YEAR(A326)-1)&amp;"-"&amp;RIGHT(IF(MONTH(A326)&gt;=4,YEAR(A326),YEAR(A326)-1)+1,2))</f>
        <v/>
      </c>
      <c r="J326" s="27"/>
      <c r="K326" s="27"/>
    </row>
    <row r="327" customFormat="false" ht="15" hidden="false" customHeight="true" outlineLevel="0" collapsed="false">
      <c r="A327" s="36"/>
      <c r="B327" s="27"/>
      <c r="C327" s="30" t="str">
        <f aca="false">IF(B327="","",IFERROR(INDEX(Employees!$B$5:$B$104,MATCH(B327,Employees!$A$5:$A$104,0)),"Unknown code"))</f>
        <v/>
      </c>
      <c r="D327" s="37"/>
      <c r="E327" s="27"/>
      <c r="F327" s="32" t="str">
        <f aca="false">IF(OR(A327="",B327=""),"",IF(Settings!$B$13="Y",INT(IF(UPPER(E327)="Y",D327,MAX(0,D327-Settings!$B$9)))+IF(MOD(IF(UPPER(E327)="Y",D327,MAX(0,D327-Settings!$B$9)),1)&lt;0.25,0,IF(MOD(IF(UPPER(E327)="Y",D327,MAX(0,D327-Settings!$B$9)),1)&lt;=0.5,0.5,1)),IF(UPPER(E327)="Y",D327,MAX(0,D327-Settings!$B$9))))</f>
        <v/>
      </c>
      <c r="G327" s="33" t="str">
        <f aca="false">IF(F327="","",IFERROR(INDEX(Employees!$I$5:$I$104,MATCH(B327,Employees!$A$5:$A$104,0)),0))</f>
        <v/>
      </c>
      <c r="H327" s="34" t="str">
        <f aca="false">IF(F327="","",ROUND(F327*G327,0))</f>
        <v/>
      </c>
      <c r="I327" s="35" t="str">
        <f aca="false">IF(A327="","","Q"&amp;(INT(MOD(MONTH(A327)-4,12)/3)+1)&amp;" "&amp;IF(MONTH(A327)&gt;=4,YEAR(A327),YEAR(A327)-1)&amp;"-"&amp;RIGHT(IF(MONTH(A327)&gt;=4,YEAR(A327),YEAR(A327)-1)+1,2))</f>
        <v/>
      </c>
      <c r="J327" s="27"/>
      <c r="K327" s="27"/>
    </row>
    <row r="328" customFormat="false" ht="15" hidden="false" customHeight="true" outlineLevel="0" collapsed="false">
      <c r="A328" s="36"/>
      <c r="B328" s="27"/>
      <c r="C328" s="30" t="str">
        <f aca="false">IF(B328="","",IFERROR(INDEX(Employees!$B$5:$B$104,MATCH(B328,Employees!$A$5:$A$104,0)),"Unknown code"))</f>
        <v/>
      </c>
      <c r="D328" s="37"/>
      <c r="E328" s="27"/>
      <c r="F328" s="32" t="str">
        <f aca="false">IF(OR(A328="",B328=""),"",IF(Settings!$B$13="Y",INT(IF(UPPER(E328)="Y",D328,MAX(0,D328-Settings!$B$9)))+IF(MOD(IF(UPPER(E328)="Y",D328,MAX(0,D328-Settings!$B$9)),1)&lt;0.25,0,IF(MOD(IF(UPPER(E328)="Y",D328,MAX(0,D328-Settings!$B$9)),1)&lt;=0.5,0.5,1)),IF(UPPER(E328)="Y",D328,MAX(0,D328-Settings!$B$9))))</f>
        <v/>
      </c>
      <c r="G328" s="33" t="str">
        <f aca="false">IF(F328="","",IFERROR(INDEX(Employees!$I$5:$I$104,MATCH(B328,Employees!$A$5:$A$104,0)),0))</f>
        <v/>
      </c>
      <c r="H328" s="34" t="str">
        <f aca="false">IF(F328="","",ROUND(F328*G328,0))</f>
        <v/>
      </c>
      <c r="I328" s="35" t="str">
        <f aca="false">IF(A328="","","Q"&amp;(INT(MOD(MONTH(A328)-4,12)/3)+1)&amp;" "&amp;IF(MONTH(A328)&gt;=4,YEAR(A328),YEAR(A328)-1)&amp;"-"&amp;RIGHT(IF(MONTH(A328)&gt;=4,YEAR(A328),YEAR(A328)-1)+1,2))</f>
        <v/>
      </c>
      <c r="J328" s="27"/>
      <c r="K328" s="27"/>
    </row>
    <row r="329" customFormat="false" ht="15" hidden="false" customHeight="true" outlineLevel="0" collapsed="false">
      <c r="A329" s="36"/>
      <c r="B329" s="27"/>
      <c r="C329" s="30" t="str">
        <f aca="false">IF(B329="","",IFERROR(INDEX(Employees!$B$5:$B$104,MATCH(B329,Employees!$A$5:$A$104,0)),"Unknown code"))</f>
        <v/>
      </c>
      <c r="D329" s="37"/>
      <c r="E329" s="27"/>
      <c r="F329" s="32" t="str">
        <f aca="false">IF(OR(A329="",B329=""),"",IF(Settings!$B$13="Y",INT(IF(UPPER(E329)="Y",D329,MAX(0,D329-Settings!$B$9)))+IF(MOD(IF(UPPER(E329)="Y",D329,MAX(0,D329-Settings!$B$9)),1)&lt;0.25,0,IF(MOD(IF(UPPER(E329)="Y",D329,MAX(0,D329-Settings!$B$9)),1)&lt;=0.5,0.5,1)),IF(UPPER(E329)="Y",D329,MAX(0,D329-Settings!$B$9))))</f>
        <v/>
      </c>
      <c r="G329" s="33" t="str">
        <f aca="false">IF(F329="","",IFERROR(INDEX(Employees!$I$5:$I$104,MATCH(B329,Employees!$A$5:$A$104,0)),0))</f>
        <v/>
      </c>
      <c r="H329" s="34" t="str">
        <f aca="false">IF(F329="","",ROUND(F329*G329,0))</f>
        <v/>
      </c>
      <c r="I329" s="35" t="str">
        <f aca="false">IF(A329="","","Q"&amp;(INT(MOD(MONTH(A329)-4,12)/3)+1)&amp;" "&amp;IF(MONTH(A329)&gt;=4,YEAR(A329),YEAR(A329)-1)&amp;"-"&amp;RIGHT(IF(MONTH(A329)&gt;=4,YEAR(A329),YEAR(A329)-1)+1,2))</f>
        <v/>
      </c>
      <c r="J329" s="27"/>
      <c r="K329" s="27"/>
    </row>
    <row r="330" customFormat="false" ht="15" hidden="false" customHeight="true" outlineLevel="0" collapsed="false">
      <c r="A330" s="36"/>
      <c r="B330" s="27"/>
      <c r="C330" s="30" t="str">
        <f aca="false">IF(B330="","",IFERROR(INDEX(Employees!$B$5:$B$104,MATCH(B330,Employees!$A$5:$A$104,0)),"Unknown code"))</f>
        <v/>
      </c>
      <c r="D330" s="37"/>
      <c r="E330" s="27"/>
      <c r="F330" s="32" t="str">
        <f aca="false">IF(OR(A330="",B330=""),"",IF(Settings!$B$13="Y",INT(IF(UPPER(E330)="Y",D330,MAX(0,D330-Settings!$B$9)))+IF(MOD(IF(UPPER(E330)="Y",D330,MAX(0,D330-Settings!$B$9)),1)&lt;0.25,0,IF(MOD(IF(UPPER(E330)="Y",D330,MAX(0,D330-Settings!$B$9)),1)&lt;=0.5,0.5,1)),IF(UPPER(E330)="Y",D330,MAX(0,D330-Settings!$B$9))))</f>
        <v/>
      </c>
      <c r="G330" s="33" t="str">
        <f aca="false">IF(F330="","",IFERROR(INDEX(Employees!$I$5:$I$104,MATCH(B330,Employees!$A$5:$A$104,0)),0))</f>
        <v/>
      </c>
      <c r="H330" s="34" t="str">
        <f aca="false">IF(F330="","",ROUND(F330*G330,0))</f>
        <v/>
      </c>
      <c r="I330" s="35" t="str">
        <f aca="false">IF(A330="","","Q"&amp;(INT(MOD(MONTH(A330)-4,12)/3)+1)&amp;" "&amp;IF(MONTH(A330)&gt;=4,YEAR(A330),YEAR(A330)-1)&amp;"-"&amp;RIGHT(IF(MONTH(A330)&gt;=4,YEAR(A330),YEAR(A330)-1)+1,2))</f>
        <v/>
      </c>
      <c r="J330" s="27"/>
      <c r="K330" s="27"/>
    </row>
    <row r="331" customFormat="false" ht="15" hidden="false" customHeight="true" outlineLevel="0" collapsed="false">
      <c r="A331" s="36"/>
      <c r="B331" s="27"/>
      <c r="C331" s="30" t="str">
        <f aca="false">IF(B331="","",IFERROR(INDEX(Employees!$B$5:$B$104,MATCH(B331,Employees!$A$5:$A$104,0)),"Unknown code"))</f>
        <v/>
      </c>
      <c r="D331" s="37"/>
      <c r="E331" s="27"/>
      <c r="F331" s="32" t="str">
        <f aca="false">IF(OR(A331="",B331=""),"",IF(Settings!$B$13="Y",INT(IF(UPPER(E331)="Y",D331,MAX(0,D331-Settings!$B$9)))+IF(MOD(IF(UPPER(E331)="Y",D331,MAX(0,D331-Settings!$B$9)),1)&lt;0.25,0,IF(MOD(IF(UPPER(E331)="Y",D331,MAX(0,D331-Settings!$B$9)),1)&lt;=0.5,0.5,1)),IF(UPPER(E331)="Y",D331,MAX(0,D331-Settings!$B$9))))</f>
        <v/>
      </c>
      <c r="G331" s="33" t="str">
        <f aca="false">IF(F331="","",IFERROR(INDEX(Employees!$I$5:$I$104,MATCH(B331,Employees!$A$5:$A$104,0)),0))</f>
        <v/>
      </c>
      <c r="H331" s="34" t="str">
        <f aca="false">IF(F331="","",ROUND(F331*G331,0))</f>
        <v/>
      </c>
      <c r="I331" s="35" t="str">
        <f aca="false">IF(A331="","","Q"&amp;(INT(MOD(MONTH(A331)-4,12)/3)+1)&amp;" "&amp;IF(MONTH(A331)&gt;=4,YEAR(A331),YEAR(A331)-1)&amp;"-"&amp;RIGHT(IF(MONTH(A331)&gt;=4,YEAR(A331),YEAR(A331)-1)+1,2))</f>
        <v/>
      </c>
      <c r="J331" s="27"/>
      <c r="K331" s="27"/>
    </row>
    <row r="332" customFormat="false" ht="15" hidden="false" customHeight="true" outlineLevel="0" collapsed="false">
      <c r="A332" s="36"/>
      <c r="B332" s="27"/>
      <c r="C332" s="30" t="str">
        <f aca="false">IF(B332="","",IFERROR(INDEX(Employees!$B$5:$B$104,MATCH(B332,Employees!$A$5:$A$104,0)),"Unknown code"))</f>
        <v/>
      </c>
      <c r="D332" s="37"/>
      <c r="E332" s="27"/>
      <c r="F332" s="32" t="str">
        <f aca="false">IF(OR(A332="",B332=""),"",IF(Settings!$B$13="Y",INT(IF(UPPER(E332)="Y",D332,MAX(0,D332-Settings!$B$9)))+IF(MOD(IF(UPPER(E332)="Y",D332,MAX(0,D332-Settings!$B$9)),1)&lt;0.25,0,IF(MOD(IF(UPPER(E332)="Y",D332,MAX(0,D332-Settings!$B$9)),1)&lt;=0.5,0.5,1)),IF(UPPER(E332)="Y",D332,MAX(0,D332-Settings!$B$9))))</f>
        <v/>
      </c>
      <c r="G332" s="33" t="str">
        <f aca="false">IF(F332="","",IFERROR(INDEX(Employees!$I$5:$I$104,MATCH(B332,Employees!$A$5:$A$104,0)),0))</f>
        <v/>
      </c>
      <c r="H332" s="34" t="str">
        <f aca="false">IF(F332="","",ROUND(F332*G332,0))</f>
        <v/>
      </c>
      <c r="I332" s="35" t="str">
        <f aca="false">IF(A332="","","Q"&amp;(INT(MOD(MONTH(A332)-4,12)/3)+1)&amp;" "&amp;IF(MONTH(A332)&gt;=4,YEAR(A332),YEAR(A332)-1)&amp;"-"&amp;RIGHT(IF(MONTH(A332)&gt;=4,YEAR(A332),YEAR(A332)-1)+1,2))</f>
        <v/>
      </c>
      <c r="J332" s="27"/>
      <c r="K332" s="27"/>
    </row>
    <row r="333" customFormat="false" ht="15" hidden="false" customHeight="true" outlineLevel="0" collapsed="false">
      <c r="A333" s="36"/>
      <c r="B333" s="27"/>
      <c r="C333" s="30" t="str">
        <f aca="false">IF(B333="","",IFERROR(INDEX(Employees!$B$5:$B$104,MATCH(B333,Employees!$A$5:$A$104,0)),"Unknown code"))</f>
        <v/>
      </c>
      <c r="D333" s="37"/>
      <c r="E333" s="27"/>
      <c r="F333" s="32" t="str">
        <f aca="false">IF(OR(A333="",B333=""),"",IF(Settings!$B$13="Y",INT(IF(UPPER(E333)="Y",D333,MAX(0,D333-Settings!$B$9)))+IF(MOD(IF(UPPER(E333)="Y",D333,MAX(0,D333-Settings!$B$9)),1)&lt;0.25,0,IF(MOD(IF(UPPER(E333)="Y",D333,MAX(0,D333-Settings!$B$9)),1)&lt;=0.5,0.5,1)),IF(UPPER(E333)="Y",D333,MAX(0,D333-Settings!$B$9))))</f>
        <v/>
      </c>
      <c r="G333" s="33" t="str">
        <f aca="false">IF(F333="","",IFERROR(INDEX(Employees!$I$5:$I$104,MATCH(B333,Employees!$A$5:$A$104,0)),0))</f>
        <v/>
      </c>
      <c r="H333" s="34" t="str">
        <f aca="false">IF(F333="","",ROUND(F333*G333,0))</f>
        <v/>
      </c>
      <c r="I333" s="35" t="str">
        <f aca="false">IF(A333="","","Q"&amp;(INT(MOD(MONTH(A333)-4,12)/3)+1)&amp;" "&amp;IF(MONTH(A333)&gt;=4,YEAR(A333),YEAR(A333)-1)&amp;"-"&amp;RIGHT(IF(MONTH(A333)&gt;=4,YEAR(A333),YEAR(A333)-1)+1,2))</f>
        <v/>
      </c>
      <c r="J333" s="27"/>
      <c r="K333" s="27"/>
    </row>
    <row r="334" customFormat="false" ht="15" hidden="false" customHeight="true" outlineLevel="0" collapsed="false">
      <c r="A334" s="36"/>
      <c r="B334" s="27"/>
      <c r="C334" s="30" t="str">
        <f aca="false">IF(B334="","",IFERROR(INDEX(Employees!$B$5:$B$104,MATCH(B334,Employees!$A$5:$A$104,0)),"Unknown code"))</f>
        <v/>
      </c>
      <c r="D334" s="37"/>
      <c r="E334" s="27"/>
      <c r="F334" s="32" t="str">
        <f aca="false">IF(OR(A334="",B334=""),"",IF(Settings!$B$13="Y",INT(IF(UPPER(E334)="Y",D334,MAX(0,D334-Settings!$B$9)))+IF(MOD(IF(UPPER(E334)="Y",D334,MAX(0,D334-Settings!$B$9)),1)&lt;0.25,0,IF(MOD(IF(UPPER(E334)="Y",D334,MAX(0,D334-Settings!$B$9)),1)&lt;=0.5,0.5,1)),IF(UPPER(E334)="Y",D334,MAX(0,D334-Settings!$B$9))))</f>
        <v/>
      </c>
      <c r="G334" s="33" t="str">
        <f aca="false">IF(F334="","",IFERROR(INDEX(Employees!$I$5:$I$104,MATCH(B334,Employees!$A$5:$A$104,0)),0))</f>
        <v/>
      </c>
      <c r="H334" s="34" t="str">
        <f aca="false">IF(F334="","",ROUND(F334*G334,0))</f>
        <v/>
      </c>
      <c r="I334" s="35" t="str">
        <f aca="false">IF(A334="","","Q"&amp;(INT(MOD(MONTH(A334)-4,12)/3)+1)&amp;" "&amp;IF(MONTH(A334)&gt;=4,YEAR(A334),YEAR(A334)-1)&amp;"-"&amp;RIGHT(IF(MONTH(A334)&gt;=4,YEAR(A334),YEAR(A334)-1)+1,2))</f>
        <v/>
      </c>
      <c r="J334" s="27"/>
      <c r="K334" s="27"/>
    </row>
    <row r="335" customFormat="false" ht="15" hidden="false" customHeight="true" outlineLevel="0" collapsed="false">
      <c r="A335" s="36"/>
      <c r="B335" s="27"/>
      <c r="C335" s="30" t="str">
        <f aca="false">IF(B335="","",IFERROR(INDEX(Employees!$B$5:$B$104,MATCH(B335,Employees!$A$5:$A$104,0)),"Unknown code"))</f>
        <v/>
      </c>
      <c r="D335" s="37"/>
      <c r="E335" s="27"/>
      <c r="F335" s="32" t="str">
        <f aca="false">IF(OR(A335="",B335=""),"",IF(Settings!$B$13="Y",INT(IF(UPPER(E335)="Y",D335,MAX(0,D335-Settings!$B$9)))+IF(MOD(IF(UPPER(E335)="Y",D335,MAX(0,D335-Settings!$B$9)),1)&lt;0.25,0,IF(MOD(IF(UPPER(E335)="Y",D335,MAX(0,D335-Settings!$B$9)),1)&lt;=0.5,0.5,1)),IF(UPPER(E335)="Y",D335,MAX(0,D335-Settings!$B$9))))</f>
        <v/>
      </c>
      <c r="G335" s="33" t="str">
        <f aca="false">IF(F335="","",IFERROR(INDEX(Employees!$I$5:$I$104,MATCH(B335,Employees!$A$5:$A$104,0)),0))</f>
        <v/>
      </c>
      <c r="H335" s="34" t="str">
        <f aca="false">IF(F335="","",ROUND(F335*G335,0))</f>
        <v/>
      </c>
      <c r="I335" s="35" t="str">
        <f aca="false">IF(A335="","","Q"&amp;(INT(MOD(MONTH(A335)-4,12)/3)+1)&amp;" "&amp;IF(MONTH(A335)&gt;=4,YEAR(A335),YEAR(A335)-1)&amp;"-"&amp;RIGHT(IF(MONTH(A335)&gt;=4,YEAR(A335),YEAR(A335)-1)+1,2))</f>
        <v/>
      </c>
      <c r="J335" s="27"/>
      <c r="K335" s="27"/>
    </row>
    <row r="336" customFormat="false" ht="15" hidden="false" customHeight="true" outlineLevel="0" collapsed="false">
      <c r="A336" s="36"/>
      <c r="B336" s="27"/>
      <c r="C336" s="30" t="str">
        <f aca="false">IF(B336="","",IFERROR(INDEX(Employees!$B$5:$B$104,MATCH(B336,Employees!$A$5:$A$104,0)),"Unknown code"))</f>
        <v/>
      </c>
      <c r="D336" s="37"/>
      <c r="E336" s="27"/>
      <c r="F336" s="32" t="str">
        <f aca="false">IF(OR(A336="",B336=""),"",IF(Settings!$B$13="Y",INT(IF(UPPER(E336)="Y",D336,MAX(0,D336-Settings!$B$9)))+IF(MOD(IF(UPPER(E336)="Y",D336,MAX(0,D336-Settings!$B$9)),1)&lt;0.25,0,IF(MOD(IF(UPPER(E336)="Y",D336,MAX(0,D336-Settings!$B$9)),1)&lt;=0.5,0.5,1)),IF(UPPER(E336)="Y",D336,MAX(0,D336-Settings!$B$9))))</f>
        <v/>
      </c>
      <c r="G336" s="33" t="str">
        <f aca="false">IF(F336="","",IFERROR(INDEX(Employees!$I$5:$I$104,MATCH(B336,Employees!$A$5:$A$104,0)),0))</f>
        <v/>
      </c>
      <c r="H336" s="34" t="str">
        <f aca="false">IF(F336="","",ROUND(F336*G336,0))</f>
        <v/>
      </c>
      <c r="I336" s="35" t="str">
        <f aca="false">IF(A336="","","Q"&amp;(INT(MOD(MONTH(A336)-4,12)/3)+1)&amp;" "&amp;IF(MONTH(A336)&gt;=4,YEAR(A336),YEAR(A336)-1)&amp;"-"&amp;RIGHT(IF(MONTH(A336)&gt;=4,YEAR(A336),YEAR(A336)-1)+1,2))</f>
        <v/>
      </c>
      <c r="J336" s="27"/>
      <c r="K336" s="27"/>
    </row>
    <row r="337" customFormat="false" ht="15" hidden="false" customHeight="true" outlineLevel="0" collapsed="false">
      <c r="A337" s="36"/>
      <c r="B337" s="27"/>
      <c r="C337" s="30" t="str">
        <f aca="false">IF(B337="","",IFERROR(INDEX(Employees!$B$5:$B$104,MATCH(B337,Employees!$A$5:$A$104,0)),"Unknown code"))</f>
        <v/>
      </c>
      <c r="D337" s="37"/>
      <c r="E337" s="27"/>
      <c r="F337" s="32" t="str">
        <f aca="false">IF(OR(A337="",B337=""),"",IF(Settings!$B$13="Y",INT(IF(UPPER(E337)="Y",D337,MAX(0,D337-Settings!$B$9)))+IF(MOD(IF(UPPER(E337)="Y",D337,MAX(0,D337-Settings!$B$9)),1)&lt;0.25,0,IF(MOD(IF(UPPER(E337)="Y",D337,MAX(0,D337-Settings!$B$9)),1)&lt;=0.5,0.5,1)),IF(UPPER(E337)="Y",D337,MAX(0,D337-Settings!$B$9))))</f>
        <v/>
      </c>
      <c r="G337" s="33" t="str">
        <f aca="false">IF(F337="","",IFERROR(INDEX(Employees!$I$5:$I$104,MATCH(B337,Employees!$A$5:$A$104,0)),0))</f>
        <v/>
      </c>
      <c r="H337" s="34" t="str">
        <f aca="false">IF(F337="","",ROUND(F337*G337,0))</f>
        <v/>
      </c>
      <c r="I337" s="35" t="str">
        <f aca="false">IF(A337="","","Q"&amp;(INT(MOD(MONTH(A337)-4,12)/3)+1)&amp;" "&amp;IF(MONTH(A337)&gt;=4,YEAR(A337),YEAR(A337)-1)&amp;"-"&amp;RIGHT(IF(MONTH(A337)&gt;=4,YEAR(A337),YEAR(A337)-1)+1,2))</f>
        <v/>
      </c>
      <c r="J337" s="27"/>
      <c r="K337" s="27"/>
    </row>
    <row r="338" customFormat="false" ht="15" hidden="false" customHeight="true" outlineLevel="0" collapsed="false">
      <c r="A338" s="36"/>
      <c r="B338" s="27"/>
      <c r="C338" s="30" t="str">
        <f aca="false">IF(B338="","",IFERROR(INDEX(Employees!$B$5:$B$104,MATCH(B338,Employees!$A$5:$A$104,0)),"Unknown code"))</f>
        <v/>
      </c>
      <c r="D338" s="37"/>
      <c r="E338" s="27"/>
      <c r="F338" s="32" t="str">
        <f aca="false">IF(OR(A338="",B338=""),"",IF(Settings!$B$13="Y",INT(IF(UPPER(E338)="Y",D338,MAX(0,D338-Settings!$B$9)))+IF(MOD(IF(UPPER(E338)="Y",D338,MAX(0,D338-Settings!$B$9)),1)&lt;0.25,0,IF(MOD(IF(UPPER(E338)="Y",D338,MAX(0,D338-Settings!$B$9)),1)&lt;=0.5,0.5,1)),IF(UPPER(E338)="Y",D338,MAX(0,D338-Settings!$B$9))))</f>
        <v/>
      </c>
      <c r="G338" s="33" t="str">
        <f aca="false">IF(F338="","",IFERROR(INDEX(Employees!$I$5:$I$104,MATCH(B338,Employees!$A$5:$A$104,0)),0))</f>
        <v/>
      </c>
      <c r="H338" s="34" t="str">
        <f aca="false">IF(F338="","",ROUND(F338*G338,0))</f>
        <v/>
      </c>
      <c r="I338" s="35" t="str">
        <f aca="false">IF(A338="","","Q"&amp;(INT(MOD(MONTH(A338)-4,12)/3)+1)&amp;" "&amp;IF(MONTH(A338)&gt;=4,YEAR(A338),YEAR(A338)-1)&amp;"-"&amp;RIGHT(IF(MONTH(A338)&gt;=4,YEAR(A338),YEAR(A338)-1)+1,2))</f>
        <v/>
      </c>
      <c r="J338" s="27"/>
      <c r="K338" s="27"/>
    </row>
    <row r="339" customFormat="false" ht="15" hidden="false" customHeight="true" outlineLevel="0" collapsed="false">
      <c r="A339" s="36"/>
      <c r="B339" s="27"/>
      <c r="C339" s="30" t="str">
        <f aca="false">IF(B339="","",IFERROR(INDEX(Employees!$B$5:$B$104,MATCH(B339,Employees!$A$5:$A$104,0)),"Unknown code"))</f>
        <v/>
      </c>
      <c r="D339" s="37"/>
      <c r="E339" s="27"/>
      <c r="F339" s="32" t="str">
        <f aca="false">IF(OR(A339="",B339=""),"",IF(Settings!$B$13="Y",INT(IF(UPPER(E339)="Y",D339,MAX(0,D339-Settings!$B$9)))+IF(MOD(IF(UPPER(E339)="Y",D339,MAX(0,D339-Settings!$B$9)),1)&lt;0.25,0,IF(MOD(IF(UPPER(E339)="Y",D339,MAX(0,D339-Settings!$B$9)),1)&lt;=0.5,0.5,1)),IF(UPPER(E339)="Y",D339,MAX(0,D339-Settings!$B$9))))</f>
        <v/>
      </c>
      <c r="G339" s="33" t="str">
        <f aca="false">IF(F339="","",IFERROR(INDEX(Employees!$I$5:$I$104,MATCH(B339,Employees!$A$5:$A$104,0)),0))</f>
        <v/>
      </c>
      <c r="H339" s="34" t="str">
        <f aca="false">IF(F339="","",ROUND(F339*G339,0))</f>
        <v/>
      </c>
      <c r="I339" s="35" t="str">
        <f aca="false">IF(A339="","","Q"&amp;(INT(MOD(MONTH(A339)-4,12)/3)+1)&amp;" "&amp;IF(MONTH(A339)&gt;=4,YEAR(A339),YEAR(A339)-1)&amp;"-"&amp;RIGHT(IF(MONTH(A339)&gt;=4,YEAR(A339),YEAR(A339)-1)+1,2))</f>
        <v/>
      </c>
      <c r="J339" s="27"/>
      <c r="K339" s="27"/>
    </row>
    <row r="340" customFormat="false" ht="15" hidden="false" customHeight="true" outlineLevel="0" collapsed="false">
      <c r="A340" s="36"/>
      <c r="B340" s="27"/>
      <c r="C340" s="30" t="str">
        <f aca="false">IF(B340="","",IFERROR(INDEX(Employees!$B$5:$B$104,MATCH(B340,Employees!$A$5:$A$104,0)),"Unknown code"))</f>
        <v/>
      </c>
      <c r="D340" s="37"/>
      <c r="E340" s="27"/>
      <c r="F340" s="32" t="str">
        <f aca="false">IF(OR(A340="",B340=""),"",IF(Settings!$B$13="Y",INT(IF(UPPER(E340)="Y",D340,MAX(0,D340-Settings!$B$9)))+IF(MOD(IF(UPPER(E340)="Y",D340,MAX(0,D340-Settings!$B$9)),1)&lt;0.25,0,IF(MOD(IF(UPPER(E340)="Y",D340,MAX(0,D340-Settings!$B$9)),1)&lt;=0.5,0.5,1)),IF(UPPER(E340)="Y",D340,MAX(0,D340-Settings!$B$9))))</f>
        <v/>
      </c>
      <c r="G340" s="33" t="str">
        <f aca="false">IF(F340="","",IFERROR(INDEX(Employees!$I$5:$I$104,MATCH(B340,Employees!$A$5:$A$104,0)),0))</f>
        <v/>
      </c>
      <c r="H340" s="34" t="str">
        <f aca="false">IF(F340="","",ROUND(F340*G340,0))</f>
        <v/>
      </c>
      <c r="I340" s="35" t="str">
        <f aca="false">IF(A340="","","Q"&amp;(INT(MOD(MONTH(A340)-4,12)/3)+1)&amp;" "&amp;IF(MONTH(A340)&gt;=4,YEAR(A340),YEAR(A340)-1)&amp;"-"&amp;RIGHT(IF(MONTH(A340)&gt;=4,YEAR(A340),YEAR(A340)-1)+1,2))</f>
        <v/>
      </c>
      <c r="J340" s="27"/>
      <c r="K340" s="27"/>
    </row>
    <row r="341" customFormat="false" ht="15" hidden="false" customHeight="true" outlineLevel="0" collapsed="false">
      <c r="A341" s="36"/>
      <c r="B341" s="27"/>
      <c r="C341" s="30" t="str">
        <f aca="false">IF(B341="","",IFERROR(INDEX(Employees!$B$5:$B$104,MATCH(B341,Employees!$A$5:$A$104,0)),"Unknown code"))</f>
        <v/>
      </c>
      <c r="D341" s="37"/>
      <c r="E341" s="27"/>
      <c r="F341" s="32" t="str">
        <f aca="false">IF(OR(A341="",B341=""),"",IF(Settings!$B$13="Y",INT(IF(UPPER(E341)="Y",D341,MAX(0,D341-Settings!$B$9)))+IF(MOD(IF(UPPER(E341)="Y",D341,MAX(0,D341-Settings!$B$9)),1)&lt;0.25,0,IF(MOD(IF(UPPER(E341)="Y",D341,MAX(0,D341-Settings!$B$9)),1)&lt;=0.5,0.5,1)),IF(UPPER(E341)="Y",D341,MAX(0,D341-Settings!$B$9))))</f>
        <v/>
      </c>
      <c r="G341" s="33" t="str">
        <f aca="false">IF(F341="","",IFERROR(INDEX(Employees!$I$5:$I$104,MATCH(B341,Employees!$A$5:$A$104,0)),0))</f>
        <v/>
      </c>
      <c r="H341" s="34" t="str">
        <f aca="false">IF(F341="","",ROUND(F341*G341,0))</f>
        <v/>
      </c>
      <c r="I341" s="35" t="str">
        <f aca="false">IF(A341="","","Q"&amp;(INT(MOD(MONTH(A341)-4,12)/3)+1)&amp;" "&amp;IF(MONTH(A341)&gt;=4,YEAR(A341),YEAR(A341)-1)&amp;"-"&amp;RIGHT(IF(MONTH(A341)&gt;=4,YEAR(A341),YEAR(A341)-1)+1,2))</f>
        <v/>
      </c>
      <c r="J341" s="27"/>
      <c r="K341" s="27"/>
    </row>
    <row r="342" customFormat="false" ht="15" hidden="false" customHeight="true" outlineLevel="0" collapsed="false">
      <c r="A342" s="36"/>
      <c r="B342" s="27"/>
      <c r="C342" s="30" t="str">
        <f aca="false">IF(B342="","",IFERROR(INDEX(Employees!$B$5:$B$104,MATCH(B342,Employees!$A$5:$A$104,0)),"Unknown code"))</f>
        <v/>
      </c>
      <c r="D342" s="37"/>
      <c r="E342" s="27"/>
      <c r="F342" s="32" t="str">
        <f aca="false">IF(OR(A342="",B342=""),"",IF(Settings!$B$13="Y",INT(IF(UPPER(E342)="Y",D342,MAX(0,D342-Settings!$B$9)))+IF(MOD(IF(UPPER(E342)="Y",D342,MAX(0,D342-Settings!$B$9)),1)&lt;0.25,0,IF(MOD(IF(UPPER(E342)="Y",D342,MAX(0,D342-Settings!$B$9)),1)&lt;=0.5,0.5,1)),IF(UPPER(E342)="Y",D342,MAX(0,D342-Settings!$B$9))))</f>
        <v/>
      </c>
      <c r="G342" s="33" t="str">
        <f aca="false">IF(F342="","",IFERROR(INDEX(Employees!$I$5:$I$104,MATCH(B342,Employees!$A$5:$A$104,0)),0))</f>
        <v/>
      </c>
      <c r="H342" s="34" t="str">
        <f aca="false">IF(F342="","",ROUND(F342*G342,0))</f>
        <v/>
      </c>
      <c r="I342" s="35" t="str">
        <f aca="false">IF(A342="","","Q"&amp;(INT(MOD(MONTH(A342)-4,12)/3)+1)&amp;" "&amp;IF(MONTH(A342)&gt;=4,YEAR(A342),YEAR(A342)-1)&amp;"-"&amp;RIGHT(IF(MONTH(A342)&gt;=4,YEAR(A342),YEAR(A342)-1)+1,2))</f>
        <v/>
      </c>
      <c r="J342" s="27"/>
      <c r="K342" s="27"/>
    </row>
    <row r="343" customFormat="false" ht="15" hidden="false" customHeight="true" outlineLevel="0" collapsed="false">
      <c r="A343" s="36"/>
      <c r="B343" s="27"/>
      <c r="C343" s="30" t="str">
        <f aca="false">IF(B343="","",IFERROR(INDEX(Employees!$B$5:$B$104,MATCH(B343,Employees!$A$5:$A$104,0)),"Unknown code"))</f>
        <v/>
      </c>
      <c r="D343" s="37"/>
      <c r="E343" s="27"/>
      <c r="F343" s="32" t="str">
        <f aca="false">IF(OR(A343="",B343=""),"",IF(Settings!$B$13="Y",INT(IF(UPPER(E343)="Y",D343,MAX(0,D343-Settings!$B$9)))+IF(MOD(IF(UPPER(E343)="Y",D343,MAX(0,D343-Settings!$B$9)),1)&lt;0.25,0,IF(MOD(IF(UPPER(E343)="Y",D343,MAX(0,D343-Settings!$B$9)),1)&lt;=0.5,0.5,1)),IF(UPPER(E343)="Y",D343,MAX(0,D343-Settings!$B$9))))</f>
        <v/>
      </c>
      <c r="G343" s="33" t="str">
        <f aca="false">IF(F343="","",IFERROR(INDEX(Employees!$I$5:$I$104,MATCH(B343,Employees!$A$5:$A$104,0)),0))</f>
        <v/>
      </c>
      <c r="H343" s="34" t="str">
        <f aca="false">IF(F343="","",ROUND(F343*G343,0))</f>
        <v/>
      </c>
      <c r="I343" s="35" t="str">
        <f aca="false">IF(A343="","","Q"&amp;(INT(MOD(MONTH(A343)-4,12)/3)+1)&amp;" "&amp;IF(MONTH(A343)&gt;=4,YEAR(A343),YEAR(A343)-1)&amp;"-"&amp;RIGHT(IF(MONTH(A343)&gt;=4,YEAR(A343),YEAR(A343)-1)+1,2))</f>
        <v/>
      </c>
      <c r="J343" s="27"/>
      <c r="K343" s="27"/>
    </row>
    <row r="344" customFormat="false" ht="15" hidden="false" customHeight="true" outlineLevel="0" collapsed="false">
      <c r="A344" s="36"/>
      <c r="B344" s="27"/>
      <c r="C344" s="30" t="str">
        <f aca="false">IF(B344="","",IFERROR(INDEX(Employees!$B$5:$B$104,MATCH(B344,Employees!$A$5:$A$104,0)),"Unknown code"))</f>
        <v/>
      </c>
      <c r="D344" s="37"/>
      <c r="E344" s="27"/>
      <c r="F344" s="32" t="str">
        <f aca="false">IF(OR(A344="",B344=""),"",IF(Settings!$B$13="Y",INT(IF(UPPER(E344)="Y",D344,MAX(0,D344-Settings!$B$9)))+IF(MOD(IF(UPPER(E344)="Y",D344,MAX(0,D344-Settings!$B$9)),1)&lt;0.25,0,IF(MOD(IF(UPPER(E344)="Y",D344,MAX(0,D344-Settings!$B$9)),1)&lt;=0.5,0.5,1)),IF(UPPER(E344)="Y",D344,MAX(0,D344-Settings!$B$9))))</f>
        <v/>
      </c>
      <c r="G344" s="33" t="str">
        <f aca="false">IF(F344="","",IFERROR(INDEX(Employees!$I$5:$I$104,MATCH(B344,Employees!$A$5:$A$104,0)),0))</f>
        <v/>
      </c>
      <c r="H344" s="34" t="str">
        <f aca="false">IF(F344="","",ROUND(F344*G344,0))</f>
        <v/>
      </c>
      <c r="I344" s="35" t="str">
        <f aca="false">IF(A344="","","Q"&amp;(INT(MOD(MONTH(A344)-4,12)/3)+1)&amp;" "&amp;IF(MONTH(A344)&gt;=4,YEAR(A344),YEAR(A344)-1)&amp;"-"&amp;RIGHT(IF(MONTH(A344)&gt;=4,YEAR(A344),YEAR(A344)-1)+1,2))</f>
        <v/>
      </c>
      <c r="J344" s="27"/>
      <c r="K344" s="27"/>
    </row>
    <row r="345" customFormat="false" ht="15" hidden="false" customHeight="true" outlineLevel="0" collapsed="false">
      <c r="A345" s="36"/>
      <c r="B345" s="27"/>
      <c r="C345" s="30" t="str">
        <f aca="false">IF(B345="","",IFERROR(INDEX(Employees!$B$5:$B$104,MATCH(B345,Employees!$A$5:$A$104,0)),"Unknown code"))</f>
        <v/>
      </c>
      <c r="D345" s="37"/>
      <c r="E345" s="27"/>
      <c r="F345" s="32" t="str">
        <f aca="false">IF(OR(A345="",B345=""),"",IF(Settings!$B$13="Y",INT(IF(UPPER(E345)="Y",D345,MAX(0,D345-Settings!$B$9)))+IF(MOD(IF(UPPER(E345)="Y",D345,MAX(0,D345-Settings!$B$9)),1)&lt;0.25,0,IF(MOD(IF(UPPER(E345)="Y",D345,MAX(0,D345-Settings!$B$9)),1)&lt;=0.5,0.5,1)),IF(UPPER(E345)="Y",D345,MAX(0,D345-Settings!$B$9))))</f>
        <v/>
      </c>
      <c r="G345" s="33" t="str">
        <f aca="false">IF(F345="","",IFERROR(INDEX(Employees!$I$5:$I$104,MATCH(B345,Employees!$A$5:$A$104,0)),0))</f>
        <v/>
      </c>
      <c r="H345" s="34" t="str">
        <f aca="false">IF(F345="","",ROUND(F345*G345,0))</f>
        <v/>
      </c>
      <c r="I345" s="35" t="str">
        <f aca="false">IF(A345="","","Q"&amp;(INT(MOD(MONTH(A345)-4,12)/3)+1)&amp;" "&amp;IF(MONTH(A345)&gt;=4,YEAR(A345),YEAR(A345)-1)&amp;"-"&amp;RIGHT(IF(MONTH(A345)&gt;=4,YEAR(A345),YEAR(A345)-1)+1,2))</f>
        <v/>
      </c>
      <c r="J345" s="27"/>
      <c r="K345" s="27"/>
    </row>
    <row r="346" customFormat="false" ht="15" hidden="false" customHeight="true" outlineLevel="0" collapsed="false">
      <c r="A346" s="36"/>
      <c r="B346" s="27"/>
      <c r="C346" s="30" t="str">
        <f aca="false">IF(B346="","",IFERROR(INDEX(Employees!$B$5:$B$104,MATCH(B346,Employees!$A$5:$A$104,0)),"Unknown code"))</f>
        <v/>
      </c>
      <c r="D346" s="37"/>
      <c r="E346" s="27"/>
      <c r="F346" s="32" t="str">
        <f aca="false">IF(OR(A346="",B346=""),"",IF(Settings!$B$13="Y",INT(IF(UPPER(E346)="Y",D346,MAX(0,D346-Settings!$B$9)))+IF(MOD(IF(UPPER(E346)="Y",D346,MAX(0,D346-Settings!$B$9)),1)&lt;0.25,0,IF(MOD(IF(UPPER(E346)="Y",D346,MAX(0,D346-Settings!$B$9)),1)&lt;=0.5,0.5,1)),IF(UPPER(E346)="Y",D346,MAX(0,D346-Settings!$B$9))))</f>
        <v/>
      </c>
      <c r="G346" s="33" t="str">
        <f aca="false">IF(F346="","",IFERROR(INDEX(Employees!$I$5:$I$104,MATCH(B346,Employees!$A$5:$A$104,0)),0))</f>
        <v/>
      </c>
      <c r="H346" s="34" t="str">
        <f aca="false">IF(F346="","",ROUND(F346*G346,0))</f>
        <v/>
      </c>
      <c r="I346" s="35" t="str">
        <f aca="false">IF(A346="","","Q"&amp;(INT(MOD(MONTH(A346)-4,12)/3)+1)&amp;" "&amp;IF(MONTH(A346)&gt;=4,YEAR(A346),YEAR(A346)-1)&amp;"-"&amp;RIGHT(IF(MONTH(A346)&gt;=4,YEAR(A346),YEAR(A346)-1)+1,2))</f>
        <v/>
      </c>
      <c r="J346" s="27"/>
      <c r="K346" s="27"/>
    </row>
    <row r="347" customFormat="false" ht="15" hidden="false" customHeight="true" outlineLevel="0" collapsed="false">
      <c r="A347" s="36"/>
      <c r="B347" s="27"/>
      <c r="C347" s="30" t="str">
        <f aca="false">IF(B347="","",IFERROR(INDEX(Employees!$B$5:$B$104,MATCH(B347,Employees!$A$5:$A$104,0)),"Unknown code"))</f>
        <v/>
      </c>
      <c r="D347" s="37"/>
      <c r="E347" s="27"/>
      <c r="F347" s="32" t="str">
        <f aca="false">IF(OR(A347="",B347=""),"",IF(Settings!$B$13="Y",INT(IF(UPPER(E347)="Y",D347,MAX(0,D347-Settings!$B$9)))+IF(MOD(IF(UPPER(E347)="Y",D347,MAX(0,D347-Settings!$B$9)),1)&lt;0.25,0,IF(MOD(IF(UPPER(E347)="Y",D347,MAX(0,D347-Settings!$B$9)),1)&lt;=0.5,0.5,1)),IF(UPPER(E347)="Y",D347,MAX(0,D347-Settings!$B$9))))</f>
        <v/>
      </c>
      <c r="G347" s="33" t="str">
        <f aca="false">IF(F347="","",IFERROR(INDEX(Employees!$I$5:$I$104,MATCH(B347,Employees!$A$5:$A$104,0)),0))</f>
        <v/>
      </c>
      <c r="H347" s="34" t="str">
        <f aca="false">IF(F347="","",ROUND(F347*G347,0))</f>
        <v/>
      </c>
      <c r="I347" s="35" t="str">
        <f aca="false">IF(A347="","","Q"&amp;(INT(MOD(MONTH(A347)-4,12)/3)+1)&amp;" "&amp;IF(MONTH(A347)&gt;=4,YEAR(A347),YEAR(A347)-1)&amp;"-"&amp;RIGHT(IF(MONTH(A347)&gt;=4,YEAR(A347),YEAR(A347)-1)+1,2))</f>
        <v/>
      </c>
      <c r="J347" s="27"/>
      <c r="K347" s="27"/>
    </row>
    <row r="348" customFormat="false" ht="15" hidden="false" customHeight="true" outlineLevel="0" collapsed="false">
      <c r="A348" s="36"/>
      <c r="B348" s="27"/>
      <c r="C348" s="30" t="str">
        <f aca="false">IF(B348="","",IFERROR(INDEX(Employees!$B$5:$B$104,MATCH(B348,Employees!$A$5:$A$104,0)),"Unknown code"))</f>
        <v/>
      </c>
      <c r="D348" s="37"/>
      <c r="E348" s="27"/>
      <c r="F348" s="32" t="str">
        <f aca="false">IF(OR(A348="",B348=""),"",IF(Settings!$B$13="Y",INT(IF(UPPER(E348)="Y",D348,MAX(0,D348-Settings!$B$9)))+IF(MOD(IF(UPPER(E348)="Y",D348,MAX(0,D348-Settings!$B$9)),1)&lt;0.25,0,IF(MOD(IF(UPPER(E348)="Y",D348,MAX(0,D348-Settings!$B$9)),1)&lt;=0.5,0.5,1)),IF(UPPER(E348)="Y",D348,MAX(0,D348-Settings!$B$9))))</f>
        <v/>
      </c>
      <c r="G348" s="33" t="str">
        <f aca="false">IF(F348="","",IFERROR(INDEX(Employees!$I$5:$I$104,MATCH(B348,Employees!$A$5:$A$104,0)),0))</f>
        <v/>
      </c>
      <c r="H348" s="34" t="str">
        <f aca="false">IF(F348="","",ROUND(F348*G348,0))</f>
        <v/>
      </c>
      <c r="I348" s="35" t="str">
        <f aca="false">IF(A348="","","Q"&amp;(INT(MOD(MONTH(A348)-4,12)/3)+1)&amp;" "&amp;IF(MONTH(A348)&gt;=4,YEAR(A348),YEAR(A348)-1)&amp;"-"&amp;RIGHT(IF(MONTH(A348)&gt;=4,YEAR(A348),YEAR(A348)-1)+1,2))</f>
        <v/>
      </c>
      <c r="J348" s="27"/>
      <c r="K348" s="27"/>
    </row>
    <row r="349" customFormat="false" ht="15" hidden="false" customHeight="true" outlineLevel="0" collapsed="false">
      <c r="A349" s="36"/>
      <c r="B349" s="27"/>
      <c r="C349" s="30" t="str">
        <f aca="false">IF(B349="","",IFERROR(INDEX(Employees!$B$5:$B$104,MATCH(B349,Employees!$A$5:$A$104,0)),"Unknown code"))</f>
        <v/>
      </c>
      <c r="D349" s="37"/>
      <c r="E349" s="27"/>
      <c r="F349" s="32" t="str">
        <f aca="false">IF(OR(A349="",B349=""),"",IF(Settings!$B$13="Y",INT(IF(UPPER(E349)="Y",D349,MAX(0,D349-Settings!$B$9)))+IF(MOD(IF(UPPER(E349)="Y",D349,MAX(0,D349-Settings!$B$9)),1)&lt;0.25,0,IF(MOD(IF(UPPER(E349)="Y",D349,MAX(0,D349-Settings!$B$9)),1)&lt;=0.5,0.5,1)),IF(UPPER(E349)="Y",D349,MAX(0,D349-Settings!$B$9))))</f>
        <v/>
      </c>
      <c r="G349" s="33" t="str">
        <f aca="false">IF(F349="","",IFERROR(INDEX(Employees!$I$5:$I$104,MATCH(B349,Employees!$A$5:$A$104,0)),0))</f>
        <v/>
      </c>
      <c r="H349" s="34" t="str">
        <f aca="false">IF(F349="","",ROUND(F349*G349,0))</f>
        <v/>
      </c>
      <c r="I349" s="35" t="str">
        <f aca="false">IF(A349="","","Q"&amp;(INT(MOD(MONTH(A349)-4,12)/3)+1)&amp;" "&amp;IF(MONTH(A349)&gt;=4,YEAR(A349),YEAR(A349)-1)&amp;"-"&amp;RIGHT(IF(MONTH(A349)&gt;=4,YEAR(A349),YEAR(A349)-1)+1,2))</f>
        <v/>
      </c>
      <c r="J349" s="27"/>
      <c r="K349" s="27"/>
    </row>
    <row r="350" customFormat="false" ht="15" hidden="false" customHeight="true" outlineLevel="0" collapsed="false">
      <c r="A350" s="36"/>
      <c r="B350" s="27"/>
      <c r="C350" s="30" t="str">
        <f aca="false">IF(B350="","",IFERROR(INDEX(Employees!$B$5:$B$104,MATCH(B350,Employees!$A$5:$A$104,0)),"Unknown code"))</f>
        <v/>
      </c>
      <c r="D350" s="37"/>
      <c r="E350" s="27"/>
      <c r="F350" s="32" t="str">
        <f aca="false">IF(OR(A350="",B350=""),"",IF(Settings!$B$13="Y",INT(IF(UPPER(E350)="Y",D350,MAX(0,D350-Settings!$B$9)))+IF(MOD(IF(UPPER(E350)="Y",D350,MAX(0,D350-Settings!$B$9)),1)&lt;0.25,0,IF(MOD(IF(UPPER(E350)="Y",D350,MAX(0,D350-Settings!$B$9)),1)&lt;=0.5,0.5,1)),IF(UPPER(E350)="Y",D350,MAX(0,D350-Settings!$B$9))))</f>
        <v/>
      </c>
      <c r="G350" s="33" t="str">
        <f aca="false">IF(F350="","",IFERROR(INDEX(Employees!$I$5:$I$104,MATCH(B350,Employees!$A$5:$A$104,0)),0))</f>
        <v/>
      </c>
      <c r="H350" s="34" t="str">
        <f aca="false">IF(F350="","",ROUND(F350*G350,0))</f>
        <v/>
      </c>
      <c r="I350" s="35" t="str">
        <f aca="false">IF(A350="","","Q"&amp;(INT(MOD(MONTH(A350)-4,12)/3)+1)&amp;" "&amp;IF(MONTH(A350)&gt;=4,YEAR(A350),YEAR(A350)-1)&amp;"-"&amp;RIGHT(IF(MONTH(A350)&gt;=4,YEAR(A350),YEAR(A350)-1)+1,2))</f>
        <v/>
      </c>
      <c r="J350" s="27"/>
      <c r="K350" s="27"/>
    </row>
    <row r="351" customFormat="false" ht="15" hidden="false" customHeight="true" outlineLevel="0" collapsed="false">
      <c r="A351" s="36"/>
      <c r="B351" s="27"/>
      <c r="C351" s="30" t="str">
        <f aca="false">IF(B351="","",IFERROR(INDEX(Employees!$B$5:$B$104,MATCH(B351,Employees!$A$5:$A$104,0)),"Unknown code"))</f>
        <v/>
      </c>
      <c r="D351" s="37"/>
      <c r="E351" s="27"/>
      <c r="F351" s="32" t="str">
        <f aca="false">IF(OR(A351="",B351=""),"",IF(Settings!$B$13="Y",INT(IF(UPPER(E351)="Y",D351,MAX(0,D351-Settings!$B$9)))+IF(MOD(IF(UPPER(E351)="Y",D351,MAX(0,D351-Settings!$B$9)),1)&lt;0.25,0,IF(MOD(IF(UPPER(E351)="Y",D351,MAX(0,D351-Settings!$B$9)),1)&lt;=0.5,0.5,1)),IF(UPPER(E351)="Y",D351,MAX(0,D351-Settings!$B$9))))</f>
        <v/>
      </c>
      <c r="G351" s="33" t="str">
        <f aca="false">IF(F351="","",IFERROR(INDEX(Employees!$I$5:$I$104,MATCH(B351,Employees!$A$5:$A$104,0)),0))</f>
        <v/>
      </c>
      <c r="H351" s="34" t="str">
        <f aca="false">IF(F351="","",ROUND(F351*G351,0))</f>
        <v/>
      </c>
      <c r="I351" s="35" t="str">
        <f aca="false">IF(A351="","","Q"&amp;(INT(MOD(MONTH(A351)-4,12)/3)+1)&amp;" "&amp;IF(MONTH(A351)&gt;=4,YEAR(A351),YEAR(A351)-1)&amp;"-"&amp;RIGHT(IF(MONTH(A351)&gt;=4,YEAR(A351),YEAR(A351)-1)+1,2))</f>
        <v/>
      </c>
      <c r="J351" s="27"/>
      <c r="K351" s="27"/>
    </row>
    <row r="352" customFormat="false" ht="15" hidden="false" customHeight="true" outlineLevel="0" collapsed="false">
      <c r="A352" s="36"/>
      <c r="B352" s="27"/>
      <c r="C352" s="30" t="str">
        <f aca="false">IF(B352="","",IFERROR(INDEX(Employees!$B$5:$B$104,MATCH(B352,Employees!$A$5:$A$104,0)),"Unknown code"))</f>
        <v/>
      </c>
      <c r="D352" s="37"/>
      <c r="E352" s="27"/>
      <c r="F352" s="32" t="str">
        <f aca="false">IF(OR(A352="",B352=""),"",IF(Settings!$B$13="Y",INT(IF(UPPER(E352)="Y",D352,MAX(0,D352-Settings!$B$9)))+IF(MOD(IF(UPPER(E352)="Y",D352,MAX(0,D352-Settings!$B$9)),1)&lt;0.25,0,IF(MOD(IF(UPPER(E352)="Y",D352,MAX(0,D352-Settings!$B$9)),1)&lt;=0.5,0.5,1)),IF(UPPER(E352)="Y",D352,MAX(0,D352-Settings!$B$9))))</f>
        <v/>
      </c>
      <c r="G352" s="33" t="str">
        <f aca="false">IF(F352="","",IFERROR(INDEX(Employees!$I$5:$I$104,MATCH(B352,Employees!$A$5:$A$104,0)),0))</f>
        <v/>
      </c>
      <c r="H352" s="34" t="str">
        <f aca="false">IF(F352="","",ROUND(F352*G352,0))</f>
        <v/>
      </c>
      <c r="I352" s="35" t="str">
        <f aca="false">IF(A352="","","Q"&amp;(INT(MOD(MONTH(A352)-4,12)/3)+1)&amp;" "&amp;IF(MONTH(A352)&gt;=4,YEAR(A352),YEAR(A352)-1)&amp;"-"&amp;RIGHT(IF(MONTH(A352)&gt;=4,YEAR(A352),YEAR(A352)-1)+1,2))</f>
        <v/>
      </c>
      <c r="J352" s="27"/>
      <c r="K352" s="27"/>
    </row>
    <row r="353" customFormat="false" ht="15" hidden="false" customHeight="true" outlineLevel="0" collapsed="false">
      <c r="A353" s="36"/>
      <c r="B353" s="27"/>
      <c r="C353" s="30" t="str">
        <f aca="false">IF(B353="","",IFERROR(INDEX(Employees!$B$5:$B$104,MATCH(B353,Employees!$A$5:$A$104,0)),"Unknown code"))</f>
        <v/>
      </c>
      <c r="D353" s="37"/>
      <c r="E353" s="27"/>
      <c r="F353" s="32" t="str">
        <f aca="false">IF(OR(A353="",B353=""),"",IF(Settings!$B$13="Y",INT(IF(UPPER(E353)="Y",D353,MAX(0,D353-Settings!$B$9)))+IF(MOD(IF(UPPER(E353)="Y",D353,MAX(0,D353-Settings!$B$9)),1)&lt;0.25,0,IF(MOD(IF(UPPER(E353)="Y",D353,MAX(0,D353-Settings!$B$9)),1)&lt;=0.5,0.5,1)),IF(UPPER(E353)="Y",D353,MAX(0,D353-Settings!$B$9))))</f>
        <v/>
      </c>
      <c r="G353" s="33" t="str">
        <f aca="false">IF(F353="","",IFERROR(INDEX(Employees!$I$5:$I$104,MATCH(B353,Employees!$A$5:$A$104,0)),0))</f>
        <v/>
      </c>
      <c r="H353" s="34" t="str">
        <f aca="false">IF(F353="","",ROUND(F353*G353,0))</f>
        <v/>
      </c>
      <c r="I353" s="35" t="str">
        <f aca="false">IF(A353="","","Q"&amp;(INT(MOD(MONTH(A353)-4,12)/3)+1)&amp;" "&amp;IF(MONTH(A353)&gt;=4,YEAR(A353),YEAR(A353)-1)&amp;"-"&amp;RIGHT(IF(MONTH(A353)&gt;=4,YEAR(A353),YEAR(A353)-1)+1,2))</f>
        <v/>
      </c>
      <c r="J353" s="27"/>
      <c r="K353" s="27"/>
    </row>
    <row r="354" customFormat="false" ht="15" hidden="false" customHeight="true" outlineLevel="0" collapsed="false">
      <c r="A354" s="36"/>
      <c r="B354" s="27"/>
      <c r="C354" s="30" t="str">
        <f aca="false">IF(B354="","",IFERROR(INDEX(Employees!$B$5:$B$104,MATCH(B354,Employees!$A$5:$A$104,0)),"Unknown code"))</f>
        <v/>
      </c>
      <c r="D354" s="37"/>
      <c r="E354" s="27"/>
      <c r="F354" s="32" t="str">
        <f aca="false">IF(OR(A354="",B354=""),"",IF(Settings!$B$13="Y",INT(IF(UPPER(E354)="Y",D354,MAX(0,D354-Settings!$B$9)))+IF(MOD(IF(UPPER(E354)="Y",D354,MAX(0,D354-Settings!$B$9)),1)&lt;0.25,0,IF(MOD(IF(UPPER(E354)="Y",D354,MAX(0,D354-Settings!$B$9)),1)&lt;=0.5,0.5,1)),IF(UPPER(E354)="Y",D354,MAX(0,D354-Settings!$B$9))))</f>
        <v/>
      </c>
      <c r="G354" s="33" t="str">
        <f aca="false">IF(F354="","",IFERROR(INDEX(Employees!$I$5:$I$104,MATCH(B354,Employees!$A$5:$A$104,0)),0))</f>
        <v/>
      </c>
      <c r="H354" s="34" t="str">
        <f aca="false">IF(F354="","",ROUND(F354*G354,0))</f>
        <v/>
      </c>
      <c r="I354" s="35" t="str">
        <f aca="false">IF(A354="","","Q"&amp;(INT(MOD(MONTH(A354)-4,12)/3)+1)&amp;" "&amp;IF(MONTH(A354)&gt;=4,YEAR(A354),YEAR(A354)-1)&amp;"-"&amp;RIGHT(IF(MONTH(A354)&gt;=4,YEAR(A354),YEAR(A354)-1)+1,2))</f>
        <v/>
      </c>
      <c r="J354" s="27"/>
      <c r="K354" s="27"/>
    </row>
    <row r="355" customFormat="false" ht="15" hidden="false" customHeight="true" outlineLevel="0" collapsed="false">
      <c r="A355" s="36"/>
      <c r="B355" s="27"/>
      <c r="C355" s="30" t="str">
        <f aca="false">IF(B355="","",IFERROR(INDEX(Employees!$B$5:$B$104,MATCH(B355,Employees!$A$5:$A$104,0)),"Unknown code"))</f>
        <v/>
      </c>
      <c r="D355" s="37"/>
      <c r="E355" s="27"/>
      <c r="F355" s="32" t="str">
        <f aca="false">IF(OR(A355="",B355=""),"",IF(Settings!$B$13="Y",INT(IF(UPPER(E355)="Y",D355,MAX(0,D355-Settings!$B$9)))+IF(MOD(IF(UPPER(E355)="Y",D355,MAX(0,D355-Settings!$B$9)),1)&lt;0.25,0,IF(MOD(IF(UPPER(E355)="Y",D355,MAX(0,D355-Settings!$B$9)),1)&lt;=0.5,0.5,1)),IF(UPPER(E355)="Y",D355,MAX(0,D355-Settings!$B$9))))</f>
        <v/>
      </c>
      <c r="G355" s="33" t="str">
        <f aca="false">IF(F355="","",IFERROR(INDEX(Employees!$I$5:$I$104,MATCH(B355,Employees!$A$5:$A$104,0)),0))</f>
        <v/>
      </c>
      <c r="H355" s="34" t="str">
        <f aca="false">IF(F355="","",ROUND(F355*G355,0))</f>
        <v/>
      </c>
      <c r="I355" s="35" t="str">
        <f aca="false">IF(A355="","","Q"&amp;(INT(MOD(MONTH(A355)-4,12)/3)+1)&amp;" "&amp;IF(MONTH(A355)&gt;=4,YEAR(A355),YEAR(A355)-1)&amp;"-"&amp;RIGHT(IF(MONTH(A355)&gt;=4,YEAR(A355),YEAR(A355)-1)+1,2))</f>
        <v/>
      </c>
      <c r="J355" s="27"/>
      <c r="K355" s="27"/>
    </row>
    <row r="356" customFormat="false" ht="15" hidden="false" customHeight="true" outlineLevel="0" collapsed="false">
      <c r="A356" s="36"/>
      <c r="B356" s="27"/>
      <c r="C356" s="30" t="str">
        <f aca="false">IF(B356="","",IFERROR(INDEX(Employees!$B$5:$B$104,MATCH(B356,Employees!$A$5:$A$104,0)),"Unknown code"))</f>
        <v/>
      </c>
      <c r="D356" s="37"/>
      <c r="E356" s="27"/>
      <c r="F356" s="32" t="str">
        <f aca="false">IF(OR(A356="",B356=""),"",IF(Settings!$B$13="Y",INT(IF(UPPER(E356)="Y",D356,MAX(0,D356-Settings!$B$9)))+IF(MOD(IF(UPPER(E356)="Y",D356,MAX(0,D356-Settings!$B$9)),1)&lt;0.25,0,IF(MOD(IF(UPPER(E356)="Y",D356,MAX(0,D356-Settings!$B$9)),1)&lt;=0.5,0.5,1)),IF(UPPER(E356)="Y",D356,MAX(0,D356-Settings!$B$9))))</f>
        <v/>
      </c>
      <c r="G356" s="33" t="str">
        <f aca="false">IF(F356="","",IFERROR(INDEX(Employees!$I$5:$I$104,MATCH(B356,Employees!$A$5:$A$104,0)),0))</f>
        <v/>
      </c>
      <c r="H356" s="34" t="str">
        <f aca="false">IF(F356="","",ROUND(F356*G356,0))</f>
        <v/>
      </c>
      <c r="I356" s="35" t="str">
        <f aca="false">IF(A356="","","Q"&amp;(INT(MOD(MONTH(A356)-4,12)/3)+1)&amp;" "&amp;IF(MONTH(A356)&gt;=4,YEAR(A356),YEAR(A356)-1)&amp;"-"&amp;RIGHT(IF(MONTH(A356)&gt;=4,YEAR(A356),YEAR(A356)-1)+1,2))</f>
        <v/>
      </c>
      <c r="J356" s="27"/>
      <c r="K356" s="27"/>
    </row>
    <row r="357" customFormat="false" ht="15" hidden="false" customHeight="true" outlineLevel="0" collapsed="false">
      <c r="A357" s="36"/>
      <c r="B357" s="27"/>
      <c r="C357" s="30" t="str">
        <f aca="false">IF(B357="","",IFERROR(INDEX(Employees!$B$5:$B$104,MATCH(B357,Employees!$A$5:$A$104,0)),"Unknown code"))</f>
        <v/>
      </c>
      <c r="D357" s="37"/>
      <c r="E357" s="27"/>
      <c r="F357" s="32" t="str">
        <f aca="false">IF(OR(A357="",B357=""),"",IF(Settings!$B$13="Y",INT(IF(UPPER(E357)="Y",D357,MAX(0,D357-Settings!$B$9)))+IF(MOD(IF(UPPER(E357)="Y",D357,MAX(0,D357-Settings!$B$9)),1)&lt;0.25,0,IF(MOD(IF(UPPER(E357)="Y",D357,MAX(0,D357-Settings!$B$9)),1)&lt;=0.5,0.5,1)),IF(UPPER(E357)="Y",D357,MAX(0,D357-Settings!$B$9))))</f>
        <v/>
      </c>
      <c r="G357" s="33" t="str">
        <f aca="false">IF(F357="","",IFERROR(INDEX(Employees!$I$5:$I$104,MATCH(B357,Employees!$A$5:$A$104,0)),0))</f>
        <v/>
      </c>
      <c r="H357" s="34" t="str">
        <f aca="false">IF(F357="","",ROUND(F357*G357,0))</f>
        <v/>
      </c>
      <c r="I357" s="35" t="str">
        <f aca="false">IF(A357="","","Q"&amp;(INT(MOD(MONTH(A357)-4,12)/3)+1)&amp;" "&amp;IF(MONTH(A357)&gt;=4,YEAR(A357),YEAR(A357)-1)&amp;"-"&amp;RIGHT(IF(MONTH(A357)&gt;=4,YEAR(A357),YEAR(A357)-1)+1,2))</f>
        <v/>
      </c>
      <c r="J357" s="27"/>
      <c r="K357" s="27"/>
    </row>
    <row r="358" customFormat="false" ht="15" hidden="false" customHeight="true" outlineLevel="0" collapsed="false">
      <c r="A358" s="36"/>
      <c r="B358" s="27"/>
      <c r="C358" s="30" t="str">
        <f aca="false">IF(B358="","",IFERROR(INDEX(Employees!$B$5:$B$104,MATCH(B358,Employees!$A$5:$A$104,0)),"Unknown code"))</f>
        <v/>
      </c>
      <c r="D358" s="37"/>
      <c r="E358" s="27"/>
      <c r="F358" s="32" t="str">
        <f aca="false">IF(OR(A358="",B358=""),"",IF(Settings!$B$13="Y",INT(IF(UPPER(E358)="Y",D358,MAX(0,D358-Settings!$B$9)))+IF(MOD(IF(UPPER(E358)="Y",D358,MAX(0,D358-Settings!$B$9)),1)&lt;0.25,0,IF(MOD(IF(UPPER(E358)="Y",D358,MAX(0,D358-Settings!$B$9)),1)&lt;=0.5,0.5,1)),IF(UPPER(E358)="Y",D358,MAX(0,D358-Settings!$B$9))))</f>
        <v/>
      </c>
      <c r="G358" s="33" t="str">
        <f aca="false">IF(F358="","",IFERROR(INDEX(Employees!$I$5:$I$104,MATCH(B358,Employees!$A$5:$A$104,0)),0))</f>
        <v/>
      </c>
      <c r="H358" s="34" t="str">
        <f aca="false">IF(F358="","",ROUND(F358*G358,0))</f>
        <v/>
      </c>
      <c r="I358" s="35" t="str">
        <f aca="false">IF(A358="","","Q"&amp;(INT(MOD(MONTH(A358)-4,12)/3)+1)&amp;" "&amp;IF(MONTH(A358)&gt;=4,YEAR(A358),YEAR(A358)-1)&amp;"-"&amp;RIGHT(IF(MONTH(A358)&gt;=4,YEAR(A358),YEAR(A358)-1)+1,2))</f>
        <v/>
      </c>
      <c r="J358" s="27"/>
      <c r="K358" s="27"/>
    </row>
    <row r="359" customFormat="false" ht="15" hidden="false" customHeight="true" outlineLevel="0" collapsed="false">
      <c r="A359" s="36"/>
      <c r="B359" s="27"/>
      <c r="C359" s="30" t="str">
        <f aca="false">IF(B359="","",IFERROR(INDEX(Employees!$B$5:$B$104,MATCH(B359,Employees!$A$5:$A$104,0)),"Unknown code"))</f>
        <v/>
      </c>
      <c r="D359" s="37"/>
      <c r="E359" s="27"/>
      <c r="F359" s="32" t="str">
        <f aca="false">IF(OR(A359="",B359=""),"",IF(Settings!$B$13="Y",INT(IF(UPPER(E359)="Y",D359,MAX(0,D359-Settings!$B$9)))+IF(MOD(IF(UPPER(E359)="Y",D359,MAX(0,D359-Settings!$B$9)),1)&lt;0.25,0,IF(MOD(IF(UPPER(E359)="Y",D359,MAX(0,D359-Settings!$B$9)),1)&lt;=0.5,0.5,1)),IF(UPPER(E359)="Y",D359,MAX(0,D359-Settings!$B$9))))</f>
        <v/>
      </c>
      <c r="G359" s="33" t="str">
        <f aca="false">IF(F359="","",IFERROR(INDEX(Employees!$I$5:$I$104,MATCH(B359,Employees!$A$5:$A$104,0)),0))</f>
        <v/>
      </c>
      <c r="H359" s="34" t="str">
        <f aca="false">IF(F359="","",ROUND(F359*G359,0))</f>
        <v/>
      </c>
      <c r="I359" s="35" t="str">
        <f aca="false">IF(A359="","","Q"&amp;(INT(MOD(MONTH(A359)-4,12)/3)+1)&amp;" "&amp;IF(MONTH(A359)&gt;=4,YEAR(A359),YEAR(A359)-1)&amp;"-"&amp;RIGHT(IF(MONTH(A359)&gt;=4,YEAR(A359),YEAR(A359)-1)+1,2))</f>
        <v/>
      </c>
      <c r="J359" s="27"/>
      <c r="K359" s="27"/>
    </row>
    <row r="360" customFormat="false" ht="15" hidden="false" customHeight="true" outlineLevel="0" collapsed="false">
      <c r="A360" s="36"/>
      <c r="B360" s="27"/>
      <c r="C360" s="30" t="str">
        <f aca="false">IF(B360="","",IFERROR(INDEX(Employees!$B$5:$B$104,MATCH(B360,Employees!$A$5:$A$104,0)),"Unknown code"))</f>
        <v/>
      </c>
      <c r="D360" s="37"/>
      <c r="E360" s="27"/>
      <c r="F360" s="32" t="str">
        <f aca="false">IF(OR(A360="",B360=""),"",IF(Settings!$B$13="Y",INT(IF(UPPER(E360)="Y",D360,MAX(0,D360-Settings!$B$9)))+IF(MOD(IF(UPPER(E360)="Y",D360,MAX(0,D360-Settings!$B$9)),1)&lt;0.25,0,IF(MOD(IF(UPPER(E360)="Y",D360,MAX(0,D360-Settings!$B$9)),1)&lt;=0.5,0.5,1)),IF(UPPER(E360)="Y",D360,MAX(0,D360-Settings!$B$9))))</f>
        <v/>
      </c>
      <c r="G360" s="33" t="str">
        <f aca="false">IF(F360="","",IFERROR(INDEX(Employees!$I$5:$I$104,MATCH(B360,Employees!$A$5:$A$104,0)),0))</f>
        <v/>
      </c>
      <c r="H360" s="34" t="str">
        <f aca="false">IF(F360="","",ROUND(F360*G360,0))</f>
        <v/>
      </c>
      <c r="I360" s="35" t="str">
        <f aca="false">IF(A360="","","Q"&amp;(INT(MOD(MONTH(A360)-4,12)/3)+1)&amp;" "&amp;IF(MONTH(A360)&gt;=4,YEAR(A360),YEAR(A360)-1)&amp;"-"&amp;RIGHT(IF(MONTH(A360)&gt;=4,YEAR(A360),YEAR(A360)-1)+1,2))</f>
        <v/>
      </c>
      <c r="J360" s="27"/>
      <c r="K360" s="27"/>
    </row>
    <row r="361" customFormat="false" ht="15" hidden="false" customHeight="true" outlineLevel="0" collapsed="false">
      <c r="A361" s="36"/>
      <c r="B361" s="27"/>
      <c r="C361" s="30" t="str">
        <f aca="false">IF(B361="","",IFERROR(INDEX(Employees!$B$5:$B$104,MATCH(B361,Employees!$A$5:$A$104,0)),"Unknown code"))</f>
        <v/>
      </c>
      <c r="D361" s="37"/>
      <c r="E361" s="27"/>
      <c r="F361" s="32" t="str">
        <f aca="false">IF(OR(A361="",B361=""),"",IF(Settings!$B$13="Y",INT(IF(UPPER(E361)="Y",D361,MAX(0,D361-Settings!$B$9)))+IF(MOD(IF(UPPER(E361)="Y",D361,MAX(0,D361-Settings!$B$9)),1)&lt;0.25,0,IF(MOD(IF(UPPER(E361)="Y",D361,MAX(0,D361-Settings!$B$9)),1)&lt;=0.5,0.5,1)),IF(UPPER(E361)="Y",D361,MAX(0,D361-Settings!$B$9))))</f>
        <v/>
      </c>
      <c r="G361" s="33" t="str">
        <f aca="false">IF(F361="","",IFERROR(INDEX(Employees!$I$5:$I$104,MATCH(B361,Employees!$A$5:$A$104,0)),0))</f>
        <v/>
      </c>
      <c r="H361" s="34" t="str">
        <f aca="false">IF(F361="","",ROUND(F361*G361,0))</f>
        <v/>
      </c>
      <c r="I361" s="35" t="str">
        <f aca="false">IF(A361="","","Q"&amp;(INT(MOD(MONTH(A361)-4,12)/3)+1)&amp;" "&amp;IF(MONTH(A361)&gt;=4,YEAR(A361),YEAR(A361)-1)&amp;"-"&amp;RIGHT(IF(MONTH(A361)&gt;=4,YEAR(A361),YEAR(A361)-1)+1,2))</f>
        <v/>
      </c>
      <c r="J361" s="27"/>
      <c r="K361" s="27"/>
    </row>
    <row r="362" customFormat="false" ht="15" hidden="false" customHeight="true" outlineLevel="0" collapsed="false">
      <c r="A362" s="36"/>
      <c r="B362" s="27"/>
      <c r="C362" s="30" t="str">
        <f aca="false">IF(B362="","",IFERROR(INDEX(Employees!$B$5:$B$104,MATCH(B362,Employees!$A$5:$A$104,0)),"Unknown code"))</f>
        <v/>
      </c>
      <c r="D362" s="37"/>
      <c r="E362" s="27"/>
      <c r="F362" s="32" t="str">
        <f aca="false">IF(OR(A362="",B362=""),"",IF(Settings!$B$13="Y",INT(IF(UPPER(E362)="Y",D362,MAX(0,D362-Settings!$B$9)))+IF(MOD(IF(UPPER(E362)="Y",D362,MAX(0,D362-Settings!$B$9)),1)&lt;0.25,0,IF(MOD(IF(UPPER(E362)="Y",D362,MAX(0,D362-Settings!$B$9)),1)&lt;=0.5,0.5,1)),IF(UPPER(E362)="Y",D362,MAX(0,D362-Settings!$B$9))))</f>
        <v/>
      </c>
      <c r="G362" s="33" t="str">
        <f aca="false">IF(F362="","",IFERROR(INDEX(Employees!$I$5:$I$104,MATCH(B362,Employees!$A$5:$A$104,0)),0))</f>
        <v/>
      </c>
      <c r="H362" s="34" t="str">
        <f aca="false">IF(F362="","",ROUND(F362*G362,0))</f>
        <v/>
      </c>
      <c r="I362" s="35" t="str">
        <f aca="false">IF(A362="","","Q"&amp;(INT(MOD(MONTH(A362)-4,12)/3)+1)&amp;" "&amp;IF(MONTH(A362)&gt;=4,YEAR(A362),YEAR(A362)-1)&amp;"-"&amp;RIGHT(IF(MONTH(A362)&gt;=4,YEAR(A362),YEAR(A362)-1)+1,2))</f>
        <v/>
      </c>
      <c r="J362" s="27"/>
      <c r="K362" s="27"/>
    </row>
    <row r="363" customFormat="false" ht="15" hidden="false" customHeight="true" outlineLevel="0" collapsed="false">
      <c r="A363" s="36"/>
      <c r="B363" s="27"/>
      <c r="C363" s="30" t="str">
        <f aca="false">IF(B363="","",IFERROR(INDEX(Employees!$B$5:$B$104,MATCH(B363,Employees!$A$5:$A$104,0)),"Unknown code"))</f>
        <v/>
      </c>
      <c r="D363" s="37"/>
      <c r="E363" s="27"/>
      <c r="F363" s="32" t="str">
        <f aca="false">IF(OR(A363="",B363=""),"",IF(Settings!$B$13="Y",INT(IF(UPPER(E363)="Y",D363,MAX(0,D363-Settings!$B$9)))+IF(MOD(IF(UPPER(E363)="Y",D363,MAX(0,D363-Settings!$B$9)),1)&lt;0.25,0,IF(MOD(IF(UPPER(E363)="Y",D363,MAX(0,D363-Settings!$B$9)),1)&lt;=0.5,0.5,1)),IF(UPPER(E363)="Y",D363,MAX(0,D363-Settings!$B$9))))</f>
        <v/>
      </c>
      <c r="G363" s="33" t="str">
        <f aca="false">IF(F363="","",IFERROR(INDEX(Employees!$I$5:$I$104,MATCH(B363,Employees!$A$5:$A$104,0)),0))</f>
        <v/>
      </c>
      <c r="H363" s="34" t="str">
        <f aca="false">IF(F363="","",ROUND(F363*G363,0))</f>
        <v/>
      </c>
      <c r="I363" s="35" t="str">
        <f aca="false">IF(A363="","","Q"&amp;(INT(MOD(MONTH(A363)-4,12)/3)+1)&amp;" "&amp;IF(MONTH(A363)&gt;=4,YEAR(A363),YEAR(A363)-1)&amp;"-"&amp;RIGHT(IF(MONTH(A363)&gt;=4,YEAR(A363),YEAR(A363)-1)+1,2))</f>
        <v/>
      </c>
      <c r="J363" s="27"/>
      <c r="K363" s="27"/>
    </row>
    <row r="364" customFormat="false" ht="15" hidden="false" customHeight="true" outlineLevel="0" collapsed="false">
      <c r="A364" s="36"/>
      <c r="B364" s="27"/>
      <c r="C364" s="30" t="str">
        <f aca="false">IF(B364="","",IFERROR(INDEX(Employees!$B$5:$B$104,MATCH(B364,Employees!$A$5:$A$104,0)),"Unknown code"))</f>
        <v/>
      </c>
      <c r="D364" s="37"/>
      <c r="E364" s="27"/>
      <c r="F364" s="32" t="str">
        <f aca="false">IF(OR(A364="",B364=""),"",IF(Settings!$B$13="Y",INT(IF(UPPER(E364)="Y",D364,MAX(0,D364-Settings!$B$9)))+IF(MOD(IF(UPPER(E364)="Y",D364,MAX(0,D364-Settings!$B$9)),1)&lt;0.25,0,IF(MOD(IF(UPPER(E364)="Y",D364,MAX(0,D364-Settings!$B$9)),1)&lt;=0.5,0.5,1)),IF(UPPER(E364)="Y",D364,MAX(0,D364-Settings!$B$9))))</f>
        <v/>
      </c>
      <c r="G364" s="33" t="str">
        <f aca="false">IF(F364="","",IFERROR(INDEX(Employees!$I$5:$I$104,MATCH(B364,Employees!$A$5:$A$104,0)),0))</f>
        <v/>
      </c>
      <c r="H364" s="34" t="str">
        <f aca="false">IF(F364="","",ROUND(F364*G364,0))</f>
        <v/>
      </c>
      <c r="I364" s="35" t="str">
        <f aca="false">IF(A364="","","Q"&amp;(INT(MOD(MONTH(A364)-4,12)/3)+1)&amp;" "&amp;IF(MONTH(A364)&gt;=4,YEAR(A364),YEAR(A364)-1)&amp;"-"&amp;RIGHT(IF(MONTH(A364)&gt;=4,YEAR(A364),YEAR(A364)-1)+1,2))</f>
        <v/>
      </c>
      <c r="J364" s="27"/>
      <c r="K364" s="27"/>
    </row>
    <row r="365" customFormat="false" ht="15" hidden="false" customHeight="true" outlineLevel="0" collapsed="false">
      <c r="A365" s="36"/>
      <c r="B365" s="27"/>
      <c r="C365" s="30" t="str">
        <f aca="false">IF(B365="","",IFERROR(INDEX(Employees!$B$5:$B$104,MATCH(B365,Employees!$A$5:$A$104,0)),"Unknown code"))</f>
        <v/>
      </c>
      <c r="D365" s="37"/>
      <c r="E365" s="27"/>
      <c r="F365" s="32" t="str">
        <f aca="false">IF(OR(A365="",B365=""),"",IF(Settings!$B$13="Y",INT(IF(UPPER(E365)="Y",D365,MAX(0,D365-Settings!$B$9)))+IF(MOD(IF(UPPER(E365)="Y",D365,MAX(0,D365-Settings!$B$9)),1)&lt;0.25,0,IF(MOD(IF(UPPER(E365)="Y",D365,MAX(0,D365-Settings!$B$9)),1)&lt;=0.5,0.5,1)),IF(UPPER(E365)="Y",D365,MAX(0,D365-Settings!$B$9))))</f>
        <v/>
      </c>
      <c r="G365" s="33" t="str">
        <f aca="false">IF(F365="","",IFERROR(INDEX(Employees!$I$5:$I$104,MATCH(B365,Employees!$A$5:$A$104,0)),0))</f>
        <v/>
      </c>
      <c r="H365" s="34" t="str">
        <f aca="false">IF(F365="","",ROUND(F365*G365,0))</f>
        <v/>
      </c>
      <c r="I365" s="35" t="str">
        <f aca="false">IF(A365="","","Q"&amp;(INT(MOD(MONTH(A365)-4,12)/3)+1)&amp;" "&amp;IF(MONTH(A365)&gt;=4,YEAR(A365),YEAR(A365)-1)&amp;"-"&amp;RIGHT(IF(MONTH(A365)&gt;=4,YEAR(A365),YEAR(A365)-1)+1,2))</f>
        <v/>
      </c>
      <c r="J365" s="27"/>
      <c r="K365" s="27"/>
    </row>
    <row r="366" customFormat="false" ht="15" hidden="false" customHeight="true" outlineLevel="0" collapsed="false">
      <c r="A366" s="36"/>
      <c r="B366" s="27"/>
      <c r="C366" s="30" t="str">
        <f aca="false">IF(B366="","",IFERROR(INDEX(Employees!$B$5:$B$104,MATCH(B366,Employees!$A$5:$A$104,0)),"Unknown code"))</f>
        <v/>
      </c>
      <c r="D366" s="37"/>
      <c r="E366" s="27"/>
      <c r="F366" s="32" t="str">
        <f aca="false">IF(OR(A366="",B366=""),"",IF(Settings!$B$13="Y",INT(IF(UPPER(E366)="Y",D366,MAX(0,D366-Settings!$B$9)))+IF(MOD(IF(UPPER(E366)="Y",D366,MAX(0,D366-Settings!$B$9)),1)&lt;0.25,0,IF(MOD(IF(UPPER(E366)="Y",D366,MAX(0,D366-Settings!$B$9)),1)&lt;=0.5,0.5,1)),IF(UPPER(E366)="Y",D366,MAX(0,D366-Settings!$B$9))))</f>
        <v/>
      </c>
      <c r="G366" s="33" t="str">
        <f aca="false">IF(F366="","",IFERROR(INDEX(Employees!$I$5:$I$104,MATCH(B366,Employees!$A$5:$A$104,0)),0))</f>
        <v/>
      </c>
      <c r="H366" s="34" t="str">
        <f aca="false">IF(F366="","",ROUND(F366*G366,0))</f>
        <v/>
      </c>
      <c r="I366" s="35" t="str">
        <f aca="false">IF(A366="","","Q"&amp;(INT(MOD(MONTH(A366)-4,12)/3)+1)&amp;" "&amp;IF(MONTH(A366)&gt;=4,YEAR(A366),YEAR(A366)-1)&amp;"-"&amp;RIGHT(IF(MONTH(A366)&gt;=4,YEAR(A366),YEAR(A366)-1)+1,2))</f>
        <v/>
      </c>
      <c r="J366" s="27"/>
      <c r="K366" s="27"/>
    </row>
    <row r="367" customFormat="false" ht="15" hidden="false" customHeight="true" outlineLevel="0" collapsed="false">
      <c r="A367" s="36"/>
      <c r="B367" s="27"/>
      <c r="C367" s="30" t="str">
        <f aca="false">IF(B367="","",IFERROR(INDEX(Employees!$B$5:$B$104,MATCH(B367,Employees!$A$5:$A$104,0)),"Unknown code"))</f>
        <v/>
      </c>
      <c r="D367" s="37"/>
      <c r="E367" s="27"/>
      <c r="F367" s="32" t="str">
        <f aca="false">IF(OR(A367="",B367=""),"",IF(Settings!$B$13="Y",INT(IF(UPPER(E367)="Y",D367,MAX(0,D367-Settings!$B$9)))+IF(MOD(IF(UPPER(E367)="Y",D367,MAX(0,D367-Settings!$B$9)),1)&lt;0.25,0,IF(MOD(IF(UPPER(E367)="Y",D367,MAX(0,D367-Settings!$B$9)),1)&lt;=0.5,0.5,1)),IF(UPPER(E367)="Y",D367,MAX(0,D367-Settings!$B$9))))</f>
        <v/>
      </c>
      <c r="G367" s="33" t="str">
        <f aca="false">IF(F367="","",IFERROR(INDEX(Employees!$I$5:$I$104,MATCH(B367,Employees!$A$5:$A$104,0)),0))</f>
        <v/>
      </c>
      <c r="H367" s="34" t="str">
        <f aca="false">IF(F367="","",ROUND(F367*G367,0))</f>
        <v/>
      </c>
      <c r="I367" s="35" t="str">
        <f aca="false">IF(A367="","","Q"&amp;(INT(MOD(MONTH(A367)-4,12)/3)+1)&amp;" "&amp;IF(MONTH(A367)&gt;=4,YEAR(A367),YEAR(A367)-1)&amp;"-"&amp;RIGHT(IF(MONTH(A367)&gt;=4,YEAR(A367),YEAR(A367)-1)+1,2))</f>
        <v/>
      </c>
      <c r="J367" s="27"/>
      <c r="K367" s="27"/>
    </row>
    <row r="368" customFormat="false" ht="15" hidden="false" customHeight="true" outlineLevel="0" collapsed="false">
      <c r="A368" s="36"/>
      <c r="B368" s="27"/>
      <c r="C368" s="30" t="str">
        <f aca="false">IF(B368="","",IFERROR(INDEX(Employees!$B$5:$B$104,MATCH(B368,Employees!$A$5:$A$104,0)),"Unknown code"))</f>
        <v/>
      </c>
      <c r="D368" s="37"/>
      <c r="E368" s="27"/>
      <c r="F368" s="32" t="str">
        <f aca="false">IF(OR(A368="",B368=""),"",IF(Settings!$B$13="Y",INT(IF(UPPER(E368)="Y",D368,MAX(0,D368-Settings!$B$9)))+IF(MOD(IF(UPPER(E368)="Y",D368,MAX(0,D368-Settings!$B$9)),1)&lt;0.25,0,IF(MOD(IF(UPPER(E368)="Y",D368,MAX(0,D368-Settings!$B$9)),1)&lt;=0.5,0.5,1)),IF(UPPER(E368)="Y",D368,MAX(0,D368-Settings!$B$9))))</f>
        <v/>
      </c>
      <c r="G368" s="33" t="str">
        <f aca="false">IF(F368="","",IFERROR(INDEX(Employees!$I$5:$I$104,MATCH(B368,Employees!$A$5:$A$104,0)),0))</f>
        <v/>
      </c>
      <c r="H368" s="34" t="str">
        <f aca="false">IF(F368="","",ROUND(F368*G368,0))</f>
        <v/>
      </c>
      <c r="I368" s="35" t="str">
        <f aca="false">IF(A368="","","Q"&amp;(INT(MOD(MONTH(A368)-4,12)/3)+1)&amp;" "&amp;IF(MONTH(A368)&gt;=4,YEAR(A368),YEAR(A368)-1)&amp;"-"&amp;RIGHT(IF(MONTH(A368)&gt;=4,YEAR(A368),YEAR(A368)-1)+1,2))</f>
        <v/>
      </c>
      <c r="J368" s="27"/>
      <c r="K368" s="27"/>
    </row>
    <row r="369" customFormat="false" ht="15" hidden="false" customHeight="true" outlineLevel="0" collapsed="false">
      <c r="A369" s="36"/>
      <c r="B369" s="27"/>
      <c r="C369" s="30" t="str">
        <f aca="false">IF(B369="","",IFERROR(INDEX(Employees!$B$5:$B$104,MATCH(B369,Employees!$A$5:$A$104,0)),"Unknown code"))</f>
        <v/>
      </c>
      <c r="D369" s="37"/>
      <c r="E369" s="27"/>
      <c r="F369" s="32" t="str">
        <f aca="false">IF(OR(A369="",B369=""),"",IF(Settings!$B$13="Y",INT(IF(UPPER(E369)="Y",D369,MAX(0,D369-Settings!$B$9)))+IF(MOD(IF(UPPER(E369)="Y",D369,MAX(0,D369-Settings!$B$9)),1)&lt;0.25,0,IF(MOD(IF(UPPER(E369)="Y",D369,MAX(0,D369-Settings!$B$9)),1)&lt;=0.5,0.5,1)),IF(UPPER(E369)="Y",D369,MAX(0,D369-Settings!$B$9))))</f>
        <v/>
      </c>
      <c r="G369" s="33" t="str">
        <f aca="false">IF(F369="","",IFERROR(INDEX(Employees!$I$5:$I$104,MATCH(B369,Employees!$A$5:$A$104,0)),0))</f>
        <v/>
      </c>
      <c r="H369" s="34" t="str">
        <f aca="false">IF(F369="","",ROUND(F369*G369,0))</f>
        <v/>
      </c>
      <c r="I369" s="35" t="str">
        <f aca="false">IF(A369="","","Q"&amp;(INT(MOD(MONTH(A369)-4,12)/3)+1)&amp;" "&amp;IF(MONTH(A369)&gt;=4,YEAR(A369),YEAR(A369)-1)&amp;"-"&amp;RIGHT(IF(MONTH(A369)&gt;=4,YEAR(A369),YEAR(A369)-1)+1,2))</f>
        <v/>
      </c>
      <c r="J369" s="27"/>
      <c r="K369" s="27"/>
    </row>
    <row r="370" customFormat="false" ht="15" hidden="false" customHeight="true" outlineLevel="0" collapsed="false">
      <c r="A370" s="36"/>
      <c r="B370" s="27"/>
      <c r="C370" s="30" t="str">
        <f aca="false">IF(B370="","",IFERROR(INDEX(Employees!$B$5:$B$104,MATCH(B370,Employees!$A$5:$A$104,0)),"Unknown code"))</f>
        <v/>
      </c>
      <c r="D370" s="37"/>
      <c r="E370" s="27"/>
      <c r="F370" s="32" t="str">
        <f aca="false">IF(OR(A370="",B370=""),"",IF(Settings!$B$13="Y",INT(IF(UPPER(E370)="Y",D370,MAX(0,D370-Settings!$B$9)))+IF(MOD(IF(UPPER(E370)="Y",D370,MAX(0,D370-Settings!$B$9)),1)&lt;0.25,0,IF(MOD(IF(UPPER(E370)="Y",D370,MAX(0,D370-Settings!$B$9)),1)&lt;=0.5,0.5,1)),IF(UPPER(E370)="Y",D370,MAX(0,D370-Settings!$B$9))))</f>
        <v/>
      </c>
      <c r="G370" s="33" t="str">
        <f aca="false">IF(F370="","",IFERROR(INDEX(Employees!$I$5:$I$104,MATCH(B370,Employees!$A$5:$A$104,0)),0))</f>
        <v/>
      </c>
      <c r="H370" s="34" t="str">
        <f aca="false">IF(F370="","",ROUND(F370*G370,0))</f>
        <v/>
      </c>
      <c r="I370" s="35" t="str">
        <f aca="false">IF(A370="","","Q"&amp;(INT(MOD(MONTH(A370)-4,12)/3)+1)&amp;" "&amp;IF(MONTH(A370)&gt;=4,YEAR(A370),YEAR(A370)-1)&amp;"-"&amp;RIGHT(IF(MONTH(A370)&gt;=4,YEAR(A370),YEAR(A370)-1)+1,2))</f>
        <v/>
      </c>
      <c r="J370" s="27"/>
      <c r="K370" s="27"/>
    </row>
    <row r="371" customFormat="false" ht="15" hidden="false" customHeight="true" outlineLevel="0" collapsed="false">
      <c r="A371" s="36"/>
      <c r="B371" s="27"/>
      <c r="C371" s="30" t="str">
        <f aca="false">IF(B371="","",IFERROR(INDEX(Employees!$B$5:$B$104,MATCH(B371,Employees!$A$5:$A$104,0)),"Unknown code"))</f>
        <v/>
      </c>
      <c r="D371" s="37"/>
      <c r="E371" s="27"/>
      <c r="F371" s="32" t="str">
        <f aca="false">IF(OR(A371="",B371=""),"",IF(Settings!$B$13="Y",INT(IF(UPPER(E371)="Y",D371,MAX(0,D371-Settings!$B$9)))+IF(MOD(IF(UPPER(E371)="Y",D371,MAX(0,D371-Settings!$B$9)),1)&lt;0.25,0,IF(MOD(IF(UPPER(E371)="Y",D371,MAX(0,D371-Settings!$B$9)),1)&lt;=0.5,0.5,1)),IF(UPPER(E371)="Y",D371,MAX(0,D371-Settings!$B$9))))</f>
        <v/>
      </c>
      <c r="G371" s="33" t="str">
        <f aca="false">IF(F371="","",IFERROR(INDEX(Employees!$I$5:$I$104,MATCH(B371,Employees!$A$5:$A$104,0)),0))</f>
        <v/>
      </c>
      <c r="H371" s="34" t="str">
        <f aca="false">IF(F371="","",ROUND(F371*G371,0))</f>
        <v/>
      </c>
      <c r="I371" s="35" t="str">
        <f aca="false">IF(A371="","","Q"&amp;(INT(MOD(MONTH(A371)-4,12)/3)+1)&amp;" "&amp;IF(MONTH(A371)&gt;=4,YEAR(A371),YEAR(A371)-1)&amp;"-"&amp;RIGHT(IF(MONTH(A371)&gt;=4,YEAR(A371),YEAR(A371)-1)+1,2))</f>
        <v/>
      </c>
      <c r="J371" s="27"/>
      <c r="K371" s="27"/>
    </row>
    <row r="372" customFormat="false" ht="15" hidden="false" customHeight="true" outlineLevel="0" collapsed="false">
      <c r="A372" s="36"/>
      <c r="B372" s="27"/>
      <c r="C372" s="30" t="str">
        <f aca="false">IF(B372="","",IFERROR(INDEX(Employees!$B$5:$B$104,MATCH(B372,Employees!$A$5:$A$104,0)),"Unknown code"))</f>
        <v/>
      </c>
      <c r="D372" s="37"/>
      <c r="E372" s="27"/>
      <c r="F372" s="32" t="str">
        <f aca="false">IF(OR(A372="",B372=""),"",IF(Settings!$B$13="Y",INT(IF(UPPER(E372)="Y",D372,MAX(0,D372-Settings!$B$9)))+IF(MOD(IF(UPPER(E372)="Y",D372,MAX(0,D372-Settings!$B$9)),1)&lt;0.25,0,IF(MOD(IF(UPPER(E372)="Y",D372,MAX(0,D372-Settings!$B$9)),1)&lt;=0.5,0.5,1)),IF(UPPER(E372)="Y",D372,MAX(0,D372-Settings!$B$9))))</f>
        <v/>
      </c>
      <c r="G372" s="33" t="str">
        <f aca="false">IF(F372="","",IFERROR(INDEX(Employees!$I$5:$I$104,MATCH(B372,Employees!$A$5:$A$104,0)),0))</f>
        <v/>
      </c>
      <c r="H372" s="34" t="str">
        <f aca="false">IF(F372="","",ROUND(F372*G372,0))</f>
        <v/>
      </c>
      <c r="I372" s="35" t="str">
        <f aca="false">IF(A372="","","Q"&amp;(INT(MOD(MONTH(A372)-4,12)/3)+1)&amp;" "&amp;IF(MONTH(A372)&gt;=4,YEAR(A372),YEAR(A372)-1)&amp;"-"&amp;RIGHT(IF(MONTH(A372)&gt;=4,YEAR(A372),YEAR(A372)-1)+1,2))</f>
        <v/>
      </c>
      <c r="J372" s="27"/>
      <c r="K372" s="27"/>
    </row>
    <row r="373" customFormat="false" ht="15" hidden="false" customHeight="true" outlineLevel="0" collapsed="false">
      <c r="A373" s="36"/>
      <c r="B373" s="27"/>
      <c r="C373" s="30" t="str">
        <f aca="false">IF(B373="","",IFERROR(INDEX(Employees!$B$5:$B$104,MATCH(B373,Employees!$A$5:$A$104,0)),"Unknown code"))</f>
        <v/>
      </c>
      <c r="D373" s="37"/>
      <c r="E373" s="27"/>
      <c r="F373" s="32" t="str">
        <f aca="false">IF(OR(A373="",B373=""),"",IF(Settings!$B$13="Y",INT(IF(UPPER(E373)="Y",D373,MAX(0,D373-Settings!$B$9)))+IF(MOD(IF(UPPER(E373)="Y",D373,MAX(0,D373-Settings!$B$9)),1)&lt;0.25,0,IF(MOD(IF(UPPER(E373)="Y",D373,MAX(0,D373-Settings!$B$9)),1)&lt;=0.5,0.5,1)),IF(UPPER(E373)="Y",D373,MAX(0,D373-Settings!$B$9))))</f>
        <v/>
      </c>
      <c r="G373" s="33" t="str">
        <f aca="false">IF(F373="","",IFERROR(INDEX(Employees!$I$5:$I$104,MATCH(B373,Employees!$A$5:$A$104,0)),0))</f>
        <v/>
      </c>
      <c r="H373" s="34" t="str">
        <f aca="false">IF(F373="","",ROUND(F373*G373,0))</f>
        <v/>
      </c>
      <c r="I373" s="35" t="str">
        <f aca="false">IF(A373="","","Q"&amp;(INT(MOD(MONTH(A373)-4,12)/3)+1)&amp;" "&amp;IF(MONTH(A373)&gt;=4,YEAR(A373),YEAR(A373)-1)&amp;"-"&amp;RIGHT(IF(MONTH(A373)&gt;=4,YEAR(A373),YEAR(A373)-1)+1,2))</f>
        <v/>
      </c>
      <c r="J373" s="27"/>
      <c r="K373" s="27"/>
    </row>
    <row r="374" customFormat="false" ht="15" hidden="false" customHeight="true" outlineLevel="0" collapsed="false">
      <c r="A374" s="36"/>
      <c r="B374" s="27"/>
      <c r="C374" s="30" t="str">
        <f aca="false">IF(B374="","",IFERROR(INDEX(Employees!$B$5:$B$104,MATCH(B374,Employees!$A$5:$A$104,0)),"Unknown code"))</f>
        <v/>
      </c>
      <c r="D374" s="37"/>
      <c r="E374" s="27"/>
      <c r="F374" s="32" t="str">
        <f aca="false">IF(OR(A374="",B374=""),"",IF(Settings!$B$13="Y",INT(IF(UPPER(E374)="Y",D374,MAX(0,D374-Settings!$B$9)))+IF(MOD(IF(UPPER(E374)="Y",D374,MAX(0,D374-Settings!$B$9)),1)&lt;0.25,0,IF(MOD(IF(UPPER(E374)="Y",D374,MAX(0,D374-Settings!$B$9)),1)&lt;=0.5,0.5,1)),IF(UPPER(E374)="Y",D374,MAX(0,D374-Settings!$B$9))))</f>
        <v/>
      </c>
      <c r="G374" s="33" t="str">
        <f aca="false">IF(F374="","",IFERROR(INDEX(Employees!$I$5:$I$104,MATCH(B374,Employees!$A$5:$A$104,0)),0))</f>
        <v/>
      </c>
      <c r="H374" s="34" t="str">
        <f aca="false">IF(F374="","",ROUND(F374*G374,0))</f>
        <v/>
      </c>
      <c r="I374" s="35" t="str">
        <f aca="false">IF(A374="","","Q"&amp;(INT(MOD(MONTH(A374)-4,12)/3)+1)&amp;" "&amp;IF(MONTH(A374)&gt;=4,YEAR(A374),YEAR(A374)-1)&amp;"-"&amp;RIGHT(IF(MONTH(A374)&gt;=4,YEAR(A374),YEAR(A374)-1)+1,2))</f>
        <v/>
      </c>
      <c r="J374" s="27"/>
      <c r="K374" s="27"/>
    </row>
    <row r="375" customFormat="false" ht="15" hidden="false" customHeight="true" outlineLevel="0" collapsed="false">
      <c r="A375" s="36"/>
      <c r="B375" s="27"/>
      <c r="C375" s="30" t="str">
        <f aca="false">IF(B375="","",IFERROR(INDEX(Employees!$B$5:$B$104,MATCH(B375,Employees!$A$5:$A$104,0)),"Unknown code"))</f>
        <v/>
      </c>
      <c r="D375" s="37"/>
      <c r="E375" s="27"/>
      <c r="F375" s="32" t="str">
        <f aca="false">IF(OR(A375="",B375=""),"",IF(Settings!$B$13="Y",INT(IF(UPPER(E375)="Y",D375,MAX(0,D375-Settings!$B$9)))+IF(MOD(IF(UPPER(E375)="Y",D375,MAX(0,D375-Settings!$B$9)),1)&lt;0.25,0,IF(MOD(IF(UPPER(E375)="Y",D375,MAX(0,D375-Settings!$B$9)),1)&lt;=0.5,0.5,1)),IF(UPPER(E375)="Y",D375,MAX(0,D375-Settings!$B$9))))</f>
        <v/>
      </c>
      <c r="G375" s="33" t="str">
        <f aca="false">IF(F375="","",IFERROR(INDEX(Employees!$I$5:$I$104,MATCH(B375,Employees!$A$5:$A$104,0)),0))</f>
        <v/>
      </c>
      <c r="H375" s="34" t="str">
        <f aca="false">IF(F375="","",ROUND(F375*G375,0))</f>
        <v/>
      </c>
      <c r="I375" s="35" t="str">
        <f aca="false">IF(A375="","","Q"&amp;(INT(MOD(MONTH(A375)-4,12)/3)+1)&amp;" "&amp;IF(MONTH(A375)&gt;=4,YEAR(A375),YEAR(A375)-1)&amp;"-"&amp;RIGHT(IF(MONTH(A375)&gt;=4,YEAR(A375),YEAR(A375)-1)+1,2))</f>
        <v/>
      </c>
      <c r="J375" s="27"/>
      <c r="K375" s="27"/>
    </row>
    <row r="376" customFormat="false" ht="15" hidden="false" customHeight="true" outlineLevel="0" collapsed="false">
      <c r="A376" s="36"/>
      <c r="B376" s="27"/>
      <c r="C376" s="30" t="str">
        <f aca="false">IF(B376="","",IFERROR(INDEX(Employees!$B$5:$B$104,MATCH(B376,Employees!$A$5:$A$104,0)),"Unknown code"))</f>
        <v/>
      </c>
      <c r="D376" s="37"/>
      <c r="E376" s="27"/>
      <c r="F376" s="32" t="str">
        <f aca="false">IF(OR(A376="",B376=""),"",IF(Settings!$B$13="Y",INT(IF(UPPER(E376)="Y",D376,MAX(0,D376-Settings!$B$9)))+IF(MOD(IF(UPPER(E376)="Y",D376,MAX(0,D376-Settings!$B$9)),1)&lt;0.25,0,IF(MOD(IF(UPPER(E376)="Y",D376,MAX(0,D376-Settings!$B$9)),1)&lt;=0.5,0.5,1)),IF(UPPER(E376)="Y",D376,MAX(0,D376-Settings!$B$9))))</f>
        <v/>
      </c>
      <c r="G376" s="33" t="str">
        <f aca="false">IF(F376="","",IFERROR(INDEX(Employees!$I$5:$I$104,MATCH(B376,Employees!$A$5:$A$104,0)),0))</f>
        <v/>
      </c>
      <c r="H376" s="34" t="str">
        <f aca="false">IF(F376="","",ROUND(F376*G376,0))</f>
        <v/>
      </c>
      <c r="I376" s="35" t="str">
        <f aca="false">IF(A376="","","Q"&amp;(INT(MOD(MONTH(A376)-4,12)/3)+1)&amp;" "&amp;IF(MONTH(A376)&gt;=4,YEAR(A376),YEAR(A376)-1)&amp;"-"&amp;RIGHT(IF(MONTH(A376)&gt;=4,YEAR(A376),YEAR(A376)-1)+1,2))</f>
        <v/>
      </c>
      <c r="J376" s="27"/>
      <c r="K376" s="27"/>
    </row>
    <row r="377" customFormat="false" ht="15" hidden="false" customHeight="true" outlineLevel="0" collapsed="false">
      <c r="A377" s="36"/>
      <c r="B377" s="27"/>
      <c r="C377" s="30" t="str">
        <f aca="false">IF(B377="","",IFERROR(INDEX(Employees!$B$5:$B$104,MATCH(B377,Employees!$A$5:$A$104,0)),"Unknown code"))</f>
        <v/>
      </c>
      <c r="D377" s="37"/>
      <c r="E377" s="27"/>
      <c r="F377" s="32" t="str">
        <f aca="false">IF(OR(A377="",B377=""),"",IF(Settings!$B$13="Y",INT(IF(UPPER(E377)="Y",D377,MAX(0,D377-Settings!$B$9)))+IF(MOD(IF(UPPER(E377)="Y",D377,MAX(0,D377-Settings!$B$9)),1)&lt;0.25,0,IF(MOD(IF(UPPER(E377)="Y",D377,MAX(0,D377-Settings!$B$9)),1)&lt;=0.5,0.5,1)),IF(UPPER(E377)="Y",D377,MAX(0,D377-Settings!$B$9))))</f>
        <v/>
      </c>
      <c r="G377" s="33" t="str">
        <f aca="false">IF(F377="","",IFERROR(INDEX(Employees!$I$5:$I$104,MATCH(B377,Employees!$A$5:$A$104,0)),0))</f>
        <v/>
      </c>
      <c r="H377" s="34" t="str">
        <f aca="false">IF(F377="","",ROUND(F377*G377,0))</f>
        <v/>
      </c>
      <c r="I377" s="35" t="str">
        <f aca="false">IF(A377="","","Q"&amp;(INT(MOD(MONTH(A377)-4,12)/3)+1)&amp;" "&amp;IF(MONTH(A377)&gt;=4,YEAR(A377),YEAR(A377)-1)&amp;"-"&amp;RIGHT(IF(MONTH(A377)&gt;=4,YEAR(A377),YEAR(A377)-1)+1,2))</f>
        <v/>
      </c>
      <c r="J377" s="27"/>
      <c r="K377" s="27"/>
    </row>
    <row r="378" customFormat="false" ht="15" hidden="false" customHeight="true" outlineLevel="0" collapsed="false">
      <c r="A378" s="36"/>
      <c r="B378" s="27"/>
      <c r="C378" s="30" t="str">
        <f aca="false">IF(B378="","",IFERROR(INDEX(Employees!$B$5:$B$104,MATCH(B378,Employees!$A$5:$A$104,0)),"Unknown code"))</f>
        <v/>
      </c>
      <c r="D378" s="37"/>
      <c r="E378" s="27"/>
      <c r="F378" s="32" t="str">
        <f aca="false">IF(OR(A378="",B378=""),"",IF(Settings!$B$13="Y",INT(IF(UPPER(E378)="Y",D378,MAX(0,D378-Settings!$B$9)))+IF(MOD(IF(UPPER(E378)="Y",D378,MAX(0,D378-Settings!$B$9)),1)&lt;0.25,0,IF(MOD(IF(UPPER(E378)="Y",D378,MAX(0,D378-Settings!$B$9)),1)&lt;=0.5,0.5,1)),IF(UPPER(E378)="Y",D378,MAX(0,D378-Settings!$B$9))))</f>
        <v/>
      </c>
      <c r="G378" s="33" t="str">
        <f aca="false">IF(F378="","",IFERROR(INDEX(Employees!$I$5:$I$104,MATCH(B378,Employees!$A$5:$A$104,0)),0))</f>
        <v/>
      </c>
      <c r="H378" s="34" t="str">
        <f aca="false">IF(F378="","",ROUND(F378*G378,0))</f>
        <v/>
      </c>
      <c r="I378" s="35" t="str">
        <f aca="false">IF(A378="","","Q"&amp;(INT(MOD(MONTH(A378)-4,12)/3)+1)&amp;" "&amp;IF(MONTH(A378)&gt;=4,YEAR(A378),YEAR(A378)-1)&amp;"-"&amp;RIGHT(IF(MONTH(A378)&gt;=4,YEAR(A378),YEAR(A378)-1)+1,2))</f>
        <v/>
      </c>
      <c r="J378" s="27"/>
      <c r="K378" s="27"/>
    </row>
    <row r="379" customFormat="false" ht="15" hidden="false" customHeight="true" outlineLevel="0" collapsed="false">
      <c r="A379" s="36"/>
      <c r="B379" s="27"/>
      <c r="C379" s="30" t="str">
        <f aca="false">IF(B379="","",IFERROR(INDEX(Employees!$B$5:$B$104,MATCH(B379,Employees!$A$5:$A$104,0)),"Unknown code"))</f>
        <v/>
      </c>
      <c r="D379" s="37"/>
      <c r="E379" s="27"/>
      <c r="F379" s="32" t="str">
        <f aca="false">IF(OR(A379="",B379=""),"",IF(Settings!$B$13="Y",INT(IF(UPPER(E379)="Y",D379,MAX(0,D379-Settings!$B$9)))+IF(MOD(IF(UPPER(E379)="Y",D379,MAX(0,D379-Settings!$B$9)),1)&lt;0.25,0,IF(MOD(IF(UPPER(E379)="Y",D379,MAX(0,D379-Settings!$B$9)),1)&lt;=0.5,0.5,1)),IF(UPPER(E379)="Y",D379,MAX(0,D379-Settings!$B$9))))</f>
        <v/>
      </c>
      <c r="G379" s="33" t="str">
        <f aca="false">IF(F379="","",IFERROR(INDEX(Employees!$I$5:$I$104,MATCH(B379,Employees!$A$5:$A$104,0)),0))</f>
        <v/>
      </c>
      <c r="H379" s="34" t="str">
        <f aca="false">IF(F379="","",ROUND(F379*G379,0))</f>
        <v/>
      </c>
      <c r="I379" s="35" t="str">
        <f aca="false">IF(A379="","","Q"&amp;(INT(MOD(MONTH(A379)-4,12)/3)+1)&amp;" "&amp;IF(MONTH(A379)&gt;=4,YEAR(A379),YEAR(A379)-1)&amp;"-"&amp;RIGHT(IF(MONTH(A379)&gt;=4,YEAR(A379),YEAR(A379)-1)+1,2))</f>
        <v/>
      </c>
      <c r="J379" s="27"/>
      <c r="K379" s="27"/>
    </row>
    <row r="380" customFormat="false" ht="15" hidden="false" customHeight="true" outlineLevel="0" collapsed="false">
      <c r="A380" s="36"/>
      <c r="B380" s="27"/>
      <c r="C380" s="30" t="str">
        <f aca="false">IF(B380="","",IFERROR(INDEX(Employees!$B$5:$B$104,MATCH(B380,Employees!$A$5:$A$104,0)),"Unknown code"))</f>
        <v/>
      </c>
      <c r="D380" s="37"/>
      <c r="E380" s="27"/>
      <c r="F380" s="32" t="str">
        <f aca="false">IF(OR(A380="",B380=""),"",IF(Settings!$B$13="Y",INT(IF(UPPER(E380)="Y",D380,MAX(0,D380-Settings!$B$9)))+IF(MOD(IF(UPPER(E380)="Y",D380,MAX(0,D380-Settings!$B$9)),1)&lt;0.25,0,IF(MOD(IF(UPPER(E380)="Y",D380,MAX(0,D380-Settings!$B$9)),1)&lt;=0.5,0.5,1)),IF(UPPER(E380)="Y",D380,MAX(0,D380-Settings!$B$9))))</f>
        <v/>
      </c>
      <c r="G380" s="33" t="str">
        <f aca="false">IF(F380="","",IFERROR(INDEX(Employees!$I$5:$I$104,MATCH(B380,Employees!$A$5:$A$104,0)),0))</f>
        <v/>
      </c>
      <c r="H380" s="34" t="str">
        <f aca="false">IF(F380="","",ROUND(F380*G380,0))</f>
        <v/>
      </c>
      <c r="I380" s="35" t="str">
        <f aca="false">IF(A380="","","Q"&amp;(INT(MOD(MONTH(A380)-4,12)/3)+1)&amp;" "&amp;IF(MONTH(A380)&gt;=4,YEAR(A380),YEAR(A380)-1)&amp;"-"&amp;RIGHT(IF(MONTH(A380)&gt;=4,YEAR(A380),YEAR(A380)-1)+1,2))</f>
        <v/>
      </c>
      <c r="J380" s="27"/>
      <c r="K380" s="27"/>
    </row>
    <row r="381" customFormat="false" ht="15" hidden="false" customHeight="true" outlineLevel="0" collapsed="false">
      <c r="A381" s="36"/>
      <c r="B381" s="27"/>
      <c r="C381" s="30" t="str">
        <f aca="false">IF(B381="","",IFERROR(INDEX(Employees!$B$5:$B$104,MATCH(B381,Employees!$A$5:$A$104,0)),"Unknown code"))</f>
        <v/>
      </c>
      <c r="D381" s="37"/>
      <c r="E381" s="27"/>
      <c r="F381" s="32" t="str">
        <f aca="false">IF(OR(A381="",B381=""),"",IF(Settings!$B$13="Y",INT(IF(UPPER(E381)="Y",D381,MAX(0,D381-Settings!$B$9)))+IF(MOD(IF(UPPER(E381)="Y",D381,MAX(0,D381-Settings!$B$9)),1)&lt;0.25,0,IF(MOD(IF(UPPER(E381)="Y",D381,MAX(0,D381-Settings!$B$9)),1)&lt;=0.5,0.5,1)),IF(UPPER(E381)="Y",D381,MAX(0,D381-Settings!$B$9))))</f>
        <v/>
      </c>
      <c r="G381" s="33" t="str">
        <f aca="false">IF(F381="","",IFERROR(INDEX(Employees!$I$5:$I$104,MATCH(B381,Employees!$A$5:$A$104,0)),0))</f>
        <v/>
      </c>
      <c r="H381" s="34" t="str">
        <f aca="false">IF(F381="","",ROUND(F381*G381,0))</f>
        <v/>
      </c>
      <c r="I381" s="35" t="str">
        <f aca="false">IF(A381="","","Q"&amp;(INT(MOD(MONTH(A381)-4,12)/3)+1)&amp;" "&amp;IF(MONTH(A381)&gt;=4,YEAR(A381),YEAR(A381)-1)&amp;"-"&amp;RIGHT(IF(MONTH(A381)&gt;=4,YEAR(A381),YEAR(A381)-1)+1,2))</f>
        <v/>
      </c>
      <c r="J381" s="27"/>
      <c r="K381" s="27"/>
    </row>
    <row r="382" customFormat="false" ht="15" hidden="false" customHeight="true" outlineLevel="0" collapsed="false">
      <c r="A382" s="36"/>
      <c r="B382" s="27"/>
      <c r="C382" s="30" t="str">
        <f aca="false">IF(B382="","",IFERROR(INDEX(Employees!$B$5:$B$104,MATCH(B382,Employees!$A$5:$A$104,0)),"Unknown code"))</f>
        <v/>
      </c>
      <c r="D382" s="37"/>
      <c r="E382" s="27"/>
      <c r="F382" s="32" t="str">
        <f aca="false">IF(OR(A382="",B382=""),"",IF(Settings!$B$13="Y",INT(IF(UPPER(E382)="Y",D382,MAX(0,D382-Settings!$B$9)))+IF(MOD(IF(UPPER(E382)="Y",D382,MAX(0,D382-Settings!$B$9)),1)&lt;0.25,0,IF(MOD(IF(UPPER(E382)="Y",D382,MAX(0,D382-Settings!$B$9)),1)&lt;=0.5,0.5,1)),IF(UPPER(E382)="Y",D382,MAX(0,D382-Settings!$B$9))))</f>
        <v/>
      </c>
      <c r="G382" s="33" t="str">
        <f aca="false">IF(F382="","",IFERROR(INDEX(Employees!$I$5:$I$104,MATCH(B382,Employees!$A$5:$A$104,0)),0))</f>
        <v/>
      </c>
      <c r="H382" s="34" t="str">
        <f aca="false">IF(F382="","",ROUND(F382*G382,0))</f>
        <v/>
      </c>
      <c r="I382" s="35" t="str">
        <f aca="false">IF(A382="","","Q"&amp;(INT(MOD(MONTH(A382)-4,12)/3)+1)&amp;" "&amp;IF(MONTH(A382)&gt;=4,YEAR(A382),YEAR(A382)-1)&amp;"-"&amp;RIGHT(IF(MONTH(A382)&gt;=4,YEAR(A382),YEAR(A382)-1)+1,2))</f>
        <v/>
      </c>
      <c r="J382" s="27"/>
      <c r="K382" s="27"/>
    </row>
    <row r="383" customFormat="false" ht="15" hidden="false" customHeight="true" outlineLevel="0" collapsed="false">
      <c r="A383" s="36"/>
      <c r="B383" s="27"/>
      <c r="C383" s="30" t="str">
        <f aca="false">IF(B383="","",IFERROR(INDEX(Employees!$B$5:$B$104,MATCH(B383,Employees!$A$5:$A$104,0)),"Unknown code"))</f>
        <v/>
      </c>
      <c r="D383" s="37"/>
      <c r="E383" s="27"/>
      <c r="F383" s="32" t="str">
        <f aca="false">IF(OR(A383="",B383=""),"",IF(Settings!$B$13="Y",INT(IF(UPPER(E383)="Y",D383,MAX(0,D383-Settings!$B$9)))+IF(MOD(IF(UPPER(E383)="Y",D383,MAX(0,D383-Settings!$B$9)),1)&lt;0.25,0,IF(MOD(IF(UPPER(E383)="Y",D383,MAX(0,D383-Settings!$B$9)),1)&lt;=0.5,0.5,1)),IF(UPPER(E383)="Y",D383,MAX(0,D383-Settings!$B$9))))</f>
        <v/>
      </c>
      <c r="G383" s="33" t="str">
        <f aca="false">IF(F383="","",IFERROR(INDEX(Employees!$I$5:$I$104,MATCH(B383,Employees!$A$5:$A$104,0)),0))</f>
        <v/>
      </c>
      <c r="H383" s="34" t="str">
        <f aca="false">IF(F383="","",ROUND(F383*G383,0))</f>
        <v/>
      </c>
      <c r="I383" s="35" t="str">
        <f aca="false">IF(A383="","","Q"&amp;(INT(MOD(MONTH(A383)-4,12)/3)+1)&amp;" "&amp;IF(MONTH(A383)&gt;=4,YEAR(A383),YEAR(A383)-1)&amp;"-"&amp;RIGHT(IF(MONTH(A383)&gt;=4,YEAR(A383),YEAR(A383)-1)+1,2))</f>
        <v/>
      </c>
      <c r="J383" s="27"/>
      <c r="K383" s="27"/>
    </row>
    <row r="384" customFormat="false" ht="15" hidden="false" customHeight="true" outlineLevel="0" collapsed="false">
      <c r="A384" s="36"/>
      <c r="B384" s="27"/>
      <c r="C384" s="30" t="str">
        <f aca="false">IF(B384="","",IFERROR(INDEX(Employees!$B$5:$B$104,MATCH(B384,Employees!$A$5:$A$104,0)),"Unknown code"))</f>
        <v/>
      </c>
      <c r="D384" s="37"/>
      <c r="E384" s="27"/>
      <c r="F384" s="32" t="str">
        <f aca="false">IF(OR(A384="",B384=""),"",IF(Settings!$B$13="Y",INT(IF(UPPER(E384)="Y",D384,MAX(0,D384-Settings!$B$9)))+IF(MOD(IF(UPPER(E384)="Y",D384,MAX(0,D384-Settings!$B$9)),1)&lt;0.25,0,IF(MOD(IF(UPPER(E384)="Y",D384,MAX(0,D384-Settings!$B$9)),1)&lt;=0.5,0.5,1)),IF(UPPER(E384)="Y",D384,MAX(0,D384-Settings!$B$9))))</f>
        <v/>
      </c>
      <c r="G384" s="33" t="str">
        <f aca="false">IF(F384="","",IFERROR(INDEX(Employees!$I$5:$I$104,MATCH(B384,Employees!$A$5:$A$104,0)),0))</f>
        <v/>
      </c>
      <c r="H384" s="34" t="str">
        <f aca="false">IF(F384="","",ROUND(F384*G384,0))</f>
        <v/>
      </c>
      <c r="I384" s="35" t="str">
        <f aca="false">IF(A384="","","Q"&amp;(INT(MOD(MONTH(A384)-4,12)/3)+1)&amp;" "&amp;IF(MONTH(A384)&gt;=4,YEAR(A384),YEAR(A384)-1)&amp;"-"&amp;RIGHT(IF(MONTH(A384)&gt;=4,YEAR(A384),YEAR(A384)-1)+1,2))</f>
        <v/>
      </c>
      <c r="J384" s="27"/>
      <c r="K384" s="27"/>
    </row>
    <row r="385" customFormat="false" ht="15" hidden="false" customHeight="true" outlineLevel="0" collapsed="false">
      <c r="A385" s="36"/>
      <c r="B385" s="27"/>
      <c r="C385" s="30" t="str">
        <f aca="false">IF(B385="","",IFERROR(INDEX(Employees!$B$5:$B$104,MATCH(B385,Employees!$A$5:$A$104,0)),"Unknown code"))</f>
        <v/>
      </c>
      <c r="D385" s="37"/>
      <c r="E385" s="27"/>
      <c r="F385" s="32" t="str">
        <f aca="false">IF(OR(A385="",B385=""),"",IF(Settings!$B$13="Y",INT(IF(UPPER(E385)="Y",D385,MAX(0,D385-Settings!$B$9)))+IF(MOD(IF(UPPER(E385)="Y",D385,MAX(0,D385-Settings!$B$9)),1)&lt;0.25,0,IF(MOD(IF(UPPER(E385)="Y",D385,MAX(0,D385-Settings!$B$9)),1)&lt;=0.5,0.5,1)),IF(UPPER(E385)="Y",D385,MAX(0,D385-Settings!$B$9))))</f>
        <v/>
      </c>
      <c r="G385" s="33" t="str">
        <f aca="false">IF(F385="","",IFERROR(INDEX(Employees!$I$5:$I$104,MATCH(B385,Employees!$A$5:$A$104,0)),0))</f>
        <v/>
      </c>
      <c r="H385" s="34" t="str">
        <f aca="false">IF(F385="","",ROUND(F385*G385,0))</f>
        <v/>
      </c>
      <c r="I385" s="35" t="str">
        <f aca="false">IF(A385="","","Q"&amp;(INT(MOD(MONTH(A385)-4,12)/3)+1)&amp;" "&amp;IF(MONTH(A385)&gt;=4,YEAR(A385),YEAR(A385)-1)&amp;"-"&amp;RIGHT(IF(MONTH(A385)&gt;=4,YEAR(A385),YEAR(A385)-1)+1,2))</f>
        <v/>
      </c>
      <c r="J385" s="27"/>
      <c r="K385" s="27"/>
    </row>
    <row r="386" customFormat="false" ht="15" hidden="false" customHeight="true" outlineLevel="0" collapsed="false">
      <c r="A386" s="36"/>
      <c r="B386" s="27"/>
      <c r="C386" s="30" t="str">
        <f aca="false">IF(B386="","",IFERROR(INDEX(Employees!$B$5:$B$104,MATCH(B386,Employees!$A$5:$A$104,0)),"Unknown code"))</f>
        <v/>
      </c>
      <c r="D386" s="37"/>
      <c r="E386" s="27"/>
      <c r="F386" s="32" t="str">
        <f aca="false">IF(OR(A386="",B386=""),"",IF(Settings!$B$13="Y",INT(IF(UPPER(E386)="Y",D386,MAX(0,D386-Settings!$B$9)))+IF(MOD(IF(UPPER(E386)="Y",D386,MAX(0,D386-Settings!$B$9)),1)&lt;0.25,0,IF(MOD(IF(UPPER(E386)="Y",D386,MAX(0,D386-Settings!$B$9)),1)&lt;=0.5,0.5,1)),IF(UPPER(E386)="Y",D386,MAX(0,D386-Settings!$B$9))))</f>
        <v/>
      </c>
      <c r="G386" s="33" t="str">
        <f aca="false">IF(F386="","",IFERROR(INDEX(Employees!$I$5:$I$104,MATCH(B386,Employees!$A$5:$A$104,0)),0))</f>
        <v/>
      </c>
      <c r="H386" s="34" t="str">
        <f aca="false">IF(F386="","",ROUND(F386*G386,0))</f>
        <v/>
      </c>
      <c r="I386" s="35" t="str">
        <f aca="false">IF(A386="","","Q"&amp;(INT(MOD(MONTH(A386)-4,12)/3)+1)&amp;" "&amp;IF(MONTH(A386)&gt;=4,YEAR(A386),YEAR(A386)-1)&amp;"-"&amp;RIGHT(IF(MONTH(A386)&gt;=4,YEAR(A386),YEAR(A386)-1)+1,2))</f>
        <v/>
      </c>
      <c r="J386" s="27"/>
      <c r="K386" s="27"/>
    </row>
    <row r="387" customFormat="false" ht="15" hidden="false" customHeight="true" outlineLevel="0" collapsed="false">
      <c r="A387" s="36"/>
      <c r="B387" s="27"/>
      <c r="C387" s="30" t="str">
        <f aca="false">IF(B387="","",IFERROR(INDEX(Employees!$B$5:$B$104,MATCH(B387,Employees!$A$5:$A$104,0)),"Unknown code"))</f>
        <v/>
      </c>
      <c r="D387" s="37"/>
      <c r="E387" s="27"/>
      <c r="F387" s="32" t="str">
        <f aca="false">IF(OR(A387="",B387=""),"",IF(Settings!$B$13="Y",INT(IF(UPPER(E387)="Y",D387,MAX(0,D387-Settings!$B$9)))+IF(MOD(IF(UPPER(E387)="Y",D387,MAX(0,D387-Settings!$B$9)),1)&lt;0.25,0,IF(MOD(IF(UPPER(E387)="Y",D387,MAX(0,D387-Settings!$B$9)),1)&lt;=0.5,0.5,1)),IF(UPPER(E387)="Y",D387,MAX(0,D387-Settings!$B$9))))</f>
        <v/>
      </c>
      <c r="G387" s="33" t="str">
        <f aca="false">IF(F387="","",IFERROR(INDEX(Employees!$I$5:$I$104,MATCH(B387,Employees!$A$5:$A$104,0)),0))</f>
        <v/>
      </c>
      <c r="H387" s="34" t="str">
        <f aca="false">IF(F387="","",ROUND(F387*G387,0))</f>
        <v/>
      </c>
      <c r="I387" s="35" t="str">
        <f aca="false">IF(A387="","","Q"&amp;(INT(MOD(MONTH(A387)-4,12)/3)+1)&amp;" "&amp;IF(MONTH(A387)&gt;=4,YEAR(A387),YEAR(A387)-1)&amp;"-"&amp;RIGHT(IF(MONTH(A387)&gt;=4,YEAR(A387),YEAR(A387)-1)+1,2))</f>
        <v/>
      </c>
      <c r="J387" s="27"/>
      <c r="K387" s="27"/>
    </row>
    <row r="388" customFormat="false" ht="15" hidden="false" customHeight="true" outlineLevel="0" collapsed="false">
      <c r="A388" s="36"/>
      <c r="B388" s="27"/>
      <c r="C388" s="30" t="str">
        <f aca="false">IF(B388="","",IFERROR(INDEX(Employees!$B$5:$B$104,MATCH(B388,Employees!$A$5:$A$104,0)),"Unknown code"))</f>
        <v/>
      </c>
      <c r="D388" s="37"/>
      <c r="E388" s="27"/>
      <c r="F388" s="32" t="str">
        <f aca="false">IF(OR(A388="",B388=""),"",IF(Settings!$B$13="Y",INT(IF(UPPER(E388)="Y",D388,MAX(0,D388-Settings!$B$9)))+IF(MOD(IF(UPPER(E388)="Y",D388,MAX(0,D388-Settings!$B$9)),1)&lt;0.25,0,IF(MOD(IF(UPPER(E388)="Y",D388,MAX(0,D388-Settings!$B$9)),1)&lt;=0.5,0.5,1)),IF(UPPER(E388)="Y",D388,MAX(0,D388-Settings!$B$9))))</f>
        <v/>
      </c>
      <c r="G388" s="33" t="str">
        <f aca="false">IF(F388="","",IFERROR(INDEX(Employees!$I$5:$I$104,MATCH(B388,Employees!$A$5:$A$104,0)),0))</f>
        <v/>
      </c>
      <c r="H388" s="34" t="str">
        <f aca="false">IF(F388="","",ROUND(F388*G388,0))</f>
        <v/>
      </c>
      <c r="I388" s="35" t="str">
        <f aca="false">IF(A388="","","Q"&amp;(INT(MOD(MONTH(A388)-4,12)/3)+1)&amp;" "&amp;IF(MONTH(A388)&gt;=4,YEAR(A388),YEAR(A388)-1)&amp;"-"&amp;RIGHT(IF(MONTH(A388)&gt;=4,YEAR(A388),YEAR(A388)-1)+1,2))</f>
        <v/>
      </c>
      <c r="J388" s="27"/>
      <c r="K388" s="27"/>
    </row>
    <row r="389" customFormat="false" ht="15" hidden="false" customHeight="true" outlineLevel="0" collapsed="false">
      <c r="A389" s="36"/>
      <c r="B389" s="27"/>
      <c r="C389" s="30" t="str">
        <f aca="false">IF(B389="","",IFERROR(INDEX(Employees!$B$5:$B$104,MATCH(B389,Employees!$A$5:$A$104,0)),"Unknown code"))</f>
        <v/>
      </c>
      <c r="D389" s="37"/>
      <c r="E389" s="27"/>
      <c r="F389" s="32" t="str">
        <f aca="false">IF(OR(A389="",B389=""),"",IF(Settings!$B$13="Y",INT(IF(UPPER(E389)="Y",D389,MAX(0,D389-Settings!$B$9)))+IF(MOD(IF(UPPER(E389)="Y",D389,MAX(0,D389-Settings!$B$9)),1)&lt;0.25,0,IF(MOD(IF(UPPER(E389)="Y",D389,MAX(0,D389-Settings!$B$9)),1)&lt;=0.5,0.5,1)),IF(UPPER(E389)="Y",D389,MAX(0,D389-Settings!$B$9))))</f>
        <v/>
      </c>
      <c r="G389" s="33" t="str">
        <f aca="false">IF(F389="","",IFERROR(INDEX(Employees!$I$5:$I$104,MATCH(B389,Employees!$A$5:$A$104,0)),0))</f>
        <v/>
      </c>
      <c r="H389" s="34" t="str">
        <f aca="false">IF(F389="","",ROUND(F389*G389,0))</f>
        <v/>
      </c>
      <c r="I389" s="35" t="str">
        <f aca="false">IF(A389="","","Q"&amp;(INT(MOD(MONTH(A389)-4,12)/3)+1)&amp;" "&amp;IF(MONTH(A389)&gt;=4,YEAR(A389),YEAR(A389)-1)&amp;"-"&amp;RIGHT(IF(MONTH(A389)&gt;=4,YEAR(A389),YEAR(A389)-1)+1,2))</f>
        <v/>
      </c>
      <c r="J389" s="27"/>
      <c r="K389" s="27"/>
    </row>
    <row r="390" customFormat="false" ht="15" hidden="false" customHeight="true" outlineLevel="0" collapsed="false">
      <c r="A390" s="36"/>
      <c r="B390" s="27"/>
      <c r="C390" s="30" t="str">
        <f aca="false">IF(B390="","",IFERROR(INDEX(Employees!$B$5:$B$104,MATCH(B390,Employees!$A$5:$A$104,0)),"Unknown code"))</f>
        <v/>
      </c>
      <c r="D390" s="37"/>
      <c r="E390" s="27"/>
      <c r="F390" s="32" t="str">
        <f aca="false">IF(OR(A390="",B390=""),"",IF(Settings!$B$13="Y",INT(IF(UPPER(E390)="Y",D390,MAX(0,D390-Settings!$B$9)))+IF(MOD(IF(UPPER(E390)="Y",D390,MAX(0,D390-Settings!$B$9)),1)&lt;0.25,0,IF(MOD(IF(UPPER(E390)="Y",D390,MAX(0,D390-Settings!$B$9)),1)&lt;=0.5,0.5,1)),IF(UPPER(E390)="Y",D390,MAX(0,D390-Settings!$B$9))))</f>
        <v/>
      </c>
      <c r="G390" s="33" t="str">
        <f aca="false">IF(F390="","",IFERROR(INDEX(Employees!$I$5:$I$104,MATCH(B390,Employees!$A$5:$A$104,0)),0))</f>
        <v/>
      </c>
      <c r="H390" s="34" t="str">
        <f aca="false">IF(F390="","",ROUND(F390*G390,0))</f>
        <v/>
      </c>
      <c r="I390" s="35" t="str">
        <f aca="false">IF(A390="","","Q"&amp;(INT(MOD(MONTH(A390)-4,12)/3)+1)&amp;" "&amp;IF(MONTH(A390)&gt;=4,YEAR(A390),YEAR(A390)-1)&amp;"-"&amp;RIGHT(IF(MONTH(A390)&gt;=4,YEAR(A390),YEAR(A390)-1)+1,2))</f>
        <v/>
      </c>
      <c r="J390" s="27"/>
      <c r="K390" s="27"/>
    </row>
    <row r="391" customFormat="false" ht="15" hidden="false" customHeight="true" outlineLevel="0" collapsed="false">
      <c r="A391" s="36"/>
      <c r="B391" s="27"/>
      <c r="C391" s="30" t="str">
        <f aca="false">IF(B391="","",IFERROR(INDEX(Employees!$B$5:$B$104,MATCH(B391,Employees!$A$5:$A$104,0)),"Unknown code"))</f>
        <v/>
      </c>
      <c r="D391" s="37"/>
      <c r="E391" s="27"/>
      <c r="F391" s="32" t="str">
        <f aca="false">IF(OR(A391="",B391=""),"",IF(Settings!$B$13="Y",INT(IF(UPPER(E391)="Y",D391,MAX(0,D391-Settings!$B$9)))+IF(MOD(IF(UPPER(E391)="Y",D391,MAX(0,D391-Settings!$B$9)),1)&lt;0.25,0,IF(MOD(IF(UPPER(E391)="Y",D391,MAX(0,D391-Settings!$B$9)),1)&lt;=0.5,0.5,1)),IF(UPPER(E391)="Y",D391,MAX(0,D391-Settings!$B$9))))</f>
        <v/>
      </c>
      <c r="G391" s="33" t="str">
        <f aca="false">IF(F391="","",IFERROR(INDEX(Employees!$I$5:$I$104,MATCH(B391,Employees!$A$5:$A$104,0)),0))</f>
        <v/>
      </c>
      <c r="H391" s="34" t="str">
        <f aca="false">IF(F391="","",ROUND(F391*G391,0))</f>
        <v/>
      </c>
      <c r="I391" s="35" t="str">
        <f aca="false">IF(A391="","","Q"&amp;(INT(MOD(MONTH(A391)-4,12)/3)+1)&amp;" "&amp;IF(MONTH(A391)&gt;=4,YEAR(A391),YEAR(A391)-1)&amp;"-"&amp;RIGHT(IF(MONTH(A391)&gt;=4,YEAR(A391),YEAR(A391)-1)+1,2))</f>
        <v/>
      </c>
      <c r="J391" s="27"/>
      <c r="K391" s="27"/>
    </row>
    <row r="392" customFormat="false" ht="15" hidden="false" customHeight="true" outlineLevel="0" collapsed="false">
      <c r="A392" s="36"/>
      <c r="B392" s="27"/>
      <c r="C392" s="30" t="str">
        <f aca="false">IF(B392="","",IFERROR(INDEX(Employees!$B$5:$B$104,MATCH(B392,Employees!$A$5:$A$104,0)),"Unknown code"))</f>
        <v/>
      </c>
      <c r="D392" s="37"/>
      <c r="E392" s="27"/>
      <c r="F392" s="32" t="str">
        <f aca="false">IF(OR(A392="",B392=""),"",IF(Settings!$B$13="Y",INT(IF(UPPER(E392)="Y",D392,MAX(0,D392-Settings!$B$9)))+IF(MOD(IF(UPPER(E392)="Y",D392,MAX(0,D392-Settings!$B$9)),1)&lt;0.25,0,IF(MOD(IF(UPPER(E392)="Y",D392,MAX(0,D392-Settings!$B$9)),1)&lt;=0.5,0.5,1)),IF(UPPER(E392)="Y",D392,MAX(0,D392-Settings!$B$9))))</f>
        <v/>
      </c>
      <c r="G392" s="33" t="str">
        <f aca="false">IF(F392="","",IFERROR(INDEX(Employees!$I$5:$I$104,MATCH(B392,Employees!$A$5:$A$104,0)),0))</f>
        <v/>
      </c>
      <c r="H392" s="34" t="str">
        <f aca="false">IF(F392="","",ROUND(F392*G392,0))</f>
        <v/>
      </c>
      <c r="I392" s="35" t="str">
        <f aca="false">IF(A392="","","Q"&amp;(INT(MOD(MONTH(A392)-4,12)/3)+1)&amp;" "&amp;IF(MONTH(A392)&gt;=4,YEAR(A392),YEAR(A392)-1)&amp;"-"&amp;RIGHT(IF(MONTH(A392)&gt;=4,YEAR(A392),YEAR(A392)-1)+1,2))</f>
        <v/>
      </c>
      <c r="J392" s="27"/>
      <c r="K392" s="27"/>
    </row>
    <row r="393" customFormat="false" ht="15" hidden="false" customHeight="true" outlineLevel="0" collapsed="false">
      <c r="A393" s="36"/>
      <c r="B393" s="27"/>
      <c r="C393" s="30" t="str">
        <f aca="false">IF(B393="","",IFERROR(INDEX(Employees!$B$5:$B$104,MATCH(B393,Employees!$A$5:$A$104,0)),"Unknown code"))</f>
        <v/>
      </c>
      <c r="D393" s="37"/>
      <c r="E393" s="27"/>
      <c r="F393" s="32" t="str">
        <f aca="false">IF(OR(A393="",B393=""),"",IF(Settings!$B$13="Y",INT(IF(UPPER(E393)="Y",D393,MAX(0,D393-Settings!$B$9)))+IF(MOD(IF(UPPER(E393)="Y",D393,MAX(0,D393-Settings!$B$9)),1)&lt;0.25,0,IF(MOD(IF(UPPER(E393)="Y",D393,MAX(0,D393-Settings!$B$9)),1)&lt;=0.5,0.5,1)),IF(UPPER(E393)="Y",D393,MAX(0,D393-Settings!$B$9))))</f>
        <v/>
      </c>
      <c r="G393" s="33" t="str">
        <f aca="false">IF(F393="","",IFERROR(INDEX(Employees!$I$5:$I$104,MATCH(B393,Employees!$A$5:$A$104,0)),0))</f>
        <v/>
      </c>
      <c r="H393" s="34" t="str">
        <f aca="false">IF(F393="","",ROUND(F393*G393,0))</f>
        <v/>
      </c>
      <c r="I393" s="35" t="str">
        <f aca="false">IF(A393="","","Q"&amp;(INT(MOD(MONTH(A393)-4,12)/3)+1)&amp;" "&amp;IF(MONTH(A393)&gt;=4,YEAR(A393),YEAR(A393)-1)&amp;"-"&amp;RIGHT(IF(MONTH(A393)&gt;=4,YEAR(A393),YEAR(A393)-1)+1,2))</f>
        <v/>
      </c>
      <c r="J393" s="27"/>
      <c r="K393" s="27"/>
    </row>
    <row r="394" customFormat="false" ht="15" hidden="false" customHeight="true" outlineLevel="0" collapsed="false">
      <c r="A394" s="36"/>
      <c r="B394" s="27"/>
      <c r="C394" s="30" t="str">
        <f aca="false">IF(B394="","",IFERROR(INDEX(Employees!$B$5:$B$104,MATCH(B394,Employees!$A$5:$A$104,0)),"Unknown code"))</f>
        <v/>
      </c>
      <c r="D394" s="37"/>
      <c r="E394" s="27"/>
      <c r="F394" s="32" t="str">
        <f aca="false">IF(OR(A394="",B394=""),"",IF(Settings!$B$13="Y",INT(IF(UPPER(E394)="Y",D394,MAX(0,D394-Settings!$B$9)))+IF(MOD(IF(UPPER(E394)="Y",D394,MAX(0,D394-Settings!$B$9)),1)&lt;0.25,0,IF(MOD(IF(UPPER(E394)="Y",D394,MAX(0,D394-Settings!$B$9)),1)&lt;=0.5,0.5,1)),IF(UPPER(E394)="Y",D394,MAX(0,D394-Settings!$B$9))))</f>
        <v/>
      </c>
      <c r="G394" s="33" t="str">
        <f aca="false">IF(F394="","",IFERROR(INDEX(Employees!$I$5:$I$104,MATCH(B394,Employees!$A$5:$A$104,0)),0))</f>
        <v/>
      </c>
      <c r="H394" s="34" t="str">
        <f aca="false">IF(F394="","",ROUND(F394*G394,0))</f>
        <v/>
      </c>
      <c r="I394" s="35" t="str">
        <f aca="false">IF(A394="","","Q"&amp;(INT(MOD(MONTH(A394)-4,12)/3)+1)&amp;" "&amp;IF(MONTH(A394)&gt;=4,YEAR(A394),YEAR(A394)-1)&amp;"-"&amp;RIGHT(IF(MONTH(A394)&gt;=4,YEAR(A394),YEAR(A394)-1)+1,2))</f>
        <v/>
      </c>
      <c r="J394" s="27"/>
      <c r="K394" s="27"/>
    </row>
    <row r="395" customFormat="false" ht="15" hidden="false" customHeight="true" outlineLevel="0" collapsed="false">
      <c r="A395" s="36"/>
      <c r="B395" s="27"/>
      <c r="C395" s="30" t="str">
        <f aca="false">IF(B395="","",IFERROR(INDEX(Employees!$B$5:$B$104,MATCH(B395,Employees!$A$5:$A$104,0)),"Unknown code"))</f>
        <v/>
      </c>
      <c r="D395" s="37"/>
      <c r="E395" s="27"/>
      <c r="F395" s="32" t="str">
        <f aca="false">IF(OR(A395="",B395=""),"",IF(Settings!$B$13="Y",INT(IF(UPPER(E395)="Y",D395,MAX(0,D395-Settings!$B$9)))+IF(MOD(IF(UPPER(E395)="Y",D395,MAX(0,D395-Settings!$B$9)),1)&lt;0.25,0,IF(MOD(IF(UPPER(E395)="Y",D395,MAX(0,D395-Settings!$B$9)),1)&lt;=0.5,0.5,1)),IF(UPPER(E395)="Y",D395,MAX(0,D395-Settings!$B$9))))</f>
        <v/>
      </c>
      <c r="G395" s="33" t="str">
        <f aca="false">IF(F395="","",IFERROR(INDEX(Employees!$I$5:$I$104,MATCH(B395,Employees!$A$5:$A$104,0)),0))</f>
        <v/>
      </c>
      <c r="H395" s="34" t="str">
        <f aca="false">IF(F395="","",ROUND(F395*G395,0))</f>
        <v/>
      </c>
      <c r="I395" s="35" t="str">
        <f aca="false">IF(A395="","","Q"&amp;(INT(MOD(MONTH(A395)-4,12)/3)+1)&amp;" "&amp;IF(MONTH(A395)&gt;=4,YEAR(A395),YEAR(A395)-1)&amp;"-"&amp;RIGHT(IF(MONTH(A395)&gt;=4,YEAR(A395),YEAR(A395)-1)+1,2))</f>
        <v/>
      </c>
      <c r="J395" s="27"/>
      <c r="K395" s="27"/>
    </row>
    <row r="396" customFormat="false" ht="15" hidden="false" customHeight="true" outlineLevel="0" collapsed="false">
      <c r="A396" s="36"/>
      <c r="B396" s="27"/>
      <c r="C396" s="30" t="str">
        <f aca="false">IF(B396="","",IFERROR(INDEX(Employees!$B$5:$B$104,MATCH(B396,Employees!$A$5:$A$104,0)),"Unknown code"))</f>
        <v/>
      </c>
      <c r="D396" s="37"/>
      <c r="E396" s="27"/>
      <c r="F396" s="32" t="str">
        <f aca="false">IF(OR(A396="",B396=""),"",IF(Settings!$B$13="Y",INT(IF(UPPER(E396)="Y",D396,MAX(0,D396-Settings!$B$9)))+IF(MOD(IF(UPPER(E396)="Y",D396,MAX(0,D396-Settings!$B$9)),1)&lt;0.25,0,IF(MOD(IF(UPPER(E396)="Y",D396,MAX(0,D396-Settings!$B$9)),1)&lt;=0.5,0.5,1)),IF(UPPER(E396)="Y",D396,MAX(0,D396-Settings!$B$9))))</f>
        <v/>
      </c>
      <c r="G396" s="33" t="str">
        <f aca="false">IF(F396="","",IFERROR(INDEX(Employees!$I$5:$I$104,MATCH(B396,Employees!$A$5:$A$104,0)),0))</f>
        <v/>
      </c>
      <c r="H396" s="34" t="str">
        <f aca="false">IF(F396="","",ROUND(F396*G396,0))</f>
        <v/>
      </c>
      <c r="I396" s="35" t="str">
        <f aca="false">IF(A396="","","Q"&amp;(INT(MOD(MONTH(A396)-4,12)/3)+1)&amp;" "&amp;IF(MONTH(A396)&gt;=4,YEAR(A396),YEAR(A396)-1)&amp;"-"&amp;RIGHT(IF(MONTH(A396)&gt;=4,YEAR(A396),YEAR(A396)-1)+1,2))</f>
        <v/>
      </c>
      <c r="J396" s="27"/>
      <c r="K396" s="27"/>
    </row>
    <row r="397" customFormat="false" ht="15" hidden="false" customHeight="true" outlineLevel="0" collapsed="false">
      <c r="A397" s="36"/>
      <c r="B397" s="27"/>
      <c r="C397" s="30" t="str">
        <f aca="false">IF(B397="","",IFERROR(INDEX(Employees!$B$5:$B$104,MATCH(B397,Employees!$A$5:$A$104,0)),"Unknown code"))</f>
        <v/>
      </c>
      <c r="D397" s="37"/>
      <c r="E397" s="27"/>
      <c r="F397" s="32" t="str">
        <f aca="false">IF(OR(A397="",B397=""),"",IF(Settings!$B$13="Y",INT(IF(UPPER(E397)="Y",D397,MAX(0,D397-Settings!$B$9)))+IF(MOD(IF(UPPER(E397)="Y",D397,MAX(0,D397-Settings!$B$9)),1)&lt;0.25,0,IF(MOD(IF(UPPER(E397)="Y",D397,MAX(0,D397-Settings!$B$9)),1)&lt;=0.5,0.5,1)),IF(UPPER(E397)="Y",D397,MAX(0,D397-Settings!$B$9))))</f>
        <v/>
      </c>
      <c r="G397" s="33" t="str">
        <f aca="false">IF(F397="","",IFERROR(INDEX(Employees!$I$5:$I$104,MATCH(B397,Employees!$A$5:$A$104,0)),0))</f>
        <v/>
      </c>
      <c r="H397" s="34" t="str">
        <f aca="false">IF(F397="","",ROUND(F397*G397,0))</f>
        <v/>
      </c>
      <c r="I397" s="35" t="str">
        <f aca="false">IF(A397="","","Q"&amp;(INT(MOD(MONTH(A397)-4,12)/3)+1)&amp;" "&amp;IF(MONTH(A397)&gt;=4,YEAR(A397),YEAR(A397)-1)&amp;"-"&amp;RIGHT(IF(MONTH(A397)&gt;=4,YEAR(A397),YEAR(A397)-1)+1,2))</f>
        <v/>
      </c>
      <c r="J397" s="27"/>
      <c r="K397" s="27"/>
    </row>
    <row r="398" customFormat="false" ht="15" hidden="false" customHeight="true" outlineLevel="0" collapsed="false">
      <c r="A398" s="36"/>
      <c r="B398" s="27"/>
      <c r="C398" s="30" t="str">
        <f aca="false">IF(B398="","",IFERROR(INDEX(Employees!$B$5:$B$104,MATCH(B398,Employees!$A$5:$A$104,0)),"Unknown code"))</f>
        <v/>
      </c>
      <c r="D398" s="37"/>
      <c r="E398" s="27"/>
      <c r="F398" s="32" t="str">
        <f aca="false">IF(OR(A398="",B398=""),"",IF(Settings!$B$13="Y",INT(IF(UPPER(E398)="Y",D398,MAX(0,D398-Settings!$B$9)))+IF(MOD(IF(UPPER(E398)="Y",D398,MAX(0,D398-Settings!$B$9)),1)&lt;0.25,0,IF(MOD(IF(UPPER(E398)="Y",D398,MAX(0,D398-Settings!$B$9)),1)&lt;=0.5,0.5,1)),IF(UPPER(E398)="Y",D398,MAX(0,D398-Settings!$B$9))))</f>
        <v/>
      </c>
      <c r="G398" s="33" t="str">
        <f aca="false">IF(F398="","",IFERROR(INDEX(Employees!$I$5:$I$104,MATCH(B398,Employees!$A$5:$A$104,0)),0))</f>
        <v/>
      </c>
      <c r="H398" s="34" t="str">
        <f aca="false">IF(F398="","",ROUND(F398*G398,0))</f>
        <v/>
      </c>
      <c r="I398" s="35" t="str">
        <f aca="false">IF(A398="","","Q"&amp;(INT(MOD(MONTH(A398)-4,12)/3)+1)&amp;" "&amp;IF(MONTH(A398)&gt;=4,YEAR(A398),YEAR(A398)-1)&amp;"-"&amp;RIGHT(IF(MONTH(A398)&gt;=4,YEAR(A398),YEAR(A398)-1)+1,2))</f>
        <v/>
      </c>
      <c r="J398" s="27"/>
      <c r="K398" s="27"/>
    </row>
    <row r="399" customFormat="false" ht="15" hidden="false" customHeight="true" outlineLevel="0" collapsed="false">
      <c r="A399" s="36"/>
      <c r="B399" s="27"/>
      <c r="C399" s="30" t="str">
        <f aca="false">IF(B399="","",IFERROR(INDEX(Employees!$B$5:$B$104,MATCH(B399,Employees!$A$5:$A$104,0)),"Unknown code"))</f>
        <v/>
      </c>
      <c r="D399" s="37"/>
      <c r="E399" s="27"/>
      <c r="F399" s="32" t="str">
        <f aca="false">IF(OR(A399="",B399=""),"",IF(Settings!$B$13="Y",INT(IF(UPPER(E399)="Y",D399,MAX(0,D399-Settings!$B$9)))+IF(MOD(IF(UPPER(E399)="Y",D399,MAX(0,D399-Settings!$B$9)),1)&lt;0.25,0,IF(MOD(IF(UPPER(E399)="Y",D399,MAX(0,D399-Settings!$B$9)),1)&lt;=0.5,0.5,1)),IF(UPPER(E399)="Y",D399,MAX(0,D399-Settings!$B$9))))</f>
        <v/>
      </c>
      <c r="G399" s="33" t="str">
        <f aca="false">IF(F399="","",IFERROR(INDEX(Employees!$I$5:$I$104,MATCH(B399,Employees!$A$5:$A$104,0)),0))</f>
        <v/>
      </c>
      <c r="H399" s="34" t="str">
        <f aca="false">IF(F399="","",ROUND(F399*G399,0))</f>
        <v/>
      </c>
      <c r="I399" s="35" t="str">
        <f aca="false">IF(A399="","","Q"&amp;(INT(MOD(MONTH(A399)-4,12)/3)+1)&amp;" "&amp;IF(MONTH(A399)&gt;=4,YEAR(A399),YEAR(A399)-1)&amp;"-"&amp;RIGHT(IF(MONTH(A399)&gt;=4,YEAR(A399),YEAR(A399)-1)+1,2))</f>
        <v/>
      </c>
      <c r="J399" s="27"/>
      <c r="K399" s="27"/>
    </row>
    <row r="400" customFormat="false" ht="15" hidden="false" customHeight="true" outlineLevel="0" collapsed="false">
      <c r="A400" s="36"/>
      <c r="B400" s="27"/>
      <c r="C400" s="30" t="str">
        <f aca="false">IF(B400="","",IFERROR(INDEX(Employees!$B$5:$B$104,MATCH(B400,Employees!$A$5:$A$104,0)),"Unknown code"))</f>
        <v/>
      </c>
      <c r="D400" s="37"/>
      <c r="E400" s="27"/>
      <c r="F400" s="32" t="str">
        <f aca="false">IF(OR(A400="",B400=""),"",IF(Settings!$B$13="Y",INT(IF(UPPER(E400)="Y",D400,MAX(0,D400-Settings!$B$9)))+IF(MOD(IF(UPPER(E400)="Y",D400,MAX(0,D400-Settings!$B$9)),1)&lt;0.25,0,IF(MOD(IF(UPPER(E400)="Y",D400,MAX(0,D400-Settings!$B$9)),1)&lt;=0.5,0.5,1)),IF(UPPER(E400)="Y",D400,MAX(0,D400-Settings!$B$9))))</f>
        <v/>
      </c>
      <c r="G400" s="33" t="str">
        <f aca="false">IF(F400="","",IFERROR(INDEX(Employees!$I$5:$I$104,MATCH(B400,Employees!$A$5:$A$104,0)),0))</f>
        <v/>
      </c>
      <c r="H400" s="34" t="str">
        <f aca="false">IF(F400="","",ROUND(F400*G400,0))</f>
        <v/>
      </c>
      <c r="I400" s="35" t="str">
        <f aca="false">IF(A400="","","Q"&amp;(INT(MOD(MONTH(A400)-4,12)/3)+1)&amp;" "&amp;IF(MONTH(A400)&gt;=4,YEAR(A400),YEAR(A400)-1)&amp;"-"&amp;RIGHT(IF(MONTH(A400)&gt;=4,YEAR(A400),YEAR(A400)-1)+1,2))</f>
        <v/>
      </c>
      <c r="J400" s="27"/>
      <c r="K400" s="27"/>
    </row>
    <row r="401" customFormat="false" ht="15" hidden="false" customHeight="true" outlineLevel="0" collapsed="false">
      <c r="A401" s="36"/>
      <c r="B401" s="27"/>
      <c r="C401" s="30" t="str">
        <f aca="false">IF(B401="","",IFERROR(INDEX(Employees!$B$5:$B$104,MATCH(B401,Employees!$A$5:$A$104,0)),"Unknown code"))</f>
        <v/>
      </c>
      <c r="D401" s="37"/>
      <c r="E401" s="27"/>
      <c r="F401" s="32" t="str">
        <f aca="false">IF(OR(A401="",B401=""),"",IF(Settings!$B$13="Y",INT(IF(UPPER(E401)="Y",D401,MAX(0,D401-Settings!$B$9)))+IF(MOD(IF(UPPER(E401)="Y",D401,MAX(0,D401-Settings!$B$9)),1)&lt;0.25,0,IF(MOD(IF(UPPER(E401)="Y",D401,MAX(0,D401-Settings!$B$9)),1)&lt;=0.5,0.5,1)),IF(UPPER(E401)="Y",D401,MAX(0,D401-Settings!$B$9))))</f>
        <v/>
      </c>
      <c r="G401" s="33" t="str">
        <f aca="false">IF(F401="","",IFERROR(INDEX(Employees!$I$5:$I$104,MATCH(B401,Employees!$A$5:$A$104,0)),0))</f>
        <v/>
      </c>
      <c r="H401" s="34" t="str">
        <f aca="false">IF(F401="","",ROUND(F401*G401,0))</f>
        <v/>
      </c>
      <c r="I401" s="35" t="str">
        <f aca="false">IF(A401="","","Q"&amp;(INT(MOD(MONTH(A401)-4,12)/3)+1)&amp;" "&amp;IF(MONTH(A401)&gt;=4,YEAR(A401),YEAR(A401)-1)&amp;"-"&amp;RIGHT(IF(MONTH(A401)&gt;=4,YEAR(A401),YEAR(A401)-1)+1,2))</f>
        <v/>
      </c>
      <c r="J401" s="27"/>
      <c r="K401" s="27"/>
    </row>
    <row r="402" customFormat="false" ht="15" hidden="false" customHeight="true" outlineLevel="0" collapsed="false">
      <c r="A402" s="36"/>
      <c r="B402" s="27"/>
      <c r="C402" s="30" t="str">
        <f aca="false">IF(B402="","",IFERROR(INDEX(Employees!$B$5:$B$104,MATCH(B402,Employees!$A$5:$A$104,0)),"Unknown code"))</f>
        <v/>
      </c>
      <c r="D402" s="37"/>
      <c r="E402" s="27"/>
      <c r="F402" s="32" t="str">
        <f aca="false">IF(OR(A402="",B402=""),"",IF(Settings!$B$13="Y",INT(IF(UPPER(E402)="Y",D402,MAX(0,D402-Settings!$B$9)))+IF(MOD(IF(UPPER(E402)="Y",D402,MAX(0,D402-Settings!$B$9)),1)&lt;0.25,0,IF(MOD(IF(UPPER(E402)="Y",D402,MAX(0,D402-Settings!$B$9)),1)&lt;=0.5,0.5,1)),IF(UPPER(E402)="Y",D402,MAX(0,D402-Settings!$B$9))))</f>
        <v/>
      </c>
      <c r="G402" s="33" t="str">
        <f aca="false">IF(F402="","",IFERROR(INDEX(Employees!$I$5:$I$104,MATCH(B402,Employees!$A$5:$A$104,0)),0))</f>
        <v/>
      </c>
      <c r="H402" s="34" t="str">
        <f aca="false">IF(F402="","",ROUND(F402*G402,0))</f>
        <v/>
      </c>
      <c r="I402" s="35" t="str">
        <f aca="false">IF(A402="","","Q"&amp;(INT(MOD(MONTH(A402)-4,12)/3)+1)&amp;" "&amp;IF(MONTH(A402)&gt;=4,YEAR(A402),YEAR(A402)-1)&amp;"-"&amp;RIGHT(IF(MONTH(A402)&gt;=4,YEAR(A402),YEAR(A402)-1)+1,2))</f>
        <v/>
      </c>
      <c r="J402" s="27"/>
      <c r="K402" s="27"/>
    </row>
    <row r="403" customFormat="false" ht="15" hidden="false" customHeight="true" outlineLevel="0" collapsed="false">
      <c r="A403" s="36"/>
      <c r="B403" s="27"/>
      <c r="C403" s="30" t="str">
        <f aca="false">IF(B403="","",IFERROR(INDEX(Employees!$B$5:$B$104,MATCH(B403,Employees!$A$5:$A$104,0)),"Unknown code"))</f>
        <v/>
      </c>
      <c r="D403" s="37"/>
      <c r="E403" s="27"/>
      <c r="F403" s="32" t="str">
        <f aca="false">IF(OR(A403="",B403=""),"",IF(Settings!$B$13="Y",INT(IF(UPPER(E403)="Y",D403,MAX(0,D403-Settings!$B$9)))+IF(MOD(IF(UPPER(E403)="Y",D403,MAX(0,D403-Settings!$B$9)),1)&lt;0.25,0,IF(MOD(IF(UPPER(E403)="Y",D403,MAX(0,D403-Settings!$B$9)),1)&lt;=0.5,0.5,1)),IF(UPPER(E403)="Y",D403,MAX(0,D403-Settings!$B$9))))</f>
        <v/>
      </c>
      <c r="G403" s="33" t="str">
        <f aca="false">IF(F403="","",IFERROR(INDEX(Employees!$I$5:$I$104,MATCH(B403,Employees!$A$5:$A$104,0)),0))</f>
        <v/>
      </c>
      <c r="H403" s="34" t="str">
        <f aca="false">IF(F403="","",ROUND(F403*G403,0))</f>
        <v/>
      </c>
      <c r="I403" s="35" t="str">
        <f aca="false">IF(A403="","","Q"&amp;(INT(MOD(MONTH(A403)-4,12)/3)+1)&amp;" "&amp;IF(MONTH(A403)&gt;=4,YEAR(A403),YEAR(A403)-1)&amp;"-"&amp;RIGHT(IF(MONTH(A403)&gt;=4,YEAR(A403),YEAR(A403)-1)+1,2))</f>
        <v/>
      </c>
      <c r="J403" s="27"/>
      <c r="K403" s="27"/>
    </row>
    <row r="404" customFormat="false" ht="15" hidden="false" customHeight="true" outlineLevel="0" collapsed="false">
      <c r="A404" s="36"/>
      <c r="B404" s="27"/>
      <c r="C404" s="30" t="str">
        <f aca="false">IF(B404="","",IFERROR(INDEX(Employees!$B$5:$B$104,MATCH(B404,Employees!$A$5:$A$104,0)),"Unknown code"))</f>
        <v/>
      </c>
      <c r="D404" s="37"/>
      <c r="E404" s="27"/>
      <c r="F404" s="32" t="str">
        <f aca="false">IF(OR(A404="",B404=""),"",IF(Settings!$B$13="Y",INT(IF(UPPER(E404)="Y",D404,MAX(0,D404-Settings!$B$9)))+IF(MOD(IF(UPPER(E404)="Y",D404,MAX(0,D404-Settings!$B$9)),1)&lt;0.25,0,IF(MOD(IF(UPPER(E404)="Y",D404,MAX(0,D404-Settings!$B$9)),1)&lt;=0.5,0.5,1)),IF(UPPER(E404)="Y",D404,MAX(0,D404-Settings!$B$9))))</f>
        <v/>
      </c>
      <c r="G404" s="33" t="str">
        <f aca="false">IF(F404="","",IFERROR(INDEX(Employees!$I$5:$I$104,MATCH(B404,Employees!$A$5:$A$104,0)),0))</f>
        <v/>
      </c>
      <c r="H404" s="34" t="str">
        <f aca="false">IF(F404="","",ROUND(F404*G404,0))</f>
        <v/>
      </c>
      <c r="I404" s="35" t="str">
        <f aca="false">IF(A404="","","Q"&amp;(INT(MOD(MONTH(A404)-4,12)/3)+1)&amp;" "&amp;IF(MONTH(A404)&gt;=4,YEAR(A404),YEAR(A404)-1)&amp;"-"&amp;RIGHT(IF(MONTH(A404)&gt;=4,YEAR(A404),YEAR(A404)-1)+1,2))</f>
        <v/>
      </c>
      <c r="J404" s="27"/>
      <c r="K404" s="27"/>
    </row>
    <row r="405" customFormat="false" ht="15" hidden="false" customHeight="true" outlineLevel="0" collapsed="false">
      <c r="A405" s="36"/>
      <c r="B405" s="27"/>
      <c r="C405" s="30" t="str">
        <f aca="false">IF(B405="","",IFERROR(INDEX(Employees!$B$5:$B$104,MATCH(B405,Employees!$A$5:$A$104,0)),"Unknown code"))</f>
        <v/>
      </c>
      <c r="D405" s="37"/>
      <c r="E405" s="27"/>
      <c r="F405" s="32" t="str">
        <f aca="false">IF(OR(A405="",B405=""),"",IF(Settings!$B$13="Y",INT(IF(UPPER(E405)="Y",D405,MAX(0,D405-Settings!$B$9)))+IF(MOD(IF(UPPER(E405)="Y",D405,MAX(0,D405-Settings!$B$9)),1)&lt;0.25,0,IF(MOD(IF(UPPER(E405)="Y",D405,MAX(0,D405-Settings!$B$9)),1)&lt;=0.5,0.5,1)),IF(UPPER(E405)="Y",D405,MAX(0,D405-Settings!$B$9))))</f>
        <v/>
      </c>
      <c r="G405" s="33" t="str">
        <f aca="false">IF(F405="","",IFERROR(INDEX(Employees!$I$5:$I$104,MATCH(B405,Employees!$A$5:$A$104,0)),0))</f>
        <v/>
      </c>
      <c r="H405" s="34" t="str">
        <f aca="false">IF(F405="","",ROUND(F405*G405,0))</f>
        <v/>
      </c>
      <c r="I405" s="35" t="str">
        <f aca="false">IF(A405="","","Q"&amp;(INT(MOD(MONTH(A405)-4,12)/3)+1)&amp;" "&amp;IF(MONTH(A405)&gt;=4,YEAR(A405),YEAR(A405)-1)&amp;"-"&amp;RIGHT(IF(MONTH(A405)&gt;=4,YEAR(A405),YEAR(A405)-1)+1,2))</f>
        <v/>
      </c>
      <c r="J405" s="27"/>
      <c r="K405" s="27"/>
    </row>
    <row r="406" customFormat="false" ht="15" hidden="false" customHeight="true" outlineLevel="0" collapsed="false">
      <c r="A406" s="36"/>
      <c r="B406" s="27"/>
      <c r="C406" s="30" t="str">
        <f aca="false">IF(B406="","",IFERROR(INDEX(Employees!$B$5:$B$104,MATCH(B406,Employees!$A$5:$A$104,0)),"Unknown code"))</f>
        <v/>
      </c>
      <c r="D406" s="37"/>
      <c r="E406" s="27"/>
      <c r="F406" s="32" t="str">
        <f aca="false">IF(OR(A406="",B406=""),"",IF(Settings!$B$13="Y",INT(IF(UPPER(E406)="Y",D406,MAX(0,D406-Settings!$B$9)))+IF(MOD(IF(UPPER(E406)="Y",D406,MAX(0,D406-Settings!$B$9)),1)&lt;0.25,0,IF(MOD(IF(UPPER(E406)="Y",D406,MAX(0,D406-Settings!$B$9)),1)&lt;=0.5,0.5,1)),IF(UPPER(E406)="Y",D406,MAX(0,D406-Settings!$B$9))))</f>
        <v/>
      </c>
      <c r="G406" s="33" t="str">
        <f aca="false">IF(F406="","",IFERROR(INDEX(Employees!$I$5:$I$104,MATCH(B406,Employees!$A$5:$A$104,0)),0))</f>
        <v/>
      </c>
      <c r="H406" s="34" t="str">
        <f aca="false">IF(F406="","",ROUND(F406*G406,0))</f>
        <v/>
      </c>
      <c r="I406" s="35" t="str">
        <f aca="false">IF(A406="","","Q"&amp;(INT(MOD(MONTH(A406)-4,12)/3)+1)&amp;" "&amp;IF(MONTH(A406)&gt;=4,YEAR(A406),YEAR(A406)-1)&amp;"-"&amp;RIGHT(IF(MONTH(A406)&gt;=4,YEAR(A406),YEAR(A406)-1)+1,2))</f>
        <v/>
      </c>
      <c r="J406" s="27"/>
      <c r="K406" s="27"/>
    </row>
    <row r="407" customFormat="false" ht="15" hidden="false" customHeight="true" outlineLevel="0" collapsed="false">
      <c r="A407" s="36"/>
      <c r="B407" s="27"/>
      <c r="C407" s="30" t="str">
        <f aca="false">IF(B407="","",IFERROR(INDEX(Employees!$B$5:$B$104,MATCH(B407,Employees!$A$5:$A$104,0)),"Unknown code"))</f>
        <v/>
      </c>
      <c r="D407" s="37"/>
      <c r="E407" s="27"/>
      <c r="F407" s="32" t="str">
        <f aca="false">IF(OR(A407="",B407=""),"",IF(Settings!$B$13="Y",INT(IF(UPPER(E407)="Y",D407,MAX(0,D407-Settings!$B$9)))+IF(MOD(IF(UPPER(E407)="Y",D407,MAX(0,D407-Settings!$B$9)),1)&lt;0.25,0,IF(MOD(IF(UPPER(E407)="Y",D407,MAX(0,D407-Settings!$B$9)),1)&lt;=0.5,0.5,1)),IF(UPPER(E407)="Y",D407,MAX(0,D407-Settings!$B$9))))</f>
        <v/>
      </c>
      <c r="G407" s="33" t="str">
        <f aca="false">IF(F407="","",IFERROR(INDEX(Employees!$I$5:$I$104,MATCH(B407,Employees!$A$5:$A$104,0)),0))</f>
        <v/>
      </c>
      <c r="H407" s="34" t="str">
        <f aca="false">IF(F407="","",ROUND(F407*G407,0))</f>
        <v/>
      </c>
      <c r="I407" s="35" t="str">
        <f aca="false">IF(A407="","","Q"&amp;(INT(MOD(MONTH(A407)-4,12)/3)+1)&amp;" "&amp;IF(MONTH(A407)&gt;=4,YEAR(A407),YEAR(A407)-1)&amp;"-"&amp;RIGHT(IF(MONTH(A407)&gt;=4,YEAR(A407),YEAR(A407)-1)+1,2))</f>
        <v/>
      </c>
      <c r="J407" s="27"/>
      <c r="K407" s="27"/>
    </row>
    <row r="408" customFormat="false" ht="15" hidden="false" customHeight="true" outlineLevel="0" collapsed="false">
      <c r="A408" s="36"/>
      <c r="B408" s="27"/>
      <c r="C408" s="30" t="str">
        <f aca="false">IF(B408="","",IFERROR(INDEX(Employees!$B$5:$B$104,MATCH(B408,Employees!$A$5:$A$104,0)),"Unknown code"))</f>
        <v/>
      </c>
      <c r="D408" s="37"/>
      <c r="E408" s="27"/>
      <c r="F408" s="32" t="str">
        <f aca="false">IF(OR(A408="",B408=""),"",IF(Settings!$B$13="Y",INT(IF(UPPER(E408)="Y",D408,MAX(0,D408-Settings!$B$9)))+IF(MOD(IF(UPPER(E408)="Y",D408,MAX(0,D408-Settings!$B$9)),1)&lt;0.25,0,IF(MOD(IF(UPPER(E408)="Y",D408,MAX(0,D408-Settings!$B$9)),1)&lt;=0.5,0.5,1)),IF(UPPER(E408)="Y",D408,MAX(0,D408-Settings!$B$9))))</f>
        <v/>
      </c>
      <c r="G408" s="33" t="str">
        <f aca="false">IF(F408="","",IFERROR(INDEX(Employees!$I$5:$I$104,MATCH(B408,Employees!$A$5:$A$104,0)),0))</f>
        <v/>
      </c>
      <c r="H408" s="34" t="str">
        <f aca="false">IF(F408="","",ROUND(F408*G408,0))</f>
        <v/>
      </c>
      <c r="I408" s="35" t="str">
        <f aca="false">IF(A408="","","Q"&amp;(INT(MOD(MONTH(A408)-4,12)/3)+1)&amp;" "&amp;IF(MONTH(A408)&gt;=4,YEAR(A408),YEAR(A408)-1)&amp;"-"&amp;RIGHT(IF(MONTH(A408)&gt;=4,YEAR(A408),YEAR(A408)-1)+1,2))</f>
        <v/>
      </c>
      <c r="J408" s="27"/>
      <c r="K408" s="27"/>
    </row>
    <row r="409" customFormat="false" ht="15" hidden="false" customHeight="true" outlineLevel="0" collapsed="false">
      <c r="A409" s="36"/>
      <c r="B409" s="27"/>
      <c r="C409" s="30" t="str">
        <f aca="false">IF(B409="","",IFERROR(INDEX(Employees!$B$5:$B$104,MATCH(B409,Employees!$A$5:$A$104,0)),"Unknown code"))</f>
        <v/>
      </c>
      <c r="D409" s="37"/>
      <c r="E409" s="27"/>
      <c r="F409" s="32" t="str">
        <f aca="false">IF(OR(A409="",B409=""),"",IF(Settings!$B$13="Y",INT(IF(UPPER(E409)="Y",D409,MAX(0,D409-Settings!$B$9)))+IF(MOD(IF(UPPER(E409)="Y",D409,MAX(0,D409-Settings!$B$9)),1)&lt;0.25,0,IF(MOD(IF(UPPER(E409)="Y",D409,MAX(0,D409-Settings!$B$9)),1)&lt;=0.5,0.5,1)),IF(UPPER(E409)="Y",D409,MAX(0,D409-Settings!$B$9))))</f>
        <v/>
      </c>
      <c r="G409" s="33" t="str">
        <f aca="false">IF(F409="","",IFERROR(INDEX(Employees!$I$5:$I$104,MATCH(B409,Employees!$A$5:$A$104,0)),0))</f>
        <v/>
      </c>
      <c r="H409" s="34" t="str">
        <f aca="false">IF(F409="","",ROUND(F409*G409,0))</f>
        <v/>
      </c>
      <c r="I409" s="35" t="str">
        <f aca="false">IF(A409="","","Q"&amp;(INT(MOD(MONTH(A409)-4,12)/3)+1)&amp;" "&amp;IF(MONTH(A409)&gt;=4,YEAR(A409),YEAR(A409)-1)&amp;"-"&amp;RIGHT(IF(MONTH(A409)&gt;=4,YEAR(A409),YEAR(A409)-1)+1,2))</f>
        <v/>
      </c>
      <c r="J409" s="27"/>
      <c r="K409" s="27"/>
    </row>
    <row r="410" customFormat="false" ht="15" hidden="false" customHeight="true" outlineLevel="0" collapsed="false">
      <c r="A410" s="36"/>
      <c r="B410" s="27"/>
      <c r="C410" s="30" t="str">
        <f aca="false">IF(B410="","",IFERROR(INDEX(Employees!$B$5:$B$104,MATCH(B410,Employees!$A$5:$A$104,0)),"Unknown code"))</f>
        <v/>
      </c>
      <c r="D410" s="37"/>
      <c r="E410" s="27"/>
      <c r="F410" s="32" t="str">
        <f aca="false">IF(OR(A410="",B410=""),"",IF(Settings!$B$13="Y",INT(IF(UPPER(E410)="Y",D410,MAX(0,D410-Settings!$B$9)))+IF(MOD(IF(UPPER(E410)="Y",D410,MAX(0,D410-Settings!$B$9)),1)&lt;0.25,0,IF(MOD(IF(UPPER(E410)="Y",D410,MAX(0,D410-Settings!$B$9)),1)&lt;=0.5,0.5,1)),IF(UPPER(E410)="Y",D410,MAX(0,D410-Settings!$B$9))))</f>
        <v/>
      </c>
      <c r="G410" s="33" t="str">
        <f aca="false">IF(F410="","",IFERROR(INDEX(Employees!$I$5:$I$104,MATCH(B410,Employees!$A$5:$A$104,0)),0))</f>
        <v/>
      </c>
      <c r="H410" s="34" t="str">
        <f aca="false">IF(F410="","",ROUND(F410*G410,0))</f>
        <v/>
      </c>
      <c r="I410" s="35" t="str">
        <f aca="false">IF(A410="","","Q"&amp;(INT(MOD(MONTH(A410)-4,12)/3)+1)&amp;" "&amp;IF(MONTH(A410)&gt;=4,YEAR(A410),YEAR(A410)-1)&amp;"-"&amp;RIGHT(IF(MONTH(A410)&gt;=4,YEAR(A410),YEAR(A410)-1)+1,2))</f>
        <v/>
      </c>
      <c r="J410" s="27"/>
      <c r="K410" s="27"/>
    </row>
    <row r="411" customFormat="false" ht="15" hidden="false" customHeight="true" outlineLevel="0" collapsed="false">
      <c r="A411" s="36"/>
      <c r="B411" s="27"/>
      <c r="C411" s="30" t="str">
        <f aca="false">IF(B411="","",IFERROR(INDEX(Employees!$B$5:$B$104,MATCH(B411,Employees!$A$5:$A$104,0)),"Unknown code"))</f>
        <v/>
      </c>
      <c r="D411" s="37"/>
      <c r="E411" s="27"/>
      <c r="F411" s="32" t="str">
        <f aca="false">IF(OR(A411="",B411=""),"",IF(Settings!$B$13="Y",INT(IF(UPPER(E411)="Y",D411,MAX(0,D411-Settings!$B$9)))+IF(MOD(IF(UPPER(E411)="Y",D411,MAX(0,D411-Settings!$B$9)),1)&lt;0.25,0,IF(MOD(IF(UPPER(E411)="Y",D411,MAX(0,D411-Settings!$B$9)),1)&lt;=0.5,0.5,1)),IF(UPPER(E411)="Y",D411,MAX(0,D411-Settings!$B$9))))</f>
        <v/>
      </c>
      <c r="G411" s="33" t="str">
        <f aca="false">IF(F411="","",IFERROR(INDEX(Employees!$I$5:$I$104,MATCH(B411,Employees!$A$5:$A$104,0)),0))</f>
        <v/>
      </c>
      <c r="H411" s="34" t="str">
        <f aca="false">IF(F411="","",ROUND(F411*G411,0))</f>
        <v/>
      </c>
      <c r="I411" s="35" t="str">
        <f aca="false">IF(A411="","","Q"&amp;(INT(MOD(MONTH(A411)-4,12)/3)+1)&amp;" "&amp;IF(MONTH(A411)&gt;=4,YEAR(A411),YEAR(A411)-1)&amp;"-"&amp;RIGHT(IF(MONTH(A411)&gt;=4,YEAR(A411),YEAR(A411)-1)+1,2))</f>
        <v/>
      </c>
      <c r="J411" s="27"/>
      <c r="K411" s="27"/>
    </row>
    <row r="412" customFormat="false" ht="15" hidden="false" customHeight="true" outlineLevel="0" collapsed="false">
      <c r="A412" s="36"/>
      <c r="B412" s="27"/>
      <c r="C412" s="30" t="str">
        <f aca="false">IF(B412="","",IFERROR(INDEX(Employees!$B$5:$B$104,MATCH(B412,Employees!$A$5:$A$104,0)),"Unknown code"))</f>
        <v/>
      </c>
      <c r="D412" s="37"/>
      <c r="E412" s="27"/>
      <c r="F412" s="32" t="str">
        <f aca="false">IF(OR(A412="",B412=""),"",IF(Settings!$B$13="Y",INT(IF(UPPER(E412)="Y",D412,MAX(0,D412-Settings!$B$9)))+IF(MOD(IF(UPPER(E412)="Y",D412,MAX(0,D412-Settings!$B$9)),1)&lt;0.25,0,IF(MOD(IF(UPPER(E412)="Y",D412,MAX(0,D412-Settings!$B$9)),1)&lt;=0.5,0.5,1)),IF(UPPER(E412)="Y",D412,MAX(0,D412-Settings!$B$9))))</f>
        <v/>
      </c>
      <c r="G412" s="33" t="str">
        <f aca="false">IF(F412="","",IFERROR(INDEX(Employees!$I$5:$I$104,MATCH(B412,Employees!$A$5:$A$104,0)),0))</f>
        <v/>
      </c>
      <c r="H412" s="34" t="str">
        <f aca="false">IF(F412="","",ROUND(F412*G412,0))</f>
        <v/>
      </c>
      <c r="I412" s="35" t="str">
        <f aca="false">IF(A412="","","Q"&amp;(INT(MOD(MONTH(A412)-4,12)/3)+1)&amp;" "&amp;IF(MONTH(A412)&gt;=4,YEAR(A412),YEAR(A412)-1)&amp;"-"&amp;RIGHT(IF(MONTH(A412)&gt;=4,YEAR(A412),YEAR(A412)-1)+1,2))</f>
        <v/>
      </c>
      <c r="J412" s="27"/>
      <c r="K412" s="27"/>
    </row>
    <row r="413" customFormat="false" ht="15" hidden="false" customHeight="true" outlineLevel="0" collapsed="false">
      <c r="A413" s="36"/>
      <c r="B413" s="27"/>
      <c r="C413" s="30" t="str">
        <f aca="false">IF(B413="","",IFERROR(INDEX(Employees!$B$5:$B$104,MATCH(B413,Employees!$A$5:$A$104,0)),"Unknown code"))</f>
        <v/>
      </c>
      <c r="D413" s="37"/>
      <c r="E413" s="27"/>
      <c r="F413" s="32" t="str">
        <f aca="false">IF(OR(A413="",B413=""),"",IF(Settings!$B$13="Y",INT(IF(UPPER(E413)="Y",D413,MAX(0,D413-Settings!$B$9)))+IF(MOD(IF(UPPER(E413)="Y",D413,MAX(0,D413-Settings!$B$9)),1)&lt;0.25,0,IF(MOD(IF(UPPER(E413)="Y",D413,MAX(0,D413-Settings!$B$9)),1)&lt;=0.5,0.5,1)),IF(UPPER(E413)="Y",D413,MAX(0,D413-Settings!$B$9))))</f>
        <v/>
      </c>
      <c r="G413" s="33" t="str">
        <f aca="false">IF(F413="","",IFERROR(INDEX(Employees!$I$5:$I$104,MATCH(B413,Employees!$A$5:$A$104,0)),0))</f>
        <v/>
      </c>
      <c r="H413" s="34" t="str">
        <f aca="false">IF(F413="","",ROUND(F413*G413,0))</f>
        <v/>
      </c>
      <c r="I413" s="35" t="str">
        <f aca="false">IF(A413="","","Q"&amp;(INT(MOD(MONTH(A413)-4,12)/3)+1)&amp;" "&amp;IF(MONTH(A413)&gt;=4,YEAR(A413),YEAR(A413)-1)&amp;"-"&amp;RIGHT(IF(MONTH(A413)&gt;=4,YEAR(A413),YEAR(A413)-1)+1,2))</f>
        <v/>
      </c>
      <c r="J413" s="27"/>
      <c r="K413" s="27"/>
    </row>
    <row r="414" customFormat="false" ht="15" hidden="false" customHeight="true" outlineLevel="0" collapsed="false">
      <c r="A414" s="36"/>
      <c r="B414" s="27"/>
      <c r="C414" s="30" t="str">
        <f aca="false">IF(B414="","",IFERROR(INDEX(Employees!$B$5:$B$104,MATCH(B414,Employees!$A$5:$A$104,0)),"Unknown code"))</f>
        <v/>
      </c>
      <c r="D414" s="37"/>
      <c r="E414" s="27"/>
      <c r="F414" s="32" t="str">
        <f aca="false">IF(OR(A414="",B414=""),"",IF(Settings!$B$13="Y",INT(IF(UPPER(E414)="Y",D414,MAX(0,D414-Settings!$B$9)))+IF(MOD(IF(UPPER(E414)="Y",D414,MAX(0,D414-Settings!$B$9)),1)&lt;0.25,0,IF(MOD(IF(UPPER(E414)="Y",D414,MAX(0,D414-Settings!$B$9)),1)&lt;=0.5,0.5,1)),IF(UPPER(E414)="Y",D414,MAX(0,D414-Settings!$B$9))))</f>
        <v/>
      </c>
      <c r="G414" s="33" t="str">
        <f aca="false">IF(F414="","",IFERROR(INDEX(Employees!$I$5:$I$104,MATCH(B414,Employees!$A$5:$A$104,0)),0))</f>
        <v/>
      </c>
      <c r="H414" s="34" t="str">
        <f aca="false">IF(F414="","",ROUND(F414*G414,0))</f>
        <v/>
      </c>
      <c r="I414" s="35" t="str">
        <f aca="false">IF(A414="","","Q"&amp;(INT(MOD(MONTH(A414)-4,12)/3)+1)&amp;" "&amp;IF(MONTH(A414)&gt;=4,YEAR(A414),YEAR(A414)-1)&amp;"-"&amp;RIGHT(IF(MONTH(A414)&gt;=4,YEAR(A414),YEAR(A414)-1)+1,2))</f>
        <v/>
      </c>
      <c r="J414" s="27"/>
      <c r="K414" s="27"/>
    </row>
    <row r="415" customFormat="false" ht="15" hidden="false" customHeight="true" outlineLevel="0" collapsed="false">
      <c r="A415" s="36"/>
      <c r="B415" s="27"/>
      <c r="C415" s="30" t="str">
        <f aca="false">IF(B415="","",IFERROR(INDEX(Employees!$B$5:$B$104,MATCH(B415,Employees!$A$5:$A$104,0)),"Unknown code"))</f>
        <v/>
      </c>
      <c r="D415" s="37"/>
      <c r="E415" s="27"/>
      <c r="F415" s="32" t="str">
        <f aca="false">IF(OR(A415="",B415=""),"",IF(Settings!$B$13="Y",INT(IF(UPPER(E415)="Y",D415,MAX(0,D415-Settings!$B$9)))+IF(MOD(IF(UPPER(E415)="Y",D415,MAX(0,D415-Settings!$B$9)),1)&lt;0.25,0,IF(MOD(IF(UPPER(E415)="Y",D415,MAX(0,D415-Settings!$B$9)),1)&lt;=0.5,0.5,1)),IF(UPPER(E415)="Y",D415,MAX(0,D415-Settings!$B$9))))</f>
        <v/>
      </c>
      <c r="G415" s="33" t="str">
        <f aca="false">IF(F415="","",IFERROR(INDEX(Employees!$I$5:$I$104,MATCH(B415,Employees!$A$5:$A$104,0)),0))</f>
        <v/>
      </c>
      <c r="H415" s="34" t="str">
        <f aca="false">IF(F415="","",ROUND(F415*G415,0))</f>
        <v/>
      </c>
      <c r="I415" s="35" t="str">
        <f aca="false">IF(A415="","","Q"&amp;(INT(MOD(MONTH(A415)-4,12)/3)+1)&amp;" "&amp;IF(MONTH(A415)&gt;=4,YEAR(A415),YEAR(A415)-1)&amp;"-"&amp;RIGHT(IF(MONTH(A415)&gt;=4,YEAR(A415),YEAR(A415)-1)+1,2))</f>
        <v/>
      </c>
      <c r="J415" s="27"/>
      <c r="K415" s="27"/>
    </row>
    <row r="416" customFormat="false" ht="15" hidden="false" customHeight="true" outlineLevel="0" collapsed="false">
      <c r="A416" s="36"/>
      <c r="B416" s="27"/>
      <c r="C416" s="30" t="str">
        <f aca="false">IF(B416="","",IFERROR(INDEX(Employees!$B$5:$B$104,MATCH(B416,Employees!$A$5:$A$104,0)),"Unknown code"))</f>
        <v/>
      </c>
      <c r="D416" s="37"/>
      <c r="E416" s="27"/>
      <c r="F416" s="32" t="str">
        <f aca="false">IF(OR(A416="",B416=""),"",IF(Settings!$B$13="Y",INT(IF(UPPER(E416)="Y",D416,MAX(0,D416-Settings!$B$9)))+IF(MOD(IF(UPPER(E416)="Y",D416,MAX(0,D416-Settings!$B$9)),1)&lt;0.25,0,IF(MOD(IF(UPPER(E416)="Y",D416,MAX(0,D416-Settings!$B$9)),1)&lt;=0.5,0.5,1)),IF(UPPER(E416)="Y",D416,MAX(0,D416-Settings!$B$9))))</f>
        <v/>
      </c>
      <c r="G416" s="33" t="str">
        <f aca="false">IF(F416="","",IFERROR(INDEX(Employees!$I$5:$I$104,MATCH(B416,Employees!$A$5:$A$104,0)),0))</f>
        <v/>
      </c>
      <c r="H416" s="34" t="str">
        <f aca="false">IF(F416="","",ROUND(F416*G416,0))</f>
        <v/>
      </c>
      <c r="I416" s="35" t="str">
        <f aca="false">IF(A416="","","Q"&amp;(INT(MOD(MONTH(A416)-4,12)/3)+1)&amp;" "&amp;IF(MONTH(A416)&gt;=4,YEAR(A416),YEAR(A416)-1)&amp;"-"&amp;RIGHT(IF(MONTH(A416)&gt;=4,YEAR(A416),YEAR(A416)-1)+1,2))</f>
        <v/>
      </c>
      <c r="J416" s="27"/>
      <c r="K416" s="27"/>
    </row>
    <row r="417" customFormat="false" ht="15" hidden="false" customHeight="true" outlineLevel="0" collapsed="false">
      <c r="A417" s="36"/>
      <c r="B417" s="27"/>
      <c r="C417" s="30" t="str">
        <f aca="false">IF(B417="","",IFERROR(INDEX(Employees!$B$5:$B$104,MATCH(B417,Employees!$A$5:$A$104,0)),"Unknown code"))</f>
        <v/>
      </c>
      <c r="D417" s="37"/>
      <c r="E417" s="27"/>
      <c r="F417" s="32" t="str">
        <f aca="false">IF(OR(A417="",B417=""),"",IF(Settings!$B$13="Y",INT(IF(UPPER(E417)="Y",D417,MAX(0,D417-Settings!$B$9)))+IF(MOD(IF(UPPER(E417)="Y",D417,MAX(0,D417-Settings!$B$9)),1)&lt;0.25,0,IF(MOD(IF(UPPER(E417)="Y",D417,MAX(0,D417-Settings!$B$9)),1)&lt;=0.5,0.5,1)),IF(UPPER(E417)="Y",D417,MAX(0,D417-Settings!$B$9))))</f>
        <v/>
      </c>
      <c r="G417" s="33" t="str">
        <f aca="false">IF(F417="","",IFERROR(INDEX(Employees!$I$5:$I$104,MATCH(B417,Employees!$A$5:$A$104,0)),0))</f>
        <v/>
      </c>
      <c r="H417" s="34" t="str">
        <f aca="false">IF(F417="","",ROUND(F417*G417,0))</f>
        <v/>
      </c>
      <c r="I417" s="35" t="str">
        <f aca="false">IF(A417="","","Q"&amp;(INT(MOD(MONTH(A417)-4,12)/3)+1)&amp;" "&amp;IF(MONTH(A417)&gt;=4,YEAR(A417),YEAR(A417)-1)&amp;"-"&amp;RIGHT(IF(MONTH(A417)&gt;=4,YEAR(A417),YEAR(A417)-1)+1,2))</f>
        <v/>
      </c>
      <c r="J417" s="27"/>
      <c r="K417" s="27"/>
    </row>
    <row r="418" customFormat="false" ht="15" hidden="false" customHeight="true" outlineLevel="0" collapsed="false">
      <c r="A418" s="36"/>
      <c r="B418" s="27"/>
      <c r="C418" s="30" t="str">
        <f aca="false">IF(B418="","",IFERROR(INDEX(Employees!$B$5:$B$104,MATCH(B418,Employees!$A$5:$A$104,0)),"Unknown code"))</f>
        <v/>
      </c>
      <c r="D418" s="37"/>
      <c r="E418" s="27"/>
      <c r="F418" s="32" t="str">
        <f aca="false">IF(OR(A418="",B418=""),"",IF(Settings!$B$13="Y",INT(IF(UPPER(E418)="Y",D418,MAX(0,D418-Settings!$B$9)))+IF(MOD(IF(UPPER(E418)="Y",D418,MAX(0,D418-Settings!$B$9)),1)&lt;0.25,0,IF(MOD(IF(UPPER(E418)="Y",D418,MAX(0,D418-Settings!$B$9)),1)&lt;=0.5,0.5,1)),IF(UPPER(E418)="Y",D418,MAX(0,D418-Settings!$B$9))))</f>
        <v/>
      </c>
      <c r="G418" s="33" t="str">
        <f aca="false">IF(F418="","",IFERROR(INDEX(Employees!$I$5:$I$104,MATCH(B418,Employees!$A$5:$A$104,0)),0))</f>
        <v/>
      </c>
      <c r="H418" s="34" t="str">
        <f aca="false">IF(F418="","",ROUND(F418*G418,0))</f>
        <v/>
      </c>
      <c r="I418" s="35" t="str">
        <f aca="false">IF(A418="","","Q"&amp;(INT(MOD(MONTH(A418)-4,12)/3)+1)&amp;" "&amp;IF(MONTH(A418)&gt;=4,YEAR(A418),YEAR(A418)-1)&amp;"-"&amp;RIGHT(IF(MONTH(A418)&gt;=4,YEAR(A418),YEAR(A418)-1)+1,2))</f>
        <v/>
      </c>
      <c r="J418" s="27"/>
      <c r="K418" s="27"/>
    </row>
    <row r="419" customFormat="false" ht="15" hidden="false" customHeight="true" outlineLevel="0" collapsed="false">
      <c r="A419" s="36"/>
      <c r="B419" s="27"/>
      <c r="C419" s="30" t="str">
        <f aca="false">IF(B419="","",IFERROR(INDEX(Employees!$B$5:$B$104,MATCH(B419,Employees!$A$5:$A$104,0)),"Unknown code"))</f>
        <v/>
      </c>
      <c r="D419" s="37"/>
      <c r="E419" s="27"/>
      <c r="F419" s="32" t="str">
        <f aca="false">IF(OR(A419="",B419=""),"",IF(Settings!$B$13="Y",INT(IF(UPPER(E419)="Y",D419,MAX(0,D419-Settings!$B$9)))+IF(MOD(IF(UPPER(E419)="Y",D419,MAX(0,D419-Settings!$B$9)),1)&lt;0.25,0,IF(MOD(IF(UPPER(E419)="Y",D419,MAX(0,D419-Settings!$B$9)),1)&lt;=0.5,0.5,1)),IF(UPPER(E419)="Y",D419,MAX(0,D419-Settings!$B$9))))</f>
        <v/>
      </c>
      <c r="G419" s="33" t="str">
        <f aca="false">IF(F419="","",IFERROR(INDEX(Employees!$I$5:$I$104,MATCH(B419,Employees!$A$5:$A$104,0)),0))</f>
        <v/>
      </c>
      <c r="H419" s="34" t="str">
        <f aca="false">IF(F419="","",ROUND(F419*G419,0))</f>
        <v/>
      </c>
      <c r="I419" s="35" t="str">
        <f aca="false">IF(A419="","","Q"&amp;(INT(MOD(MONTH(A419)-4,12)/3)+1)&amp;" "&amp;IF(MONTH(A419)&gt;=4,YEAR(A419),YEAR(A419)-1)&amp;"-"&amp;RIGHT(IF(MONTH(A419)&gt;=4,YEAR(A419),YEAR(A419)-1)+1,2))</f>
        <v/>
      </c>
      <c r="J419" s="27"/>
      <c r="K419" s="27"/>
    </row>
    <row r="420" customFormat="false" ht="15" hidden="false" customHeight="true" outlineLevel="0" collapsed="false">
      <c r="A420" s="36"/>
      <c r="B420" s="27"/>
      <c r="C420" s="30" t="str">
        <f aca="false">IF(B420="","",IFERROR(INDEX(Employees!$B$5:$B$104,MATCH(B420,Employees!$A$5:$A$104,0)),"Unknown code"))</f>
        <v/>
      </c>
      <c r="D420" s="37"/>
      <c r="E420" s="27"/>
      <c r="F420" s="32" t="str">
        <f aca="false">IF(OR(A420="",B420=""),"",IF(Settings!$B$13="Y",INT(IF(UPPER(E420)="Y",D420,MAX(0,D420-Settings!$B$9)))+IF(MOD(IF(UPPER(E420)="Y",D420,MAX(0,D420-Settings!$B$9)),1)&lt;0.25,0,IF(MOD(IF(UPPER(E420)="Y",D420,MAX(0,D420-Settings!$B$9)),1)&lt;=0.5,0.5,1)),IF(UPPER(E420)="Y",D420,MAX(0,D420-Settings!$B$9))))</f>
        <v/>
      </c>
      <c r="G420" s="33" t="str">
        <f aca="false">IF(F420="","",IFERROR(INDEX(Employees!$I$5:$I$104,MATCH(B420,Employees!$A$5:$A$104,0)),0))</f>
        <v/>
      </c>
      <c r="H420" s="34" t="str">
        <f aca="false">IF(F420="","",ROUND(F420*G420,0))</f>
        <v/>
      </c>
      <c r="I420" s="35" t="str">
        <f aca="false">IF(A420="","","Q"&amp;(INT(MOD(MONTH(A420)-4,12)/3)+1)&amp;" "&amp;IF(MONTH(A420)&gt;=4,YEAR(A420),YEAR(A420)-1)&amp;"-"&amp;RIGHT(IF(MONTH(A420)&gt;=4,YEAR(A420),YEAR(A420)-1)+1,2))</f>
        <v/>
      </c>
      <c r="J420" s="27"/>
      <c r="K420" s="27"/>
    </row>
    <row r="421" customFormat="false" ht="15" hidden="false" customHeight="true" outlineLevel="0" collapsed="false">
      <c r="A421" s="36"/>
      <c r="B421" s="27"/>
      <c r="C421" s="30" t="str">
        <f aca="false">IF(B421="","",IFERROR(INDEX(Employees!$B$5:$B$104,MATCH(B421,Employees!$A$5:$A$104,0)),"Unknown code"))</f>
        <v/>
      </c>
      <c r="D421" s="37"/>
      <c r="E421" s="27"/>
      <c r="F421" s="32" t="str">
        <f aca="false">IF(OR(A421="",B421=""),"",IF(Settings!$B$13="Y",INT(IF(UPPER(E421)="Y",D421,MAX(0,D421-Settings!$B$9)))+IF(MOD(IF(UPPER(E421)="Y",D421,MAX(0,D421-Settings!$B$9)),1)&lt;0.25,0,IF(MOD(IF(UPPER(E421)="Y",D421,MAX(0,D421-Settings!$B$9)),1)&lt;=0.5,0.5,1)),IF(UPPER(E421)="Y",D421,MAX(0,D421-Settings!$B$9))))</f>
        <v/>
      </c>
      <c r="G421" s="33" t="str">
        <f aca="false">IF(F421="","",IFERROR(INDEX(Employees!$I$5:$I$104,MATCH(B421,Employees!$A$5:$A$104,0)),0))</f>
        <v/>
      </c>
      <c r="H421" s="34" t="str">
        <f aca="false">IF(F421="","",ROUND(F421*G421,0))</f>
        <v/>
      </c>
      <c r="I421" s="35" t="str">
        <f aca="false">IF(A421="","","Q"&amp;(INT(MOD(MONTH(A421)-4,12)/3)+1)&amp;" "&amp;IF(MONTH(A421)&gt;=4,YEAR(A421),YEAR(A421)-1)&amp;"-"&amp;RIGHT(IF(MONTH(A421)&gt;=4,YEAR(A421),YEAR(A421)-1)+1,2))</f>
        <v/>
      </c>
      <c r="J421" s="27"/>
      <c r="K421" s="27"/>
    </row>
    <row r="422" customFormat="false" ht="15" hidden="false" customHeight="true" outlineLevel="0" collapsed="false">
      <c r="A422" s="36"/>
      <c r="B422" s="27"/>
      <c r="C422" s="30" t="str">
        <f aca="false">IF(B422="","",IFERROR(INDEX(Employees!$B$5:$B$104,MATCH(B422,Employees!$A$5:$A$104,0)),"Unknown code"))</f>
        <v/>
      </c>
      <c r="D422" s="37"/>
      <c r="E422" s="27"/>
      <c r="F422" s="32" t="str">
        <f aca="false">IF(OR(A422="",B422=""),"",IF(Settings!$B$13="Y",INT(IF(UPPER(E422)="Y",D422,MAX(0,D422-Settings!$B$9)))+IF(MOD(IF(UPPER(E422)="Y",D422,MAX(0,D422-Settings!$B$9)),1)&lt;0.25,0,IF(MOD(IF(UPPER(E422)="Y",D422,MAX(0,D422-Settings!$B$9)),1)&lt;=0.5,0.5,1)),IF(UPPER(E422)="Y",D422,MAX(0,D422-Settings!$B$9))))</f>
        <v/>
      </c>
      <c r="G422" s="33" t="str">
        <f aca="false">IF(F422="","",IFERROR(INDEX(Employees!$I$5:$I$104,MATCH(B422,Employees!$A$5:$A$104,0)),0))</f>
        <v/>
      </c>
      <c r="H422" s="34" t="str">
        <f aca="false">IF(F422="","",ROUND(F422*G422,0))</f>
        <v/>
      </c>
      <c r="I422" s="35" t="str">
        <f aca="false">IF(A422="","","Q"&amp;(INT(MOD(MONTH(A422)-4,12)/3)+1)&amp;" "&amp;IF(MONTH(A422)&gt;=4,YEAR(A422),YEAR(A422)-1)&amp;"-"&amp;RIGHT(IF(MONTH(A422)&gt;=4,YEAR(A422),YEAR(A422)-1)+1,2))</f>
        <v/>
      </c>
      <c r="J422" s="27"/>
      <c r="K422" s="27"/>
    </row>
    <row r="423" customFormat="false" ht="15" hidden="false" customHeight="true" outlineLevel="0" collapsed="false">
      <c r="A423" s="36"/>
      <c r="B423" s="27"/>
      <c r="C423" s="30" t="str">
        <f aca="false">IF(B423="","",IFERROR(INDEX(Employees!$B$5:$B$104,MATCH(B423,Employees!$A$5:$A$104,0)),"Unknown code"))</f>
        <v/>
      </c>
      <c r="D423" s="37"/>
      <c r="E423" s="27"/>
      <c r="F423" s="32" t="str">
        <f aca="false">IF(OR(A423="",B423=""),"",IF(Settings!$B$13="Y",INT(IF(UPPER(E423)="Y",D423,MAX(0,D423-Settings!$B$9)))+IF(MOD(IF(UPPER(E423)="Y",D423,MAX(0,D423-Settings!$B$9)),1)&lt;0.25,0,IF(MOD(IF(UPPER(E423)="Y",D423,MAX(0,D423-Settings!$B$9)),1)&lt;=0.5,0.5,1)),IF(UPPER(E423)="Y",D423,MAX(0,D423-Settings!$B$9))))</f>
        <v/>
      </c>
      <c r="G423" s="33" t="str">
        <f aca="false">IF(F423="","",IFERROR(INDEX(Employees!$I$5:$I$104,MATCH(B423,Employees!$A$5:$A$104,0)),0))</f>
        <v/>
      </c>
      <c r="H423" s="34" t="str">
        <f aca="false">IF(F423="","",ROUND(F423*G423,0))</f>
        <v/>
      </c>
      <c r="I423" s="35" t="str">
        <f aca="false">IF(A423="","","Q"&amp;(INT(MOD(MONTH(A423)-4,12)/3)+1)&amp;" "&amp;IF(MONTH(A423)&gt;=4,YEAR(A423),YEAR(A423)-1)&amp;"-"&amp;RIGHT(IF(MONTH(A423)&gt;=4,YEAR(A423),YEAR(A423)-1)+1,2))</f>
        <v/>
      </c>
      <c r="J423" s="27"/>
      <c r="K423" s="27"/>
    </row>
    <row r="424" customFormat="false" ht="15" hidden="false" customHeight="true" outlineLevel="0" collapsed="false">
      <c r="A424" s="36"/>
      <c r="B424" s="27"/>
      <c r="C424" s="30" t="str">
        <f aca="false">IF(B424="","",IFERROR(INDEX(Employees!$B$5:$B$104,MATCH(B424,Employees!$A$5:$A$104,0)),"Unknown code"))</f>
        <v/>
      </c>
      <c r="D424" s="37"/>
      <c r="E424" s="27"/>
      <c r="F424" s="32" t="str">
        <f aca="false">IF(OR(A424="",B424=""),"",IF(Settings!$B$13="Y",INT(IF(UPPER(E424)="Y",D424,MAX(0,D424-Settings!$B$9)))+IF(MOD(IF(UPPER(E424)="Y",D424,MAX(0,D424-Settings!$B$9)),1)&lt;0.25,0,IF(MOD(IF(UPPER(E424)="Y",D424,MAX(0,D424-Settings!$B$9)),1)&lt;=0.5,0.5,1)),IF(UPPER(E424)="Y",D424,MAX(0,D424-Settings!$B$9))))</f>
        <v/>
      </c>
      <c r="G424" s="33" t="str">
        <f aca="false">IF(F424="","",IFERROR(INDEX(Employees!$I$5:$I$104,MATCH(B424,Employees!$A$5:$A$104,0)),0))</f>
        <v/>
      </c>
      <c r="H424" s="34" t="str">
        <f aca="false">IF(F424="","",ROUND(F424*G424,0))</f>
        <v/>
      </c>
      <c r="I424" s="35" t="str">
        <f aca="false">IF(A424="","","Q"&amp;(INT(MOD(MONTH(A424)-4,12)/3)+1)&amp;" "&amp;IF(MONTH(A424)&gt;=4,YEAR(A424),YEAR(A424)-1)&amp;"-"&amp;RIGHT(IF(MONTH(A424)&gt;=4,YEAR(A424),YEAR(A424)-1)+1,2))</f>
        <v/>
      </c>
      <c r="J424" s="27"/>
      <c r="K424" s="27"/>
    </row>
    <row r="425" customFormat="false" ht="15" hidden="false" customHeight="true" outlineLevel="0" collapsed="false">
      <c r="A425" s="36"/>
      <c r="B425" s="27"/>
      <c r="C425" s="30" t="str">
        <f aca="false">IF(B425="","",IFERROR(INDEX(Employees!$B$5:$B$104,MATCH(B425,Employees!$A$5:$A$104,0)),"Unknown code"))</f>
        <v/>
      </c>
      <c r="D425" s="37"/>
      <c r="E425" s="27"/>
      <c r="F425" s="32" t="str">
        <f aca="false">IF(OR(A425="",B425=""),"",IF(Settings!$B$13="Y",INT(IF(UPPER(E425)="Y",D425,MAX(0,D425-Settings!$B$9)))+IF(MOD(IF(UPPER(E425)="Y",D425,MAX(0,D425-Settings!$B$9)),1)&lt;0.25,0,IF(MOD(IF(UPPER(E425)="Y",D425,MAX(0,D425-Settings!$B$9)),1)&lt;=0.5,0.5,1)),IF(UPPER(E425)="Y",D425,MAX(0,D425-Settings!$B$9))))</f>
        <v/>
      </c>
      <c r="G425" s="33" t="str">
        <f aca="false">IF(F425="","",IFERROR(INDEX(Employees!$I$5:$I$104,MATCH(B425,Employees!$A$5:$A$104,0)),0))</f>
        <v/>
      </c>
      <c r="H425" s="34" t="str">
        <f aca="false">IF(F425="","",ROUND(F425*G425,0))</f>
        <v/>
      </c>
      <c r="I425" s="35" t="str">
        <f aca="false">IF(A425="","","Q"&amp;(INT(MOD(MONTH(A425)-4,12)/3)+1)&amp;" "&amp;IF(MONTH(A425)&gt;=4,YEAR(A425),YEAR(A425)-1)&amp;"-"&amp;RIGHT(IF(MONTH(A425)&gt;=4,YEAR(A425),YEAR(A425)-1)+1,2))</f>
        <v/>
      </c>
      <c r="J425" s="27"/>
      <c r="K425" s="27"/>
    </row>
    <row r="426" customFormat="false" ht="15" hidden="false" customHeight="true" outlineLevel="0" collapsed="false">
      <c r="A426" s="36"/>
      <c r="B426" s="27"/>
      <c r="C426" s="30" t="str">
        <f aca="false">IF(B426="","",IFERROR(INDEX(Employees!$B$5:$B$104,MATCH(B426,Employees!$A$5:$A$104,0)),"Unknown code"))</f>
        <v/>
      </c>
      <c r="D426" s="37"/>
      <c r="E426" s="27"/>
      <c r="F426" s="32" t="str">
        <f aca="false">IF(OR(A426="",B426=""),"",IF(Settings!$B$13="Y",INT(IF(UPPER(E426)="Y",D426,MAX(0,D426-Settings!$B$9)))+IF(MOD(IF(UPPER(E426)="Y",D426,MAX(0,D426-Settings!$B$9)),1)&lt;0.25,0,IF(MOD(IF(UPPER(E426)="Y",D426,MAX(0,D426-Settings!$B$9)),1)&lt;=0.5,0.5,1)),IF(UPPER(E426)="Y",D426,MAX(0,D426-Settings!$B$9))))</f>
        <v/>
      </c>
      <c r="G426" s="33" t="str">
        <f aca="false">IF(F426="","",IFERROR(INDEX(Employees!$I$5:$I$104,MATCH(B426,Employees!$A$5:$A$104,0)),0))</f>
        <v/>
      </c>
      <c r="H426" s="34" t="str">
        <f aca="false">IF(F426="","",ROUND(F426*G426,0))</f>
        <v/>
      </c>
      <c r="I426" s="35" t="str">
        <f aca="false">IF(A426="","","Q"&amp;(INT(MOD(MONTH(A426)-4,12)/3)+1)&amp;" "&amp;IF(MONTH(A426)&gt;=4,YEAR(A426),YEAR(A426)-1)&amp;"-"&amp;RIGHT(IF(MONTH(A426)&gt;=4,YEAR(A426),YEAR(A426)-1)+1,2))</f>
        <v/>
      </c>
      <c r="J426" s="27"/>
      <c r="K426" s="27"/>
    </row>
    <row r="427" customFormat="false" ht="15" hidden="false" customHeight="true" outlineLevel="0" collapsed="false">
      <c r="A427" s="36"/>
      <c r="B427" s="27"/>
      <c r="C427" s="30" t="str">
        <f aca="false">IF(B427="","",IFERROR(INDEX(Employees!$B$5:$B$104,MATCH(B427,Employees!$A$5:$A$104,0)),"Unknown code"))</f>
        <v/>
      </c>
      <c r="D427" s="37"/>
      <c r="E427" s="27"/>
      <c r="F427" s="32" t="str">
        <f aca="false">IF(OR(A427="",B427=""),"",IF(Settings!$B$13="Y",INT(IF(UPPER(E427)="Y",D427,MAX(0,D427-Settings!$B$9)))+IF(MOD(IF(UPPER(E427)="Y",D427,MAX(0,D427-Settings!$B$9)),1)&lt;0.25,0,IF(MOD(IF(UPPER(E427)="Y",D427,MAX(0,D427-Settings!$B$9)),1)&lt;=0.5,0.5,1)),IF(UPPER(E427)="Y",D427,MAX(0,D427-Settings!$B$9))))</f>
        <v/>
      </c>
      <c r="G427" s="33" t="str">
        <f aca="false">IF(F427="","",IFERROR(INDEX(Employees!$I$5:$I$104,MATCH(B427,Employees!$A$5:$A$104,0)),0))</f>
        <v/>
      </c>
      <c r="H427" s="34" t="str">
        <f aca="false">IF(F427="","",ROUND(F427*G427,0))</f>
        <v/>
      </c>
      <c r="I427" s="35" t="str">
        <f aca="false">IF(A427="","","Q"&amp;(INT(MOD(MONTH(A427)-4,12)/3)+1)&amp;" "&amp;IF(MONTH(A427)&gt;=4,YEAR(A427),YEAR(A427)-1)&amp;"-"&amp;RIGHT(IF(MONTH(A427)&gt;=4,YEAR(A427),YEAR(A427)-1)+1,2))</f>
        <v/>
      </c>
      <c r="J427" s="27"/>
      <c r="K427" s="27"/>
    </row>
    <row r="428" customFormat="false" ht="15" hidden="false" customHeight="true" outlineLevel="0" collapsed="false">
      <c r="A428" s="36"/>
      <c r="B428" s="27"/>
      <c r="C428" s="30" t="str">
        <f aca="false">IF(B428="","",IFERROR(INDEX(Employees!$B$5:$B$104,MATCH(B428,Employees!$A$5:$A$104,0)),"Unknown code"))</f>
        <v/>
      </c>
      <c r="D428" s="37"/>
      <c r="E428" s="27"/>
      <c r="F428" s="32" t="str">
        <f aca="false">IF(OR(A428="",B428=""),"",IF(Settings!$B$13="Y",INT(IF(UPPER(E428)="Y",D428,MAX(0,D428-Settings!$B$9)))+IF(MOD(IF(UPPER(E428)="Y",D428,MAX(0,D428-Settings!$B$9)),1)&lt;0.25,0,IF(MOD(IF(UPPER(E428)="Y",D428,MAX(0,D428-Settings!$B$9)),1)&lt;=0.5,0.5,1)),IF(UPPER(E428)="Y",D428,MAX(0,D428-Settings!$B$9))))</f>
        <v/>
      </c>
      <c r="G428" s="33" t="str">
        <f aca="false">IF(F428="","",IFERROR(INDEX(Employees!$I$5:$I$104,MATCH(B428,Employees!$A$5:$A$104,0)),0))</f>
        <v/>
      </c>
      <c r="H428" s="34" t="str">
        <f aca="false">IF(F428="","",ROUND(F428*G428,0))</f>
        <v/>
      </c>
      <c r="I428" s="35" t="str">
        <f aca="false">IF(A428="","","Q"&amp;(INT(MOD(MONTH(A428)-4,12)/3)+1)&amp;" "&amp;IF(MONTH(A428)&gt;=4,YEAR(A428),YEAR(A428)-1)&amp;"-"&amp;RIGHT(IF(MONTH(A428)&gt;=4,YEAR(A428),YEAR(A428)-1)+1,2))</f>
        <v/>
      </c>
      <c r="J428" s="27"/>
      <c r="K428" s="27"/>
    </row>
    <row r="429" customFormat="false" ht="15" hidden="false" customHeight="true" outlineLevel="0" collapsed="false">
      <c r="A429" s="36"/>
      <c r="B429" s="27"/>
      <c r="C429" s="30" t="str">
        <f aca="false">IF(B429="","",IFERROR(INDEX(Employees!$B$5:$B$104,MATCH(B429,Employees!$A$5:$A$104,0)),"Unknown code"))</f>
        <v/>
      </c>
      <c r="D429" s="37"/>
      <c r="E429" s="27"/>
      <c r="F429" s="32" t="str">
        <f aca="false">IF(OR(A429="",B429=""),"",IF(Settings!$B$13="Y",INT(IF(UPPER(E429)="Y",D429,MAX(0,D429-Settings!$B$9)))+IF(MOD(IF(UPPER(E429)="Y",D429,MAX(0,D429-Settings!$B$9)),1)&lt;0.25,0,IF(MOD(IF(UPPER(E429)="Y",D429,MAX(0,D429-Settings!$B$9)),1)&lt;=0.5,0.5,1)),IF(UPPER(E429)="Y",D429,MAX(0,D429-Settings!$B$9))))</f>
        <v/>
      </c>
      <c r="G429" s="33" t="str">
        <f aca="false">IF(F429="","",IFERROR(INDEX(Employees!$I$5:$I$104,MATCH(B429,Employees!$A$5:$A$104,0)),0))</f>
        <v/>
      </c>
      <c r="H429" s="34" t="str">
        <f aca="false">IF(F429="","",ROUND(F429*G429,0))</f>
        <v/>
      </c>
      <c r="I429" s="35" t="str">
        <f aca="false">IF(A429="","","Q"&amp;(INT(MOD(MONTH(A429)-4,12)/3)+1)&amp;" "&amp;IF(MONTH(A429)&gt;=4,YEAR(A429),YEAR(A429)-1)&amp;"-"&amp;RIGHT(IF(MONTH(A429)&gt;=4,YEAR(A429),YEAR(A429)-1)+1,2))</f>
        <v/>
      </c>
      <c r="J429" s="27"/>
      <c r="K429" s="27"/>
    </row>
    <row r="430" customFormat="false" ht="15" hidden="false" customHeight="true" outlineLevel="0" collapsed="false">
      <c r="A430" s="36"/>
      <c r="B430" s="27"/>
      <c r="C430" s="30" t="str">
        <f aca="false">IF(B430="","",IFERROR(INDEX(Employees!$B$5:$B$104,MATCH(B430,Employees!$A$5:$A$104,0)),"Unknown code"))</f>
        <v/>
      </c>
      <c r="D430" s="37"/>
      <c r="E430" s="27"/>
      <c r="F430" s="32" t="str">
        <f aca="false">IF(OR(A430="",B430=""),"",IF(Settings!$B$13="Y",INT(IF(UPPER(E430)="Y",D430,MAX(0,D430-Settings!$B$9)))+IF(MOD(IF(UPPER(E430)="Y",D430,MAX(0,D430-Settings!$B$9)),1)&lt;0.25,0,IF(MOD(IF(UPPER(E430)="Y",D430,MAX(0,D430-Settings!$B$9)),1)&lt;=0.5,0.5,1)),IF(UPPER(E430)="Y",D430,MAX(0,D430-Settings!$B$9))))</f>
        <v/>
      </c>
      <c r="G430" s="33" t="str">
        <f aca="false">IF(F430="","",IFERROR(INDEX(Employees!$I$5:$I$104,MATCH(B430,Employees!$A$5:$A$104,0)),0))</f>
        <v/>
      </c>
      <c r="H430" s="34" t="str">
        <f aca="false">IF(F430="","",ROUND(F430*G430,0))</f>
        <v/>
      </c>
      <c r="I430" s="35" t="str">
        <f aca="false">IF(A430="","","Q"&amp;(INT(MOD(MONTH(A430)-4,12)/3)+1)&amp;" "&amp;IF(MONTH(A430)&gt;=4,YEAR(A430),YEAR(A430)-1)&amp;"-"&amp;RIGHT(IF(MONTH(A430)&gt;=4,YEAR(A430),YEAR(A430)-1)+1,2))</f>
        <v/>
      </c>
      <c r="J430" s="27"/>
      <c r="K430" s="27"/>
    </row>
    <row r="431" customFormat="false" ht="15" hidden="false" customHeight="true" outlineLevel="0" collapsed="false">
      <c r="A431" s="36"/>
      <c r="B431" s="27"/>
      <c r="C431" s="30" t="str">
        <f aca="false">IF(B431="","",IFERROR(INDEX(Employees!$B$5:$B$104,MATCH(B431,Employees!$A$5:$A$104,0)),"Unknown code"))</f>
        <v/>
      </c>
      <c r="D431" s="37"/>
      <c r="E431" s="27"/>
      <c r="F431" s="32" t="str">
        <f aca="false">IF(OR(A431="",B431=""),"",IF(Settings!$B$13="Y",INT(IF(UPPER(E431)="Y",D431,MAX(0,D431-Settings!$B$9)))+IF(MOD(IF(UPPER(E431)="Y",D431,MAX(0,D431-Settings!$B$9)),1)&lt;0.25,0,IF(MOD(IF(UPPER(E431)="Y",D431,MAX(0,D431-Settings!$B$9)),1)&lt;=0.5,0.5,1)),IF(UPPER(E431)="Y",D431,MAX(0,D431-Settings!$B$9))))</f>
        <v/>
      </c>
      <c r="G431" s="33" t="str">
        <f aca="false">IF(F431="","",IFERROR(INDEX(Employees!$I$5:$I$104,MATCH(B431,Employees!$A$5:$A$104,0)),0))</f>
        <v/>
      </c>
      <c r="H431" s="34" t="str">
        <f aca="false">IF(F431="","",ROUND(F431*G431,0))</f>
        <v/>
      </c>
      <c r="I431" s="35" t="str">
        <f aca="false">IF(A431="","","Q"&amp;(INT(MOD(MONTH(A431)-4,12)/3)+1)&amp;" "&amp;IF(MONTH(A431)&gt;=4,YEAR(A431),YEAR(A431)-1)&amp;"-"&amp;RIGHT(IF(MONTH(A431)&gt;=4,YEAR(A431),YEAR(A431)-1)+1,2))</f>
        <v/>
      </c>
      <c r="J431" s="27"/>
      <c r="K431" s="27"/>
    </row>
    <row r="432" customFormat="false" ht="15" hidden="false" customHeight="true" outlineLevel="0" collapsed="false">
      <c r="A432" s="36"/>
      <c r="B432" s="27"/>
      <c r="C432" s="30" t="str">
        <f aca="false">IF(B432="","",IFERROR(INDEX(Employees!$B$5:$B$104,MATCH(B432,Employees!$A$5:$A$104,0)),"Unknown code"))</f>
        <v/>
      </c>
      <c r="D432" s="37"/>
      <c r="E432" s="27"/>
      <c r="F432" s="32" t="str">
        <f aca="false">IF(OR(A432="",B432=""),"",IF(Settings!$B$13="Y",INT(IF(UPPER(E432)="Y",D432,MAX(0,D432-Settings!$B$9)))+IF(MOD(IF(UPPER(E432)="Y",D432,MAX(0,D432-Settings!$B$9)),1)&lt;0.25,0,IF(MOD(IF(UPPER(E432)="Y",D432,MAX(0,D432-Settings!$B$9)),1)&lt;=0.5,0.5,1)),IF(UPPER(E432)="Y",D432,MAX(0,D432-Settings!$B$9))))</f>
        <v/>
      </c>
      <c r="G432" s="33" t="str">
        <f aca="false">IF(F432="","",IFERROR(INDEX(Employees!$I$5:$I$104,MATCH(B432,Employees!$A$5:$A$104,0)),0))</f>
        <v/>
      </c>
      <c r="H432" s="34" t="str">
        <f aca="false">IF(F432="","",ROUND(F432*G432,0))</f>
        <v/>
      </c>
      <c r="I432" s="35" t="str">
        <f aca="false">IF(A432="","","Q"&amp;(INT(MOD(MONTH(A432)-4,12)/3)+1)&amp;" "&amp;IF(MONTH(A432)&gt;=4,YEAR(A432),YEAR(A432)-1)&amp;"-"&amp;RIGHT(IF(MONTH(A432)&gt;=4,YEAR(A432),YEAR(A432)-1)+1,2))</f>
        <v/>
      </c>
      <c r="J432" s="27"/>
      <c r="K432" s="27"/>
    </row>
    <row r="433" customFormat="false" ht="15" hidden="false" customHeight="true" outlineLevel="0" collapsed="false">
      <c r="A433" s="36"/>
      <c r="B433" s="27"/>
      <c r="C433" s="30" t="str">
        <f aca="false">IF(B433="","",IFERROR(INDEX(Employees!$B$5:$B$104,MATCH(B433,Employees!$A$5:$A$104,0)),"Unknown code"))</f>
        <v/>
      </c>
      <c r="D433" s="37"/>
      <c r="E433" s="27"/>
      <c r="F433" s="32" t="str">
        <f aca="false">IF(OR(A433="",B433=""),"",IF(Settings!$B$13="Y",INT(IF(UPPER(E433)="Y",D433,MAX(0,D433-Settings!$B$9)))+IF(MOD(IF(UPPER(E433)="Y",D433,MAX(0,D433-Settings!$B$9)),1)&lt;0.25,0,IF(MOD(IF(UPPER(E433)="Y",D433,MAX(0,D433-Settings!$B$9)),1)&lt;=0.5,0.5,1)),IF(UPPER(E433)="Y",D433,MAX(0,D433-Settings!$B$9))))</f>
        <v/>
      </c>
      <c r="G433" s="33" t="str">
        <f aca="false">IF(F433="","",IFERROR(INDEX(Employees!$I$5:$I$104,MATCH(B433,Employees!$A$5:$A$104,0)),0))</f>
        <v/>
      </c>
      <c r="H433" s="34" t="str">
        <f aca="false">IF(F433="","",ROUND(F433*G433,0))</f>
        <v/>
      </c>
      <c r="I433" s="35" t="str">
        <f aca="false">IF(A433="","","Q"&amp;(INT(MOD(MONTH(A433)-4,12)/3)+1)&amp;" "&amp;IF(MONTH(A433)&gt;=4,YEAR(A433),YEAR(A433)-1)&amp;"-"&amp;RIGHT(IF(MONTH(A433)&gt;=4,YEAR(A433),YEAR(A433)-1)+1,2))</f>
        <v/>
      </c>
      <c r="J433" s="27"/>
      <c r="K433" s="27"/>
    </row>
    <row r="434" customFormat="false" ht="15" hidden="false" customHeight="true" outlineLevel="0" collapsed="false">
      <c r="A434" s="36"/>
      <c r="B434" s="27"/>
      <c r="C434" s="30" t="str">
        <f aca="false">IF(B434="","",IFERROR(INDEX(Employees!$B$5:$B$104,MATCH(B434,Employees!$A$5:$A$104,0)),"Unknown code"))</f>
        <v/>
      </c>
      <c r="D434" s="37"/>
      <c r="E434" s="27"/>
      <c r="F434" s="32" t="str">
        <f aca="false">IF(OR(A434="",B434=""),"",IF(Settings!$B$13="Y",INT(IF(UPPER(E434)="Y",D434,MAX(0,D434-Settings!$B$9)))+IF(MOD(IF(UPPER(E434)="Y",D434,MAX(0,D434-Settings!$B$9)),1)&lt;0.25,0,IF(MOD(IF(UPPER(E434)="Y",D434,MAX(0,D434-Settings!$B$9)),1)&lt;=0.5,0.5,1)),IF(UPPER(E434)="Y",D434,MAX(0,D434-Settings!$B$9))))</f>
        <v/>
      </c>
      <c r="G434" s="33" t="str">
        <f aca="false">IF(F434="","",IFERROR(INDEX(Employees!$I$5:$I$104,MATCH(B434,Employees!$A$5:$A$104,0)),0))</f>
        <v/>
      </c>
      <c r="H434" s="34" t="str">
        <f aca="false">IF(F434="","",ROUND(F434*G434,0))</f>
        <v/>
      </c>
      <c r="I434" s="35" t="str">
        <f aca="false">IF(A434="","","Q"&amp;(INT(MOD(MONTH(A434)-4,12)/3)+1)&amp;" "&amp;IF(MONTH(A434)&gt;=4,YEAR(A434),YEAR(A434)-1)&amp;"-"&amp;RIGHT(IF(MONTH(A434)&gt;=4,YEAR(A434),YEAR(A434)-1)+1,2))</f>
        <v/>
      </c>
      <c r="J434" s="27"/>
      <c r="K434" s="27"/>
    </row>
    <row r="435" customFormat="false" ht="15" hidden="false" customHeight="true" outlineLevel="0" collapsed="false">
      <c r="A435" s="36"/>
      <c r="B435" s="27"/>
      <c r="C435" s="30" t="str">
        <f aca="false">IF(B435="","",IFERROR(INDEX(Employees!$B$5:$B$104,MATCH(B435,Employees!$A$5:$A$104,0)),"Unknown code"))</f>
        <v/>
      </c>
      <c r="D435" s="37"/>
      <c r="E435" s="27"/>
      <c r="F435" s="32" t="str">
        <f aca="false">IF(OR(A435="",B435=""),"",IF(Settings!$B$13="Y",INT(IF(UPPER(E435)="Y",D435,MAX(0,D435-Settings!$B$9)))+IF(MOD(IF(UPPER(E435)="Y",D435,MAX(0,D435-Settings!$B$9)),1)&lt;0.25,0,IF(MOD(IF(UPPER(E435)="Y",D435,MAX(0,D435-Settings!$B$9)),1)&lt;=0.5,0.5,1)),IF(UPPER(E435)="Y",D435,MAX(0,D435-Settings!$B$9))))</f>
        <v/>
      </c>
      <c r="G435" s="33" t="str">
        <f aca="false">IF(F435="","",IFERROR(INDEX(Employees!$I$5:$I$104,MATCH(B435,Employees!$A$5:$A$104,0)),0))</f>
        <v/>
      </c>
      <c r="H435" s="34" t="str">
        <f aca="false">IF(F435="","",ROUND(F435*G435,0))</f>
        <v/>
      </c>
      <c r="I435" s="35" t="str">
        <f aca="false">IF(A435="","","Q"&amp;(INT(MOD(MONTH(A435)-4,12)/3)+1)&amp;" "&amp;IF(MONTH(A435)&gt;=4,YEAR(A435),YEAR(A435)-1)&amp;"-"&amp;RIGHT(IF(MONTH(A435)&gt;=4,YEAR(A435),YEAR(A435)-1)+1,2))</f>
        <v/>
      </c>
      <c r="J435" s="27"/>
      <c r="K435" s="27"/>
    </row>
    <row r="436" customFormat="false" ht="15" hidden="false" customHeight="true" outlineLevel="0" collapsed="false">
      <c r="A436" s="36"/>
      <c r="B436" s="27"/>
      <c r="C436" s="30" t="str">
        <f aca="false">IF(B436="","",IFERROR(INDEX(Employees!$B$5:$B$104,MATCH(B436,Employees!$A$5:$A$104,0)),"Unknown code"))</f>
        <v/>
      </c>
      <c r="D436" s="37"/>
      <c r="E436" s="27"/>
      <c r="F436" s="32" t="str">
        <f aca="false">IF(OR(A436="",B436=""),"",IF(Settings!$B$13="Y",INT(IF(UPPER(E436)="Y",D436,MAX(0,D436-Settings!$B$9)))+IF(MOD(IF(UPPER(E436)="Y",D436,MAX(0,D436-Settings!$B$9)),1)&lt;0.25,0,IF(MOD(IF(UPPER(E436)="Y",D436,MAX(0,D436-Settings!$B$9)),1)&lt;=0.5,0.5,1)),IF(UPPER(E436)="Y",D436,MAX(0,D436-Settings!$B$9))))</f>
        <v/>
      </c>
      <c r="G436" s="33" t="str">
        <f aca="false">IF(F436="","",IFERROR(INDEX(Employees!$I$5:$I$104,MATCH(B436,Employees!$A$5:$A$104,0)),0))</f>
        <v/>
      </c>
      <c r="H436" s="34" t="str">
        <f aca="false">IF(F436="","",ROUND(F436*G436,0))</f>
        <v/>
      </c>
      <c r="I436" s="35" t="str">
        <f aca="false">IF(A436="","","Q"&amp;(INT(MOD(MONTH(A436)-4,12)/3)+1)&amp;" "&amp;IF(MONTH(A436)&gt;=4,YEAR(A436),YEAR(A436)-1)&amp;"-"&amp;RIGHT(IF(MONTH(A436)&gt;=4,YEAR(A436),YEAR(A436)-1)+1,2))</f>
        <v/>
      </c>
      <c r="J436" s="27"/>
      <c r="K436" s="27"/>
    </row>
    <row r="437" customFormat="false" ht="15" hidden="false" customHeight="true" outlineLevel="0" collapsed="false">
      <c r="A437" s="36"/>
      <c r="B437" s="27"/>
      <c r="C437" s="30" t="str">
        <f aca="false">IF(B437="","",IFERROR(INDEX(Employees!$B$5:$B$104,MATCH(B437,Employees!$A$5:$A$104,0)),"Unknown code"))</f>
        <v/>
      </c>
      <c r="D437" s="37"/>
      <c r="E437" s="27"/>
      <c r="F437" s="32" t="str">
        <f aca="false">IF(OR(A437="",B437=""),"",IF(Settings!$B$13="Y",INT(IF(UPPER(E437)="Y",D437,MAX(0,D437-Settings!$B$9)))+IF(MOD(IF(UPPER(E437)="Y",D437,MAX(0,D437-Settings!$B$9)),1)&lt;0.25,0,IF(MOD(IF(UPPER(E437)="Y",D437,MAX(0,D437-Settings!$B$9)),1)&lt;=0.5,0.5,1)),IF(UPPER(E437)="Y",D437,MAX(0,D437-Settings!$B$9))))</f>
        <v/>
      </c>
      <c r="G437" s="33" t="str">
        <f aca="false">IF(F437="","",IFERROR(INDEX(Employees!$I$5:$I$104,MATCH(B437,Employees!$A$5:$A$104,0)),0))</f>
        <v/>
      </c>
      <c r="H437" s="34" t="str">
        <f aca="false">IF(F437="","",ROUND(F437*G437,0))</f>
        <v/>
      </c>
      <c r="I437" s="35" t="str">
        <f aca="false">IF(A437="","","Q"&amp;(INT(MOD(MONTH(A437)-4,12)/3)+1)&amp;" "&amp;IF(MONTH(A437)&gt;=4,YEAR(A437),YEAR(A437)-1)&amp;"-"&amp;RIGHT(IF(MONTH(A437)&gt;=4,YEAR(A437),YEAR(A437)-1)+1,2))</f>
        <v/>
      </c>
      <c r="J437" s="27"/>
      <c r="K437" s="27"/>
    </row>
    <row r="438" customFormat="false" ht="15" hidden="false" customHeight="true" outlineLevel="0" collapsed="false">
      <c r="A438" s="36"/>
      <c r="B438" s="27"/>
      <c r="C438" s="30" t="str">
        <f aca="false">IF(B438="","",IFERROR(INDEX(Employees!$B$5:$B$104,MATCH(B438,Employees!$A$5:$A$104,0)),"Unknown code"))</f>
        <v/>
      </c>
      <c r="D438" s="37"/>
      <c r="E438" s="27"/>
      <c r="F438" s="32" t="str">
        <f aca="false">IF(OR(A438="",B438=""),"",IF(Settings!$B$13="Y",INT(IF(UPPER(E438)="Y",D438,MAX(0,D438-Settings!$B$9)))+IF(MOD(IF(UPPER(E438)="Y",D438,MAX(0,D438-Settings!$B$9)),1)&lt;0.25,0,IF(MOD(IF(UPPER(E438)="Y",D438,MAX(0,D438-Settings!$B$9)),1)&lt;=0.5,0.5,1)),IF(UPPER(E438)="Y",D438,MAX(0,D438-Settings!$B$9))))</f>
        <v/>
      </c>
      <c r="G438" s="33" t="str">
        <f aca="false">IF(F438="","",IFERROR(INDEX(Employees!$I$5:$I$104,MATCH(B438,Employees!$A$5:$A$104,0)),0))</f>
        <v/>
      </c>
      <c r="H438" s="34" t="str">
        <f aca="false">IF(F438="","",ROUND(F438*G438,0))</f>
        <v/>
      </c>
      <c r="I438" s="35" t="str">
        <f aca="false">IF(A438="","","Q"&amp;(INT(MOD(MONTH(A438)-4,12)/3)+1)&amp;" "&amp;IF(MONTH(A438)&gt;=4,YEAR(A438),YEAR(A438)-1)&amp;"-"&amp;RIGHT(IF(MONTH(A438)&gt;=4,YEAR(A438),YEAR(A438)-1)+1,2))</f>
        <v/>
      </c>
      <c r="J438" s="27"/>
      <c r="K438" s="27"/>
    </row>
    <row r="439" customFormat="false" ht="15" hidden="false" customHeight="true" outlineLevel="0" collapsed="false">
      <c r="A439" s="36"/>
      <c r="B439" s="27"/>
      <c r="C439" s="30" t="str">
        <f aca="false">IF(B439="","",IFERROR(INDEX(Employees!$B$5:$B$104,MATCH(B439,Employees!$A$5:$A$104,0)),"Unknown code"))</f>
        <v/>
      </c>
      <c r="D439" s="37"/>
      <c r="E439" s="27"/>
      <c r="F439" s="32" t="str">
        <f aca="false">IF(OR(A439="",B439=""),"",IF(Settings!$B$13="Y",INT(IF(UPPER(E439)="Y",D439,MAX(0,D439-Settings!$B$9)))+IF(MOD(IF(UPPER(E439)="Y",D439,MAX(0,D439-Settings!$B$9)),1)&lt;0.25,0,IF(MOD(IF(UPPER(E439)="Y",D439,MAX(0,D439-Settings!$B$9)),1)&lt;=0.5,0.5,1)),IF(UPPER(E439)="Y",D439,MAX(0,D439-Settings!$B$9))))</f>
        <v/>
      </c>
      <c r="G439" s="33" t="str">
        <f aca="false">IF(F439="","",IFERROR(INDEX(Employees!$I$5:$I$104,MATCH(B439,Employees!$A$5:$A$104,0)),0))</f>
        <v/>
      </c>
      <c r="H439" s="34" t="str">
        <f aca="false">IF(F439="","",ROUND(F439*G439,0))</f>
        <v/>
      </c>
      <c r="I439" s="35" t="str">
        <f aca="false">IF(A439="","","Q"&amp;(INT(MOD(MONTH(A439)-4,12)/3)+1)&amp;" "&amp;IF(MONTH(A439)&gt;=4,YEAR(A439),YEAR(A439)-1)&amp;"-"&amp;RIGHT(IF(MONTH(A439)&gt;=4,YEAR(A439),YEAR(A439)-1)+1,2))</f>
        <v/>
      </c>
      <c r="J439" s="27"/>
      <c r="K439" s="27"/>
    </row>
    <row r="440" customFormat="false" ht="15" hidden="false" customHeight="true" outlineLevel="0" collapsed="false">
      <c r="A440" s="36"/>
      <c r="B440" s="27"/>
      <c r="C440" s="30" t="str">
        <f aca="false">IF(B440="","",IFERROR(INDEX(Employees!$B$5:$B$104,MATCH(B440,Employees!$A$5:$A$104,0)),"Unknown code"))</f>
        <v/>
      </c>
      <c r="D440" s="37"/>
      <c r="E440" s="27"/>
      <c r="F440" s="32" t="str">
        <f aca="false">IF(OR(A440="",B440=""),"",IF(Settings!$B$13="Y",INT(IF(UPPER(E440)="Y",D440,MAX(0,D440-Settings!$B$9)))+IF(MOD(IF(UPPER(E440)="Y",D440,MAX(0,D440-Settings!$B$9)),1)&lt;0.25,0,IF(MOD(IF(UPPER(E440)="Y",D440,MAX(0,D440-Settings!$B$9)),1)&lt;=0.5,0.5,1)),IF(UPPER(E440)="Y",D440,MAX(0,D440-Settings!$B$9))))</f>
        <v/>
      </c>
      <c r="G440" s="33" t="str">
        <f aca="false">IF(F440="","",IFERROR(INDEX(Employees!$I$5:$I$104,MATCH(B440,Employees!$A$5:$A$104,0)),0))</f>
        <v/>
      </c>
      <c r="H440" s="34" t="str">
        <f aca="false">IF(F440="","",ROUND(F440*G440,0))</f>
        <v/>
      </c>
      <c r="I440" s="35" t="str">
        <f aca="false">IF(A440="","","Q"&amp;(INT(MOD(MONTH(A440)-4,12)/3)+1)&amp;" "&amp;IF(MONTH(A440)&gt;=4,YEAR(A440),YEAR(A440)-1)&amp;"-"&amp;RIGHT(IF(MONTH(A440)&gt;=4,YEAR(A440),YEAR(A440)-1)+1,2))</f>
        <v/>
      </c>
      <c r="J440" s="27"/>
      <c r="K440" s="27"/>
    </row>
    <row r="441" customFormat="false" ht="15" hidden="false" customHeight="true" outlineLevel="0" collapsed="false">
      <c r="A441" s="36"/>
      <c r="B441" s="27"/>
      <c r="C441" s="30" t="str">
        <f aca="false">IF(B441="","",IFERROR(INDEX(Employees!$B$5:$B$104,MATCH(B441,Employees!$A$5:$A$104,0)),"Unknown code"))</f>
        <v/>
      </c>
      <c r="D441" s="37"/>
      <c r="E441" s="27"/>
      <c r="F441" s="32" t="str">
        <f aca="false">IF(OR(A441="",B441=""),"",IF(Settings!$B$13="Y",INT(IF(UPPER(E441)="Y",D441,MAX(0,D441-Settings!$B$9)))+IF(MOD(IF(UPPER(E441)="Y",D441,MAX(0,D441-Settings!$B$9)),1)&lt;0.25,0,IF(MOD(IF(UPPER(E441)="Y",D441,MAX(0,D441-Settings!$B$9)),1)&lt;=0.5,0.5,1)),IF(UPPER(E441)="Y",D441,MAX(0,D441-Settings!$B$9))))</f>
        <v/>
      </c>
      <c r="G441" s="33" t="str">
        <f aca="false">IF(F441="","",IFERROR(INDEX(Employees!$I$5:$I$104,MATCH(B441,Employees!$A$5:$A$104,0)),0))</f>
        <v/>
      </c>
      <c r="H441" s="34" t="str">
        <f aca="false">IF(F441="","",ROUND(F441*G441,0))</f>
        <v/>
      </c>
      <c r="I441" s="35" t="str">
        <f aca="false">IF(A441="","","Q"&amp;(INT(MOD(MONTH(A441)-4,12)/3)+1)&amp;" "&amp;IF(MONTH(A441)&gt;=4,YEAR(A441),YEAR(A441)-1)&amp;"-"&amp;RIGHT(IF(MONTH(A441)&gt;=4,YEAR(A441),YEAR(A441)-1)+1,2))</f>
        <v/>
      </c>
      <c r="J441" s="27"/>
      <c r="K441" s="27"/>
    </row>
    <row r="442" customFormat="false" ht="15" hidden="false" customHeight="true" outlineLevel="0" collapsed="false">
      <c r="A442" s="36"/>
      <c r="B442" s="27"/>
      <c r="C442" s="30" t="str">
        <f aca="false">IF(B442="","",IFERROR(INDEX(Employees!$B$5:$B$104,MATCH(B442,Employees!$A$5:$A$104,0)),"Unknown code"))</f>
        <v/>
      </c>
      <c r="D442" s="37"/>
      <c r="E442" s="27"/>
      <c r="F442" s="32" t="str">
        <f aca="false">IF(OR(A442="",B442=""),"",IF(Settings!$B$13="Y",INT(IF(UPPER(E442)="Y",D442,MAX(0,D442-Settings!$B$9)))+IF(MOD(IF(UPPER(E442)="Y",D442,MAX(0,D442-Settings!$B$9)),1)&lt;0.25,0,IF(MOD(IF(UPPER(E442)="Y",D442,MAX(0,D442-Settings!$B$9)),1)&lt;=0.5,0.5,1)),IF(UPPER(E442)="Y",D442,MAX(0,D442-Settings!$B$9))))</f>
        <v/>
      </c>
      <c r="G442" s="33" t="str">
        <f aca="false">IF(F442="","",IFERROR(INDEX(Employees!$I$5:$I$104,MATCH(B442,Employees!$A$5:$A$104,0)),0))</f>
        <v/>
      </c>
      <c r="H442" s="34" t="str">
        <f aca="false">IF(F442="","",ROUND(F442*G442,0))</f>
        <v/>
      </c>
      <c r="I442" s="35" t="str">
        <f aca="false">IF(A442="","","Q"&amp;(INT(MOD(MONTH(A442)-4,12)/3)+1)&amp;" "&amp;IF(MONTH(A442)&gt;=4,YEAR(A442),YEAR(A442)-1)&amp;"-"&amp;RIGHT(IF(MONTH(A442)&gt;=4,YEAR(A442),YEAR(A442)-1)+1,2))</f>
        <v/>
      </c>
      <c r="J442" s="27"/>
      <c r="K442" s="27"/>
    </row>
    <row r="443" customFormat="false" ht="15" hidden="false" customHeight="true" outlineLevel="0" collapsed="false">
      <c r="A443" s="36"/>
      <c r="B443" s="27"/>
      <c r="C443" s="30" t="str">
        <f aca="false">IF(B443="","",IFERROR(INDEX(Employees!$B$5:$B$104,MATCH(B443,Employees!$A$5:$A$104,0)),"Unknown code"))</f>
        <v/>
      </c>
      <c r="D443" s="37"/>
      <c r="E443" s="27"/>
      <c r="F443" s="32" t="str">
        <f aca="false">IF(OR(A443="",B443=""),"",IF(Settings!$B$13="Y",INT(IF(UPPER(E443)="Y",D443,MAX(0,D443-Settings!$B$9)))+IF(MOD(IF(UPPER(E443)="Y",D443,MAX(0,D443-Settings!$B$9)),1)&lt;0.25,0,IF(MOD(IF(UPPER(E443)="Y",D443,MAX(0,D443-Settings!$B$9)),1)&lt;=0.5,0.5,1)),IF(UPPER(E443)="Y",D443,MAX(0,D443-Settings!$B$9))))</f>
        <v/>
      </c>
      <c r="G443" s="33" t="str">
        <f aca="false">IF(F443="","",IFERROR(INDEX(Employees!$I$5:$I$104,MATCH(B443,Employees!$A$5:$A$104,0)),0))</f>
        <v/>
      </c>
      <c r="H443" s="34" t="str">
        <f aca="false">IF(F443="","",ROUND(F443*G443,0))</f>
        <v/>
      </c>
      <c r="I443" s="35" t="str">
        <f aca="false">IF(A443="","","Q"&amp;(INT(MOD(MONTH(A443)-4,12)/3)+1)&amp;" "&amp;IF(MONTH(A443)&gt;=4,YEAR(A443),YEAR(A443)-1)&amp;"-"&amp;RIGHT(IF(MONTH(A443)&gt;=4,YEAR(A443),YEAR(A443)-1)+1,2))</f>
        <v/>
      </c>
      <c r="J443" s="27"/>
      <c r="K443" s="27"/>
    </row>
    <row r="444" customFormat="false" ht="15" hidden="false" customHeight="true" outlineLevel="0" collapsed="false">
      <c r="A444" s="36"/>
      <c r="B444" s="27"/>
      <c r="C444" s="30" t="str">
        <f aca="false">IF(B444="","",IFERROR(INDEX(Employees!$B$5:$B$104,MATCH(B444,Employees!$A$5:$A$104,0)),"Unknown code"))</f>
        <v/>
      </c>
      <c r="D444" s="37"/>
      <c r="E444" s="27"/>
      <c r="F444" s="32" t="str">
        <f aca="false">IF(OR(A444="",B444=""),"",IF(Settings!$B$13="Y",INT(IF(UPPER(E444)="Y",D444,MAX(0,D444-Settings!$B$9)))+IF(MOD(IF(UPPER(E444)="Y",D444,MAX(0,D444-Settings!$B$9)),1)&lt;0.25,0,IF(MOD(IF(UPPER(E444)="Y",D444,MAX(0,D444-Settings!$B$9)),1)&lt;=0.5,0.5,1)),IF(UPPER(E444)="Y",D444,MAX(0,D444-Settings!$B$9))))</f>
        <v/>
      </c>
      <c r="G444" s="33" t="str">
        <f aca="false">IF(F444="","",IFERROR(INDEX(Employees!$I$5:$I$104,MATCH(B444,Employees!$A$5:$A$104,0)),0))</f>
        <v/>
      </c>
      <c r="H444" s="34" t="str">
        <f aca="false">IF(F444="","",ROUND(F444*G444,0))</f>
        <v/>
      </c>
      <c r="I444" s="35" t="str">
        <f aca="false">IF(A444="","","Q"&amp;(INT(MOD(MONTH(A444)-4,12)/3)+1)&amp;" "&amp;IF(MONTH(A444)&gt;=4,YEAR(A444),YEAR(A444)-1)&amp;"-"&amp;RIGHT(IF(MONTH(A444)&gt;=4,YEAR(A444),YEAR(A444)-1)+1,2))</f>
        <v/>
      </c>
      <c r="J444" s="27"/>
      <c r="K444" s="27"/>
    </row>
    <row r="445" customFormat="false" ht="15" hidden="false" customHeight="true" outlineLevel="0" collapsed="false">
      <c r="A445" s="36"/>
      <c r="B445" s="27"/>
      <c r="C445" s="30" t="str">
        <f aca="false">IF(B445="","",IFERROR(INDEX(Employees!$B$5:$B$104,MATCH(B445,Employees!$A$5:$A$104,0)),"Unknown code"))</f>
        <v/>
      </c>
      <c r="D445" s="37"/>
      <c r="E445" s="27"/>
      <c r="F445" s="32" t="str">
        <f aca="false">IF(OR(A445="",B445=""),"",IF(Settings!$B$13="Y",INT(IF(UPPER(E445)="Y",D445,MAX(0,D445-Settings!$B$9)))+IF(MOD(IF(UPPER(E445)="Y",D445,MAX(0,D445-Settings!$B$9)),1)&lt;0.25,0,IF(MOD(IF(UPPER(E445)="Y",D445,MAX(0,D445-Settings!$B$9)),1)&lt;=0.5,0.5,1)),IF(UPPER(E445)="Y",D445,MAX(0,D445-Settings!$B$9))))</f>
        <v/>
      </c>
      <c r="G445" s="33" t="str">
        <f aca="false">IF(F445="","",IFERROR(INDEX(Employees!$I$5:$I$104,MATCH(B445,Employees!$A$5:$A$104,0)),0))</f>
        <v/>
      </c>
      <c r="H445" s="34" t="str">
        <f aca="false">IF(F445="","",ROUND(F445*G445,0))</f>
        <v/>
      </c>
      <c r="I445" s="35" t="str">
        <f aca="false">IF(A445="","","Q"&amp;(INT(MOD(MONTH(A445)-4,12)/3)+1)&amp;" "&amp;IF(MONTH(A445)&gt;=4,YEAR(A445),YEAR(A445)-1)&amp;"-"&amp;RIGHT(IF(MONTH(A445)&gt;=4,YEAR(A445),YEAR(A445)-1)+1,2))</f>
        <v/>
      </c>
      <c r="J445" s="27"/>
      <c r="K445" s="27"/>
    </row>
    <row r="446" customFormat="false" ht="15" hidden="false" customHeight="true" outlineLevel="0" collapsed="false">
      <c r="A446" s="36"/>
      <c r="B446" s="27"/>
      <c r="C446" s="30" t="str">
        <f aca="false">IF(B446="","",IFERROR(INDEX(Employees!$B$5:$B$104,MATCH(B446,Employees!$A$5:$A$104,0)),"Unknown code"))</f>
        <v/>
      </c>
      <c r="D446" s="37"/>
      <c r="E446" s="27"/>
      <c r="F446" s="32" t="str">
        <f aca="false">IF(OR(A446="",B446=""),"",IF(Settings!$B$13="Y",INT(IF(UPPER(E446)="Y",D446,MAX(0,D446-Settings!$B$9)))+IF(MOD(IF(UPPER(E446)="Y",D446,MAX(0,D446-Settings!$B$9)),1)&lt;0.25,0,IF(MOD(IF(UPPER(E446)="Y",D446,MAX(0,D446-Settings!$B$9)),1)&lt;=0.5,0.5,1)),IF(UPPER(E446)="Y",D446,MAX(0,D446-Settings!$B$9))))</f>
        <v/>
      </c>
      <c r="G446" s="33" t="str">
        <f aca="false">IF(F446="","",IFERROR(INDEX(Employees!$I$5:$I$104,MATCH(B446,Employees!$A$5:$A$104,0)),0))</f>
        <v/>
      </c>
      <c r="H446" s="34" t="str">
        <f aca="false">IF(F446="","",ROUND(F446*G446,0))</f>
        <v/>
      </c>
      <c r="I446" s="35" t="str">
        <f aca="false">IF(A446="","","Q"&amp;(INT(MOD(MONTH(A446)-4,12)/3)+1)&amp;" "&amp;IF(MONTH(A446)&gt;=4,YEAR(A446),YEAR(A446)-1)&amp;"-"&amp;RIGHT(IF(MONTH(A446)&gt;=4,YEAR(A446),YEAR(A446)-1)+1,2))</f>
        <v/>
      </c>
      <c r="J446" s="27"/>
      <c r="K446" s="27"/>
    </row>
    <row r="447" customFormat="false" ht="15" hidden="false" customHeight="true" outlineLevel="0" collapsed="false">
      <c r="A447" s="36"/>
      <c r="B447" s="27"/>
      <c r="C447" s="30" t="str">
        <f aca="false">IF(B447="","",IFERROR(INDEX(Employees!$B$5:$B$104,MATCH(B447,Employees!$A$5:$A$104,0)),"Unknown code"))</f>
        <v/>
      </c>
      <c r="D447" s="37"/>
      <c r="E447" s="27"/>
      <c r="F447" s="32" t="str">
        <f aca="false">IF(OR(A447="",B447=""),"",IF(Settings!$B$13="Y",INT(IF(UPPER(E447)="Y",D447,MAX(0,D447-Settings!$B$9)))+IF(MOD(IF(UPPER(E447)="Y",D447,MAX(0,D447-Settings!$B$9)),1)&lt;0.25,0,IF(MOD(IF(UPPER(E447)="Y",D447,MAX(0,D447-Settings!$B$9)),1)&lt;=0.5,0.5,1)),IF(UPPER(E447)="Y",D447,MAX(0,D447-Settings!$B$9))))</f>
        <v/>
      </c>
      <c r="G447" s="33" t="str">
        <f aca="false">IF(F447="","",IFERROR(INDEX(Employees!$I$5:$I$104,MATCH(B447,Employees!$A$5:$A$104,0)),0))</f>
        <v/>
      </c>
      <c r="H447" s="34" t="str">
        <f aca="false">IF(F447="","",ROUND(F447*G447,0))</f>
        <v/>
      </c>
      <c r="I447" s="35" t="str">
        <f aca="false">IF(A447="","","Q"&amp;(INT(MOD(MONTH(A447)-4,12)/3)+1)&amp;" "&amp;IF(MONTH(A447)&gt;=4,YEAR(A447),YEAR(A447)-1)&amp;"-"&amp;RIGHT(IF(MONTH(A447)&gt;=4,YEAR(A447),YEAR(A447)-1)+1,2))</f>
        <v/>
      </c>
      <c r="J447" s="27"/>
      <c r="K447" s="27"/>
    </row>
    <row r="448" customFormat="false" ht="15" hidden="false" customHeight="true" outlineLevel="0" collapsed="false">
      <c r="A448" s="36"/>
      <c r="B448" s="27"/>
      <c r="C448" s="30" t="str">
        <f aca="false">IF(B448="","",IFERROR(INDEX(Employees!$B$5:$B$104,MATCH(B448,Employees!$A$5:$A$104,0)),"Unknown code"))</f>
        <v/>
      </c>
      <c r="D448" s="37"/>
      <c r="E448" s="27"/>
      <c r="F448" s="32" t="str">
        <f aca="false">IF(OR(A448="",B448=""),"",IF(Settings!$B$13="Y",INT(IF(UPPER(E448)="Y",D448,MAX(0,D448-Settings!$B$9)))+IF(MOD(IF(UPPER(E448)="Y",D448,MAX(0,D448-Settings!$B$9)),1)&lt;0.25,0,IF(MOD(IF(UPPER(E448)="Y",D448,MAX(0,D448-Settings!$B$9)),1)&lt;=0.5,0.5,1)),IF(UPPER(E448)="Y",D448,MAX(0,D448-Settings!$B$9))))</f>
        <v/>
      </c>
      <c r="G448" s="33" t="str">
        <f aca="false">IF(F448="","",IFERROR(INDEX(Employees!$I$5:$I$104,MATCH(B448,Employees!$A$5:$A$104,0)),0))</f>
        <v/>
      </c>
      <c r="H448" s="34" t="str">
        <f aca="false">IF(F448="","",ROUND(F448*G448,0))</f>
        <v/>
      </c>
      <c r="I448" s="35" t="str">
        <f aca="false">IF(A448="","","Q"&amp;(INT(MOD(MONTH(A448)-4,12)/3)+1)&amp;" "&amp;IF(MONTH(A448)&gt;=4,YEAR(A448),YEAR(A448)-1)&amp;"-"&amp;RIGHT(IF(MONTH(A448)&gt;=4,YEAR(A448),YEAR(A448)-1)+1,2))</f>
        <v/>
      </c>
      <c r="J448" s="27"/>
      <c r="K448" s="27"/>
    </row>
    <row r="449" customFormat="false" ht="15" hidden="false" customHeight="true" outlineLevel="0" collapsed="false">
      <c r="A449" s="36"/>
      <c r="B449" s="27"/>
      <c r="C449" s="30" t="str">
        <f aca="false">IF(B449="","",IFERROR(INDEX(Employees!$B$5:$B$104,MATCH(B449,Employees!$A$5:$A$104,0)),"Unknown code"))</f>
        <v/>
      </c>
      <c r="D449" s="37"/>
      <c r="E449" s="27"/>
      <c r="F449" s="32" t="str">
        <f aca="false">IF(OR(A449="",B449=""),"",IF(Settings!$B$13="Y",INT(IF(UPPER(E449)="Y",D449,MAX(0,D449-Settings!$B$9)))+IF(MOD(IF(UPPER(E449)="Y",D449,MAX(0,D449-Settings!$B$9)),1)&lt;0.25,0,IF(MOD(IF(UPPER(E449)="Y",D449,MAX(0,D449-Settings!$B$9)),1)&lt;=0.5,0.5,1)),IF(UPPER(E449)="Y",D449,MAX(0,D449-Settings!$B$9))))</f>
        <v/>
      </c>
      <c r="G449" s="33" t="str">
        <f aca="false">IF(F449="","",IFERROR(INDEX(Employees!$I$5:$I$104,MATCH(B449,Employees!$A$5:$A$104,0)),0))</f>
        <v/>
      </c>
      <c r="H449" s="34" t="str">
        <f aca="false">IF(F449="","",ROUND(F449*G449,0))</f>
        <v/>
      </c>
      <c r="I449" s="35" t="str">
        <f aca="false">IF(A449="","","Q"&amp;(INT(MOD(MONTH(A449)-4,12)/3)+1)&amp;" "&amp;IF(MONTH(A449)&gt;=4,YEAR(A449),YEAR(A449)-1)&amp;"-"&amp;RIGHT(IF(MONTH(A449)&gt;=4,YEAR(A449),YEAR(A449)-1)+1,2))</f>
        <v/>
      </c>
      <c r="J449" s="27"/>
      <c r="K449" s="27"/>
    </row>
    <row r="450" customFormat="false" ht="15" hidden="false" customHeight="true" outlineLevel="0" collapsed="false">
      <c r="A450" s="36"/>
      <c r="B450" s="27"/>
      <c r="C450" s="30" t="str">
        <f aca="false">IF(B450="","",IFERROR(INDEX(Employees!$B$5:$B$104,MATCH(B450,Employees!$A$5:$A$104,0)),"Unknown code"))</f>
        <v/>
      </c>
      <c r="D450" s="37"/>
      <c r="E450" s="27"/>
      <c r="F450" s="32" t="str">
        <f aca="false">IF(OR(A450="",B450=""),"",IF(Settings!$B$13="Y",INT(IF(UPPER(E450)="Y",D450,MAX(0,D450-Settings!$B$9)))+IF(MOD(IF(UPPER(E450)="Y",D450,MAX(0,D450-Settings!$B$9)),1)&lt;0.25,0,IF(MOD(IF(UPPER(E450)="Y",D450,MAX(0,D450-Settings!$B$9)),1)&lt;=0.5,0.5,1)),IF(UPPER(E450)="Y",D450,MAX(0,D450-Settings!$B$9))))</f>
        <v/>
      </c>
      <c r="G450" s="33" t="str">
        <f aca="false">IF(F450="","",IFERROR(INDEX(Employees!$I$5:$I$104,MATCH(B450,Employees!$A$5:$A$104,0)),0))</f>
        <v/>
      </c>
      <c r="H450" s="34" t="str">
        <f aca="false">IF(F450="","",ROUND(F450*G450,0))</f>
        <v/>
      </c>
      <c r="I450" s="35" t="str">
        <f aca="false">IF(A450="","","Q"&amp;(INT(MOD(MONTH(A450)-4,12)/3)+1)&amp;" "&amp;IF(MONTH(A450)&gt;=4,YEAR(A450),YEAR(A450)-1)&amp;"-"&amp;RIGHT(IF(MONTH(A450)&gt;=4,YEAR(A450),YEAR(A450)-1)+1,2))</f>
        <v/>
      </c>
      <c r="J450" s="27"/>
      <c r="K450" s="27"/>
    </row>
    <row r="451" customFormat="false" ht="15" hidden="false" customHeight="true" outlineLevel="0" collapsed="false">
      <c r="A451" s="36"/>
      <c r="B451" s="27"/>
      <c r="C451" s="30" t="str">
        <f aca="false">IF(B451="","",IFERROR(INDEX(Employees!$B$5:$B$104,MATCH(B451,Employees!$A$5:$A$104,0)),"Unknown code"))</f>
        <v/>
      </c>
      <c r="D451" s="37"/>
      <c r="E451" s="27"/>
      <c r="F451" s="32" t="str">
        <f aca="false">IF(OR(A451="",B451=""),"",IF(Settings!$B$13="Y",INT(IF(UPPER(E451)="Y",D451,MAX(0,D451-Settings!$B$9)))+IF(MOD(IF(UPPER(E451)="Y",D451,MAX(0,D451-Settings!$B$9)),1)&lt;0.25,0,IF(MOD(IF(UPPER(E451)="Y",D451,MAX(0,D451-Settings!$B$9)),1)&lt;=0.5,0.5,1)),IF(UPPER(E451)="Y",D451,MAX(0,D451-Settings!$B$9))))</f>
        <v/>
      </c>
      <c r="G451" s="33" t="str">
        <f aca="false">IF(F451="","",IFERROR(INDEX(Employees!$I$5:$I$104,MATCH(B451,Employees!$A$5:$A$104,0)),0))</f>
        <v/>
      </c>
      <c r="H451" s="34" t="str">
        <f aca="false">IF(F451="","",ROUND(F451*G451,0))</f>
        <v/>
      </c>
      <c r="I451" s="35" t="str">
        <f aca="false">IF(A451="","","Q"&amp;(INT(MOD(MONTH(A451)-4,12)/3)+1)&amp;" "&amp;IF(MONTH(A451)&gt;=4,YEAR(A451),YEAR(A451)-1)&amp;"-"&amp;RIGHT(IF(MONTH(A451)&gt;=4,YEAR(A451),YEAR(A451)-1)+1,2))</f>
        <v/>
      </c>
      <c r="J451" s="27"/>
      <c r="K451" s="27"/>
    </row>
    <row r="452" customFormat="false" ht="15" hidden="false" customHeight="true" outlineLevel="0" collapsed="false">
      <c r="A452" s="36"/>
      <c r="B452" s="27"/>
      <c r="C452" s="30" t="str">
        <f aca="false">IF(B452="","",IFERROR(INDEX(Employees!$B$5:$B$104,MATCH(B452,Employees!$A$5:$A$104,0)),"Unknown code"))</f>
        <v/>
      </c>
      <c r="D452" s="37"/>
      <c r="E452" s="27"/>
      <c r="F452" s="32" t="str">
        <f aca="false">IF(OR(A452="",B452=""),"",IF(Settings!$B$13="Y",INT(IF(UPPER(E452)="Y",D452,MAX(0,D452-Settings!$B$9)))+IF(MOD(IF(UPPER(E452)="Y",D452,MAX(0,D452-Settings!$B$9)),1)&lt;0.25,0,IF(MOD(IF(UPPER(E452)="Y",D452,MAX(0,D452-Settings!$B$9)),1)&lt;=0.5,0.5,1)),IF(UPPER(E452)="Y",D452,MAX(0,D452-Settings!$B$9))))</f>
        <v/>
      </c>
      <c r="G452" s="33" t="str">
        <f aca="false">IF(F452="","",IFERROR(INDEX(Employees!$I$5:$I$104,MATCH(B452,Employees!$A$5:$A$104,0)),0))</f>
        <v/>
      </c>
      <c r="H452" s="34" t="str">
        <f aca="false">IF(F452="","",ROUND(F452*G452,0))</f>
        <v/>
      </c>
      <c r="I452" s="35" t="str">
        <f aca="false">IF(A452="","","Q"&amp;(INT(MOD(MONTH(A452)-4,12)/3)+1)&amp;" "&amp;IF(MONTH(A452)&gt;=4,YEAR(A452),YEAR(A452)-1)&amp;"-"&amp;RIGHT(IF(MONTH(A452)&gt;=4,YEAR(A452),YEAR(A452)-1)+1,2))</f>
        <v/>
      </c>
      <c r="J452" s="27"/>
      <c r="K452" s="27"/>
    </row>
    <row r="453" customFormat="false" ht="15" hidden="false" customHeight="true" outlineLevel="0" collapsed="false">
      <c r="A453" s="36"/>
      <c r="B453" s="27"/>
      <c r="C453" s="30" t="str">
        <f aca="false">IF(B453="","",IFERROR(INDEX(Employees!$B$5:$B$104,MATCH(B453,Employees!$A$5:$A$104,0)),"Unknown code"))</f>
        <v/>
      </c>
      <c r="D453" s="37"/>
      <c r="E453" s="27"/>
      <c r="F453" s="32" t="str">
        <f aca="false">IF(OR(A453="",B453=""),"",IF(Settings!$B$13="Y",INT(IF(UPPER(E453)="Y",D453,MAX(0,D453-Settings!$B$9)))+IF(MOD(IF(UPPER(E453)="Y",D453,MAX(0,D453-Settings!$B$9)),1)&lt;0.25,0,IF(MOD(IF(UPPER(E453)="Y",D453,MAX(0,D453-Settings!$B$9)),1)&lt;=0.5,0.5,1)),IF(UPPER(E453)="Y",D453,MAX(0,D453-Settings!$B$9))))</f>
        <v/>
      </c>
      <c r="G453" s="33" t="str">
        <f aca="false">IF(F453="","",IFERROR(INDEX(Employees!$I$5:$I$104,MATCH(B453,Employees!$A$5:$A$104,0)),0))</f>
        <v/>
      </c>
      <c r="H453" s="34" t="str">
        <f aca="false">IF(F453="","",ROUND(F453*G453,0))</f>
        <v/>
      </c>
      <c r="I453" s="35" t="str">
        <f aca="false">IF(A453="","","Q"&amp;(INT(MOD(MONTH(A453)-4,12)/3)+1)&amp;" "&amp;IF(MONTH(A453)&gt;=4,YEAR(A453),YEAR(A453)-1)&amp;"-"&amp;RIGHT(IF(MONTH(A453)&gt;=4,YEAR(A453),YEAR(A453)-1)+1,2))</f>
        <v/>
      </c>
      <c r="J453" s="27"/>
      <c r="K453" s="27"/>
    </row>
    <row r="454" customFormat="false" ht="15" hidden="false" customHeight="true" outlineLevel="0" collapsed="false">
      <c r="A454" s="36"/>
      <c r="B454" s="27"/>
      <c r="C454" s="30" t="str">
        <f aca="false">IF(B454="","",IFERROR(INDEX(Employees!$B$5:$B$104,MATCH(B454,Employees!$A$5:$A$104,0)),"Unknown code"))</f>
        <v/>
      </c>
      <c r="D454" s="37"/>
      <c r="E454" s="27"/>
      <c r="F454" s="32" t="str">
        <f aca="false">IF(OR(A454="",B454=""),"",IF(Settings!$B$13="Y",INT(IF(UPPER(E454)="Y",D454,MAX(0,D454-Settings!$B$9)))+IF(MOD(IF(UPPER(E454)="Y",D454,MAX(0,D454-Settings!$B$9)),1)&lt;0.25,0,IF(MOD(IF(UPPER(E454)="Y",D454,MAX(0,D454-Settings!$B$9)),1)&lt;=0.5,0.5,1)),IF(UPPER(E454)="Y",D454,MAX(0,D454-Settings!$B$9))))</f>
        <v/>
      </c>
      <c r="G454" s="33" t="str">
        <f aca="false">IF(F454="","",IFERROR(INDEX(Employees!$I$5:$I$104,MATCH(B454,Employees!$A$5:$A$104,0)),0))</f>
        <v/>
      </c>
      <c r="H454" s="34" t="str">
        <f aca="false">IF(F454="","",ROUND(F454*G454,0))</f>
        <v/>
      </c>
      <c r="I454" s="35" t="str">
        <f aca="false">IF(A454="","","Q"&amp;(INT(MOD(MONTH(A454)-4,12)/3)+1)&amp;" "&amp;IF(MONTH(A454)&gt;=4,YEAR(A454),YEAR(A454)-1)&amp;"-"&amp;RIGHT(IF(MONTH(A454)&gt;=4,YEAR(A454),YEAR(A454)-1)+1,2))</f>
        <v/>
      </c>
      <c r="J454" s="27"/>
      <c r="K454" s="27"/>
    </row>
    <row r="455" customFormat="false" ht="15" hidden="false" customHeight="true" outlineLevel="0" collapsed="false">
      <c r="A455" s="36"/>
      <c r="B455" s="27"/>
      <c r="C455" s="30" t="str">
        <f aca="false">IF(B455="","",IFERROR(INDEX(Employees!$B$5:$B$104,MATCH(B455,Employees!$A$5:$A$104,0)),"Unknown code"))</f>
        <v/>
      </c>
      <c r="D455" s="37"/>
      <c r="E455" s="27"/>
      <c r="F455" s="32" t="str">
        <f aca="false">IF(OR(A455="",B455=""),"",IF(Settings!$B$13="Y",INT(IF(UPPER(E455)="Y",D455,MAX(0,D455-Settings!$B$9)))+IF(MOD(IF(UPPER(E455)="Y",D455,MAX(0,D455-Settings!$B$9)),1)&lt;0.25,0,IF(MOD(IF(UPPER(E455)="Y",D455,MAX(0,D455-Settings!$B$9)),1)&lt;=0.5,0.5,1)),IF(UPPER(E455)="Y",D455,MAX(0,D455-Settings!$B$9))))</f>
        <v/>
      </c>
      <c r="G455" s="33" t="str">
        <f aca="false">IF(F455="","",IFERROR(INDEX(Employees!$I$5:$I$104,MATCH(B455,Employees!$A$5:$A$104,0)),0))</f>
        <v/>
      </c>
      <c r="H455" s="34" t="str">
        <f aca="false">IF(F455="","",ROUND(F455*G455,0))</f>
        <v/>
      </c>
      <c r="I455" s="35" t="str">
        <f aca="false">IF(A455="","","Q"&amp;(INT(MOD(MONTH(A455)-4,12)/3)+1)&amp;" "&amp;IF(MONTH(A455)&gt;=4,YEAR(A455),YEAR(A455)-1)&amp;"-"&amp;RIGHT(IF(MONTH(A455)&gt;=4,YEAR(A455),YEAR(A455)-1)+1,2))</f>
        <v/>
      </c>
      <c r="J455" s="27"/>
      <c r="K455" s="27"/>
    </row>
    <row r="456" customFormat="false" ht="15" hidden="false" customHeight="true" outlineLevel="0" collapsed="false">
      <c r="A456" s="36"/>
      <c r="B456" s="27"/>
      <c r="C456" s="30" t="str">
        <f aca="false">IF(B456="","",IFERROR(INDEX(Employees!$B$5:$B$104,MATCH(B456,Employees!$A$5:$A$104,0)),"Unknown code"))</f>
        <v/>
      </c>
      <c r="D456" s="37"/>
      <c r="E456" s="27"/>
      <c r="F456" s="32" t="str">
        <f aca="false">IF(OR(A456="",B456=""),"",IF(Settings!$B$13="Y",INT(IF(UPPER(E456)="Y",D456,MAX(0,D456-Settings!$B$9)))+IF(MOD(IF(UPPER(E456)="Y",D456,MAX(0,D456-Settings!$B$9)),1)&lt;0.25,0,IF(MOD(IF(UPPER(E456)="Y",D456,MAX(0,D456-Settings!$B$9)),1)&lt;=0.5,0.5,1)),IF(UPPER(E456)="Y",D456,MAX(0,D456-Settings!$B$9))))</f>
        <v/>
      </c>
      <c r="G456" s="33" t="str">
        <f aca="false">IF(F456="","",IFERROR(INDEX(Employees!$I$5:$I$104,MATCH(B456,Employees!$A$5:$A$104,0)),0))</f>
        <v/>
      </c>
      <c r="H456" s="34" t="str">
        <f aca="false">IF(F456="","",ROUND(F456*G456,0))</f>
        <v/>
      </c>
      <c r="I456" s="35" t="str">
        <f aca="false">IF(A456="","","Q"&amp;(INT(MOD(MONTH(A456)-4,12)/3)+1)&amp;" "&amp;IF(MONTH(A456)&gt;=4,YEAR(A456),YEAR(A456)-1)&amp;"-"&amp;RIGHT(IF(MONTH(A456)&gt;=4,YEAR(A456),YEAR(A456)-1)+1,2))</f>
        <v/>
      </c>
      <c r="J456" s="27"/>
      <c r="K456" s="27"/>
    </row>
    <row r="457" customFormat="false" ht="15" hidden="false" customHeight="true" outlineLevel="0" collapsed="false">
      <c r="A457" s="36"/>
      <c r="B457" s="27"/>
      <c r="C457" s="30" t="str">
        <f aca="false">IF(B457="","",IFERROR(INDEX(Employees!$B$5:$B$104,MATCH(B457,Employees!$A$5:$A$104,0)),"Unknown code"))</f>
        <v/>
      </c>
      <c r="D457" s="37"/>
      <c r="E457" s="27"/>
      <c r="F457" s="32" t="str">
        <f aca="false">IF(OR(A457="",B457=""),"",IF(Settings!$B$13="Y",INT(IF(UPPER(E457)="Y",D457,MAX(0,D457-Settings!$B$9)))+IF(MOD(IF(UPPER(E457)="Y",D457,MAX(0,D457-Settings!$B$9)),1)&lt;0.25,0,IF(MOD(IF(UPPER(E457)="Y",D457,MAX(0,D457-Settings!$B$9)),1)&lt;=0.5,0.5,1)),IF(UPPER(E457)="Y",D457,MAX(0,D457-Settings!$B$9))))</f>
        <v/>
      </c>
      <c r="G457" s="33" t="str">
        <f aca="false">IF(F457="","",IFERROR(INDEX(Employees!$I$5:$I$104,MATCH(B457,Employees!$A$5:$A$104,0)),0))</f>
        <v/>
      </c>
      <c r="H457" s="34" t="str">
        <f aca="false">IF(F457="","",ROUND(F457*G457,0))</f>
        <v/>
      </c>
      <c r="I457" s="35" t="str">
        <f aca="false">IF(A457="","","Q"&amp;(INT(MOD(MONTH(A457)-4,12)/3)+1)&amp;" "&amp;IF(MONTH(A457)&gt;=4,YEAR(A457),YEAR(A457)-1)&amp;"-"&amp;RIGHT(IF(MONTH(A457)&gt;=4,YEAR(A457),YEAR(A457)-1)+1,2))</f>
        <v/>
      </c>
      <c r="J457" s="27"/>
      <c r="K457" s="27"/>
    </row>
    <row r="458" customFormat="false" ht="15" hidden="false" customHeight="true" outlineLevel="0" collapsed="false">
      <c r="A458" s="36"/>
      <c r="B458" s="27"/>
      <c r="C458" s="30" t="str">
        <f aca="false">IF(B458="","",IFERROR(INDEX(Employees!$B$5:$B$104,MATCH(B458,Employees!$A$5:$A$104,0)),"Unknown code"))</f>
        <v/>
      </c>
      <c r="D458" s="37"/>
      <c r="E458" s="27"/>
      <c r="F458" s="32" t="str">
        <f aca="false">IF(OR(A458="",B458=""),"",IF(Settings!$B$13="Y",INT(IF(UPPER(E458)="Y",D458,MAX(0,D458-Settings!$B$9)))+IF(MOD(IF(UPPER(E458)="Y",D458,MAX(0,D458-Settings!$B$9)),1)&lt;0.25,0,IF(MOD(IF(UPPER(E458)="Y",D458,MAX(0,D458-Settings!$B$9)),1)&lt;=0.5,0.5,1)),IF(UPPER(E458)="Y",D458,MAX(0,D458-Settings!$B$9))))</f>
        <v/>
      </c>
      <c r="G458" s="33" t="str">
        <f aca="false">IF(F458="","",IFERROR(INDEX(Employees!$I$5:$I$104,MATCH(B458,Employees!$A$5:$A$104,0)),0))</f>
        <v/>
      </c>
      <c r="H458" s="34" t="str">
        <f aca="false">IF(F458="","",ROUND(F458*G458,0))</f>
        <v/>
      </c>
      <c r="I458" s="35" t="str">
        <f aca="false">IF(A458="","","Q"&amp;(INT(MOD(MONTH(A458)-4,12)/3)+1)&amp;" "&amp;IF(MONTH(A458)&gt;=4,YEAR(A458),YEAR(A458)-1)&amp;"-"&amp;RIGHT(IF(MONTH(A458)&gt;=4,YEAR(A458),YEAR(A458)-1)+1,2))</f>
        <v/>
      </c>
      <c r="J458" s="27"/>
      <c r="K458" s="27"/>
    </row>
    <row r="459" customFormat="false" ht="15" hidden="false" customHeight="true" outlineLevel="0" collapsed="false">
      <c r="A459" s="36"/>
      <c r="B459" s="27"/>
      <c r="C459" s="30" t="str">
        <f aca="false">IF(B459="","",IFERROR(INDEX(Employees!$B$5:$B$104,MATCH(B459,Employees!$A$5:$A$104,0)),"Unknown code"))</f>
        <v/>
      </c>
      <c r="D459" s="37"/>
      <c r="E459" s="27"/>
      <c r="F459" s="32" t="str">
        <f aca="false">IF(OR(A459="",B459=""),"",IF(Settings!$B$13="Y",INT(IF(UPPER(E459)="Y",D459,MAX(0,D459-Settings!$B$9)))+IF(MOD(IF(UPPER(E459)="Y",D459,MAX(0,D459-Settings!$B$9)),1)&lt;0.25,0,IF(MOD(IF(UPPER(E459)="Y",D459,MAX(0,D459-Settings!$B$9)),1)&lt;=0.5,0.5,1)),IF(UPPER(E459)="Y",D459,MAX(0,D459-Settings!$B$9))))</f>
        <v/>
      </c>
      <c r="G459" s="33" t="str">
        <f aca="false">IF(F459="","",IFERROR(INDEX(Employees!$I$5:$I$104,MATCH(B459,Employees!$A$5:$A$104,0)),0))</f>
        <v/>
      </c>
      <c r="H459" s="34" t="str">
        <f aca="false">IF(F459="","",ROUND(F459*G459,0))</f>
        <v/>
      </c>
      <c r="I459" s="35" t="str">
        <f aca="false">IF(A459="","","Q"&amp;(INT(MOD(MONTH(A459)-4,12)/3)+1)&amp;" "&amp;IF(MONTH(A459)&gt;=4,YEAR(A459),YEAR(A459)-1)&amp;"-"&amp;RIGHT(IF(MONTH(A459)&gt;=4,YEAR(A459),YEAR(A459)-1)+1,2))</f>
        <v/>
      </c>
      <c r="J459" s="27"/>
      <c r="K459" s="27"/>
    </row>
    <row r="460" customFormat="false" ht="15" hidden="false" customHeight="true" outlineLevel="0" collapsed="false">
      <c r="A460" s="36"/>
      <c r="B460" s="27"/>
      <c r="C460" s="30" t="str">
        <f aca="false">IF(B460="","",IFERROR(INDEX(Employees!$B$5:$B$104,MATCH(B460,Employees!$A$5:$A$104,0)),"Unknown code"))</f>
        <v/>
      </c>
      <c r="D460" s="37"/>
      <c r="E460" s="27"/>
      <c r="F460" s="32" t="str">
        <f aca="false">IF(OR(A460="",B460=""),"",IF(Settings!$B$13="Y",INT(IF(UPPER(E460)="Y",D460,MAX(0,D460-Settings!$B$9)))+IF(MOD(IF(UPPER(E460)="Y",D460,MAX(0,D460-Settings!$B$9)),1)&lt;0.25,0,IF(MOD(IF(UPPER(E460)="Y",D460,MAX(0,D460-Settings!$B$9)),1)&lt;=0.5,0.5,1)),IF(UPPER(E460)="Y",D460,MAX(0,D460-Settings!$B$9))))</f>
        <v/>
      </c>
      <c r="G460" s="33" t="str">
        <f aca="false">IF(F460="","",IFERROR(INDEX(Employees!$I$5:$I$104,MATCH(B460,Employees!$A$5:$A$104,0)),0))</f>
        <v/>
      </c>
      <c r="H460" s="34" t="str">
        <f aca="false">IF(F460="","",ROUND(F460*G460,0))</f>
        <v/>
      </c>
      <c r="I460" s="35" t="str">
        <f aca="false">IF(A460="","","Q"&amp;(INT(MOD(MONTH(A460)-4,12)/3)+1)&amp;" "&amp;IF(MONTH(A460)&gt;=4,YEAR(A460),YEAR(A460)-1)&amp;"-"&amp;RIGHT(IF(MONTH(A460)&gt;=4,YEAR(A460),YEAR(A460)-1)+1,2))</f>
        <v/>
      </c>
      <c r="J460" s="27"/>
      <c r="K460" s="27"/>
    </row>
    <row r="461" customFormat="false" ht="15" hidden="false" customHeight="true" outlineLevel="0" collapsed="false">
      <c r="A461" s="36"/>
      <c r="B461" s="27"/>
      <c r="C461" s="30" t="str">
        <f aca="false">IF(B461="","",IFERROR(INDEX(Employees!$B$5:$B$104,MATCH(B461,Employees!$A$5:$A$104,0)),"Unknown code"))</f>
        <v/>
      </c>
      <c r="D461" s="37"/>
      <c r="E461" s="27"/>
      <c r="F461" s="32" t="str">
        <f aca="false">IF(OR(A461="",B461=""),"",IF(Settings!$B$13="Y",INT(IF(UPPER(E461)="Y",D461,MAX(0,D461-Settings!$B$9)))+IF(MOD(IF(UPPER(E461)="Y",D461,MAX(0,D461-Settings!$B$9)),1)&lt;0.25,0,IF(MOD(IF(UPPER(E461)="Y",D461,MAX(0,D461-Settings!$B$9)),1)&lt;=0.5,0.5,1)),IF(UPPER(E461)="Y",D461,MAX(0,D461-Settings!$B$9))))</f>
        <v/>
      </c>
      <c r="G461" s="33" t="str">
        <f aca="false">IF(F461="","",IFERROR(INDEX(Employees!$I$5:$I$104,MATCH(B461,Employees!$A$5:$A$104,0)),0))</f>
        <v/>
      </c>
      <c r="H461" s="34" t="str">
        <f aca="false">IF(F461="","",ROUND(F461*G461,0))</f>
        <v/>
      </c>
      <c r="I461" s="35" t="str">
        <f aca="false">IF(A461="","","Q"&amp;(INT(MOD(MONTH(A461)-4,12)/3)+1)&amp;" "&amp;IF(MONTH(A461)&gt;=4,YEAR(A461),YEAR(A461)-1)&amp;"-"&amp;RIGHT(IF(MONTH(A461)&gt;=4,YEAR(A461),YEAR(A461)-1)+1,2))</f>
        <v/>
      </c>
      <c r="J461" s="27"/>
      <c r="K461" s="27"/>
    </row>
    <row r="462" customFormat="false" ht="15" hidden="false" customHeight="true" outlineLevel="0" collapsed="false">
      <c r="A462" s="36"/>
      <c r="B462" s="27"/>
      <c r="C462" s="30" t="str">
        <f aca="false">IF(B462="","",IFERROR(INDEX(Employees!$B$5:$B$104,MATCH(B462,Employees!$A$5:$A$104,0)),"Unknown code"))</f>
        <v/>
      </c>
      <c r="D462" s="37"/>
      <c r="E462" s="27"/>
      <c r="F462" s="32" t="str">
        <f aca="false">IF(OR(A462="",B462=""),"",IF(Settings!$B$13="Y",INT(IF(UPPER(E462)="Y",D462,MAX(0,D462-Settings!$B$9)))+IF(MOD(IF(UPPER(E462)="Y",D462,MAX(0,D462-Settings!$B$9)),1)&lt;0.25,0,IF(MOD(IF(UPPER(E462)="Y",D462,MAX(0,D462-Settings!$B$9)),1)&lt;=0.5,0.5,1)),IF(UPPER(E462)="Y",D462,MAX(0,D462-Settings!$B$9))))</f>
        <v/>
      </c>
      <c r="G462" s="33" t="str">
        <f aca="false">IF(F462="","",IFERROR(INDEX(Employees!$I$5:$I$104,MATCH(B462,Employees!$A$5:$A$104,0)),0))</f>
        <v/>
      </c>
      <c r="H462" s="34" t="str">
        <f aca="false">IF(F462="","",ROUND(F462*G462,0))</f>
        <v/>
      </c>
      <c r="I462" s="35" t="str">
        <f aca="false">IF(A462="","","Q"&amp;(INT(MOD(MONTH(A462)-4,12)/3)+1)&amp;" "&amp;IF(MONTH(A462)&gt;=4,YEAR(A462),YEAR(A462)-1)&amp;"-"&amp;RIGHT(IF(MONTH(A462)&gt;=4,YEAR(A462),YEAR(A462)-1)+1,2))</f>
        <v/>
      </c>
      <c r="J462" s="27"/>
      <c r="K462" s="27"/>
    </row>
    <row r="463" customFormat="false" ht="15" hidden="false" customHeight="true" outlineLevel="0" collapsed="false">
      <c r="A463" s="36"/>
      <c r="B463" s="27"/>
      <c r="C463" s="30" t="str">
        <f aca="false">IF(B463="","",IFERROR(INDEX(Employees!$B$5:$B$104,MATCH(B463,Employees!$A$5:$A$104,0)),"Unknown code"))</f>
        <v/>
      </c>
      <c r="D463" s="37"/>
      <c r="E463" s="27"/>
      <c r="F463" s="32" t="str">
        <f aca="false">IF(OR(A463="",B463=""),"",IF(Settings!$B$13="Y",INT(IF(UPPER(E463)="Y",D463,MAX(0,D463-Settings!$B$9)))+IF(MOD(IF(UPPER(E463)="Y",D463,MAX(0,D463-Settings!$B$9)),1)&lt;0.25,0,IF(MOD(IF(UPPER(E463)="Y",D463,MAX(0,D463-Settings!$B$9)),1)&lt;=0.5,0.5,1)),IF(UPPER(E463)="Y",D463,MAX(0,D463-Settings!$B$9))))</f>
        <v/>
      </c>
      <c r="G463" s="33" t="str">
        <f aca="false">IF(F463="","",IFERROR(INDEX(Employees!$I$5:$I$104,MATCH(B463,Employees!$A$5:$A$104,0)),0))</f>
        <v/>
      </c>
      <c r="H463" s="34" t="str">
        <f aca="false">IF(F463="","",ROUND(F463*G463,0))</f>
        <v/>
      </c>
      <c r="I463" s="35" t="str">
        <f aca="false">IF(A463="","","Q"&amp;(INT(MOD(MONTH(A463)-4,12)/3)+1)&amp;" "&amp;IF(MONTH(A463)&gt;=4,YEAR(A463),YEAR(A463)-1)&amp;"-"&amp;RIGHT(IF(MONTH(A463)&gt;=4,YEAR(A463),YEAR(A463)-1)+1,2))</f>
        <v/>
      </c>
      <c r="J463" s="27"/>
      <c r="K463" s="27"/>
    </row>
    <row r="464" customFormat="false" ht="15" hidden="false" customHeight="true" outlineLevel="0" collapsed="false">
      <c r="A464" s="36"/>
      <c r="B464" s="27"/>
      <c r="C464" s="30" t="str">
        <f aca="false">IF(B464="","",IFERROR(INDEX(Employees!$B$5:$B$104,MATCH(B464,Employees!$A$5:$A$104,0)),"Unknown code"))</f>
        <v/>
      </c>
      <c r="D464" s="37"/>
      <c r="E464" s="27"/>
      <c r="F464" s="32" t="str">
        <f aca="false">IF(OR(A464="",B464=""),"",IF(Settings!$B$13="Y",INT(IF(UPPER(E464)="Y",D464,MAX(0,D464-Settings!$B$9)))+IF(MOD(IF(UPPER(E464)="Y",D464,MAX(0,D464-Settings!$B$9)),1)&lt;0.25,0,IF(MOD(IF(UPPER(E464)="Y",D464,MAX(0,D464-Settings!$B$9)),1)&lt;=0.5,0.5,1)),IF(UPPER(E464)="Y",D464,MAX(0,D464-Settings!$B$9))))</f>
        <v/>
      </c>
      <c r="G464" s="33" t="str">
        <f aca="false">IF(F464="","",IFERROR(INDEX(Employees!$I$5:$I$104,MATCH(B464,Employees!$A$5:$A$104,0)),0))</f>
        <v/>
      </c>
      <c r="H464" s="34" t="str">
        <f aca="false">IF(F464="","",ROUND(F464*G464,0))</f>
        <v/>
      </c>
      <c r="I464" s="35" t="str">
        <f aca="false">IF(A464="","","Q"&amp;(INT(MOD(MONTH(A464)-4,12)/3)+1)&amp;" "&amp;IF(MONTH(A464)&gt;=4,YEAR(A464),YEAR(A464)-1)&amp;"-"&amp;RIGHT(IF(MONTH(A464)&gt;=4,YEAR(A464),YEAR(A464)-1)+1,2))</f>
        <v/>
      </c>
      <c r="J464" s="27"/>
      <c r="K464" s="27"/>
    </row>
    <row r="465" customFormat="false" ht="15" hidden="false" customHeight="true" outlineLevel="0" collapsed="false">
      <c r="A465" s="36"/>
      <c r="B465" s="27"/>
      <c r="C465" s="30" t="str">
        <f aca="false">IF(B465="","",IFERROR(INDEX(Employees!$B$5:$B$104,MATCH(B465,Employees!$A$5:$A$104,0)),"Unknown code"))</f>
        <v/>
      </c>
      <c r="D465" s="37"/>
      <c r="E465" s="27"/>
      <c r="F465" s="32" t="str">
        <f aca="false">IF(OR(A465="",B465=""),"",IF(Settings!$B$13="Y",INT(IF(UPPER(E465)="Y",D465,MAX(0,D465-Settings!$B$9)))+IF(MOD(IF(UPPER(E465)="Y",D465,MAX(0,D465-Settings!$B$9)),1)&lt;0.25,0,IF(MOD(IF(UPPER(E465)="Y",D465,MAX(0,D465-Settings!$B$9)),1)&lt;=0.5,0.5,1)),IF(UPPER(E465)="Y",D465,MAX(0,D465-Settings!$B$9))))</f>
        <v/>
      </c>
      <c r="G465" s="33" t="str">
        <f aca="false">IF(F465="","",IFERROR(INDEX(Employees!$I$5:$I$104,MATCH(B465,Employees!$A$5:$A$104,0)),0))</f>
        <v/>
      </c>
      <c r="H465" s="34" t="str">
        <f aca="false">IF(F465="","",ROUND(F465*G465,0))</f>
        <v/>
      </c>
      <c r="I465" s="35" t="str">
        <f aca="false">IF(A465="","","Q"&amp;(INT(MOD(MONTH(A465)-4,12)/3)+1)&amp;" "&amp;IF(MONTH(A465)&gt;=4,YEAR(A465),YEAR(A465)-1)&amp;"-"&amp;RIGHT(IF(MONTH(A465)&gt;=4,YEAR(A465),YEAR(A465)-1)+1,2))</f>
        <v/>
      </c>
      <c r="J465" s="27"/>
      <c r="K465" s="27"/>
    </row>
    <row r="466" customFormat="false" ht="15" hidden="false" customHeight="true" outlineLevel="0" collapsed="false">
      <c r="A466" s="36"/>
      <c r="B466" s="27"/>
      <c r="C466" s="30" t="str">
        <f aca="false">IF(B466="","",IFERROR(INDEX(Employees!$B$5:$B$104,MATCH(B466,Employees!$A$5:$A$104,0)),"Unknown code"))</f>
        <v/>
      </c>
      <c r="D466" s="37"/>
      <c r="E466" s="27"/>
      <c r="F466" s="32" t="str">
        <f aca="false">IF(OR(A466="",B466=""),"",IF(Settings!$B$13="Y",INT(IF(UPPER(E466)="Y",D466,MAX(0,D466-Settings!$B$9)))+IF(MOD(IF(UPPER(E466)="Y",D466,MAX(0,D466-Settings!$B$9)),1)&lt;0.25,0,IF(MOD(IF(UPPER(E466)="Y",D466,MAX(0,D466-Settings!$B$9)),1)&lt;=0.5,0.5,1)),IF(UPPER(E466)="Y",D466,MAX(0,D466-Settings!$B$9))))</f>
        <v/>
      </c>
      <c r="G466" s="33" t="str">
        <f aca="false">IF(F466="","",IFERROR(INDEX(Employees!$I$5:$I$104,MATCH(B466,Employees!$A$5:$A$104,0)),0))</f>
        <v/>
      </c>
      <c r="H466" s="34" t="str">
        <f aca="false">IF(F466="","",ROUND(F466*G466,0))</f>
        <v/>
      </c>
      <c r="I466" s="35" t="str">
        <f aca="false">IF(A466="","","Q"&amp;(INT(MOD(MONTH(A466)-4,12)/3)+1)&amp;" "&amp;IF(MONTH(A466)&gt;=4,YEAR(A466),YEAR(A466)-1)&amp;"-"&amp;RIGHT(IF(MONTH(A466)&gt;=4,YEAR(A466),YEAR(A466)-1)+1,2))</f>
        <v/>
      </c>
      <c r="J466" s="27"/>
      <c r="K466" s="27"/>
    </row>
    <row r="467" customFormat="false" ht="15" hidden="false" customHeight="true" outlineLevel="0" collapsed="false">
      <c r="A467" s="36"/>
      <c r="B467" s="27"/>
      <c r="C467" s="30" t="str">
        <f aca="false">IF(B467="","",IFERROR(INDEX(Employees!$B$5:$B$104,MATCH(B467,Employees!$A$5:$A$104,0)),"Unknown code"))</f>
        <v/>
      </c>
      <c r="D467" s="37"/>
      <c r="E467" s="27"/>
      <c r="F467" s="32" t="str">
        <f aca="false">IF(OR(A467="",B467=""),"",IF(Settings!$B$13="Y",INT(IF(UPPER(E467)="Y",D467,MAX(0,D467-Settings!$B$9)))+IF(MOD(IF(UPPER(E467)="Y",D467,MAX(0,D467-Settings!$B$9)),1)&lt;0.25,0,IF(MOD(IF(UPPER(E467)="Y",D467,MAX(0,D467-Settings!$B$9)),1)&lt;=0.5,0.5,1)),IF(UPPER(E467)="Y",D467,MAX(0,D467-Settings!$B$9))))</f>
        <v/>
      </c>
      <c r="G467" s="33" t="str">
        <f aca="false">IF(F467="","",IFERROR(INDEX(Employees!$I$5:$I$104,MATCH(B467,Employees!$A$5:$A$104,0)),0))</f>
        <v/>
      </c>
      <c r="H467" s="34" t="str">
        <f aca="false">IF(F467="","",ROUND(F467*G467,0))</f>
        <v/>
      </c>
      <c r="I467" s="35" t="str">
        <f aca="false">IF(A467="","","Q"&amp;(INT(MOD(MONTH(A467)-4,12)/3)+1)&amp;" "&amp;IF(MONTH(A467)&gt;=4,YEAR(A467),YEAR(A467)-1)&amp;"-"&amp;RIGHT(IF(MONTH(A467)&gt;=4,YEAR(A467),YEAR(A467)-1)+1,2))</f>
        <v/>
      </c>
      <c r="J467" s="27"/>
      <c r="K467" s="27"/>
    </row>
    <row r="468" customFormat="false" ht="15" hidden="false" customHeight="true" outlineLevel="0" collapsed="false">
      <c r="A468" s="36"/>
      <c r="B468" s="27"/>
      <c r="C468" s="30" t="str">
        <f aca="false">IF(B468="","",IFERROR(INDEX(Employees!$B$5:$B$104,MATCH(B468,Employees!$A$5:$A$104,0)),"Unknown code"))</f>
        <v/>
      </c>
      <c r="D468" s="37"/>
      <c r="E468" s="27"/>
      <c r="F468" s="32" t="str">
        <f aca="false">IF(OR(A468="",B468=""),"",IF(Settings!$B$13="Y",INT(IF(UPPER(E468)="Y",D468,MAX(0,D468-Settings!$B$9)))+IF(MOD(IF(UPPER(E468)="Y",D468,MAX(0,D468-Settings!$B$9)),1)&lt;0.25,0,IF(MOD(IF(UPPER(E468)="Y",D468,MAX(0,D468-Settings!$B$9)),1)&lt;=0.5,0.5,1)),IF(UPPER(E468)="Y",D468,MAX(0,D468-Settings!$B$9))))</f>
        <v/>
      </c>
      <c r="G468" s="33" t="str">
        <f aca="false">IF(F468="","",IFERROR(INDEX(Employees!$I$5:$I$104,MATCH(B468,Employees!$A$5:$A$104,0)),0))</f>
        <v/>
      </c>
      <c r="H468" s="34" t="str">
        <f aca="false">IF(F468="","",ROUND(F468*G468,0))</f>
        <v/>
      </c>
      <c r="I468" s="35" t="str">
        <f aca="false">IF(A468="","","Q"&amp;(INT(MOD(MONTH(A468)-4,12)/3)+1)&amp;" "&amp;IF(MONTH(A468)&gt;=4,YEAR(A468),YEAR(A468)-1)&amp;"-"&amp;RIGHT(IF(MONTH(A468)&gt;=4,YEAR(A468),YEAR(A468)-1)+1,2))</f>
        <v/>
      </c>
      <c r="J468" s="27"/>
      <c r="K468" s="27"/>
    </row>
    <row r="469" customFormat="false" ht="15" hidden="false" customHeight="true" outlineLevel="0" collapsed="false">
      <c r="A469" s="36"/>
      <c r="B469" s="27"/>
      <c r="C469" s="30" t="str">
        <f aca="false">IF(B469="","",IFERROR(INDEX(Employees!$B$5:$B$104,MATCH(B469,Employees!$A$5:$A$104,0)),"Unknown code"))</f>
        <v/>
      </c>
      <c r="D469" s="37"/>
      <c r="E469" s="27"/>
      <c r="F469" s="32" t="str">
        <f aca="false">IF(OR(A469="",B469=""),"",IF(Settings!$B$13="Y",INT(IF(UPPER(E469)="Y",D469,MAX(0,D469-Settings!$B$9)))+IF(MOD(IF(UPPER(E469)="Y",D469,MAX(0,D469-Settings!$B$9)),1)&lt;0.25,0,IF(MOD(IF(UPPER(E469)="Y",D469,MAX(0,D469-Settings!$B$9)),1)&lt;=0.5,0.5,1)),IF(UPPER(E469)="Y",D469,MAX(0,D469-Settings!$B$9))))</f>
        <v/>
      </c>
      <c r="G469" s="33" t="str">
        <f aca="false">IF(F469="","",IFERROR(INDEX(Employees!$I$5:$I$104,MATCH(B469,Employees!$A$5:$A$104,0)),0))</f>
        <v/>
      </c>
      <c r="H469" s="34" t="str">
        <f aca="false">IF(F469="","",ROUND(F469*G469,0))</f>
        <v/>
      </c>
      <c r="I469" s="35" t="str">
        <f aca="false">IF(A469="","","Q"&amp;(INT(MOD(MONTH(A469)-4,12)/3)+1)&amp;" "&amp;IF(MONTH(A469)&gt;=4,YEAR(A469),YEAR(A469)-1)&amp;"-"&amp;RIGHT(IF(MONTH(A469)&gt;=4,YEAR(A469),YEAR(A469)-1)+1,2))</f>
        <v/>
      </c>
      <c r="J469" s="27"/>
      <c r="K469" s="27"/>
    </row>
    <row r="470" customFormat="false" ht="15" hidden="false" customHeight="true" outlineLevel="0" collapsed="false">
      <c r="A470" s="36"/>
      <c r="B470" s="27"/>
      <c r="C470" s="30" t="str">
        <f aca="false">IF(B470="","",IFERROR(INDEX(Employees!$B$5:$B$104,MATCH(B470,Employees!$A$5:$A$104,0)),"Unknown code"))</f>
        <v/>
      </c>
      <c r="D470" s="37"/>
      <c r="E470" s="27"/>
      <c r="F470" s="32" t="str">
        <f aca="false">IF(OR(A470="",B470=""),"",IF(Settings!$B$13="Y",INT(IF(UPPER(E470)="Y",D470,MAX(0,D470-Settings!$B$9)))+IF(MOD(IF(UPPER(E470)="Y",D470,MAX(0,D470-Settings!$B$9)),1)&lt;0.25,0,IF(MOD(IF(UPPER(E470)="Y",D470,MAX(0,D470-Settings!$B$9)),1)&lt;=0.5,0.5,1)),IF(UPPER(E470)="Y",D470,MAX(0,D470-Settings!$B$9))))</f>
        <v/>
      </c>
      <c r="G470" s="33" t="str">
        <f aca="false">IF(F470="","",IFERROR(INDEX(Employees!$I$5:$I$104,MATCH(B470,Employees!$A$5:$A$104,0)),0))</f>
        <v/>
      </c>
      <c r="H470" s="34" t="str">
        <f aca="false">IF(F470="","",ROUND(F470*G470,0))</f>
        <v/>
      </c>
      <c r="I470" s="35" t="str">
        <f aca="false">IF(A470="","","Q"&amp;(INT(MOD(MONTH(A470)-4,12)/3)+1)&amp;" "&amp;IF(MONTH(A470)&gt;=4,YEAR(A470),YEAR(A470)-1)&amp;"-"&amp;RIGHT(IF(MONTH(A470)&gt;=4,YEAR(A470),YEAR(A470)-1)+1,2))</f>
        <v/>
      </c>
      <c r="J470" s="27"/>
      <c r="K470" s="27"/>
    </row>
    <row r="471" customFormat="false" ht="15" hidden="false" customHeight="true" outlineLevel="0" collapsed="false">
      <c r="A471" s="36"/>
      <c r="B471" s="27"/>
      <c r="C471" s="30" t="str">
        <f aca="false">IF(B471="","",IFERROR(INDEX(Employees!$B$5:$B$104,MATCH(B471,Employees!$A$5:$A$104,0)),"Unknown code"))</f>
        <v/>
      </c>
      <c r="D471" s="37"/>
      <c r="E471" s="27"/>
      <c r="F471" s="32" t="str">
        <f aca="false">IF(OR(A471="",B471=""),"",IF(Settings!$B$13="Y",INT(IF(UPPER(E471)="Y",D471,MAX(0,D471-Settings!$B$9)))+IF(MOD(IF(UPPER(E471)="Y",D471,MAX(0,D471-Settings!$B$9)),1)&lt;0.25,0,IF(MOD(IF(UPPER(E471)="Y",D471,MAX(0,D471-Settings!$B$9)),1)&lt;=0.5,0.5,1)),IF(UPPER(E471)="Y",D471,MAX(0,D471-Settings!$B$9))))</f>
        <v/>
      </c>
      <c r="G471" s="33" t="str">
        <f aca="false">IF(F471="","",IFERROR(INDEX(Employees!$I$5:$I$104,MATCH(B471,Employees!$A$5:$A$104,0)),0))</f>
        <v/>
      </c>
      <c r="H471" s="34" t="str">
        <f aca="false">IF(F471="","",ROUND(F471*G471,0))</f>
        <v/>
      </c>
      <c r="I471" s="35" t="str">
        <f aca="false">IF(A471="","","Q"&amp;(INT(MOD(MONTH(A471)-4,12)/3)+1)&amp;" "&amp;IF(MONTH(A471)&gt;=4,YEAR(A471),YEAR(A471)-1)&amp;"-"&amp;RIGHT(IF(MONTH(A471)&gt;=4,YEAR(A471),YEAR(A471)-1)+1,2))</f>
        <v/>
      </c>
      <c r="J471" s="27"/>
      <c r="K471" s="27"/>
    </row>
    <row r="472" customFormat="false" ht="15" hidden="false" customHeight="true" outlineLevel="0" collapsed="false">
      <c r="A472" s="36"/>
      <c r="B472" s="27"/>
      <c r="C472" s="30" t="str">
        <f aca="false">IF(B472="","",IFERROR(INDEX(Employees!$B$5:$B$104,MATCH(B472,Employees!$A$5:$A$104,0)),"Unknown code"))</f>
        <v/>
      </c>
      <c r="D472" s="37"/>
      <c r="E472" s="27"/>
      <c r="F472" s="32" t="str">
        <f aca="false">IF(OR(A472="",B472=""),"",IF(Settings!$B$13="Y",INT(IF(UPPER(E472)="Y",D472,MAX(0,D472-Settings!$B$9)))+IF(MOD(IF(UPPER(E472)="Y",D472,MAX(0,D472-Settings!$B$9)),1)&lt;0.25,0,IF(MOD(IF(UPPER(E472)="Y",D472,MAX(0,D472-Settings!$B$9)),1)&lt;=0.5,0.5,1)),IF(UPPER(E472)="Y",D472,MAX(0,D472-Settings!$B$9))))</f>
        <v/>
      </c>
      <c r="G472" s="33" t="str">
        <f aca="false">IF(F472="","",IFERROR(INDEX(Employees!$I$5:$I$104,MATCH(B472,Employees!$A$5:$A$104,0)),0))</f>
        <v/>
      </c>
      <c r="H472" s="34" t="str">
        <f aca="false">IF(F472="","",ROUND(F472*G472,0))</f>
        <v/>
      </c>
      <c r="I472" s="35" t="str">
        <f aca="false">IF(A472="","","Q"&amp;(INT(MOD(MONTH(A472)-4,12)/3)+1)&amp;" "&amp;IF(MONTH(A472)&gt;=4,YEAR(A472),YEAR(A472)-1)&amp;"-"&amp;RIGHT(IF(MONTH(A472)&gt;=4,YEAR(A472),YEAR(A472)-1)+1,2))</f>
        <v/>
      </c>
      <c r="J472" s="27"/>
      <c r="K472" s="27"/>
    </row>
    <row r="473" customFormat="false" ht="15" hidden="false" customHeight="true" outlineLevel="0" collapsed="false">
      <c r="A473" s="36"/>
      <c r="B473" s="27"/>
      <c r="C473" s="30" t="str">
        <f aca="false">IF(B473="","",IFERROR(INDEX(Employees!$B$5:$B$104,MATCH(B473,Employees!$A$5:$A$104,0)),"Unknown code"))</f>
        <v/>
      </c>
      <c r="D473" s="37"/>
      <c r="E473" s="27"/>
      <c r="F473" s="32" t="str">
        <f aca="false">IF(OR(A473="",B473=""),"",IF(Settings!$B$13="Y",INT(IF(UPPER(E473)="Y",D473,MAX(0,D473-Settings!$B$9)))+IF(MOD(IF(UPPER(E473)="Y",D473,MAX(0,D473-Settings!$B$9)),1)&lt;0.25,0,IF(MOD(IF(UPPER(E473)="Y",D473,MAX(0,D473-Settings!$B$9)),1)&lt;=0.5,0.5,1)),IF(UPPER(E473)="Y",D473,MAX(0,D473-Settings!$B$9))))</f>
        <v/>
      </c>
      <c r="G473" s="33" t="str">
        <f aca="false">IF(F473="","",IFERROR(INDEX(Employees!$I$5:$I$104,MATCH(B473,Employees!$A$5:$A$104,0)),0))</f>
        <v/>
      </c>
      <c r="H473" s="34" t="str">
        <f aca="false">IF(F473="","",ROUND(F473*G473,0))</f>
        <v/>
      </c>
      <c r="I473" s="35" t="str">
        <f aca="false">IF(A473="","","Q"&amp;(INT(MOD(MONTH(A473)-4,12)/3)+1)&amp;" "&amp;IF(MONTH(A473)&gt;=4,YEAR(A473),YEAR(A473)-1)&amp;"-"&amp;RIGHT(IF(MONTH(A473)&gt;=4,YEAR(A473),YEAR(A473)-1)+1,2))</f>
        <v/>
      </c>
      <c r="J473" s="27"/>
      <c r="K473" s="27"/>
    </row>
    <row r="474" customFormat="false" ht="15" hidden="false" customHeight="true" outlineLevel="0" collapsed="false">
      <c r="A474" s="36"/>
      <c r="B474" s="27"/>
      <c r="C474" s="30" t="str">
        <f aca="false">IF(B474="","",IFERROR(INDEX(Employees!$B$5:$B$104,MATCH(B474,Employees!$A$5:$A$104,0)),"Unknown code"))</f>
        <v/>
      </c>
      <c r="D474" s="37"/>
      <c r="E474" s="27"/>
      <c r="F474" s="32" t="str">
        <f aca="false">IF(OR(A474="",B474=""),"",IF(Settings!$B$13="Y",INT(IF(UPPER(E474)="Y",D474,MAX(0,D474-Settings!$B$9)))+IF(MOD(IF(UPPER(E474)="Y",D474,MAX(0,D474-Settings!$B$9)),1)&lt;0.25,0,IF(MOD(IF(UPPER(E474)="Y",D474,MAX(0,D474-Settings!$B$9)),1)&lt;=0.5,0.5,1)),IF(UPPER(E474)="Y",D474,MAX(0,D474-Settings!$B$9))))</f>
        <v/>
      </c>
      <c r="G474" s="33" t="str">
        <f aca="false">IF(F474="","",IFERROR(INDEX(Employees!$I$5:$I$104,MATCH(B474,Employees!$A$5:$A$104,0)),0))</f>
        <v/>
      </c>
      <c r="H474" s="34" t="str">
        <f aca="false">IF(F474="","",ROUND(F474*G474,0))</f>
        <v/>
      </c>
      <c r="I474" s="35" t="str">
        <f aca="false">IF(A474="","","Q"&amp;(INT(MOD(MONTH(A474)-4,12)/3)+1)&amp;" "&amp;IF(MONTH(A474)&gt;=4,YEAR(A474),YEAR(A474)-1)&amp;"-"&amp;RIGHT(IF(MONTH(A474)&gt;=4,YEAR(A474),YEAR(A474)-1)+1,2))</f>
        <v/>
      </c>
      <c r="J474" s="27"/>
      <c r="K474" s="27"/>
    </row>
    <row r="475" customFormat="false" ht="15" hidden="false" customHeight="true" outlineLevel="0" collapsed="false">
      <c r="A475" s="36"/>
      <c r="B475" s="27"/>
      <c r="C475" s="30" t="str">
        <f aca="false">IF(B475="","",IFERROR(INDEX(Employees!$B$5:$B$104,MATCH(B475,Employees!$A$5:$A$104,0)),"Unknown code"))</f>
        <v/>
      </c>
      <c r="D475" s="37"/>
      <c r="E475" s="27"/>
      <c r="F475" s="32" t="str">
        <f aca="false">IF(OR(A475="",B475=""),"",IF(Settings!$B$13="Y",INT(IF(UPPER(E475)="Y",D475,MAX(0,D475-Settings!$B$9)))+IF(MOD(IF(UPPER(E475)="Y",D475,MAX(0,D475-Settings!$B$9)),1)&lt;0.25,0,IF(MOD(IF(UPPER(E475)="Y",D475,MAX(0,D475-Settings!$B$9)),1)&lt;=0.5,0.5,1)),IF(UPPER(E475)="Y",D475,MAX(0,D475-Settings!$B$9))))</f>
        <v/>
      </c>
      <c r="G475" s="33" t="str">
        <f aca="false">IF(F475="","",IFERROR(INDEX(Employees!$I$5:$I$104,MATCH(B475,Employees!$A$5:$A$104,0)),0))</f>
        <v/>
      </c>
      <c r="H475" s="34" t="str">
        <f aca="false">IF(F475="","",ROUND(F475*G475,0))</f>
        <v/>
      </c>
      <c r="I475" s="35" t="str">
        <f aca="false">IF(A475="","","Q"&amp;(INT(MOD(MONTH(A475)-4,12)/3)+1)&amp;" "&amp;IF(MONTH(A475)&gt;=4,YEAR(A475),YEAR(A475)-1)&amp;"-"&amp;RIGHT(IF(MONTH(A475)&gt;=4,YEAR(A475),YEAR(A475)-1)+1,2))</f>
        <v/>
      </c>
      <c r="J475" s="27"/>
      <c r="K475" s="27"/>
    </row>
    <row r="476" customFormat="false" ht="15" hidden="false" customHeight="true" outlineLevel="0" collapsed="false">
      <c r="A476" s="36"/>
      <c r="B476" s="27"/>
      <c r="C476" s="30" t="str">
        <f aca="false">IF(B476="","",IFERROR(INDEX(Employees!$B$5:$B$104,MATCH(B476,Employees!$A$5:$A$104,0)),"Unknown code"))</f>
        <v/>
      </c>
      <c r="D476" s="37"/>
      <c r="E476" s="27"/>
      <c r="F476" s="32" t="str">
        <f aca="false">IF(OR(A476="",B476=""),"",IF(Settings!$B$13="Y",INT(IF(UPPER(E476)="Y",D476,MAX(0,D476-Settings!$B$9)))+IF(MOD(IF(UPPER(E476)="Y",D476,MAX(0,D476-Settings!$B$9)),1)&lt;0.25,0,IF(MOD(IF(UPPER(E476)="Y",D476,MAX(0,D476-Settings!$B$9)),1)&lt;=0.5,0.5,1)),IF(UPPER(E476)="Y",D476,MAX(0,D476-Settings!$B$9))))</f>
        <v/>
      </c>
      <c r="G476" s="33" t="str">
        <f aca="false">IF(F476="","",IFERROR(INDEX(Employees!$I$5:$I$104,MATCH(B476,Employees!$A$5:$A$104,0)),0))</f>
        <v/>
      </c>
      <c r="H476" s="34" t="str">
        <f aca="false">IF(F476="","",ROUND(F476*G476,0))</f>
        <v/>
      </c>
      <c r="I476" s="35" t="str">
        <f aca="false">IF(A476="","","Q"&amp;(INT(MOD(MONTH(A476)-4,12)/3)+1)&amp;" "&amp;IF(MONTH(A476)&gt;=4,YEAR(A476),YEAR(A476)-1)&amp;"-"&amp;RIGHT(IF(MONTH(A476)&gt;=4,YEAR(A476),YEAR(A476)-1)+1,2))</f>
        <v/>
      </c>
      <c r="J476" s="27"/>
      <c r="K476" s="27"/>
    </row>
    <row r="477" customFormat="false" ht="15" hidden="false" customHeight="true" outlineLevel="0" collapsed="false">
      <c r="A477" s="36"/>
      <c r="B477" s="27"/>
      <c r="C477" s="30" t="str">
        <f aca="false">IF(B477="","",IFERROR(INDEX(Employees!$B$5:$B$104,MATCH(B477,Employees!$A$5:$A$104,0)),"Unknown code"))</f>
        <v/>
      </c>
      <c r="D477" s="37"/>
      <c r="E477" s="27"/>
      <c r="F477" s="32" t="str">
        <f aca="false">IF(OR(A477="",B477=""),"",IF(Settings!$B$13="Y",INT(IF(UPPER(E477)="Y",D477,MAX(0,D477-Settings!$B$9)))+IF(MOD(IF(UPPER(E477)="Y",D477,MAX(0,D477-Settings!$B$9)),1)&lt;0.25,0,IF(MOD(IF(UPPER(E477)="Y",D477,MAX(0,D477-Settings!$B$9)),1)&lt;=0.5,0.5,1)),IF(UPPER(E477)="Y",D477,MAX(0,D477-Settings!$B$9))))</f>
        <v/>
      </c>
      <c r="G477" s="33" t="str">
        <f aca="false">IF(F477="","",IFERROR(INDEX(Employees!$I$5:$I$104,MATCH(B477,Employees!$A$5:$A$104,0)),0))</f>
        <v/>
      </c>
      <c r="H477" s="34" t="str">
        <f aca="false">IF(F477="","",ROUND(F477*G477,0))</f>
        <v/>
      </c>
      <c r="I477" s="35" t="str">
        <f aca="false">IF(A477="","","Q"&amp;(INT(MOD(MONTH(A477)-4,12)/3)+1)&amp;" "&amp;IF(MONTH(A477)&gt;=4,YEAR(A477),YEAR(A477)-1)&amp;"-"&amp;RIGHT(IF(MONTH(A477)&gt;=4,YEAR(A477),YEAR(A477)-1)+1,2))</f>
        <v/>
      </c>
      <c r="J477" s="27"/>
      <c r="K477" s="27"/>
    </row>
    <row r="478" customFormat="false" ht="15" hidden="false" customHeight="true" outlineLevel="0" collapsed="false">
      <c r="A478" s="36"/>
      <c r="B478" s="27"/>
      <c r="C478" s="30" t="str">
        <f aca="false">IF(B478="","",IFERROR(INDEX(Employees!$B$5:$B$104,MATCH(B478,Employees!$A$5:$A$104,0)),"Unknown code"))</f>
        <v/>
      </c>
      <c r="D478" s="37"/>
      <c r="E478" s="27"/>
      <c r="F478" s="32" t="str">
        <f aca="false">IF(OR(A478="",B478=""),"",IF(Settings!$B$13="Y",INT(IF(UPPER(E478)="Y",D478,MAX(0,D478-Settings!$B$9)))+IF(MOD(IF(UPPER(E478)="Y",D478,MAX(0,D478-Settings!$B$9)),1)&lt;0.25,0,IF(MOD(IF(UPPER(E478)="Y",D478,MAX(0,D478-Settings!$B$9)),1)&lt;=0.5,0.5,1)),IF(UPPER(E478)="Y",D478,MAX(0,D478-Settings!$B$9))))</f>
        <v/>
      </c>
      <c r="G478" s="33" t="str">
        <f aca="false">IF(F478="","",IFERROR(INDEX(Employees!$I$5:$I$104,MATCH(B478,Employees!$A$5:$A$104,0)),0))</f>
        <v/>
      </c>
      <c r="H478" s="34" t="str">
        <f aca="false">IF(F478="","",ROUND(F478*G478,0))</f>
        <v/>
      </c>
      <c r="I478" s="35" t="str">
        <f aca="false">IF(A478="","","Q"&amp;(INT(MOD(MONTH(A478)-4,12)/3)+1)&amp;" "&amp;IF(MONTH(A478)&gt;=4,YEAR(A478),YEAR(A478)-1)&amp;"-"&amp;RIGHT(IF(MONTH(A478)&gt;=4,YEAR(A478),YEAR(A478)-1)+1,2))</f>
        <v/>
      </c>
      <c r="J478" s="27"/>
      <c r="K478" s="27"/>
    </row>
    <row r="479" customFormat="false" ht="15" hidden="false" customHeight="true" outlineLevel="0" collapsed="false">
      <c r="A479" s="36"/>
      <c r="B479" s="27"/>
      <c r="C479" s="30" t="str">
        <f aca="false">IF(B479="","",IFERROR(INDEX(Employees!$B$5:$B$104,MATCH(B479,Employees!$A$5:$A$104,0)),"Unknown code"))</f>
        <v/>
      </c>
      <c r="D479" s="37"/>
      <c r="E479" s="27"/>
      <c r="F479" s="32" t="str">
        <f aca="false">IF(OR(A479="",B479=""),"",IF(Settings!$B$13="Y",INT(IF(UPPER(E479)="Y",D479,MAX(0,D479-Settings!$B$9)))+IF(MOD(IF(UPPER(E479)="Y",D479,MAX(0,D479-Settings!$B$9)),1)&lt;0.25,0,IF(MOD(IF(UPPER(E479)="Y",D479,MAX(0,D479-Settings!$B$9)),1)&lt;=0.5,0.5,1)),IF(UPPER(E479)="Y",D479,MAX(0,D479-Settings!$B$9))))</f>
        <v/>
      </c>
      <c r="G479" s="33" t="str">
        <f aca="false">IF(F479="","",IFERROR(INDEX(Employees!$I$5:$I$104,MATCH(B479,Employees!$A$5:$A$104,0)),0))</f>
        <v/>
      </c>
      <c r="H479" s="34" t="str">
        <f aca="false">IF(F479="","",ROUND(F479*G479,0))</f>
        <v/>
      </c>
      <c r="I479" s="35" t="str">
        <f aca="false">IF(A479="","","Q"&amp;(INT(MOD(MONTH(A479)-4,12)/3)+1)&amp;" "&amp;IF(MONTH(A479)&gt;=4,YEAR(A479),YEAR(A479)-1)&amp;"-"&amp;RIGHT(IF(MONTH(A479)&gt;=4,YEAR(A479),YEAR(A479)-1)+1,2))</f>
        <v/>
      </c>
      <c r="J479" s="27"/>
      <c r="K479" s="27"/>
    </row>
    <row r="480" customFormat="false" ht="15" hidden="false" customHeight="true" outlineLevel="0" collapsed="false">
      <c r="A480" s="36"/>
      <c r="B480" s="27"/>
      <c r="C480" s="30" t="str">
        <f aca="false">IF(B480="","",IFERROR(INDEX(Employees!$B$5:$B$104,MATCH(B480,Employees!$A$5:$A$104,0)),"Unknown code"))</f>
        <v/>
      </c>
      <c r="D480" s="37"/>
      <c r="E480" s="27"/>
      <c r="F480" s="32" t="str">
        <f aca="false">IF(OR(A480="",B480=""),"",IF(Settings!$B$13="Y",INT(IF(UPPER(E480)="Y",D480,MAX(0,D480-Settings!$B$9)))+IF(MOD(IF(UPPER(E480)="Y",D480,MAX(0,D480-Settings!$B$9)),1)&lt;0.25,0,IF(MOD(IF(UPPER(E480)="Y",D480,MAX(0,D480-Settings!$B$9)),1)&lt;=0.5,0.5,1)),IF(UPPER(E480)="Y",D480,MAX(0,D480-Settings!$B$9))))</f>
        <v/>
      </c>
      <c r="G480" s="33" t="str">
        <f aca="false">IF(F480="","",IFERROR(INDEX(Employees!$I$5:$I$104,MATCH(B480,Employees!$A$5:$A$104,0)),0))</f>
        <v/>
      </c>
      <c r="H480" s="34" t="str">
        <f aca="false">IF(F480="","",ROUND(F480*G480,0))</f>
        <v/>
      </c>
      <c r="I480" s="35" t="str">
        <f aca="false">IF(A480="","","Q"&amp;(INT(MOD(MONTH(A480)-4,12)/3)+1)&amp;" "&amp;IF(MONTH(A480)&gt;=4,YEAR(A480),YEAR(A480)-1)&amp;"-"&amp;RIGHT(IF(MONTH(A480)&gt;=4,YEAR(A480),YEAR(A480)-1)+1,2))</f>
        <v/>
      </c>
      <c r="J480" s="27"/>
      <c r="K480" s="27"/>
    </row>
    <row r="481" customFormat="false" ht="15" hidden="false" customHeight="true" outlineLevel="0" collapsed="false">
      <c r="A481" s="36"/>
      <c r="B481" s="27"/>
      <c r="C481" s="30" t="str">
        <f aca="false">IF(B481="","",IFERROR(INDEX(Employees!$B$5:$B$104,MATCH(B481,Employees!$A$5:$A$104,0)),"Unknown code"))</f>
        <v/>
      </c>
      <c r="D481" s="37"/>
      <c r="E481" s="27"/>
      <c r="F481" s="32" t="str">
        <f aca="false">IF(OR(A481="",B481=""),"",IF(Settings!$B$13="Y",INT(IF(UPPER(E481)="Y",D481,MAX(0,D481-Settings!$B$9)))+IF(MOD(IF(UPPER(E481)="Y",D481,MAX(0,D481-Settings!$B$9)),1)&lt;0.25,0,IF(MOD(IF(UPPER(E481)="Y",D481,MAX(0,D481-Settings!$B$9)),1)&lt;=0.5,0.5,1)),IF(UPPER(E481)="Y",D481,MAX(0,D481-Settings!$B$9))))</f>
        <v/>
      </c>
      <c r="G481" s="33" t="str">
        <f aca="false">IF(F481="","",IFERROR(INDEX(Employees!$I$5:$I$104,MATCH(B481,Employees!$A$5:$A$104,0)),0))</f>
        <v/>
      </c>
      <c r="H481" s="34" t="str">
        <f aca="false">IF(F481="","",ROUND(F481*G481,0))</f>
        <v/>
      </c>
      <c r="I481" s="35" t="str">
        <f aca="false">IF(A481="","","Q"&amp;(INT(MOD(MONTH(A481)-4,12)/3)+1)&amp;" "&amp;IF(MONTH(A481)&gt;=4,YEAR(A481),YEAR(A481)-1)&amp;"-"&amp;RIGHT(IF(MONTH(A481)&gt;=4,YEAR(A481),YEAR(A481)-1)+1,2))</f>
        <v/>
      </c>
      <c r="J481" s="27"/>
      <c r="K481" s="27"/>
    </row>
    <row r="482" customFormat="false" ht="15" hidden="false" customHeight="true" outlineLevel="0" collapsed="false">
      <c r="A482" s="36"/>
      <c r="B482" s="27"/>
      <c r="C482" s="30" t="str">
        <f aca="false">IF(B482="","",IFERROR(INDEX(Employees!$B$5:$B$104,MATCH(B482,Employees!$A$5:$A$104,0)),"Unknown code"))</f>
        <v/>
      </c>
      <c r="D482" s="37"/>
      <c r="E482" s="27"/>
      <c r="F482" s="32" t="str">
        <f aca="false">IF(OR(A482="",B482=""),"",IF(Settings!$B$13="Y",INT(IF(UPPER(E482)="Y",D482,MAX(0,D482-Settings!$B$9)))+IF(MOD(IF(UPPER(E482)="Y",D482,MAX(0,D482-Settings!$B$9)),1)&lt;0.25,0,IF(MOD(IF(UPPER(E482)="Y",D482,MAX(0,D482-Settings!$B$9)),1)&lt;=0.5,0.5,1)),IF(UPPER(E482)="Y",D482,MAX(0,D482-Settings!$B$9))))</f>
        <v/>
      </c>
      <c r="G482" s="33" t="str">
        <f aca="false">IF(F482="","",IFERROR(INDEX(Employees!$I$5:$I$104,MATCH(B482,Employees!$A$5:$A$104,0)),0))</f>
        <v/>
      </c>
      <c r="H482" s="34" t="str">
        <f aca="false">IF(F482="","",ROUND(F482*G482,0))</f>
        <v/>
      </c>
      <c r="I482" s="35" t="str">
        <f aca="false">IF(A482="","","Q"&amp;(INT(MOD(MONTH(A482)-4,12)/3)+1)&amp;" "&amp;IF(MONTH(A482)&gt;=4,YEAR(A482),YEAR(A482)-1)&amp;"-"&amp;RIGHT(IF(MONTH(A482)&gt;=4,YEAR(A482),YEAR(A482)-1)+1,2))</f>
        <v/>
      </c>
      <c r="J482" s="27"/>
      <c r="K482" s="27"/>
    </row>
    <row r="483" customFormat="false" ht="15" hidden="false" customHeight="true" outlineLevel="0" collapsed="false">
      <c r="A483" s="36"/>
      <c r="B483" s="27"/>
      <c r="C483" s="30" t="str">
        <f aca="false">IF(B483="","",IFERROR(INDEX(Employees!$B$5:$B$104,MATCH(B483,Employees!$A$5:$A$104,0)),"Unknown code"))</f>
        <v/>
      </c>
      <c r="D483" s="37"/>
      <c r="E483" s="27"/>
      <c r="F483" s="32" t="str">
        <f aca="false">IF(OR(A483="",B483=""),"",IF(Settings!$B$13="Y",INT(IF(UPPER(E483)="Y",D483,MAX(0,D483-Settings!$B$9)))+IF(MOD(IF(UPPER(E483)="Y",D483,MAX(0,D483-Settings!$B$9)),1)&lt;0.25,0,IF(MOD(IF(UPPER(E483)="Y",D483,MAX(0,D483-Settings!$B$9)),1)&lt;=0.5,0.5,1)),IF(UPPER(E483)="Y",D483,MAX(0,D483-Settings!$B$9))))</f>
        <v/>
      </c>
      <c r="G483" s="33" t="str">
        <f aca="false">IF(F483="","",IFERROR(INDEX(Employees!$I$5:$I$104,MATCH(B483,Employees!$A$5:$A$104,0)),0))</f>
        <v/>
      </c>
      <c r="H483" s="34" t="str">
        <f aca="false">IF(F483="","",ROUND(F483*G483,0))</f>
        <v/>
      </c>
      <c r="I483" s="35" t="str">
        <f aca="false">IF(A483="","","Q"&amp;(INT(MOD(MONTH(A483)-4,12)/3)+1)&amp;" "&amp;IF(MONTH(A483)&gt;=4,YEAR(A483),YEAR(A483)-1)&amp;"-"&amp;RIGHT(IF(MONTH(A483)&gt;=4,YEAR(A483),YEAR(A483)-1)+1,2))</f>
        <v/>
      </c>
      <c r="J483" s="27"/>
      <c r="K483" s="27"/>
    </row>
    <row r="484" customFormat="false" ht="15" hidden="false" customHeight="true" outlineLevel="0" collapsed="false">
      <c r="A484" s="36"/>
      <c r="B484" s="27"/>
      <c r="C484" s="30" t="str">
        <f aca="false">IF(B484="","",IFERROR(INDEX(Employees!$B$5:$B$104,MATCH(B484,Employees!$A$5:$A$104,0)),"Unknown code"))</f>
        <v/>
      </c>
      <c r="D484" s="37"/>
      <c r="E484" s="27"/>
      <c r="F484" s="32" t="str">
        <f aca="false">IF(OR(A484="",B484=""),"",IF(Settings!$B$13="Y",INT(IF(UPPER(E484)="Y",D484,MAX(0,D484-Settings!$B$9)))+IF(MOD(IF(UPPER(E484)="Y",D484,MAX(0,D484-Settings!$B$9)),1)&lt;0.25,0,IF(MOD(IF(UPPER(E484)="Y",D484,MAX(0,D484-Settings!$B$9)),1)&lt;=0.5,0.5,1)),IF(UPPER(E484)="Y",D484,MAX(0,D484-Settings!$B$9))))</f>
        <v/>
      </c>
      <c r="G484" s="33" t="str">
        <f aca="false">IF(F484="","",IFERROR(INDEX(Employees!$I$5:$I$104,MATCH(B484,Employees!$A$5:$A$104,0)),0))</f>
        <v/>
      </c>
      <c r="H484" s="34" t="str">
        <f aca="false">IF(F484="","",ROUND(F484*G484,0))</f>
        <v/>
      </c>
      <c r="I484" s="35" t="str">
        <f aca="false">IF(A484="","","Q"&amp;(INT(MOD(MONTH(A484)-4,12)/3)+1)&amp;" "&amp;IF(MONTH(A484)&gt;=4,YEAR(A484),YEAR(A484)-1)&amp;"-"&amp;RIGHT(IF(MONTH(A484)&gt;=4,YEAR(A484),YEAR(A484)-1)+1,2))</f>
        <v/>
      </c>
      <c r="J484" s="27"/>
      <c r="K484" s="27"/>
    </row>
    <row r="485" customFormat="false" ht="15" hidden="false" customHeight="true" outlineLevel="0" collapsed="false">
      <c r="A485" s="36"/>
      <c r="B485" s="27"/>
      <c r="C485" s="30" t="str">
        <f aca="false">IF(B485="","",IFERROR(INDEX(Employees!$B$5:$B$104,MATCH(B485,Employees!$A$5:$A$104,0)),"Unknown code"))</f>
        <v/>
      </c>
      <c r="D485" s="37"/>
      <c r="E485" s="27"/>
      <c r="F485" s="32" t="str">
        <f aca="false">IF(OR(A485="",B485=""),"",IF(Settings!$B$13="Y",INT(IF(UPPER(E485)="Y",D485,MAX(0,D485-Settings!$B$9)))+IF(MOD(IF(UPPER(E485)="Y",D485,MAX(0,D485-Settings!$B$9)),1)&lt;0.25,0,IF(MOD(IF(UPPER(E485)="Y",D485,MAX(0,D485-Settings!$B$9)),1)&lt;=0.5,0.5,1)),IF(UPPER(E485)="Y",D485,MAX(0,D485-Settings!$B$9))))</f>
        <v/>
      </c>
      <c r="G485" s="33" t="str">
        <f aca="false">IF(F485="","",IFERROR(INDEX(Employees!$I$5:$I$104,MATCH(B485,Employees!$A$5:$A$104,0)),0))</f>
        <v/>
      </c>
      <c r="H485" s="34" t="str">
        <f aca="false">IF(F485="","",ROUND(F485*G485,0))</f>
        <v/>
      </c>
      <c r="I485" s="35" t="str">
        <f aca="false">IF(A485="","","Q"&amp;(INT(MOD(MONTH(A485)-4,12)/3)+1)&amp;" "&amp;IF(MONTH(A485)&gt;=4,YEAR(A485),YEAR(A485)-1)&amp;"-"&amp;RIGHT(IF(MONTH(A485)&gt;=4,YEAR(A485),YEAR(A485)-1)+1,2))</f>
        <v/>
      </c>
      <c r="J485" s="27"/>
      <c r="K485" s="27"/>
    </row>
    <row r="486" customFormat="false" ht="15" hidden="false" customHeight="true" outlineLevel="0" collapsed="false">
      <c r="A486" s="36"/>
      <c r="B486" s="27"/>
      <c r="C486" s="30" t="str">
        <f aca="false">IF(B486="","",IFERROR(INDEX(Employees!$B$5:$B$104,MATCH(B486,Employees!$A$5:$A$104,0)),"Unknown code"))</f>
        <v/>
      </c>
      <c r="D486" s="37"/>
      <c r="E486" s="27"/>
      <c r="F486" s="32" t="str">
        <f aca="false">IF(OR(A486="",B486=""),"",IF(Settings!$B$13="Y",INT(IF(UPPER(E486)="Y",D486,MAX(0,D486-Settings!$B$9)))+IF(MOD(IF(UPPER(E486)="Y",D486,MAX(0,D486-Settings!$B$9)),1)&lt;0.25,0,IF(MOD(IF(UPPER(E486)="Y",D486,MAX(0,D486-Settings!$B$9)),1)&lt;=0.5,0.5,1)),IF(UPPER(E486)="Y",D486,MAX(0,D486-Settings!$B$9))))</f>
        <v/>
      </c>
      <c r="G486" s="33" t="str">
        <f aca="false">IF(F486="","",IFERROR(INDEX(Employees!$I$5:$I$104,MATCH(B486,Employees!$A$5:$A$104,0)),0))</f>
        <v/>
      </c>
      <c r="H486" s="34" t="str">
        <f aca="false">IF(F486="","",ROUND(F486*G486,0))</f>
        <v/>
      </c>
      <c r="I486" s="35" t="str">
        <f aca="false">IF(A486="","","Q"&amp;(INT(MOD(MONTH(A486)-4,12)/3)+1)&amp;" "&amp;IF(MONTH(A486)&gt;=4,YEAR(A486),YEAR(A486)-1)&amp;"-"&amp;RIGHT(IF(MONTH(A486)&gt;=4,YEAR(A486),YEAR(A486)-1)+1,2))</f>
        <v/>
      </c>
      <c r="J486" s="27"/>
      <c r="K486" s="27"/>
    </row>
    <row r="487" customFormat="false" ht="15" hidden="false" customHeight="true" outlineLevel="0" collapsed="false">
      <c r="A487" s="36"/>
      <c r="B487" s="27"/>
      <c r="C487" s="30" t="str">
        <f aca="false">IF(B487="","",IFERROR(INDEX(Employees!$B$5:$B$104,MATCH(B487,Employees!$A$5:$A$104,0)),"Unknown code"))</f>
        <v/>
      </c>
      <c r="D487" s="37"/>
      <c r="E487" s="27"/>
      <c r="F487" s="32" t="str">
        <f aca="false">IF(OR(A487="",B487=""),"",IF(Settings!$B$13="Y",INT(IF(UPPER(E487)="Y",D487,MAX(0,D487-Settings!$B$9)))+IF(MOD(IF(UPPER(E487)="Y",D487,MAX(0,D487-Settings!$B$9)),1)&lt;0.25,0,IF(MOD(IF(UPPER(E487)="Y",D487,MAX(0,D487-Settings!$B$9)),1)&lt;=0.5,0.5,1)),IF(UPPER(E487)="Y",D487,MAX(0,D487-Settings!$B$9))))</f>
        <v/>
      </c>
      <c r="G487" s="33" t="str">
        <f aca="false">IF(F487="","",IFERROR(INDEX(Employees!$I$5:$I$104,MATCH(B487,Employees!$A$5:$A$104,0)),0))</f>
        <v/>
      </c>
      <c r="H487" s="34" t="str">
        <f aca="false">IF(F487="","",ROUND(F487*G487,0))</f>
        <v/>
      </c>
      <c r="I487" s="35" t="str">
        <f aca="false">IF(A487="","","Q"&amp;(INT(MOD(MONTH(A487)-4,12)/3)+1)&amp;" "&amp;IF(MONTH(A487)&gt;=4,YEAR(A487),YEAR(A487)-1)&amp;"-"&amp;RIGHT(IF(MONTH(A487)&gt;=4,YEAR(A487),YEAR(A487)-1)+1,2))</f>
        <v/>
      </c>
      <c r="J487" s="27"/>
      <c r="K487" s="27"/>
    </row>
    <row r="488" customFormat="false" ht="15" hidden="false" customHeight="true" outlineLevel="0" collapsed="false">
      <c r="A488" s="36"/>
      <c r="B488" s="27"/>
      <c r="C488" s="30" t="str">
        <f aca="false">IF(B488="","",IFERROR(INDEX(Employees!$B$5:$B$104,MATCH(B488,Employees!$A$5:$A$104,0)),"Unknown code"))</f>
        <v/>
      </c>
      <c r="D488" s="37"/>
      <c r="E488" s="27"/>
      <c r="F488" s="32" t="str">
        <f aca="false">IF(OR(A488="",B488=""),"",IF(Settings!$B$13="Y",INT(IF(UPPER(E488)="Y",D488,MAX(0,D488-Settings!$B$9)))+IF(MOD(IF(UPPER(E488)="Y",D488,MAX(0,D488-Settings!$B$9)),1)&lt;0.25,0,IF(MOD(IF(UPPER(E488)="Y",D488,MAX(0,D488-Settings!$B$9)),1)&lt;=0.5,0.5,1)),IF(UPPER(E488)="Y",D488,MAX(0,D488-Settings!$B$9))))</f>
        <v/>
      </c>
      <c r="G488" s="33" t="str">
        <f aca="false">IF(F488="","",IFERROR(INDEX(Employees!$I$5:$I$104,MATCH(B488,Employees!$A$5:$A$104,0)),0))</f>
        <v/>
      </c>
      <c r="H488" s="34" t="str">
        <f aca="false">IF(F488="","",ROUND(F488*G488,0))</f>
        <v/>
      </c>
      <c r="I488" s="35" t="str">
        <f aca="false">IF(A488="","","Q"&amp;(INT(MOD(MONTH(A488)-4,12)/3)+1)&amp;" "&amp;IF(MONTH(A488)&gt;=4,YEAR(A488),YEAR(A488)-1)&amp;"-"&amp;RIGHT(IF(MONTH(A488)&gt;=4,YEAR(A488),YEAR(A488)-1)+1,2))</f>
        <v/>
      </c>
      <c r="J488" s="27"/>
      <c r="K488" s="27"/>
    </row>
    <row r="489" customFormat="false" ht="15" hidden="false" customHeight="true" outlineLevel="0" collapsed="false">
      <c r="A489" s="36"/>
      <c r="B489" s="27"/>
      <c r="C489" s="30" t="str">
        <f aca="false">IF(B489="","",IFERROR(INDEX(Employees!$B$5:$B$104,MATCH(B489,Employees!$A$5:$A$104,0)),"Unknown code"))</f>
        <v/>
      </c>
      <c r="D489" s="37"/>
      <c r="E489" s="27"/>
      <c r="F489" s="32" t="str">
        <f aca="false">IF(OR(A489="",B489=""),"",IF(Settings!$B$13="Y",INT(IF(UPPER(E489)="Y",D489,MAX(0,D489-Settings!$B$9)))+IF(MOD(IF(UPPER(E489)="Y",D489,MAX(0,D489-Settings!$B$9)),1)&lt;0.25,0,IF(MOD(IF(UPPER(E489)="Y",D489,MAX(0,D489-Settings!$B$9)),1)&lt;=0.5,0.5,1)),IF(UPPER(E489)="Y",D489,MAX(0,D489-Settings!$B$9))))</f>
        <v/>
      </c>
      <c r="G489" s="33" t="str">
        <f aca="false">IF(F489="","",IFERROR(INDEX(Employees!$I$5:$I$104,MATCH(B489,Employees!$A$5:$A$104,0)),0))</f>
        <v/>
      </c>
      <c r="H489" s="34" t="str">
        <f aca="false">IF(F489="","",ROUND(F489*G489,0))</f>
        <v/>
      </c>
      <c r="I489" s="35" t="str">
        <f aca="false">IF(A489="","","Q"&amp;(INT(MOD(MONTH(A489)-4,12)/3)+1)&amp;" "&amp;IF(MONTH(A489)&gt;=4,YEAR(A489),YEAR(A489)-1)&amp;"-"&amp;RIGHT(IF(MONTH(A489)&gt;=4,YEAR(A489),YEAR(A489)-1)+1,2))</f>
        <v/>
      </c>
      <c r="J489" s="27"/>
      <c r="K489" s="27"/>
    </row>
    <row r="490" customFormat="false" ht="15" hidden="false" customHeight="true" outlineLevel="0" collapsed="false">
      <c r="A490" s="36"/>
      <c r="B490" s="27"/>
      <c r="C490" s="30" t="str">
        <f aca="false">IF(B490="","",IFERROR(INDEX(Employees!$B$5:$B$104,MATCH(B490,Employees!$A$5:$A$104,0)),"Unknown code"))</f>
        <v/>
      </c>
      <c r="D490" s="37"/>
      <c r="E490" s="27"/>
      <c r="F490" s="32" t="str">
        <f aca="false">IF(OR(A490="",B490=""),"",IF(Settings!$B$13="Y",INT(IF(UPPER(E490)="Y",D490,MAX(0,D490-Settings!$B$9)))+IF(MOD(IF(UPPER(E490)="Y",D490,MAX(0,D490-Settings!$B$9)),1)&lt;0.25,0,IF(MOD(IF(UPPER(E490)="Y",D490,MAX(0,D490-Settings!$B$9)),1)&lt;=0.5,0.5,1)),IF(UPPER(E490)="Y",D490,MAX(0,D490-Settings!$B$9))))</f>
        <v/>
      </c>
      <c r="G490" s="33" t="str">
        <f aca="false">IF(F490="","",IFERROR(INDEX(Employees!$I$5:$I$104,MATCH(B490,Employees!$A$5:$A$104,0)),0))</f>
        <v/>
      </c>
      <c r="H490" s="34" t="str">
        <f aca="false">IF(F490="","",ROUND(F490*G490,0))</f>
        <v/>
      </c>
      <c r="I490" s="35" t="str">
        <f aca="false">IF(A490="","","Q"&amp;(INT(MOD(MONTH(A490)-4,12)/3)+1)&amp;" "&amp;IF(MONTH(A490)&gt;=4,YEAR(A490),YEAR(A490)-1)&amp;"-"&amp;RIGHT(IF(MONTH(A490)&gt;=4,YEAR(A490),YEAR(A490)-1)+1,2))</f>
        <v/>
      </c>
      <c r="J490" s="27"/>
      <c r="K490" s="27"/>
    </row>
    <row r="491" customFormat="false" ht="15" hidden="false" customHeight="true" outlineLevel="0" collapsed="false">
      <c r="A491" s="36"/>
      <c r="B491" s="27"/>
      <c r="C491" s="30" t="str">
        <f aca="false">IF(B491="","",IFERROR(INDEX(Employees!$B$5:$B$104,MATCH(B491,Employees!$A$5:$A$104,0)),"Unknown code"))</f>
        <v/>
      </c>
      <c r="D491" s="37"/>
      <c r="E491" s="27"/>
      <c r="F491" s="32" t="str">
        <f aca="false">IF(OR(A491="",B491=""),"",IF(Settings!$B$13="Y",INT(IF(UPPER(E491)="Y",D491,MAX(0,D491-Settings!$B$9)))+IF(MOD(IF(UPPER(E491)="Y",D491,MAX(0,D491-Settings!$B$9)),1)&lt;0.25,0,IF(MOD(IF(UPPER(E491)="Y",D491,MAX(0,D491-Settings!$B$9)),1)&lt;=0.5,0.5,1)),IF(UPPER(E491)="Y",D491,MAX(0,D491-Settings!$B$9))))</f>
        <v/>
      </c>
      <c r="G491" s="33" t="str">
        <f aca="false">IF(F491="","",IFERROR(INDEX(Employees!$I$5:$I$104,MATCH(B491,Employees!$A$5:$A$104,0)),0))</f>
        <v/>
      </c>
      <c r="H491" s="34" t="str">
        <f aca="false">IF(F491="","",ROUND(F491*G491,0))</f>
        <v/>
      </c>
      <c r="I491" s="35" t="str">
        <f aca="false">IF(A491="","","Q"&amp;(INT(MOD(MONTH(A491)-4,12)/3)+1)&amp;" "&amp;IF(MONTH(A491)&gt;=4,YEAR(A491),YEAR(A491)-1)&amp;"-"&amp;RIGHT(IF(MONTH(A491)&gt;=4,YEAR(A491),YEAR(A491)-1)+1,2))</f>
        <v/>
      </c>
      <c r="J491" s="27"/>
      <c r="K491" s="27"/>
    </row>
    <row r="492" customFormat="false" ht="15" hidden="false" customHeight="true" outlineLevel="0" collapsed="false">
      <c r="A492" s="36"/>
      <c r="B492" s="27"/>
      <c r="C492" s="30" t="str">
        <f aca="false">IF(B492="","",IFERROR(INDEX(Employees!$B$5:$B$104,MATCH(B492,Employees!$A$5:$A$104,0)),"Unknown code"))</f>
        <v/>
      </c>
      <c r="D492" s="37"/>
      <c r="E492" s="27"/>
      <c r="F492" s="32" t="str">
        <f aca="false">IF(OR(A492="",B492=""),"",IF(Settings!$B$13="Y",INT(IF(UPPER(E492)="Y",D492,MAX(0,D492-Settings!$B$9)))+IF(MOD(IF(UPPER(E492)="Y",D492,MAX(0,D492-Settings!$B$9)),1)&lt;0.25,0,IF(MOD(IF(UPPER(E492)="Y",D492,MAX(0,D492-Settings!$B$9)),1)&lt;=0.5,0.5,1)),IF(UPPER(E492)="Y",D492,MAX(0,D492-Settings!$B$9))))</f>
        <v/>
      </c>
      <c r="G492" s="33" t="str">
        <f aca="false">IF(F492="","",IFERROR(INDEX(Employees!$I$5:$I$104,MATCH(B492,Employees!$A$5:$A$104,0)),0))</f>
        <v/>
      </c>
      <c r="H492" s="34" t="str">
        <f aca="false">IF(F492="","",ROUND(F492*G492,0))</f>
        <v/>
      </c>
      <c r="I492" s="35" t="str">
        <f aca="false">IF(A492="","","Q"&amp;(INT(MOD(MONTH(A492)-4,12)/3)+1)&amp;" "&amp;IF(MONTH(A492)&gt;=4,YEAR(A492),YEAR(A492)-1)&amp;"-"&amp;RIGHT(IF(MONTH(A492)&gt;=4,YEAR(A492),YEAR(A492)-1)+1,2))</f>
        <v/>
      </c>
      <c r="J492" s="27"/>
      <c r="K492" s="27"/>
    </row>
    <row r="493" customFormat="false" ht="15" hidden="false" customHeight="true" outlineLevel="0" collapsed="false">
      <c r="A493" s="36"/>
      <c r="B493" s="27"/>
      <c r="C493" s="30" t="str">
        <f aca="false">IF(B493="","",IFERROR(INDEX(Employees!$B$5:$B$104,MATCH(B493,Employees!$A$5:$A$104,0)),"Unknown code"))</f>
        <v/>
      </c>
      <c r="D493" s="37"/>
      <c r="E493" s="27"/>
      <c r="F493" s="32" t="str">
        <f aca="false">IF(OR(A493="",B493=""),"",IF(Settings!$B$13="Y",INT(IF(UPPER(E493)="Y",D493,MAX(0,D493-Settings!$B$9)))+IF(MOD(IF(UPPER(E493)="Y",D493,MAX(0,D493-Settings!$B$9)),1)&lt;0.25,0,IF(MOD(IF(UPPER(E493)="Y",D493,MAX(0,D493-Settings!$B$9)),1)&lt;=0.5,0.5,1)),IF(UPPER(E493)="Y",D493,MAX(0,D493-Settings!$B$9))))</f>
        <v/>
      </c>
      <c r="G493" s="33" t="str">
        <f aca="false">IF(F493="","",IFERROR(INDEX(Employees!$I$5:$I$104,MATCH(B493,Employees!$A$5:$A$104,0)),0))</f>
        <v/>
      </c>
      <c r="H493" s="34" t="str">
        <f aca="false">IF(F493="","",ROUND(F493*G493,0))</f>
        <v/>
      </c>
      <c r="I493" s="35" t="str">
        <f aca="false">IF(A493="","","Q"&amp;(INT(MOD(MONTH(A493)-4,12)/3)+1)&amp;" "&amp;IF(MONTH(A493)&gt;=4,YEAR(A493),YEAR(A493)-1)&amp;"-"&amp;RIGHT(IF(MONTH(A493)&gt;=4,YEAR(A493),YEAR(A493)-1)+1,2))</f>
        <v/>
      </c>
      <c r="J493" s="27"/>
      <c r="K493" s="27"/>
    </row>
    <row r="494" customFormat="false" ht="15" hidden="false" customHeight="true" outlineLevel="0" collapsed="false">
      <c r="A494" s="36"/>
      <c r="B494" s="27"/>
      <c r="C494" s="30" t="str">
        <f aca="false">IF(B494="","",IFERROR(INDEX(Employees!$B$5:$B$104,MATCH(B494,Employees!$A$5:$A$104,0)),"Unknown code"))</f>
        <v/>
      </c>
      <c r="D494" s="37"/>
      <c r="E494" s="27"/>
      <c r="F494" s="32" t="str">
        <f aca="false">IF(OR(A494="",B494=""),"",IF(Settings!$B$13="Y",INT(IF(UPPER(E494)="Y",D494,MAX(0,D494-Settings!$B$9)))+IF(MOD(IF(UPPER(E494)="Y",D494,MAX(0,D494-Settings!$B$9)),1)&lt;0.25,0,IF(MOD(IF(UPPER(E494)="Y",D494,MAX(0,D494-Settings!$B$9)),1)&lt;=0.5,0.5,1)),IF(UPPER(E494)="Y",D494,MAX(0,D494-Settings!$B$9))))</f>
        <v/>
      </c>
      <c r="G494" s="33" t="str">
        <f aca="false">IF(F494="","",IFERROR(INDEX(Employees!$I$5:$I$104,MATCH(B494,Employees!$A$5:$A$104,0)),0))</f>
        <v/>
      </c>
      <c r="H494" s="34" t="str">
        <f aca="false">IF(F494="","",ROUND(F494*G494,0))</f>
        <v/>
      </c>
      <c r="I494" s="35" t="str">
        <f aca="false">IF(A494="","","Q"&amp;(INT(MOD(MONTH(A494)-4,12)/3)+1)&amp;" "&amp;IF(MONTH(A494)&gt;=4,YEAR(A494),YEAR(A494)-1)&amp;"-"&amp;RIGHT(IF(MONTH(A494)&gt;=4,YEAR(A494),YEAR(A494)-1)+1,2))</f>
        <v/>
      </c>
      <c r="J494" s="27"/>
      <c r="K494" s="27"/>
    </row>
    <row r="495" customFormat="false" ht="15" hidden="false" customHeight="true" outlineLevel="0" collapsed="false">
      <c r="A495" s="36"/>
      <c r="B495" s="27"/>
      <c r="C495" s="30" t="str">
        <f aca="false">IF(B495="","",IFERROR(INDEX(Employees!$B$5:$B$104,MATCH(B495,Employees!$A$5:$A$104,0)),"Unknown code"))</f>
        <v/>
      </c>
      <c r="D495" s="37"/>
      <c r="E495" s="27"/>
      <c r="F495" s="32" t="str">
        <f aca="false">IF(OR(A495="",B495=""),"",IF(Settings!$B$13="Y",INT(IF(UPPER(E495)="Y",D495,MAX(0,D495-Settings!$B$9)))+IF(MOD(IF(UPPER(E495)="Y",D495,MAX(0,D495-Settings!$B$9)),1)&lt;0.25,0,IF(MOD(IF(UPPER(E495)="Y",D495,MAX(0,D495-Settings!$B$9)),1)&lt;=0.5,0.5,1)),IF(UPPER(E495)="Y",D495,MAX(0,D495-Settings!$B$9))))</f>
        <v/>
      </c>
      <c r="G495" s="33" t="str">
        <f aca="false">IF(F495="","",IFERROR(INDEX(Employees!$I$5:$I$104,MATCH(B495,Employees!$A$5:$A$104,0)),0))</f>
        <v/>
      </c>
      <c r="H495" s="34" t="str">
        <f aca="false">IF(F495="","",ROUND(F495*G495,0))</f>
        <v/>
      </c>
      <c r="I495" s="35" t="str">
        <f aca="false">IF(A495="","","Q"&amp;(INT(MOD(MONTH(A495)-4,12)/3)+1)&amp;" "&amp;IF(MONTH(A495)&gt;=4,YEAR(A495),YEAR(A495)-1)&amp;"-"&amp;RIGHT(IF(MONTH(A495)&gt;=4,YEAR(A495),YEAR(A495)-1)+1,2))</f>
        <v/>
      </c>
      <c r="J495" s="27"/>
      <c r="K495" s="27"/>
    </row>
    <row r="496" customFormat="false" ht="15" hidden="false" customHeight="true" outlineLevel="0" collapsed="false">
      <c r="A496" s="36"/>
      <c r="B496" s="27"/>
      <c r="C496" s="30" t="str">
        <f aca="false">IF(B496="","",IFERROR(INDEX(Employees!$B$5:$B$104,MATCH(B496,Employees!$A$5:$A$104,0)),"Unknown code"))</f>
        <v/>
      </c>
      <c r="D496" s="37"/>
      <c r="E496" s="27"/>
      <c r="F496" s="32" t="str">
        <f aca="false">IF(OR(A496="",B496=""),"",IF(Settings!$B$13="Y",INT(IF(UPPER(E496)="Y",D496,MAX(0,D496-Settings!$B$9)))+IF(MOD(IF(UPPER(E496)="Y",D496,MAX(0,D496-Settings!$B$9)),1)&lt;0.25,0,IF(MOD(IF(UPPER(E496)="Y",D496,MAX(0,D496-Settings!$B$9)),1)&lt;=0.5,0.5,1)),IF(UPPER(E496)="Y",D496,MAX(0,D496-Settings!$B$9))))</f>
        <v/>
      </c>
      <c r="G496" s="33" t="str">
        <f aca="false">IF(F496="","",IFERROR(INDEX(Employees!$I$5:$I$104,MATCH(B496,Employees!$A$5:$A$104,0)),0))</f>
        <v/>
      </c>
      <c r="H496" s="34" t="str">
        <f aca="false">IF(F496="","",ROUND(F496*G496,0))</f>
        <v/>
      </c>
      <c r="I496" s="35" t="str">
        <f aca="false">IF(A496="","","Q"&amp;(INT(MOD(MONTH(A496)-4,12)/3)+1)&amp;" "&amp;IF(MONTH(A496)&gt;=4,YEAR(A496),YEAR(A496)-1)&amp;"-"&amp;RIGHT(IF(MONTH(A496)&gt;=4,YEAR(A496),YEAR(A496)-1)+1,2))</f>
        <v/>
      </c>
      <c r="J496" s="27"/>
      <c r="K496" s="27"/>
    </row>
    <row r="497" customFormat="false" ht="15" hidden="false" customHeight="true" outlineLevel="0" collapsed="false">
      <c r="A497" s="36"/>
      <c r="B497" s="27"/>
      <c r="C497" s="30" t="str">
        <f aca="false">IF(B497="","",IFERROR(INDEX(Employees!$B$5:$B$104,MATCH(B497,Employees!$A$5:$A$104,0)),"Unknown code"))</f>
        <v/>
      </c>
      <c r="D497" s="37"/>
      <c r="E497" s="27"/>
      <c r="F497" s="32" t="str">
        <f aca="false">IF(OR(A497="",B497=""),"",IF(Settings!$B$13="Y",INT(IF(UPPER(E497)="Y",D497,MAX(0,D497-Settings!$B$9)))+IF(MOD(IF(UPPER(E497)="Y",D497,MAX(0,D497-Settings!$B$9)),1)&lt;0.25,0,IF(MOD(IF(UPPER(E497)="Y",D497,MAX(0,D497-Settings!$B$9)),1)&lt;=0.5,0.5,1)),IF(UPPER(E497)="Y",D497,MAX(0,D497-Settings!$B$9))))</f>
        <v/>
      </c>
      <c r="G497" s="33" t="str">
        <f aca="false">IF(F497="","",IFERROR(INDEX(Employees!$I$5:$I$104,MATCH(B497,Employees!$A$5:$A$104,0)),0))</f>
        <v/>
      </c>
      <c r="H497" s="34" t="str">
        <f aca="false">IF(F497="","",ROUND(F497*G497,0))</f>
        <v/>
      </c>
      <c r="I497" s="35" t="str">
        <f aca="false">IF(A497="","","Q"&amp;(INT(MOD(MONTH(A497)-4,12)/3)+1)&amp;" "&amp;IF(MONTH(A497)&gt;=4,YEAR(A497),YEAR(A497)-1)&amp;"-"&amp;RIGHT(IF(MONTH(A497)&gt;=4,YEAR(A497),YEAR(A497)-1)+1,2))</f>
        <v/>
      </c>
      <c r="J497" s="27"/>
      <c r="K497" s="27"/>
    </row>
    <row r="498" customFormat="false" ht="15" hidden="false" customHeight="true" outlineLevel="0" collapsed="false">
      <c r="A498" s="36"/>
      <c r="B498" s="27"/>
      <c r="C498" s="30" t="str">
        <f aca="false">IF(B498="","",IFERROR(INDEX(Employees!$B$5:$B$104,MATCH(B498,Employees!$A$5:$A$104,0)),"Unknown code"))</f>
        <v/>
      </c>
      <c r="D498" s="37"/>
      <c r="E498" s="27"/>
      <c r="F498" s="32" t="str">
        <f aca="false">IF(OR(A498="",B498=""),"",IF(Settings!$B$13="Y",INT(IF(UPPER(E498)="Y",D498,MAX(0,D498-Settings!$B$9)))+IF(MOD(IF(UPPER(E498)="Y",D498,MAX(0,D498-Settings!$B$9)),1)&lt;0.25,0,IF(MOD(IF(UPPER(E498)="Y",D498,MAX(0,D498-Settings!$B$9)),1)&lt;=0.5,0.5,1)),IF(UPPER(E498)="Y",D498,MAX(0,D498-Settings!$B$9))))</f>
        <v/>
      </c>
      <c r="G498" s="33" t="str">
        <f aca="false">IF(F498="","",IFERROR(INDEX(Employees!$I$5:$I$104,MATCH(B498,Employees!$A$5:$A$104,0)),0))</f>
        <v/>
      </c>
      <c r="H498" s="34" t="str">
        <f aca="false">IF(F498="","",ROUND(F498*G498,0))</f>
        <v/>
      </c>
      <c r="I498" s="35" t="str">
        <f aca="false">IF(A498="","","Q"&amp;(INT(MOD(MONTH(A498)-4,12)/3)+1)&amp;" "&amp;IF(MONTH(A498)&gt;=4,YEAR(A498),YEAR(A498)-1)&amp;"-"&amp;RIGHT(IF(MONTH(A498)&gt;=4,YEAR(A498),YEAR(A498)-1)+1,2))</f>
        <v/>
      </c>
      <c r="J498" s="27"/>
      <c r="K498" s="27"/>
    </row>
    <row r="499" customFormat="false" ht="15" hidden="false" customHeight="true" outlineLevel="0" collapsed="false">
      <c r="A499" s="36"/>
      <c r="B499" s="27"/>
      <c r="C499" s="30" t="str">
        <f aca="false">IF(B499="","",IFERROR(INDEX(Employees!$B$5:$B$104,MATCH(B499,Employees!$A$5:$A$104,0)),"Unknown code"))</f>
        <v/>
      </c>
      <c r="D499" s="37"/>
      <c r="E499" s="27"/>
      <c r="F499" s="32" t="str">
        <f aca="false">IF(OR(A499="",B499=""),"",IF(Settings!$B$13="Y",INT(IF(UPPER(E499)="Y",D499,MAX(0,D499-Settings!$B$9)))+IF(MOD(IF(UPPER(E499)="Y",D499,MAX(0,D499-Settings!$B$9)),1)&lt;0.25,0,IF(MOD(IF(UPPER(E499)="Y",D499,MAX(0,D499-Settings!$B$9)),1)&lt;=0.5,0.5,1)),IF(UPPER(E499)="Y",D499,MAX(0,D499-Settings!$B$9))))</f>
        <v/>
      </c>
      <c r="G499" s="33" t="str">
        <f aca="false">IF(F499="","",IFERROR(INDEX(Employees!$I$5:$I$104,MATCH(B499,Employees!$A$5:$A$104,0)),0))</f>
        <v/>
      </c>
      <c r="H499" s="34" t="str">
        <f aca="false">IF(F499="","",ROUND(F499*G499,0))</f>
        <v/>
      </c>
      <c r="I499" s="35" t="str">
        <f aca="false">IF(A499="","","Q"&amp;(INT(MOD(MONTH(A499)-4,12)/3)+1)&amp;" "&amp;IF(MONTH(A499)&gt;=4,YEAR(A499),YEAR(A499)-1)&amp;"-"&amp;RIGHT(IF(MONTH(A499)&gt;=4,YEAR(A499),YEAR(A499)-1)+1,2))</f>
        <v/>
      </c>
      <c r="J499" s="27"/>
      <c r="K499" s="27"/>
    </row>
    <row r="500" customFormat="false" ht="15" hidden="false" customHeight="true" outlineLevel="0" collapsed="false">
      <c r="A500" s="36"/>
      <c r="B500" s="27"/>
      <c r="C500" s="30" t="str">
        <f aca="false">IF(B500="","",IFERROR(INDEX(Employees!$B$5:$B$104,MATCH(B500,Employees!$A$5:$A$104,0)),"Unknown code"))</f>
        <v/>
      </c>
      <c r="D500" s="37"/>
      <c r="E500" s="27"/>
      <c r="F500" s="32" t="str">
        <f aca="false">IF(OR(A500="",B500=""),"",IF(Settings!$B$13="Y",INT(IF(UPPER(E500)="Y",D500,MAX(0,D500-Settings!$B$9)))+IF(MOD(IF(UPPER(E500)="Y",D500,MAX(0,D500-Settings!$B$9)),1)&lt;0.25,0,IF(MOD(IF(UPPER(E500)="Y",D500,MAX(0,D500-Settings!$B$9)),1)&lt;=0.5,0.5,1)),IF(UPPER(E500)="Y",D500,MAX(0,D500-Settings!$B$9))))</f>
        <v/>
      </c>
      <c r="G500" s="33" t="str">
        <f aca="false">IF(F500="","",IFERROR(INDEX(Employees!$I$5:$I$104,MATCH(B500,Employees!$A$5:$A$104,0)),0))</f>
        <v/>
      </c>
      <c r="H500" s="34" t="str">
        <f aca="false">IF(F500="","",ROUND(F500*G500,0))</f>
        <v/>
      </c>
      <c r="I500" s="35" t="str">
        <f aca="false">IF(A500="","","Q"&amp;(INT(MOD(MONTH(A500)-4,12)/3)+1)&amp;" "&amp;IF(MONTH(A500)&gt;=4,YEAR(A500),YEAR(A500)-1)&amp;"-"&amp;RIGHT(IF(MONTH(A500)&gt;=4,YEAR(A500),YEAR(A500)-1)+1,2))</f>
        <v/>
      </c>
      <c r="J500" s="27"/>
      <c r="K500" s="27"/>
    </row>
    <row r="501" customFormat="false" ht="15" hidden="false" customHeight="true" outlineLevel="0" collapsed="false">
      <c r="A501" s="36"/>
      <c r="B501" s="27"/>
      <c r="C501" s="30" t="str">
        <f aca="false">IF(B501="","",IFERROR(INDEX(Employees!$B$5:$B$104,MATCH(B501,Employees!$A$5:$A$104,0)),"Unknown code"))</f>
        <v/>
      </c>
      <c r="D501" s="37"/>
      <c r="E501" s="27"/>
      <c r="F501" s="32" t="str">
        <f aca="false">IF(OR(A501="",B501=""),"",IF(Settings!$B$13="Y",INT(IF(UPPER(E501)="Y",D501,MAX(0,D501-Settings!$B$9)))+IF(MOD(IF(UPPER(E501)="Y",D501,MAX(0,D501-Settings!$B$9)),1)&lt;0.25,0,IF(MOD(IF(UPPER(E501)="Y",D501,MAX(0,D501-Settings!$B$9)),1)&lt;=0.5,0.5,1)),IF(UPPER(E501)="Y",D501,MAX(0,D501-Settings!$B$9))))</f>
        <v/>
      </c>
      <c r="G501" s="33" t="str">
        <f aca="false">IF(F501="","",IFERROR(INDEX(Employees!$I$5:$I$104,MATCH(B501,Employees!$A$5:$A$104,0)),0))</f>
        <v/>
      </c>
      <c r="H501" s="34" t="str">
        <f aca="false">IF(F501="","",ROUND(F501*G501,0))</f>
        <v/>
      </c>
      <c r="I501" s="35" t="str">
        <f aca="false">IF(A501="","","Q"&amp;(INT(MOD(MONTH(A501)-4,12)/3)+1)&amp;" "&amp;IF(MONTH(A501)&gt;=4,YEAR(A501),YEAR(A501)-1)&amp;"-"&amp;RIGHT(IF(MONTH(A501)&gt;=4,YEAR(A501),YEAR(A501)-1)+1,2))</f>
        <v/>
      </c>
      <c r="J501" s="27"/>
      <c r="K501" s="27"/>
    </row>
    <row r="502" customFormat="false" ht="15" hidden="false" customHeight="true" outlineLevel="0" collapsed="false">
      <c r="A502" s="36"/>
      <c r="B502" s="27"/>
      <c r="C502" s="30" t="str">
        <f aca="false">IF(B502="","",IFERROR(INDEX(Employees!$B$5:$B$104,MATCH(B502,Employees!$A$5:$A$104,0)),"Unknown code"))</f>
        <v/>
      </c>
      <c r="D502" s="37"/>
      <c r="E502" s="27"/>
      <c r="F502" s="32" t="str">
        <f aca="false">IF(OR(A502="",B502=""),"",IF(Settings!$B$13="Y",INT(IF(UPPER(E502)="Y",D502,MAX(0,D502-Settings!$B$9)))+IF(MOD(IF(UPPER(E502)="Y",D502,MAX(0,D502-Settings!$B$9)),1)&lt;0.25,0,IF(MOD(IF(UPPER(E502)="Y",D502,MAX(0,D502-Settings!$B$9)),1)&lt;=0.5,0.5,1)),IF(UPPER(E502)="Y",D502,MAX(0,D502-Settings!$B$9))))</f>
        <v/>
      </c>
      <c r="G502" s="33" t="str">
        <f aca="false">IF(F502="","",IFERROR(INDEX(Employees!$I$5:$I$104,MATCH(B502,Employees!$A$5:$A$104,0)),0))</f>
        <v/>
      </c>
      <c r="H502" s="34" t="str">
        <f aca="false">IF(F502="","",ROUND(F502*G502,0))</f>
        <v/>
      </c>
      <c r="I502" s="35" t="str">
        <f aca="false">IF(A502="","","Q"&amp;(INT(MOD(MONTH(A502)-4,12)/3)+1)&amp;" "&amp;IF(MONTH(A502)&gt;=4,YEAR(A502),YEAR(A502)-1)&amp;"-"&amp;RIGHT(IF(MONTH(A502)&gt;=4,YEAR(A502),YEAR(A502)-1)+1,2))</f>
        <v/>
      </c>
      <c r="J502" s="27"/>
      <c r="K502" s="27"/>
    </row>
    <row r="503" customFormat="false" ht="15" hidden="false" customHeight="true" outlineLevel="0" collapsed="false">
      <c r="A503" s="36"/>
      <c r="B503" s="27"/>
      <c r="C503" s="30" t="str">
        <f aca="false">IF(B503="","",IFERROR(INDEX(Employees!$B$5:$B$104,MATCH(B503,Employees!$A$5:$A$104,0)),"Unknown code"))</f>
        <v/>
      </c>
      <c r="D503" s="37"/>
      <c r="E503" s="27"/>
      <c r="F503" s="32" t="str">
        <f aca="false">IF(OR(A503="",B503=""),"",IF(Settings!$B$13="Y",INT(IF(UPPER(E503)="Y",D503,MAX(0,D503-Settings!$B$9)))+IF(MOD(IF(UPPER(E503)="Y",D503,MAX(0,D503-Settings!$B$9)),1)&lt;0.25,0,IF(MOD(IF(UPPER(E503)="Y",D503,MAX(0,D503-Settings!$B$9)),1)&lt;=0.5,0.5,1)),IF(UPPER(E503)="Y",D503,MAX(0,D503-Settings!$B$9))))</f>
        <v/>
      </c>
      <c r="G503" s="33" t="str">
        <f aca="false">IF(F503="","",IFERROR(INDEX(Employees!$I$5:$I$104,MATCH(B503,Employees!$A$5:$A$104,0)),0))</f>
        <v/>
      </c>
      <c r="H503" s="34" t="str">
        <f aca="false">IF(F503="","",ROUND(F503*G503,0))</f>
        <v/>
      </c>
      <c r="I503" s="35" t="str">
        <f aca="false">IF(A503="","","Q"&amp;(INT(MOD(MONTH(A503)-4,12)/3)+1)&amp;" "&amp;IF(MONTH(A503)&gt;=4,YEAR(A503),YEAR(A503)-1)&amp;"-"&amp;RIGHT(IF(MONTH(A503)&gt;=4,YEAR(A503),YEAR(A503)-1)+1,2))</f>
        <v/>
      </c>
      <c r="J503" s="27"/>
      <c r="K503" s="27"/>
    </row>
    <row r="504" customFormat="false" ht="15" hidden="false" customHeight="true" outlineLevel="0" collapsed="false">
      <c r="A504" s="36"/>
      <c r="B504" s="27"/>
      <c r="C504" s="30" t="str">
        <f aca="false">IF(B504="","",IFERROR(INDEX(Employees!$B$5:$B$104,MATCH(B504,Employees!$A$5:$A$104,0)),"Unknown code"))</f>
        <v/>
      </c>
      <c r="D504" s="37"/>
      <c r="E504" s="27"/>
      <c r="F504" s="32" t="str">
        <f aca="false">IF(OR(A504="",B504=""),"",IF(Settings!$B$13="Y",INT(IF(UPPER(E504)="Y",D504,MAX(0,D504-Settings!$B$9)))+IF(MOD(IF(UPPER(E504)="Y",D504,MAX(0,D504-Settings!$B$9)),1)&lt;0.25,0,IF(MOD(IF(UPPER(E504)="Y",D504,MAX(0,D504-Settings!$B$9)),1)&lt;=0.5,0.5,1)),IF(UPPER(E504)="Y",D504,MAX(0,D504-Settings!$B$9))))</f>
        <v/>
      </c>
      <c r="G504" s="33" t="str">
        <f aca="false">IF(F504="","",IFERROR(INDEX(Employees!$I$5:$I$104,MATCH(B504,Employees!$A$5:$A$104,0)),0))</f>
        <v/>
      </c>
      <c r="H504" s="34" t="str">
        <f aca="false">IF(F504="","",ROUND(F504*G504,0))</f>
        <v/>
      </c>
      <c r="I504" s="35" t="str">
        <f aca="false">IF(A504="","","Q"&amp;(INT(MOD(MONTH(A504)-4,12)/3)+1)&amp;" "&amp;IF(MONTH(A504)&gt;=4,YEAR(A504),YEAR(A504)-1)&amp;"-"&amp;RIGHT(IF(MONTH(A504)&gt;=4,YEAR(A504),YEAR(A504)-1)+1,2))</f>
        <v/>
      </c>
      <c r="J504" s="27"/>
      <c r="K504" s="27"/>
    </row>
    <row r="505" customFormat="false" ht="15" hidden="false" customHeight="true" outlineLevel="0" collapsed="false">
      <c r="A505" s="36"/>
      <c r="B505" s="27"/>
      <c r="C505" s="30" t="str">
        <f aca="false">IF(B505="","",IFERROR(INDEX(Employees!$B$5:$B$104,MATCH(B505,Employees!$A$5:$A$104,0)),"Unknown code"))</f>
        <v/>
      </c>
      <c r="D505" s="37"/>
      <c r="E505" s="27"/>
      <c r="F505" s="32" t="str">
        <f aca="false">IF(OR(A505="",B505=""),"",IF(Settings!$B$13="Y",INT(IF(UPPER(E505)="Y",D505,MAX(0,D505-Settings!$B$9)))+IF(MOD(IF(UPPER(E505)="Y",D505,MAX(0,D505-Settings!$B$9)),1)&lt;0.25,0,IF(MOD(IF(UPPER(E505)="Y",D505,MAX(0,D505-Settings!$B$9)),1)&lt;=0.5,0.5,1)),IF(UPPER(E505)="Y",D505,MAX(0,D505-Settings!$B$9))))</f>
        <v/>
      </c>
      <c r="G505" s="33" t="str">
        <f aca="false">IF(F505="","",IFERROR(INDEX(Employees!$I$5:$I$104,MATCH(B505,Employees!$A$5:$A$104,0)),0))</f>
        <v/>
      </c>
      <c r="H505" s="34" t="str">
        <f aca="false">IF(F505="","",ROUND(F505*G505,0))</f>
        <v/>
      </c>
      <c r="I505" s="35" t="str">
        <f aca="false">IF(A505="","","Q"&amp;(INT(MOD(MONTH(A505)-4,12)/3)+1)&amp;" "&amp;IF(MONTH(A505)&gt;=4,YEAR(A505),YEAR(A505)-1)&amp;"-"&amp;RIGHT(IF(MONTH(A505)&gt;=4,YEAR(A505),YEAR(A505)-1)+1,2))</f>
        <v/>
      </c>
      <c r="J505" s="27"/>
      <c r="K505" s="27"/>
    </row>
    <row r="506" customFormat="false" ht="15" hidden="false" customHeight="true" outlineLevel="0" collapsed="false">
      <c r="A506" s="36"/>
      <c r="B506" s="27"/>
      <c r="C506" s="30" t="str">
        <f aca="false">IF(B506="","",IFERROR(INDEX(Employees!$B$5:$B$104,MATCH(B506,Employees!$A$5:$A$104,0)),"Unknown code"))</f>
        <v/>
      </c>
      <c r="D506" s="37"/>
      <c r="E506" s="27"/>
      <c r="F506" s="32" t="str">
        <f aca="false">IF(OR(A506="",B506=""),"",IF(Settings!$B$13="Y",INT(IF(UPPER(E506)="Y",D506,MAX(0,D506-Settings!$B$9)))+IF(MOD(IF(UPPER(E506)="Y",D506,MAX(0,D506-Settings!$B$9)),1)&lt;0.25,0,IF(MOD(IF(UPPER(E506)="Y",D506,MAX(0,D506-Settings!$B$9)),1)&lt;=0.5,0.5,1)),IF(UPPER(E506)="Y",D506,MAX(0,D506-Settings!$B$9))))</f>
        <v/>
      </c>
      <c r="G506" s="33" t="str">
        <f aca="false">IF(F506="","",IFERROR(INDEX(Employees!$I$5:$I$104,MATCH(B506,Employees!$A$5:$A$104,0)),0))</f>
        <v/>
      </c>
      <c r="H506" s="34" t="str">
        <f aca="false">IF(F506="","",ROUND(F506*G506,0))</f>
        <v/>
      </c>
      <c r="I506" s="35" t="str">
        <f aca="false">IF(A506="","","Q"&amp;(INT(MOD(MONTH(A506)-4,12)/3)+1)&amp;" "&amp;IF(MONTH(A506)&gt;=4,YEAR(A506),YEAR(A506)-1)&amp;"-"&amp;RIGHT(IF(MONTH(A506)&gt;=4,YEAR(A506),YEAR(A506)-1)+1,2))</f>
        <v/>
      </c>
      <c r="J506" s="27"/>
      <c r="K506" s="27"/>
    </row>
    <row r="507" customFormat="false" ht="15" hidden="false" customHeight="true" outlineLevel="0" collapsed="false">
      <c r="A507" s="36"/>
      <c r="B507" s="27"/>
      <c r="C507" s="30" t="str">
        <f aca="false">IF(B507="","",IFERROR(INDEX(Employees!$B$5:$B$104,MATCH(B507,Employees!$A$5:$A$104,0)),"Unknown code"))</f>
        <v/>
      </c>
      <c r="D507" s="37"/>
      <c r="E507" s="27"/>
      <c r="F507" s="32" t="str">
        <f aca="false">IF(OR(A507="",B507=""),"",IF(Settings!$B$13="Y",INT(IF(UPPER(E507)="Y",D507,MAX(0,D507-Settings!$B$9)))+IF(MOD(IF(UPPER(E507)="Y",D507,MAX(0,D507-Settings!$B$9)),1)&lt;0.25,0,IF(MOD(IF(UPPER(E507)="Y",D507,MAX(0,D507-Settings!$B$9)),1)&lt;=0.5,0.5,1)),IF(UPPER(E507)="Y",D507,MAX(0,D507-Settings!$B$9))))</f>
        <v/>
      </c>
      <c r="G507" s="33" t="str">
        <f aca="false">IF(F507="","",IFERROR(INDEX(Employees!$I$5:$I$104,MATCH(B507,Employees!$A$5:$A$104,0)),0))</f>
        <v/>
      </c>
      <c r="H507" s="34" t="str">
        <f aca="false">IF(F507="","",ROUND(F507*G507,0))</f>
        <v/>
      </c>
      <c r="I507" s="35" t="str">
        <f aca="false">IF(A507="","","Q"&amp;(INT(MOD(MONTH(A507)-4,12)/3)+1)&amp;" "&amp;IF(MONTH(A507)&gt;=4,YEAR(A507),YEAR(A507)-1)&amp;"-"&amp;RIGHT(IF(MONTH(A507)&gt;=4,YEAR(A507),YEAR(A507)-1)+1,2))</f>
        <v/>
      </c>
      <c r="J507" s="27"/>
      <c r="K507" s="27"/>
    </row>
    <row r="508" customFormat="false" ht="15" hidden="false" customHeight="true" outlineLevel="0" collapsed="false">
      <c r="A508" s="36"/>
      <c r="B508" s="27"/>
      <c r="C508" s="30" t="str">
        <f aca="false">IF(B508="","",IFERROR(INDEX(Employees!$B$5:$B$104,MATCH(B508,Employees!$A$5:$A$104,0)),"Unknown code"))</f>
        <v/>
      </c>
      <c r="D508" s="37"/>
      <c r="E508" s="27"/>
      <c r="F508" s="32" t="str">
        <f aca="false">IF(OR(A508="",B508=""),"",IF(Settings!$B$13="Y",INT(IF(UPPER(E508)="Y",D508,MAX(0,D508-Settings!$B$9)))+IF(MOD(IF(UPPER(E508)="Y",D508,MAX(0,D508-Settings!$B$9)),1)&lt;0.25,0,IF(MOD(IF(UPPER(E508)="Y",D508,MAX(0,D508-Settings!$B$9)),1)&lt;=0.5,0.5,1)),IF(UPPER(E508)="Y",D508,MAX(0,D508-Settings!$B$9))))</f>
        <v/>
      </c>
      <c r="G508" s="33" t="str">
        <f aca="false">IF(F508="","",IFERROR(INDEX(Employees!$I$5:$I$104,MATCH(B508,Employees!$A$5:$A$104,0)),0))</f>
        <v/>
      </c>
      <c r="H508" s="34" t="str">
        <f aca="false">IF(F508="","",ROUND(F508*G508,0))</f>
        <v/>
      </c>
      <c r="I508" s="35" t="str">
        <f aca="false">IF(A508="","","Q"&amp;(INT(MOD(MONTH(A508)-4,12)/3)+1)&amp;" "&amp;IF(MONTH(A508)&gt;=4,YEAR(A508),YEAR(A508)-1)&amp;"-"&amp;RIGHT(IF(MONTH(A508)&gt;=4,YEAR(A508),YEAR(A508)-1)+1,2))</f>
        <v/>
      </c>
      <c r="J508" s="27"/>
      <c r="K508" s="27"/>
    </row>
    <row r="509" customFormat="false" ht="15" hidden="false" customHeight="true" outlineLevel="0" collapsed="false">
      <c r="A509" s="36"/>
      <c r="B509" s="27"/>
      <c r="C509" s="30" t="str">
        <f aca="false">IF(B509="","",IFERROR(INDEX(Employees!$B$5:$B$104,MATCH(B509,Employees!$A$5:$A$104,0)),"Unknown code"))</f>
        <v/>
      </c>
      <c r="D509" s="37"/>
      <c r="E509" s="27"/>
      <c r="F509" s="32" t="str">
        <f aca="false">IF(OR(A509="",B509=""),"",IF(Settings!$B$13="Y",INT(IF(UPPER(E509)="Y",D509,MAX(0,D509-Settings!$B$9)))+IF(MOD(IF(UPPER(E509)="Y",D509,MAX(0,D509-Settings!$B$9)),1)&lt;0.25,0,IF(MOD(IF(UPPER(E509)="Y",D509,MAX(0,D509-Settings!$B$9)),1)&lt;=0.5,0.5,1)),IF(UPPER(E509)="Y",D509,MAX(0,D509-Settings!$B$9))))</f>
        <v/>
      </c>
      <c r="G509" s="33" t="str">
        <f aca="false">IF(F509="","",IFERROR(INDEX(Employees!$I$5:$I$104,MATCH(B509,Employees!$A$5:$A$104,0)),0))</f>
        <v/>
      </c>
      <c r="H509" s="34" t="str">
        <f aca="false">IF(F509="","",ROUND(F509*G509,0))</f>
        <v/>
      </c>
      <c r="I509" s="35" t="str">
        <f aca="false">IF(A509="","","Q"&amp;(INT(MOD(MONTH(A509)-4,12)/3)+1)&amp;" "&amp;IF(MONTH(A509)&gt;=4,YEAR(A509),YEAR(A509)-1)&amp;"-"&amp;RIGHT(IF(MONTH(A509)&gt;=4,YEAR(A509),YEAR(A509)-1)+1,2))</f>
        <v/>
      </c>
      <c r="J509" s="27"/>
      <c r="K509" s="27"/>
    </row>
    <row r="510" customFormat="false" ht="15" hidden="false" customHeight="true" outlineLevel="0" collapsed="false">
      <c r="A510" s="36"/>
      <c r="B510" s="27"/>
      <c r="C510" s="30" t="str">
        <f aca="false">IF(B510="","",IFERROR(INDEX(Employees!$B$5:$B$104,MATCH(B510,Employees!$A$5:$A$104,0)),"Unknown code"))</f>
        <v/>
      </c>
      <c r="D510" s="37"/>
      <c r="E510" s="27"/>
      <c r="F510" s="32" t="str">
        <f aca="false">IF(OR(A510="",B510=""),"",IF(Settings!$B$13="Y",INT(IF(UPPER(E510)="Y",D510,MAX(0,D510-Settings!$B$9)))+IF(MOD(IF(UPPER(E510)="Y",D510,MAX(0,D510-Settings!$B$9)),1)&lt;0.25,0,IF(MOD(IF(UPPER(E510)="Y",D510,MAX(0,D510-Settings!$B$9)),1)&lt;=0.5,0.5,1)),IF(UPPER(E510)="Y",D510,MAX(0,D510-Settings!$B$9))))</f>
        <v/>
      </c>
      <c r="G510" s="33" t="str">
        <f aca="false">IF(F510="","",IFERROR(INDEX(Employees!$I$5:$I$104,MATCH(B510,Employees!$A$5:$A$104,0)),0))</f>
        <v/>
      </c>
      <c r="H510" s="34" t="str">
        <f aca="false">IF(F510="","",ROUND(F510*G510,0))</f>
        <v/>
      </c>
      <c r="I510" s="35" t="str">
        <f aca="false">IF(A510="","","Q"&amp;(INT(MOD(MONTH(A510)-4,12)/3)+1)&amp;" "&amp;IF(MONTH(A510)&gt;=4,YEAR(A510),YEAR(A510)-1)&amp;"-"&amp;RIGHT(IF(MONTH(A510)&gt;=4,YEAR(A510),YEAR(A510)-1)+1,2))</f>
        <v/>
      </c>
      <c r="J510" s="27"/>
      <c r="K510" s="27"/>
    </row>
    <row r="511" customFormat="false" ht="15" hidden="false" customHeight="true" outlineLevel="0" collapsed="false">
      <c r="A511" s="36"/>
      <c r="B511" s="27"/>
      <c r="C511" s="30" t="str">
        <f aca="false">IF(B511="","",IFERROR(INDEX(Employees!$B$5:$B$104,MATCH(B511,Employees!$A$5:$A$104,0)),"Unknown code"))</f>
        <v/>
      </c>
      <c r="D511" s="37"/>
      <c r="E511" s="27"/>
      <c r="F511" s="32" t="str">
        <f aca="false">IF(OR(A511="",B511=""),"",IF(Settings!$B$13="Y",INT(IF(UPPER(E511)="Y",D511,MAX(0,D511-Settings!$B$9)))+IF(MOD(IF(UPPER(E511)="Y",D511,MAX(0,D511-Settings!$B$9)),1)&lt;0.25,0,IF(MOD(IF(UPPER(E511)="Y",D511,MAX(0,D511-Settings!$B$9)),1)&lt;=0.5,0.5,1)),IF(UPPER(E511)="Y",D511,MAX(0,D511-Settings!$B$9))))</f>
        <v/>
      </c>
      <c r="G511" s="33" t="str">
        <f aca="false">IF(F511="","",IFERROR(INDEX(Employees!$I$5:$I$104,MATCH(B511,Employees!$A$5:$A$104,0)),0))</f>
        <v/>
      </c>
      <c r="H511" s="34" t="str">
        <f aca="false">IF(F511="","",ROUND(F511*G511,0))</f>
        <v/>
      </c>
      <c r="I511" s="35" t="str">
        <f aca="false">IF(A511="","","Q"&amp;(INT(MOD(MONTH(A511)-4,12)/3)+1)&amp;" "&amp;IF(MONTH(A511)&gt;=4,YEAR(A511),YEAR(A511)-1)&amp;"-"&amp;RIGHT(IF(MONTH(A511)&gt;=4,YEAR(A511),YEAR(A511)-1)+1,2))</f>
        <v/>
      </c>
      <c r="J511" s="27"/>
      <c r="K511" s="27"/>
    </row>
    <row r="512" customFormat="false" ht="15" hidden="false" customHeight="true" outlineLevel="0" collapsed="false">
      <c r="A512" s="36"/>
      <c r="B512" s="27"/>
      <c r="C512" s="30" t="str">
        <f aca="false">IF(B512="","",IFERROR(INDEX(Employees!$B$5:$B$104,MATCH(B512,Employees!$A$5:$A$104,0)),"Unknown code"))</f>
        <v/>
      </c>
      <c r="D512" s="37"/>
      <c r="E512" s="27"/>
      <c r="F512" s="32" t="str">
        <f aca="false">IF(OR(A512="",B512=""),"",IF(Settings!$B$13="Y",INT(IF(UPPER(E512)="Y",D512,MAX(0,D512-Settings!$B$9)))+IF(MOD(IF(UPPER(E512)="Y",D512,MAX(0,D512-Settings!$B$9)),1)&lt;0.25,0,IF(MOD(IF(UPPER(E512)="Y",D512,MAX(0,D512-Settings!$B$9)),1)&lt;=0.5,0.5,1)),IF(UPPER(E512)="Y",D512,MAX(0,D512-Settings!$B$9))))</f>
        <v/>
      </c>
      <c r="G512" s="33" t="str">
        <f aca="false">IF(F512="","",IFERROR(INDEX(Employees!$I$5:$I$104,MATCH(B512,Employees!$A$5:$A$104,0)),0))</f>
        <v/>
      </c>
      <c r="H512" s="34" t="str">
        <f aca="false">IF(F512="","",ROUND(F512*G512,0))</f>
        <v/>
      </c>
      <c r="I512" s="35" t="str">
        <f aca="false">IF(A512="","","Q"&amp;(INT(MOD(MONTH(A512)-4,12)/3)+1)&amp;" "&amp;IF(MONTH(A512)&gt;=4,YEAR(A512),YEAR(A512)-1)&amp;"-"&amp;RIGHT(IF(MONTH(A512)&gt;=4,YEAR(A512),YEAR(A512)-1)+1,2))</f>
        <v/>
      </c>
      <c r="J512" s="27"/>
      <c r="K512" s="27"/>
    </row>
    <row r="513" customFormat="false" ht="15" hidden="false" customHeight="true" outlineLevel="0" collapsed="false">
      <c r="A513" s="36"/>
      <c r="B513" s="27"/>
      <c r="C513" s="30" t="str">
        <f aca="false">IF(B513="","",IFERROR(INDEX(Employees!$B$5:$B$104,MATCH(B513,Employees!$A$5:$A$104,0)),"Unknown code"))</f>
        <v/>
      </c>
      <c r="D513" s="37"/>
      <c r="E513" s="27"/>
      <c r="F513" s="32" t="str">
        <f aca="false">IF(OR(A513="",B513=""),"",IF(Settings!$B$13="Y",INT(IF(UPPER(E513)="Y",D513,MAX(0,D513-Settings!$B$9)))+IF(MOD(IF(UPPER(E513)="Y",D513,MAX(0,D513-Settings!$B$9)),1)&lt;0.25,0,IF(MOD(IF(UPPER(E513)="Y",D513,MAX(0,D513-Settings!$B$9)),1)&lt;=0.5,0.5,1)),IF(UPPER(E513)="Y",D513,MAX(0,D513-Settings!$B$9))))</f>
        <v/>
      </c>
      <c r="G513" s="33" t="str">
        <f aca="false">IF(F513="","",IFERROR(INDEX(Employees!$I$5:$I$104,MATCH(B513,Employees!$A$5:$A$104,0)),0))</f>
        <v/>
      </c>
      <c r="H513" s="34" t="str">
        <f aca="false">IF(F513="","",ROUND(F513*G513,0))</f>
        <v/>
      </c>
      <c r="I513" s="35" t="str">
        <f aca="false">IF(A513="","","Q"&amp;(INT(MOD(MONTH(A513)-4,12)/3)+1)&amp;" "&amp;IF(MONTH(A513)&gt;=4,YEAR(A513),YEAR(A513)-1)&amp;"-"&amp;RIGHT(IF(MONTH(A513)&gt;=4,YEAR(A513),YEAR(A513)-1)+1,2))</f>
        <v/>
      </c>
      <c r="J513" s="27"/>
      <c r="K513" s="27"/>
    </row>
    <row r="514" customFormat="false" ht="15" hidden="false" customHeight="true" outlineLevel="0" collapsed="false">
      <c r="A514" s="36"/>
      <c r="B514" s="27"/>
      <c r="C514" s="30" t="str">
        <f aca="false">IF(B514="","",IFERROR(INDEX(Employees!$B$5:$B$104,MATCH(B514,Employees!$A$5:$A$104,0)),"Unknown code"))</f>
        <v/>
      </c>
      <c r="D514" s="37"/>
      <c r="E514" s="27"/>
      <c r="F514" s="32" t="str">
        <f aca="false">IF(OR(A514="",B514=""),"",IF(Settings!$B$13="Y",INT(IF(UPPER(E514)="Y",D514,MAX(0,D514-Settings!$B$9)))+IF(MOD(IF(UPPER(E514)="Y",D514,MAX(0,D514-Settings!$B$9)),1)&lt;0.25,0,IF(MOD(IF(UPPER(E514)="Y",D514,MAX(0,D514-Settings!$B$9)),1)&lt;=0.5,0.5,1)),IF(UPPER(E514)="Y",D514,MAX(0,D514-Settings!$B$9))))</f>
        <v/>
      </c>
      <c r="G514" s="33" t="str">
        <f aca="false">IF(F514="","",IFERROR(INDEX(Employees!$I$5:$I$104,MATCH(B514,Employees!$A$5:$A$104,0)),0))</f>
        <v/>
      </c>
      <c r="H514" s="34" t="str">
        <f aca="false">IF(F514="","",ROUND(F514*G514,0))</f>
        <v/>
      </c>
      <c r="I514" s="35" t="str">
        <f aca="false">IF(A514="","","Q"&amp;(INT(MOD(MONTH(A514)-4,12)/3)+1)&amp;" "&amp;IF(MONTH(A514)&gt;=4,YEAR(A514),YEAR(A514)-1)&amp;"-"&amp;RIGHT(IF(MONTH(A514)&gt;=4,YEAR(A514),YEAR(A514)-1)+1,2))</f>
        <v/>
      </c>
      <c r="J514" s="27"/>
      <c r="K514" s="27"/>
    </row>
    <row r="515" customFormat="false" ht="15" hidden="false" customHeight="true" outlineLevel="0" collapsed="false">
      <c r="A515" s="36"/>
      <c r="B515" s="27"/>
      <c r="C515" s="30" t="str">
        <f aca="false">IF(B515="","",IFERROR(INDEX(Employees!$B$5:$B$104,MATCH(B515,Employees!$A$5:$A$104,0)),"Unknown code"))</f>
        <v/>
      </c>
      <c r="D515" s="37"/>
      <c r="E515" s="27"/>
      <c r="F515" s="32" t="str">
        <f aca="false">IF(OR(A515="",B515=""),"",IF(Settings!$B$13="Y",INT(IF(UPPER(E515)="Y",D515,MAX(0,D515-Settings!$B$9)))+IF(MOD(IF(UPPER(E515)="Y",D515,MAX(0,D515-Settings!$B$9)),1)&lt;0.25,0,IF(MOD(IF(UPPER(E515)="Y",D515,MAX(0,D515-Settings!$B$9)),1)&lt;=0.5,0.5,1)),IF(UPPER(E515)="Y",D515,MAX(0,D515-Settings!$B$9))))</f>
        <v/>
      </c>
      <c r="G515" s="33" t="str">
        <f aca="false">IF(F515="","",IFERROR(INDEX(Employees!$I$5:$I$104,MATCH(B515,Employees!$A$5:$A$104,0)),0))</f>
        <v/>
      </c>
      <c r="H515" s="34" t="str">
        <f aca="false">IF(F515="","",ROUND(F515*G515,0))</f>
        <v/>
      </c>
      <c r="I515" s="35" t="str">
        <f aca="false">IF(A515="","","Q"&amp;(INT(MOD(MONTH(A515)-4,12)/3)+1)&amp;" "&amp;IF(MONTH(A515)&gt;=4,YEAR(A515),YEAR(A515)-1)&amp;"-"&amp;RIGHT(IF(MONTH(A515)&gt;=4,YEAR(A515),YEAR(A515)-1)+1,2))</f>
        <v/>
      </c>
      <c r="J515" s="27"/>
      <c r="K515" s="27"/>
    </row>
    <row r="516" customFormat="false" ht="15" hidden="false" customHeight="true" outlineLevel="0" collapsed="false">
      <c r="A516" s="36"/>
      <c r="B516" s="27"/>
      <c r="C516" s="30" t="str">
        <f aca="false">IF(B516="","",IFERROR(INDEX(Employees!$B$5:$B$104,MATCH(B516,Employees!$A$5:$A$104,0)),"Unknown code"))</f>
        <v/>
      </c>
      <c r="D516" s="37"/>
      <c r="E516" s="27"/>
      <c r="F516" s="32" t="str">
        <f aca="false">IF(OR(A516="",B516=""),"",IF(Settings!$B$13="Y",INT(IF(UPPER(E516)="Y",D516,MAX(0,D516-Settings!$B$9)))+IF(MOD(IF(UPPER(E516)="Y",D516,MAX(0,D516-Settings!$B$9)),1)&lt;0.25,0,IF(MOD(IF(UPPER(E516)="Y",D516,MAX(0,D516-Settings!$B$9)),1)&lt;=0.5,0.5,1)),IF(UPPER(E516)="Y",D516,MAX(0,D516-Settings!$B$9))))</f>
        <v/>
      </c>
      <c r="G516" s="33" t="str">
        <f aca="false">IF(F516="","",IFERROR(INDEX(Employees!$I$5:$I$104,MATCH(B516,Employees!$A$5:$A$104,0)),0))</f>
        <v/>
      </c>
      <c r="H516" s="34" t="str">
        <f aca="false">IF(F516="","",ROUND(F516*G516,0))</f>
        <v/>
      </c>
      <c r="I516" s="35" t="str">
        <f aca="false">IF(A516="","","Q"&amp;(INT(MOD(MONTH(A516)-4,12)/3)+1)&amp;" "&amp;IF(MONTH(A516)&gt;=4,YEAR(A516),YEAR(A516)-1)&amp;"-"&amp;RIGHT(IF(MONTH(A516)&gt;=4,YEAR(A516),YEAR(A516)-1)+1,2))</f>
        <v/>
      </c>
      <c r="J516" s="27"/>
      <c r="K516" s="27"/>
    </row>
    <row r="517" customFormat="false" ht="15" hidden="false" customHeight="true" outlineLevel="0" collapsed="false">
      <c r="A517" s="36"/>
      <c r="B517" s="27"/>
      <c r="C517" s="30" t="str">
        <f aca="false">IF(B517="","",IFERROR(INDEX(Employees!$B$5:$B$104,MATCH(B517,Employees!$A$5:$A$104,0)),"Unknown code"))</f>
        <v/>
      </c>
      <c r="D517" s="37"/>
      <c r="E517" s="27"/>
      <c r="F517" s="32" t="str">
        <f aca="false">IF(OR(A517="",B517=""),"",IF(Settings!$B$13="Y",INT(IF(UPPER(E517)="Y",D517,MAX(0,D517-Settings!$B$9)))+IF(MOD(IF(UPPER(E517)="Y",D517,MAX(0,D517-Settings!$B$9)),1)&lt;0.25,0,IF(MOD(IF(UPPER(E517)="Y",D517,MAX(0,D517-Settings!$B$9)),1)&lt;=0.5,0.5,1)),IF(UPPER(E517)="Y",D517,MAX(0,D517-Settings!$B$9))))</f>
        <v/>
      </c>
      <c r="G517" s="33" t="str">
        <f aca="false">IF(F517="","",IFERROR(INDEX(Employees!$I$5:$I$104,MATCH(B517,Employees!$A$5:$A$104,0)),0))</f>
        <v/>
      </c>
      <c r="H517" s="34" t="str">
        <f aca="false">IF(F517="","",ROUND(F517*G517,0))</f>
        <v/>
      </c>
      <c r="I517" s="35" t="str">
        <f aca="false">IF(A517="","","Q"&amp;(INT(MOD(MONTH(A517)-4,12)/3)+1)&amp;" "&amp;IF(MONTH(A517)&gt;=4,YEAR(A517),YEAR(A517)-1)&amp;"-"&amp;RIGHT(IF(MONTH(A517)&gt;=4,YEAR(A517),YEAR(A517)-1)+1,2))</f>
        <v/>
      </c>
      <c r="J517" s="27"/>
      <c r="K517" s="27"/>
    </row>
    <row r="518" customFormat="false" ht="15" hidden="false" customHeight="true" outlineLevel="0" collapsed="false">
      <c r="A518" s="36"/>
      <c r="B518" s="27"/>
      <c r="C518" s="30" t="str">
        <f aca="false">IF(B518="","",IFERROR(INDEX(Employees!$B$5:$B$104,MATCH(B518,Employees!$A$5:$A$104,0)),"Unknown code"))</f>
        <v/>
      </c>
      <c r="D518" s="37"/>
      <c r="E518" s="27"/>
      <c r="F518" s="32" t="str">
        <f aca="false">IF(OR(A518="",B518=""),"",IF(Settings!$B$13="Y",INT(IF(UPPER(E518)="Y",D518,MAX(0,D518-Settings!$B$9)))+IF(MOD(IF(UPPER(E518)="Y",D518,MAX(0,D518-Settings!$B$9)),1)&lt;0.25,0,IF(MOD(IF(UPPER(E518)="Y",D518,MAX(0,D518-Settings!$B$9)),1)&lt;=0.5,0.5,1)),IF(UPPER(E518)="Y",D518,MAX(0,D518-Settings!$B$9))))</f>
        <v/>
      </c>
      <c r="G518" s="33" t="str">
        <f aca="false">IF(F518="","",IFERROR(INDEX(Employees!$I$5:$I$104,MATCH(B518,Employees!$A$5:$A$104,0)),0))</f>
        <v/>
      </c>
      <c r="H518" s="34" t="str">
        <f aca="false">IF(F518="","",ROUND(F518*G518,0))</f>
        <v/>
      </c>
      <c r="I518" s="35" t="str">
        <f aca="false">IF(A518="","","Q"&amp;(INT(MOD(MONTH(A518)-4,12)/3)+1)&amp;" "&amp;IF(MONTH(A518)&gt;=4,YEAR(A518),YEAR(A518)-1)&amp;"-"&amp;RIGHT(IF(MONTH(A518)&gt;=4,YEAR(A518),YEAR(A518)-1)+1,2))</f>
        <v/>
      </c>
      <c r="J518" s="27"/>
      <c r="K518" s="27"/>
    </row>
    <row r="519" customFormat="false" ht="15" hidden="false" customHeight="true" outlineLevel="0" collapsed="false">
      <c r="A519" s="36"/>
      <c r="B519" s="27"/>
      <c r="C519" s="30" t="str">
        <f aca="false">IF(B519="","",IFERROR(INDEX(Employees!$B$5:$B$104,MATCH(B519,Employees!$A$5:$A$104,0)),"Unknown code"))</f>
        <v/>
      </c>
      <c r="D519" s="37"/>
      <c r="E519" s="27"/>
      <c r="F519" s="32" t="str">
        <f aca="false">IF(OR(A519="",B519=""),"",IF(Settings!$B$13="Y",INT(IF(UPPER(E519)="Y",D519,MAX(0,D519-Settings!$B$9)))+IF(MOD(IF(UPPER(E519)="Y",D519,MAX(0,D519-Settings!$B$9)),1)&lt;0.25,0,IF(MOD(IF(UPPER(E519)="Y",D519,MAX(0,D519-Settings!$B$9)),1)&lt;=0.5,0.5,1)),IF(UPPER(E519)="Y",D519,MAX(0,D519-Settings!$B$9))))</f>
        <v/>
      </c>
      <c r="G519" s="33" t="str">
        <f aca="false">IF(F519="","",IFERROR(INDEX(Employees!$I$5:$I$104,MATCH(B519,Employees!$A$5:$A$104,0)),0))</f>
        <v/>
      </c>
      <c r="H519" s="34" t="str">
        <f aca="false">IF(F519="","",ROUND(F519*G519,0))</f>
        <v/>
      </c>
      <c r="I519" s="35" t="str">
        <f aca="false">IF(A519="","","Q"&amp;(INT(MOD(MONTH(A519)-4,12)/3)+1)&amp;" "&amp;IF(MONTH(A519)&gt;=4,YEAR(A519),YEAR(A519)-1)&amp;"-"&amp;RIGHT(IF(MONTH(A519)&gt;=4,YEAR(A519),YEAR(A519)-1)+1,2))</f>
        <v/>
      </c>
      <c r="J519" s="27"/>
      <c r="K519" s="27"/>
    </row>
    <row r="520" customFormat="false" ht="15" hidden="false" customHeight="true" outlineLevel="0" collapsed="false">
      <c r="A520" s="36"/>
      <c r="B520" s="27"/>
      <c r="C520" s="30" t="str">
        <f aca="false">IF(B520="","",IFERROR(INDEX(Employees!$B$5:$B$104,MATCH(B520,Employees!$A$5:$A$104,0)),"Unknown code"))</f>
        <v/>
      </c>
      <c r="D520" s="37"/>
      <c r="E520" s="27"/>
      <c r="F520" s="32" t="str">
        <f aca="false">IF(OR(A520="",B520=""),"",IF(Settings!$B$13="Y",INT(IF(UPPER(E520)="Y",D520,MAX(0,D520-Settings!$B$9)))+IF(MOD(IF(UPPER(E520)="Y",D520,MAX(0,D520-Settings!$B$9)),1)&lt;0.25,0,IF(MOD(IF(UPPER(E520)="Y",D520,MAX(0,D520-Settings!$B$9)),1)&lt;=0.5,0.5,1)),IF(UPPER(E520)="Y",D520,MAX(0,D520-Settings!$B$9))))</f>
        <v/>
      </c>
      <c r="G520" s="33" t="str">
        <f aca="false">IF(F520="","",IFERROR(INDEX(Employees!$I$5:$I$104,MATCH(B520,Employees!$A$5:$A$104,0)),0))</f>
        <v/>
      </c>
      <c r="H520" s="34" t="str">
        <f aca="false">IF(F520="","",ROUND(F520*G520,0))</f>
        <v/>
      </c>
      <c r="I520" s="35" t="str">
        <f aca="false">IF(A520="","","Q"&amp;(INT(MOD(MONTH(A520)-4,12)/3)+1)&amp;" "&amp;IF(MONTH(A520)&gt;=4,YEAR(A520),YEAR(A520)-1)&amp;"-"&amp;RIGHT(IF(MONTH(A520)&gt;=4,YEAR(A520),YEAR(A520)-1)+1,2))</f>
        <v/>
      </c>
      <c r="J520" s="27"/>
      <c r="K520" s="27"/>
    </row>
    <row r="521" customFormat="false" ht="15" hidden="false" customHeight="true" outlineLevel="0" collapsed="false">
      <c r="A521" s="36"/>
      <c r="B521" s="27"/>
      <c r="C521" s="30" t="str">
        <f aca="false">IF(B521="","",IFERROR(INDEX(Employees!$B$5:$B$104,MATCH(B521,Employees!$A$5:$A$104,0)),"Unknown code"))</f>
        <v/>
      </c>
      <c r="D521" s="37"/>
      <c r="E521" s="27"/>
      <c r="F521" s="32" t="str">
        <f aca="false">IF(OR(A521="",B521=""),"",IF(Settings!$B$13="Y",INT(IF(UPPER(E521)="Y",D521,MAX(0,D521-Settings!$B$9)))+IF(MOD(IF(UPPER(E521)="Y",D521,MAX(0,D521-Settings!$B$9)),1)&lt;0.25,0,IF(MOD(IF(UPPER(E521)="Y",D521,MAX(0,D521-Settings!$B$9)),1)&lt;=0.5,0.5,1)),IF(UPPER(E521)="Y",D521,MAX(0,D521-Settings!$B$9))))</f>
        <v/>
      </c>
      <c r="G521" s="33" t="str">
        <f aca="false">IF(F521="","",IFERROR(INDEX(Employees!$I$5:$I$104,MATCH(B521,Employees!$A$5:$A$104,0)),0))</f>
        <v/>
      </c>
      <c r="H521" s="34" t="str">
        <f aca="false">IF(F521="","",ROUND(F521*G521,0))</f>
        <v/>
      </c>
      <c r="I521" s="35" t="str">
        <f aca="false">IF(A521="","","Q"&amp;(INT(MOD(MONTH(A521)-4,12)/3)+1)&amp;" "&amp;IF(MONTH(A521)&gt;=4,YEAR(A521),YEAR(A521)-1)&amp;"-"&amp;RIGHT(IF(MONTH(A521)&gt;=4,YEAR(A521),YEAR(A521)-1)+1,2))</f>
        <v/>
      </c>
      <c r="J521" s="27"/>
      <c r="K521" s="27"/>
    </row>
    <row r="522" customFormat="false" ht="15" hidden="false" customHeight="true" outlineLevel="0" collapsed="false">
      <c r="A522" s="36"/>
      <c r="B522" s="27"/>
      <c r="C522" s="30" t="str">
        <f aca="false">IF(B522="","",IFERROR(INDEX(Employees!$B$5:$B$104,MATCH(B522,Employees!$A$5:$A$104,0)),"Unknown code"))</f>
        <v/>
      </c>
      <c r="D522" s="37"/>
      <c r="E522" s="27"/>
      <c r="F522" s="32" t="str">
        <f aca="false">IF(OR(A522="",B522=""),"",IF(Settings!$B$13="Y",INT(IF(UPPER(E522)="Y",D522,MAX(0,D522-Settings!$B$9)))+IF(MOD(IF(UPPER(E522)="Y",D522,MAX(0,D522-Settings!$B$9)),1)&lt;0.25,0,IF(MOD(IF(UPPER(E522)="Y",D522,MAX(0,D522-Settings!$B$9)),1)&lt;=0.5,0.5,1)),IF(UPPER(E522)="Y",D522,MAX(0,D522-Settings!$B$9))))</f>
        <v/>
      </c>
      <c r="G522" s="33" t="str">
        <f aca="false">IF(F522="","",IFERROR(INDEX(Employees!$I$5:$I$104,MATCH(B522,Employees!$A$5:$A$104,0)),0))</f>
        <v/>
      </c>
      <c r="H522" s="34" t="str">
        <f aca="false">IF(F522="","",ROUND(F522*G522,0))</f>
        <v/>
      </c>
      <c r="I522" s="35" t="str">
        <f aca="false">IF(A522="","","Q"&amp;(INT(MOD(MONTH(A522)-4,12)/3)+1)&amp;" "&amp;IF(MONTH(A522)&gt;=4,YEAR(A522),YEAR(A522)-1)&amp;"-"&amp;RIGHT(IF(MONTH(A522)&gt;=4,YEAR(A522),YEAR(A522)-1)+1,2))</f>
        <v/>
      </c>
      <c r="J522" s="27"/>
      <c r="K522" s="27"/>
    </row>
    <row r="523" customFormat="false" ht="15" hidden="false" customHeight="true" outlineLevel="0" collapsed="false">
      <c r="A523" s="36"/>
      <c r="B523" s="27"/>
      <c r="C523" s="30" t="str">
        <f aca="false">IF(B523="","",IFERROR(INDEX(Employees!$B$5:$B$104,MATCH(B523,Employees!$A$5:$A$104,0)),"Unknown code"))</f>
        <v/>
      </c>
      <c r="D523" s="37"/>
      <c r="E523" s="27"/>
      <c r="F523" s="32" t="str">
        <f aca="false">IF(OR(A523="",B523=""),"",IF(Settings!$B$13="Y",INT(IF(UPPER(E523)="Y",D523,MAX(0,D523-Settings!$B$9)))+IF(MOD(IF(UPPER(E523)="Y",D523,MAX(0,D523-Settings!$B$9)),1)&lt;0.25,0,IF(MOD(IF(UPPER(E523)="Y",D523,MAX(0,D523-Settings!$B$9)),1)&lt;=0.5,0.5,1)),IF(UPPER(E523)="Y",D523,MAX(0,D523-Settings!$B$9))))</f>
        <v/>
      </c>
      <c r="G523" s="33" t="str">
        <f aca="false">IF(F523="","",IFERROR(INDEX(Employees!$I$5:$I$104,MATCH(B523,Employees!$A$5:$A$104,0)),0))</f>
        <v/>
      </c>
      <c r="H523" s="34" t="str">
        <f aca="false">IF(F523="","",ROUND(F523*G523,0))</f>
        <v/>
      </c>
      <c r="I523" s="35" t="str">
        <f aca="false">IF(A523="","","Q"&amp;(INT(MOD(MONTH(A523)-4,12)/3)+1)&amp;" "&amp;IF(MONTH(A523)&gt;=4,YEAR(A523),YEAR(A523)-1)&amp;"-"&amp;RIGHT(IF(MONTH(A523)&gt;=4,YEAR(A523),YEAR(A523)-1)+1,2))</f>
        <v/>
      </c>
      <c r="J523" s="27"/>
      <c r="K523" s="27"/>
    </row>
    <row r="524" customFormat="false" ht="15" hidden="false" customHeight="true" outlineLevel="0" collapsed="false">
      <c r="A524" s="36"/>
      <c r="B524" s="27"/>
      <c r="C524" s="30" t="str">
        <f aca="false">IF(B524="","",IFERROR(INDEX(Employees!$B$5:$B$104,MATCH(B524,Employees!$A$5:$A$104,0)),"Unknown code"))</f>
        <v/>
      </c>
      <c r="D524" s="37"/>
      <c r="E524" s="27"/>
      <c r="F524" s="32" t="str">
        <f aca="false">IF(OR(A524="",B524=""),"",IF(Settings!$B$13="Y",INT(IF(UPPER(E524)="Y",D524,MAX(0,D524-Settings!$B$9)))+IF(MOD(IF(UPPER(E524)="Y",D524,MAX(0,D524-Settings!$B$9)),1)&lt;0.25,0,IF(MOD(IF(UPPER(E524)="Y",D524,MAX(0,D524-Settings!$B$9)),1)&lt;=0.5,0.5,1)),IF(UPPER(E524)="Y",D524,MAX(0,D524-Settings!$B$9))))</f>
        <v/>
      </c>
      <c r="G524" s="33" t="str">
        <f aca="false">IF(F524="","",IFERROR(INDEX(Employees!$I$5:$I$104,MATCH(B524,Employees!$A$5:$A$104,0)),0))</f>
        <v/>
      </c>
      <c r="H524" s="34" t="str">
        <f aca="false">IF(F524="","",ROUND(F524*G524,0))</f>
        <v/>
      </c>
      <c r="I524" s="35" t="str">
        <f aca="false">IF(A524="","","Q"&amp;(INT(MOD(MONTH(A524)-4,12)/3)+1)&amp;" "&amp;IF(MONTH(A524)&gt;=4,YEAR(A524),YEAR(A524)-1)&amp;"-"&amp;RIGHT(IF(MONTH(A524)&gt;=4,YEAR(A524),YEAR(A524)-1)+1,2))</f>
        <v/>
      </c>
      <c r="J524" s="27"/>
      <c r="K524" s="27"/>
    </row>
    <row r="525" customFormat="false" ht="15" hidden="false" customHeight="true" outlineLevel="0" collapsed="false">
      <c r="A525" s="36"/>
      <c r="B525" s="27"/>
      <c r="C525" s="30" t="str">
        <f aca="false">IF(B525="","",IFERROR(INDEX(Employees!$B$5:$B$104,MATCH(B525,Employees!$A$5:$A$104,0)),"Unknown code"))</f>
        <v/>
      </c>
      <c r="D525" s="37"/>
      <c r="E525" s="27"/>
      <c r="F525" s="32" t="str">
        <f aca="false">IF(OR(A525="",B525=""),"",IF(Settings!$B$13="Y",INT(IF(UPPER(E525)="Y",D525,MAX(0,D525-Settings!$B$9)))+IF(MOD(IF(UPPER(E525)="Y",D525,MAX(0,D525-Settings!$B$9)),1)&lt;0.25,0,IF(MOD(IF(UPPER(E525)="Y",D525,MAX(0,D525-Settings!$B$9)),1)&lt;=0.5,0.5,1)),IF(UPPER(E525)="Y",D525,MAX(0,D525-Settings!$B$9))))</f>
        <v/>
      </c>
      <c r="G525" s="33" t="str">
        <f aca="false">IF(F525="","",IFERROR(INDEX(Employees!$I$5:$I$104,MATCH(B525,Employees!$A$5:$A$104,0)),0))</f>
        <v/>
      </c>
      <c r="H525" s="34" t="str">
        <f aca="false">IF(F525="","",ROUND(F525*G525,0))</f>
        <v/>
      </c>
      <c r="I525" s="35" t="str">
        <f aca="false">IF(A525="","","Q"&amp;(INT(MOD(MONTH(A525)-4,12)/3)+1)&amp;" "&amp;IF(MONTH(A525)&gt;=4,YEAR(A525),YEAR(A525)-1)&amp;"-"&amp;RIGHT(IF(MONTH(A525)&gt;=4,YEAR(A525),YEAR(A525)-1)+1,2))</f>
        <v/>
      </c>
      <c r="J525" s="27"/>
      <c r="K525" s="27"/>
    </row>
    <row r="526" customFormat="false" ht="15" hidden="false" customHeight="true" outlineLevel="0" collapsed="false">
      <c r="A526" s="36"/>
      <c r="B526" s="27"/>
      <c r="C526" s="30" t="str">
        <f aca="false">IF(B526="","",IFERROR(INDEX(Employees!$B$5:$B$104,MATCH(B526,Employees!$A$5:$A$104,0)),"Unknown code"))</f>
        <v/>
      </c>
      <c r="D526" s="37"/>
      <c r="E526" s="27"/>
      <c r="F526" s="32" t="str">
        <f aca="false">IF(OR(A526="",B526=""),"",IF(Settings!$B$13="Y",INT(IF(UPPER(E526)="Y",D526,MAX(0,D526-Settings!$B$9)))+IF(MOD(IF(UPPER(E526)="Y",D526,MAX(0,D526-Settings!$B$9)),1)&lt;0.25,0,IF(MOD(IF(UPPER(E526)="Y",D526,MAX(0,D526-Settings!$B$9)),1)&lt;=0.5,0.5,1)),IF(UPPER(E526)="Y",D526,MAX(0,D526-Settings!$B$9))))</f>
        <v/>
      </c>
      <c r="G526" s="33" t="str">
        <f aca="false">IF(F526="","",IFERROR(INDEX(Employees!$I$5:$I$104,MATCH(B526,Employees!$A$5:$A$104,0)),0))</f>
        <v/>
      </c>
      <c r="H526" s="34" t="str">
        <f aca="false">IF(F526="","",ROUND(F526*G526,0))</f>
        <v/>
      </c>
      <c r="I526" s="35" t="str">
        <f aca="false">IF(A526="","","Q"&amp;(INT(MOD(MONTH(A526)-4,12)/3)+1)&amp;" "&amp;IF(MONTH(A526)&gt;=4,YEAR(A526),YEAR(A526)-1)&amp;"-"&amp;RIGHT(IF(MONTH(A526)&gt;=4,YEAR(A526),YEAR(A526)-1)+1,2))</f>
        <v/>
      </c>
      <c r="J526" s="27"/>
      <c r="K526" s="27"/>
    </row>
    <row r="527" customFormat="false" ht="15" hidden="false" customHeight="true" outlineLevel="0" collapsed="false">
      <c r="A527" s="36"/>
      <c r="B527" s="27"/>
      <c r="C527" s="30" t="str">
        <f aca="false">IF(B527="","",IFERROR(INDEX(Employees!$B$5:$B$104,MATCH(B527,Employees!$A$5:$A$104,0)),"Unknown code"))</f>
        <v/>
      </c>
      <c r="D527" s="37"/>
      <c r="E527" s="27"/>
      <c r="F527" s="32" t="str">
        <f aca="false">IF(OR(A527="",B527=""),"",IF(Settings!$B$13="Y",INT(IF(UPPER(E527)="Y",D527,MAX(0,D527-Settings!$B$9)))+IF(MOD(IF(UPPER(E527)="Y",D527,MAX(0,D527-Settings!$B$9)),1)&lt;0.25,0,IF(MOD(IF(UPPER(E527)="Y",D527,MAX(0,D527-Settings!$B$9)),1)&lt;=0.5,0.5,1)),IF(UPPER(E527)="Y",D527,MAX(0,D527-Settings!$B$9))))</f>
        <v/>
      </c>
      <c r="G527" s="33" t="str">
        <f aca="false">IF(F527="","",IFERROR(INDEX(Employees!$I$5:$I$104,MATCH(B527,Employees!$A$5:$A$104,0)),0))</f>
        <v/>
      </c>
      <c r="H527" s="34" t="str">
        <f aca="false">IF(F527="","",ROUND(F527*G527,0))</f>
        <v/>
      </c>
      <c r="I527" s="35" t="str">
        <f aca="false">IF(A527="","","Q"&amp;(INT(MOD(MONTH(A527)-4,12)/3)+1)&amp;" "&amp;IF(MONTH(A527)&gt;=4,YEAR(A527),YEAR(A527)-1)&amp;"-"&amp;RIGHT(IF(MONTH(A527)&gt;=4,YEAR(A527),YEAR(A527)-1)+1,2))</f>
        <v/>
      </c>
      <c r="J527" s="27"/>
      <c r="K527" s="27"/>
    </row>
    <row r="528" customFormat="false" ht="15" hidden="false" customHeight="true" outlineLevel="0" collapsed="false">
      <c r="A528" s="36"/>
      <c r="B528" s="27"/>
      <c r="C528" s="30" t="str">
        <f aca="false">IF(B528="","",IFERROR(INDEX(Employees!$B$5:$B$104,MATCH(B528,Employees!$A$5:$A$104,0)),"Unknown code"))</f>
        <v/>
      </c>
      <c r="D528" s="37"/>
      <c r="E528" s="27"/>
      <c r="F528" s="32" t="str">
        <f aca="false">IF(OR(A528="",B528=""),"",IF(Settings!$B$13="Y",INT(IF(UPPER(E528)="Y",D528,MAX(0,D528-Settings!$B$9)))+IF(MOD(IF(UPPER(E528)="Y",D528,MAX(0,D528-Settings!$B$9)),1)&lt;0.25,0,IF(MOD(IF(UPPER(E528)="Y",D528,MAX(0,D528-Settings!$B$9)),1)&lt;=0.5,0.5,1)),IF(UPPER(E528)="Y",D528,MAX(0,D528-Settings!$B$9))))</f>
        <v/>
      </c>
      <c r="G528" s="33" t="str">
        <f aca="false">IF(F528="","",IFERROR(INDEX(Employees!$I$5:$I$104,MATCH(B528,Employees!$A$5:$A$104,0)),0))</f>
        <v/>
      </c>
      <c r="H528" s="34" t="str">
        <f aca="false">IF(F528="","",ROUND(F528*G528,0))</f>
        <v/>
      </c>
      <c r="I528" s="35" t="str">
        <f aca="false">IF(A528="","","Q"&amp;(INT(MOD(MONTH(A528)-4,12)/3)+1)&amp;" "&amp;IF(MONTH(A528)&gt;=4,YEAR(A528),YEAR(A528)-1)&amp;"-"&amp;RIGHT(IF(MONTH(A528)&gt;=4,YEAR(A528),YEAR(A528)-1)+1,2))</f>
        <v/>
      </c>
      <c r="J528" s="27"/>
      <c r="K528" s="27"/>
    </row>
    <row r="529" customFormat="false" ht="15" hidden="false" customHeight="true" outlineLevel="0" collapsed="false">
      <c r="A529" s="36"/>
      <c r="B529" s="27"/>
      <c r="C529" s="30" t="str">
        <f aca="false">IF(B529="","",IFERROR(INDEX(Employees!$B$5:$B$104,MATCH(B529,Employees!$A$5:$A$104,0)),"Unknown code"))</f>
        <v/>
      </c>
      <c r="D529" s="37"/>
      <c r="E529" s="27"/>
      <c r="F529" s="32" t="str">
        <f aca="false">IF(OR(A529="",B529=""),"",IF(Settings!$B$13="Y",INT(IF(UPPER(E529)="Y",D529,MAX(0,D529-Settings!$B$9)))+IF(MOD(IF(UPPER(E529)="Y",D529,MAX(0,D529-Settings!$B$9)),1)&lt;0.25,0,IF(MOD(IF(UPPER(E529)="Y",D529,MAX(0,D529-Settings!$B$9)),1)&lt;=0.5,0.5,1)),IF(UPPER(E529)="Y",D529,MAX(0,D529-Settings!$B$9))))</f>
        <v/>
      </c>
      <c r="G529" s="33" t="str">
        <f aca="false">IF(F529="","",IFERROR(INDEX(Employees!$I$5:$I$104,MATCH(B529,Employees!$A$5:$A$104,0)),0))</f>
        <v/>
      </c>
      <c r="H529" s="34" t="str">
        <f aca="false">IF(F529="","",ROUND(F529*G529,0))</f>
        <v/>
      </c>
      <c r="I529" s="35" t="str">
        <f aca="false">IF(A529="","","Q"&amp;(INT(MOD(MONTH(A529)-4,12)/3)+1)&amp;" "&amp;IF(MONTH(A529)&gt;=4,YEAR(A529),YEAR(A529)-1)&amp;"-"&amp;RIGHT(IF(MONTH(A529)&gt;=4,YEAR(A529),YEAR(A529)-1)+1,2))</f>
        <v/>
      </c>
      <c r="J529" s="27"/>
      <c r="K529" s="27"/>
    </row>
    <row r="530" customFormat="false" ht="15" hidden="false" customHeight="true" outlineLevel="0" collapsed="false">
      <c r="A530" s="36"/>
      <c r="B530" s="27"/>
      <c r="C530" s="30" t="str">
        <f aca="false">IF(B530="","",IFERROR(INDEX(Employees!$B$5:$B$104,MATCH(B530,Employees!$A$5:$A$104,0)),"Unknown code"))</f>
        <v/>
      </c>
      <c r="D530" s="37"/>
      <c r="E530" s="27"/>
      <c r="F530" s="32" t="str">
        <f aca="false">IF(OR(A530="",B530=""),"",IF(Settings!$B$13="Y",INT(IF(UPPER(E530)="Y",D530,MAX(0,D530-Settings!$B$9)))+IF(MOD(IF(UPPER(E530)="Y",D530,MAX(0,D530-Settings!$B$9)),1)&lt;0.25,0,IF(MOD(IF(UPPER(E530)="Y",D530,MAX(0,D530-Settings!$B$9)),1)&lt;=0.5,0.5,1)),IF(UPPER(E530)="Y",D530,MAX(0,D530-Settings!$B$9))))</f>
        <v/>
      </c>
      <c r="G530" s="33" t="str">
        <f aca="false">IF(F530="","",IFERROR(INDEX(Employees!$I$5:$I$104,MATCH(B530,Employees!$A$5:$A$104,0)),0))</f>
        <v/>
      </c>
      <c r="H530" s="34" t="str">
        <f aca="false">IF(F530="","",ROUND(F530*G530,0))</f>
        <v/>
      </c>
      <c r="I530" s="35" t="str">
        <f aca="false">IF(A530="","","Q"&amp;(INT(MOD(MONTH(A530)-4,12)/3)+1)&amp;" "&amp;IF(MONTH(A530)&gt;=4,YEAR(A530),YEAR(A530)-1)&amp;"-"&amp;RIGHT(IF(MONTH(A530)&gt;=4,YEAR(A530),YEAR(A530)-1)+1,2))</f>
        <v/>
      </c>
      <c r="J530" s="27"/>
      <c r="K530" s="27"/>
    </row>
    <row r="531" customFormat="false" ht="15" hidden="false" customHeight="true" outlineLevel="0" collapsed="false">
      <c r="A531" s="36"/>
      <c r="B531" s="27"/>
      <c r="C531" s="30" t="str">
        <f aca="false">IF(B531="","",IFERROR(INDEX(Employees!$B$5:$B$104,MATCH(B531,Employees!$A$5:$A$104,0)),"Unknown code"))</f>
        <v/>
      </c>
      <c r="D531" s="37"/>
      <c r="E531" s="27"/>
      <c r="F531" s="32" t="str">
        <f aca="false">IF(OR(A531="",B531=""),"",IF(Settings!$B$13="Y",INT(IF(UPPER(E531)="Y",D531,MAX(0,D531-Settings!$B$9)))+IF(MOD(IF(UPPER(E531)="Y",D531,MAX(0,D531-Settings!$B$9)),1)&lt;0.25,0,IF(MOD(IF(UPPER(E531)="Y",D531,MAX(0,D531-Settings!$B$9)),1)&lt;=0.5,0.5,1)),IF(UPPER(E531)="Y",D531,MAX(0,D531-Settings!$B$9))))</f>
        <v/>
      </c>
      <c r="G531" s="33" t="str">
        <f aca="false">IF(F531="","",IFERROR(INDEX(Employees!$I$5:$I$104,MATCH(B531,Employees!$A$5:$A$104,0)),0))</f>
        <v/>
      </c>
      <c r="H531" s="34" t="str">
        <f aca="false">IF(F531="","",ROUND(F531*G531,0))</f>
        <v/>
      </c>
      <c r="I531" s="35" t="str">
        <f aca="false">IF(A531="","","Q"&amp;(INT(MOD(MONTH(A531)-4,12)/3)+1)&amp;" "&amp;IF(MONTH(A531)&gt;=4,YEAR(A531),YEAR(A531)-1)&amp;"-"&amp;RIGHT(IF(MONTH(A531)&gt;=4,YEAR(A531),YEAR(A531)-1)+1,2))</f>
        <v/>
      </c>
      <c r="J531" s="27"/>
      <c r="K531" s="27"/>
    </row>
    <row r="532" customFormat="false" ht="15" hidden="false" customHeight="true" outlineLevel="0" collapsed="false">
      <c r="A532" s="36"/>
      <c r="B532" s="27"/>
      <c r="C532" s="30" t="str">
        <f aca="false">IF(B532="","",IFERROR(INDEX(Employees!$B$5:$B$104,MATCH(B532,Employees!$A$5:$A$104,0)),"Unknown code"))</f>
        <v/>
      </c>
      <c r="D532" s="37"/>
      <c r="E532" s="27"/>
      <c r="F532" s="32" t="str">
        <f aca="false">IF(OR(A532="",B532=""),"",IF(Settings!$B$13="Y",INT(IF(UPPER(E532)="Y",D532,MAX(0,D532-Settings!$B$9)))+IF(MOD(IF(UPPER(E532)="Y",D532,MAX(0,D532-Settings!$B$9)),1)&lt;0.25,0,IF(MOD(IF(UPPER(E532)="Y",D532,MAX(0,D532-Settings!$B$9)),1)&lt;=0.5,0.5,1)),IF(UPPER(E532)="Y",D532,MAX(0,D532-Settings!$B$9))))</f>
        <v/>
      </c>
      <c r="G532" s="33" t="str">
        <f aca="false">IF(F532="","",IFERROR(INDEX(Employees!$I$5:$I$104,MATCH(B532,Employees!$A$5:$A$104,0)),0))</f>
        <v/>
      </c>
      <c r="H532" s="34" t="str">
        <f aca="false">IF(F532="","",ROUND(F532*G532,0))</f>
        <v/>
      </c>
      <c r="I532" s="35" t="str">
        <f aca="false">IF(A532="","","Q"&amp;(INT(MOD(MONTH(A532)-4,12)/3)+1)&amp;" "&amp;IF(MONTH(A532)&gt;=4,YEAR(A532),YEAR(A532)-1)&amp;"-"&amp;RIGHT(IF(MONTH(A532)&gt;=4,YEAR(A532),YEAR(A532)-1)+1,2))</f>
        <v/>
      </c>
      <c r="J532" s="27"/>
      <c r="K532" s="27"/>
    </row>
    <row r="533" customFormat="false" ht="15" hidden="false" customHeight="true" outlineLevel="0" collapsed="false">
      <c r="A533" s="36"/>
      <c r="B533" s="27"/>
      <c r="C533" s="30" t="str">
        <f aca="false">IF(B533="","",IFERROR(INDEX(Employees!$B$5:$B$104,MATCH(B533,Employees!$A$5:$A$104,0)),"Unknown code"))</f>
        <v/>
      </c>
      <c r="D533" s="37"/>
      <c r="E533" s="27"/>
      <c r="F533" s="32" t="str">
        <f aca="false">IF(OR(A533="",B533=""),"",IF(Settings!$B$13="Y",INT(IF(UPPER(E533)="Y",D533,MAX(0,D533-Settings!$B$9)))+IF(MOD(IF(UPPER(E533)="Y",D533,MAX(0,D533-Settings!$B$9)),1)&lt;0.25,0,IF(MOD(IF(UPPER(E533)="Y",D533,MAX(0,D533-Settings!$B$9)),1)&lt;=0.5,0.5,1)),IF(UPPER(E533)="Y",D533,MAX(0,D533-Settings!$B$9))))</f>
        <v/>
      </c>
      <c r="G533" s="33" t="str">
        <f aca="false">IF(F533="","",IFERROR(INDEX(Employees!$I$5:$I$104,MATCH(B533,Employees!$A$5:$A$104,0)),0))</f>
        <v/>
      </c>
      <c r="H533" s="34" t="str">
        <f aca="false">IF(F533="","",ROUND(F533*G533,0))</f>
        <v/>
      </c>
      <c r="I533" s="35" t="str">
        <f aca="false">IF(A533="","","Q"&amp;(INT(MOD(MONTH(A533)-4,12)/3)+1)&amp;" "&amp;IF(MONTH(A533)&gt;=4,YEAR(A533),YEAR(A533)-1)&amp;"-"&amp;RIGHT(IF(MONTH(A533)&gt;=4,YEAR(A533),YEAR(A533)-1)+1,2))</f>
        <v/>
      </c>
      <c r="J533" s="27"/>
      <c r="K533" s="27"/>
    </row>
    <row r="534" customFormat="false" ht="15" hidden="false" customHeight="true" outlineLevel="0" collapsed="false">
      <c r="A534" s="36"/>
      <c r="B534" s="27"/>
      <c r="C534" s="30" t="str">
        <f aca="false">IF(B534="","",IFERROR(INDEX(Employees!$B$5:$B$104,MATCH(B534,Employees!$A$5:$A$104,0)),"Unknown code"))</f>
        <v/>
      </c>
      <c r="D534" s="37"/>
      <c r="E534" s="27"/>
      <c r="F534" s="32" t="str">
        <f aca="false">IF(OR(A534="",B534=""),"",IF(Settings!$B$13="Y",INT(IF(UPPER(E534)="Y",D534,MAX(0,D534-Settings!$B$9)))+IF(MOD(IF(UPPER(E534)="Y",D534,MAX(0,D534-Settings!$B$9)),1)&lt;0.25,0,IF(MOD(IF(UPPER(E534)="Y",D534,MAX(0,D534-Settings!$B$9)),1)&lt;=0.5,0.5,1)),IF(UPPER(E534)="Y",D534,MAX(0,D534-Settings!$B$9))))</f>
        <v/>
      </c>
      <c r="G534" s="33" t="str">
        <f aca="false">IF(F534="","",IFERROR(INDEX(Employees!$I$5:$I$104,MATCH(B534,Employees!$A$5:$A$104,0)),0))</f>
        <v/>
      </c>
      <c r="H534" s="34" t="str">
        <f aca="false">IF(F534="","",ROUND(F534*G534,0))</f>
        <v/>
      </c>
      <c r="I534" s="35" t="str">
        <f aca="false">IF(A534="","","Q"&amp;(INT(MOD(MONTH(A534)-4,12)/3)+1)&amp;" "&amp;IF(MONTH(A534)&gt;=4,YEAR(A534),YEAR(A534)-1)&amp;"-"&amp;RIGHT(IF(MONTH(A534)&gt;=4,YEAR(A534),YEAR(A534)-1)+1,2))</f>
        <v/>
      </c>
      <c r="J534" s="27"/>
      <c r="K534" s="27"/>
    </row>
    <row r="535" customFormat="false" ht="15" hidden="false" customHeight="true" outlineLevel="0" collapsed="false">
      <c r="A535" s="36"/>
      <c r="B535" s="27"/>
      <c r="C535" s="30" t="str">
        <f aca="false">IF(B535="","",IFERROR(INDEX(Employees!$B$5:$B$104,MATCH(B535,Employees!$A$5:$A$104,0)),"Unknown code"))</f>
        <v/>
      </c>
      <c r="D535" s="37"/>
      <c r="E535" s="27"/>
      <c r="F535" s="32" t="str">
        <f aca="false">IF(OR(A535="",B535=""),"",IF(Settings!$B$13="Y",INT(IF(UPPER(E535)="Y",D535,MAX(0,D535-Settings!$B$9)))+IF(MOD(IF(UPPER(E535)="Y",D535,MAX(0,D535-Settings!$B$9)),1)&lt;0.25,0,IF(MOD(IF(UPPER(E535)="Y",D535,MAX(0,D535-Settings!$B$9)),1)&lt;=0.5,0.5,1)),IF(UPPER(E535)="Y",D535,MAX(0,D535-Settings!$B$9))))</f>
        <v/>
      </c>
      <c r="G535" s="33" t="str">
        <f aca="false">IF(F535="","",IFERROR(INDEX(Employees!$I$5:$I$104,MATCH(B535,Employees!$A$5:$A$104,0)),0))</f>
        <v/>
      </c>
      <c r="H535" s="34" t="str">
        <f aca="false">IF(F535="","",ROUND(F535*G535,0))</f>
        <v/>
      </c>
      <c r="I535" s="35" t="str">
        <f aca="false">IF(A535="","","Q"&amp;(INT(MOD(MONTH(A535)-4,12)/3)+1)&amp;" "&amp;IF(MONTH(A535)&gt;=4,YEAR(A535),YEAR(A535)-1)&amp;"-"&amp;RIGHT(IF(MONTH(A535)&gt;=4,YEAR(A535),YEAR(A535)-1)+1,2))</f>
        <v/>
      </c>
      <c r="J535" s="27"/>
      <c r="K535" s="27"/>
    </row>
    <row r="536" customFormat="false" ht="15" hidden="false" customHeight="true" outlineLevel="0" collapsed="false">
      <c r="A536" s="36"/>
      <c r="B536" s="27"/>
      <c r="C536" s="30" t="str">
        <f aca="false">IF(B536="","",IFERROR(INDEX(Employees!$B$5:$B$104,MATCH(B536,Employees!$A$5:$A$104,0)),"Unknown code"))</f>
        <v/>
      </c>
      <c r="D536" s="37"/>
      <c r="E536" s="27"/>
      <c r="F536" s="32" t="str">
        <f aca="false">IF(OR(A536="",B536=""),"",IF(Settings!$B$13="Y",INT(IF(UPPER(E536)="Y",D536,MAX(0,D536-Settings!$B$9)))+IF(MOD(IF(UPPER(E536)="Y",D536,MAX(0,D536-Settings!$B$9)),1)&lt;0.25,0,IF(MOD(IF(UPPER(E536)="Y",D536,MAX(0,D536-Settings!$B$9)),1)&lt;=0.5,0.5,1)),IF(UPPER(E536)="Y",D536,MAX(0,D536-Settings!$B$9))))</f>
        <v/>
      </c>
      <c r="G536" s="33" t="str">
        <f aca="false">IF(F536="","",IFERROR(INDEX(Employees!$I$5:$I$104,MATCH(B536,Employees!$A$5:$A$104,0)),0))</f>
        <v/>
      </c>
      <c r="H536" s="34" t="str">
        <f aca="false">IF(F536="","",ROUND(F536*G536,0))</f>
        <v/>
      </c>
      <c r="I536" s="35" t="str">
        <f aca="false">IF(A536="","","Q"&amp;(INT(MOD(MONTH(A536)-4,12)/3)+1)&amp;" "&amp;IF(MONTH(A536)&gt;=4,YEAR(A536),YEAR(A536)-1)&amp;"-"&amp;RIGHT(IF(MONTH(A536)&gt;=4,YEAR(A536),YEAR(A536)-1)+1,2))</f>
        <v/>
      </c>
      <c r="J536" s="27"/>
      <c r="K536" s="27"/>
    </row>
    <row r="537" customFormat="false" ht="15" hidden="false" customHeight="true" outlineLevel="0" collapsed="false">
      <c r="A537" s="36"/>
      <c r="B537" s="27"/>
      <c r="C537" s="30" t="str">
        <f aca="false">IF(B537="","",IFERROR(INDEX(Employees!$B$5:$B$104,MATCH(B537,Employees!$A$5:$A$104,0)),"Unknown code"))</f>
        <v/>
      </c>
      <c r="D537" s="37"/>
      <c r="E537" s="27"/>
      <c r="F537" s="32" t="str">
        <f aca="false">IF(OR(A537="",B537=""),"",IF(Settings!$B$13="Y",INT(IF(UPPER(E537)="Y",D537,MAX(0,D537-Settings!$B$9)))+IF(MOD(IF(UPPER(E537)="Y",D537,MAX(0,D537-Settings!$B$9)),1)&lt;0.25,0,IF(MOD(IF(UPPER(E537)="Y",D537,MAX(0,D537-Settings!$B$9)),1)&lt;=0.5,0.5,1)),IF(UPPER(E537)="Y",D537,MAX(0,D537-Settings!$B$9))))</f>
        <v/>
      </c>
      <c r="G537" s="33" t="str">
        <f aca="false">IF(F537="","",IFERROR(INDEX(Employees!$I$5:$I$104,MATCH(B537,Employees!$A$5:$A$104,0)),0))</f>
        <v/>
      </c>
      <c r="H537" s="34" t="str">
        <f aca="false">IF(F537="","",ROUND(F537*G537,0))</f>
        <v/>
      </c>
      <c r="I537" s="35" t="str">
        <f aca="false">IF(A537="","","Q"&amp;(INT(MOD(MONTH(A537)-4,12)/3)+1)&amp;" "&amp;IF(MONTH(A537)&gt;=4,YEAR(A537),YEAR(A537)-1)&amp;"-"&amp;RIGHT(IF(MONTH(A537)&gt;=4,YEAR(A537),YEAR(A537)-1)+1,2))</f>
        <v/>
      </c>
      <c r="J537" s="27"/>
      <c r="K537" s="27"/>
    </row>
    <row r="538" customFormat="false" ht="15" hidden="false" customHeight="true" outlineLevel="0" collapsed="false">
      <c r="A538" s="36"/>
      <c r="B538" s="27"/>
      <c r="C538" s="30" t="str">
        <f aca="false">IF(B538="","",IFERROR(INDEX(Employees!$B$5:$B$104,MATCH(B538,Employees!$A$5:$A$104,0)),"Unknown code"))</f>
        <v/>
      </c>
      <c r="D538" s="37"/>
      <c r="E538" s="27"/>
      <c r="F538" s="32" t="str">
        <f aca="false">IF(OR(A538="",B538=""),"",IF(Settings!$B$13="Y",INT(IF(UPPER(E538)="Y",D538,MAX(0,D538-Settings!$B$9)))+IF(MOD(IF(UPPER(E538)="Y",D538,MAX(0,D538-Settings!$B$9)),1)&lt;0.25,0,IF(MOD(IF(UPPER(E538)="Y",D538,MAX(0,D538-Settings!$B$9)),1)&lt;=0.5,0.5,1)),IF(UPPER(E538)="Y",D538,MAX(0,D538-Settings!$B$9))))</f>
        <v/>
      </c>
      <c r="G538" s="33" t="str">
        <f aca="false">IF(F538="","",IFERROR(INDEX(Employees!$I$5:$I$104,MATCH(B538,Employees!$A$5:$A$104,0)),0))</f>
        <v/>
      </c>
      <c r="H538" s="34" t="str">
        <f aca="false">IF(F538="","",ROUND(F538*G538,0))</f>
        <v/>
      </c>
      <c r="I538" s="35" t="str">
        <f aca="false">IF(A538="","","Q"&amp;(INT(MOD(MONTH(A538)-4,12)/3)+1)&amp;" "&amp;IF(MONTH(A538)&gt;=4,YEAR(A538),YEAR(A538)-1)&amp;"-"&amp;RIGHT(IF(MONTH(A538)&gt;=4,YEAR(A538),YEAR(A538)-1)+1,2))</f>
        <v/>
      </c>
      <c r="J538" s="27"/>
      <c r="K538" s="27"/>
    </row>
    <row r="539" customFormat="false" ht="15" hidden="false" customHeight="true" outlineLevel="0" collapsed="false">
      <c r="A539" s="36"/>
      <c r="B539" s="27"/>
      <c r="C539" s="30" t="str">
        <f aca="false">IF(B539="","",IFERROR(INDEX(Employees!$B$5:$B$104,MATCH(B539,Employees!$A$5:$A$104,0)),"Unknown code"))</f>
        <v/>
      </c>
      <c r="D539" s="37"/>
      <c r="E539" s="27"/>
      <c r="F539" s="32" t="str">
        <f aca="false">IF(OR(A539="",B539=""),"",IF(Settings!$B$13="Y",INT(IF(UPPER(E539)="Y",D539,MAX(0,D539-Settings!$B$9)))+IF(MOD(IF(UPPER(E539)="Y",D539,MAX(0,D539-Settings!$B$9)),1)&lt;0.25,0,IF(MOD(IF(UPPER(E539)="Y",D539,MAX(0,D539-Settings!$B$9)),1)&lt;=0.5,0.5,1)),IF(UPPER(E539)="Y",D539,MAX(0,D539-Settings!$B$9))))</f>
        <v/>
      </c>
      <c r="G539" s="33" t="str">
        <f aca="false">IF(F539="","",IFERROR(INDEX(Employees!$I$5:$I$104,MATCH(B539,Employees!$A$5:$A$104,0)),0))</f>
        <v/>
      </c>
      <c r="H539" s="34" t="str">
        <f aca="false">IF(F539="","",ROUND(F539*G539,0))</f>
        <v/>
      </c>
      <c r="I539" s="35" t="str">
        <f aca="false">IF(A539="","","Q"&amp;(INT(MOD(MONTH(A539)-4,12)/3)+1)&amp;" "&amp;IF(MONTH(A539)&gt;=4,YEAR(A539),YEAR(A539)-1)&amp;"-"&amp;RIGHT(IF(MONTH(A539)&gt;=4,YEAR(A539),YEAR(A539)-1)+1,2))</f>
        <v/>
      </c>
      <c r="J539" s="27"/>
      <c r="K539" s="27"/>
    </row>
    <row r="540" customFormat="false" ht="15" hidden="false" customHeight="true" outlineLevel="0" collapsed="false">
      <c r="A540" s="36"/>
      <c r="B540" s="27"/>
      <c r="C540" s="30" t="str">
        <f aca="false">IF(B540="","",IFERROR(INDEX(Employees!$B$5:$B$104,MATCH(B540,Employees!$A$5:$A$104,0)),"Unknown code"))</f>
        <v/>
      </c>
      <c r="D540" s="37"/>
      <c r="E540" s="27"/>
      <c r="F540" s="32" t="str">
        <f aca="false">IF(OR(A540="",B540=""),"",IF(Settings!$B$13="Y",INT(IF(UPPER(E540)="Y",D540,MAX(0,D540-Settings!$B$9)))+IF(MOD(IF(UPPER(E540)="Y",D540,MAX(0,D540-Settings!$B$9)),1)&lt;0.25,0,IF(MOD(IF(UPPER(E540)="Y",D540,MAX(0,D540-Settings!$B$9)),1)&lt;=0.5,0.5,1)),IF(UPPER(E540)="Y",D540,MAX(0,D540-Settings!$B$9))))</f>
        <v/>
      </c>
      <c r="G540" s="33" t="str">
        <f aca="false">IF(F540="","",IFERROR(INDEX(Employees!$I$5:$I$104,MATCH(B540,Employees!$A$5:$A$104,0)),0))</f>
        <v/>
      </c>
      <c r="H540" s="34" t="str">
        <f aca="false">IF(F540="","",ROUND(F540*G540,0))</f>
        <v/>
      </c>
      <c r="I540" s="35" t="str">
        <f aca="false">IF(A540="","","Q"&amp;(INT(MOD(MONTH(A540)-4,12)/3)+1)&amp;" "&amp;IF(MONTH(A540)&gt;=4,YEAR(A540),YEAR(A540)-1)&amp;"-"&amp;RIGHT(IF(MONTH(A540)&gt;=4,YEAR(A540),YEAR(A540)-1)+1,2))</f>
        <v/>
      </c>
      <c r="J540" s="27"/>
      <c r="K540" s="27"/>
    </row>
    <row r="541" customFormat="false" ht="15" hidden="false" customHeight="true" outlineLevel="0" collapsed="false">
      <c r="A541" s="36"/>
      <c r="B541" s="27"/>
      <c r="C541" s="30" t="str">
        <f aca="false">IF(B541="","",IFERROR(INDEX(Employees!$B$5:$B$104,MATCH(B541,Employees!$A$5:$A$104,0)),"Unknown code"))</f>
        <v/>
      </c>
      <c r="D541" s="37"/>
      <c r="E541" s="27"/>
      <c r="F541" s="32" t="str">
        <f aca="false">IF(OR(A541="",B541=""),"",IF(Settings!$B$13="Y",INT(IF(UPPER(E541)="Y",D541,MAX(0,D541-Settings!$B$9)))+IF(MOD(IF(UPPER(E541)="Y",D541,MAX(0,D541-Settings!$B$9)),1)&lt;0.25,0,IF(MOD(IF(UPPER(E541)="Y",D541,MAX(0,D541-Settings!$B$9)),1)&lt;=0.5,0.5,1)),IF(UPPER(E541)="Y",D541,MAX(0,D541-Settings!$B$9))))</f>
        <v/>
      </c>
      <c r="G541" s="33" t="str">
        <f aca="false">IF(F541="","",IFERROR(INDEX(Employees!$I$5:$I$104,MATCH(B541,Employees!$A$5:$A$104,0)),0))</f>
        <v/>
      </c>
      <c r="H541" s="34" t="str">
        <f aca="false">IF(F541="","",ROUND(F541*G541,0))</f>
        <v/>
      </c>
      <c r="I541" s="35" t="str">
        <f aca="false">IF(A541="","","Q"&amp;(INT(MOD(MONTH(A541)-4,12)/3)+1)&amp;" "&amp;IF(MONTH(A541)&gt;=4,YEAR(A541),YEAR(A541)-1)&amp;"-"&amp;RIGHT(IF(MONTH(A541)&gt;=4,YEAR(A541),YEAR(A541)-1)+1,2))</f>
        <v/>
      </c>
      <c r="J541" s="27"/>
      <c r="K541" s="27"/>
    </row>
    <row r="542" customFormat="false" ht="15" hidden="false" customHeight="true" outlineLevel="0" collapsed="false">
      <c r="A542" s="36"/>
      <c r="B542" s="27"/>
      <c r="C542" s="30" t="str">
        <f aca="false">IF(B542="","",IFERROR(INDEX(Employees!$B$5:$B$104,MATCH(B542,Employees!$A$5:$A$104,0)),"Unknown code"))</f>
        <v/>
      </c>
      <c r="D542" s="37"/>
      <c r="E542" s="27"/>
      <c r="F542" s="32" t="str">
        <f aca="false">IF(OR(A542="",B542=""),"",IF(Settings!$B$13="Y",INT(IF(UPPER(E542)="Y",D542,MAX(0,D542-Settings!$B$9)))+IF(MOD(IF(UPPER(E542)="Y",D542,MAX(0,D542-Settings!$B$9)),1)&lt;0.25,0,IF(MOD(IF(UPPER(E542)="Y",D542,MAX(0,D542-Settings!$B$9)),1)&lt;=0.5,0.5,1)),IF(UPPER(E542)="Y",D542,MAX(0,D542-Settings!$B$9))))</f>
        <v/>
      </c>
      <c r="G542" s="33" t="str">
        <f aca="false">IF(F542="","",IFERROR(INDEX(Employees!$I$5:$I$104,MATCH(B542,Employees!$A$5:$A$104,0)),0))</f>
        <v/>
      </c>
      <c r="H542" s="34" t="str">
        <f aca="false">IF(F542="","",ROUND(F542*G542,0))</f>
        <v/>
      </c>
      <c r="I542" s="35" t="str">
        <f aca="false">IF(A542="","","Q"&amp;(INT(MOD(MONTH(A542)-4,12)/3)+1)&amp;" "&amp;IF(MONTH(A542)&gt;=4,YEAR(A542),YEAR(A542)-1)&amp;"-"&amp;RIGHT(IF(MONTH(A542)&gt;=4,YEAR(A542),YEAR(A542)-1)+1,2))</f>
        <v/>
      </c>
      <c r="J542" s="27"/>
      <c r="K542" s="27"/>
    </row>
    <row r="543" customFormat="false" ht="15" hidden="false" customHeight="true" outlineLevel="0" collapsed="false">
      <c r="A543" s="36"/>
      <c r="B543" s="27"/>
      <c r="C543" s="30" t="str">
        <f aca="false">IF(B543="","",IFERROR(INDEX(Employees!$B$5:$B$104,MATCH(B543,Employees!$A$5:$A$104,0)),"Unknown code"))</f>
        <v/>
      </c>
      <c r="D543" s="37"/>
      <c r="E543" s="27"/>
      <c r="F543" s="32" t="str">
        <f aca="false">IF(OR(A543="",B543=""),"",IF(Settings!$B$13="Y",INT(IF(UPPER(E543)="Y",D543,MAX(0,D543-Settings!$B$9)))+IF(MOD(IF(UPPER(E543)="Y",D543,MAX(0,D543-Settings!$B$9)),1)&lt;0.25,0,IF(MOD(IF(UPPER(E543)="Y",D543,MAX(0,D543-Settings!$B$9)),1)&lt;=0.5,0.5,1)),IF(UPPER(E543)="Y",D543,MAX(0,D543-Settings!$B$9))))</f>
        <v/>
      </c>
      <c r="G543" s="33" t="str">
        <f aca="false">IF(F543="","",IFERROR(INDEX(Employees!$I$5:$I$104,MATCH(B543,Employees!$A$5:$A$104,0)),0))</f>
        <v/>
      </c>
      <c r="H543" s="34" t="str">
        <f aca="false">IF(F543="","",ROUND(F543*G543,0))</f>
        <v/>
      </c>
      <c r="I543" s="35" t="str">
        <f aca="false">IF(A543="","","Q"&amp;(INT(MOD(MONTH(A543)-4,12)/3)+1)&amp;" "&amp;IF(MONTH(A543)&gt;=4,YEAR(A543),YEAR(A543)-1)&amp;"-"&amp;RIGHT(IF(MONTH(A543)&gt;=4,YEAR(A543),YEAR(A543)-1)+1,2))</f>
        <v/>
      </c>
      <c r="J543" s="27"/>
      <c r="K543" s="27"/>
    </row>
    <row r="544" customFormat="false" ht="15" hidden="false" customHeight="true" outlineLevel="0" collapsed="false">
      <c r="A544" s="36"/>
      <c r="B544" s="27"/>
      <c r="C544" s="30" t="str">
        <f aca="false">IF(B544="","",IFERROR(INDEX(Employees!$B$5:$B$104,MATCH(B544,Employees!$A$5:$A$104,0)),"Unknown code"))</f>
        <v/>
      </c>
      <c r="D544" s="37"/>
      <c r="E544" s="27"/>
      <c r="F544" s="32" t="str">
        <f aca="false">IF(OR(A544="",B544=""),"",IF(Settings!$B$13="Y",INT(IF(UPPER(E544)="Y",D544,MAX(0,D544-Settings!$B$9)))+IF(MOD(IF(UPPER(E544)="Y",D544,MAX(0,D544-Settings!$B$9)),1)&lt;0.25,0,IF(MOD(IF(UPPER(E544)="Y",D544,MAX(0,D544-Settings!$B$9)),1)&lt;=0.5,0.5,1)),IF(UPPER(E544)="Y",D544,MAX(0,D544-Settings!$B$9))))</f>
        <v/>
      </c>
      <c r="G544" s="33" t="str">
        <f aca="false">IF(F544="","",IFERROR(INDEX(Employees!$I$5:$I$104,MATCH(B544,Employees!$A$5:$A$104,0)),0))</f>
        <v/>
      </c>
      <c r="H544" s="34" t="str">
        <f aca="false">IF(F544="","",ROUND(F544*G544,0))</f>
        <v/>
      </c>
      <c r="I544" s="35" t="str">
        <f aca="false">IF(A544="","","Q"&amp;(INT(MOD(MONTH(A544)-4,12)/3)+1)&amp;" "&amp;IF(MONTH(A544)&gt;=4,YEAR(A544),YEAR(A544)-1)&amp;"-"&amp;RIGHT(IF(MONTH(A544)&gt;=4,YEAR(A544),YEAR(A544)-1)+1,2))</f>
        <v/>
      </c>
      <c r="J544" s="27"/>
      <c r="K544" s="27"/>
    </row>
    <row r="545" customFormat="false" ht="15" hidden="false" customHeight="true" outlineLevel="0" collapsed="false">
      <c r="A545" s="36"/>
      <c r="B545" s="27"/>
      <c r="C545" s="30" t="str">
        <f aca="false">IF(B545="","",IFERROR(INDEX(Employees!$B$5:$B$104,MATCH(B545,Employees!$A$5:$A$104,0)),"Unknown code"))</f>
        <v/>
      </c>
      <c r="D545" s="37"/>
      <c r="E545" s="27"/>
      <c r="F545" s="32" t="str">
        <f aca="false">IF(OR(A545="",B545=""),"",IF(Settings!$B$13="Y",INT(IF(UPPER(E545)="Y",D545,MAX(0,D545-Settings!$B$9)))+IF(MOD(IF(UPPER(E545)="Y",D545,MAX(0,D545-Settings!$B$9)),1)&lt;0.25,0,IF(MOD(IF(UPPER(E545)="Y",D545,MAX(0,D545-Settings!$B$9)),1)&lt;=0.5,0.5,1)),IF(UPPER(E545)="Y",D545,MAX(0,D545-Settings!$B$9))))</f>
        <v/>
      </c>
      <c r="G545" s="33" t="str">
        <f aca="false">IF(F545="","",IFERROR(INDEX(Employees!$I$5:$I$104,MATCH(B545,Employees!$A$5:$A$104,0)),0))</f>
        <v/>
      </c>
      <c r="H545" s="34" t="str">
        <f aca="false">IF(F545="","",ROUND(F545*G545,0))</f>
        <v/>
      </c>
      <c r="I545" s="35" t="str">
        <f aca="false">IF(A545="","","Q"&amp;(INT(MOD(MONTH(A545)-4,12)/3)+1)&amp;" "&amp;IF(MONTH(A545)&gt;=4,YEAR(A545),YEAR(A545)-1)&amp;"-"&amp;RIGHT(IF(MONTH(A545)&gt;=4,YEAR(A545),YEAR(A545)-1)+1,2))</f>
        <v/>
      </c>
      <c r="J545" s="27"/>
      <c r="K545" s="27"/>
    </row>
    <row r="546" customFormat="false" ht="15" hidden="false" customHeight="true" outlineLevel="0" collapsed="false">
      <c r="A546" s="36"/>
      <c r="B546" s="27"/>
      <c r="C546" s="30" t="str">
        <f aca="false">IF(B546="","",IFERROR(INDEX(Employees!$B$5:$B$104,MATCH(B546,Employees!$A$5:$A$104,0)),"Unknown code"))</f>
        <v/>
      </c>
      <c r="D546" s="37"/>
      <c r="E546" s="27"/>
      <c r="F546" s="32" t="str">
        <f aca="false">IF(OR(A546="",B546=""),"",IF(Settings!$B$13="Y",INT(IF(UPPER(E546)="Y",D546,MAX(0,D546-Settings!$B$9)))+IF(MOD(IF(UPPER(E546)="Y",D546,MAX(0,D546-Settings!$B$9)),1)&lt;0.25,0,IF(MOD(IF(UPPER(E546)="Y",D546,MAX(0,D546-Settings!$B$9)),1)&lt;=0.5,0.5,1)),IF(UPPER(E546)="Y",D546,MAX(0,D546-Settings!$B$9))))</f>
        <v/>
      </c>
      <c r="G546" s="33" t="str">
        <f aca="false">IF(F546="","",IFERROR(INDEX(Employees!$I$5:$I$104,MATCH(B546,Employees!$A$5:$A$104,0)),0))</f>
        <v/>
      </c>
      <c r="H546" s="34" t="str">
        <f aca="false">IF(F546="","",ROUND(F546*G546,0))</f>
        <v/>
      </c>
      <c r="I546" s="35" t="str">
        <f aca="false">IF(A546="","","Q"&amp;(INT(MOD(MONTH(A546)-4,12)/3)+1)&amp;" "&amp;IF(MONTH(A546)&gt;=4,YEAR(A546),YEAR(A546)-1)&amp;"-"&amp;RIGHT(IF(MONTH(A546)&gt;=4,YEAR(A546),YEAR(A546)-1)+1,2))</f>
        <v/>
      </c>
      <c r="J546" s="27"/>
      <c r="K546" s="27"/>
    </row>
    <row r="547" customFormat="false" ht="15" hidden="false" customHeight="true" outlineLevel="0" collapsed="false">
      <c r="A547" s="36"/>
      <c r="B547" s="27"/>
      <c r="C547" s="30" t="str">
        <f aca="false">IF(B547="","",IFERROR(INDEX(Employees!$B$5:$B$104,MATCH(B547,Employees!$A$5:$A$104,0)),"Unknown code"))</f>
        <v/>
      </c>
      <c r="D547" s="37"/>
      <c r="E547" s="27"/>
      <c r="F547" s="32" t="str">
        <f aca="false">IF(OR(A547="",B547=""),"",IF(Settings!$B$13="Y",INT(IF(UPPER(E547)="Y",D547,MAX(0,D547-Settings!$B$9)))+IF(MOD(IF(UPPER(E547)="Y",D547,MAX(0,D547-Settings!$B$9)),1)&lt;0.25,0,IF(MOD(IF(UPPER(E547)="Y",D547,MAX(0,D547-Settings!$B$9)),1)&lt;=0.5,0.5,1)),IF(UPPER(E547)="Y",D547,MAX(0,D547-Settings!$B$9))))</f>
        <v/>
      </c>
      <c r="G547" s="33" t="str">
        <f aca="false">IF(F547="","",IFERROR(INDEX(Employees!$I$5:$I$104,MATCH(B547,Employees!$A$5:$A$104,0)),0))</f>
        <v/>
      </c>
      <c r="H547" s="34" t="str">
        <f aca="false">IF(F547="","",ROUND(F547*G547,0))</f>
        <v/>
      </c>
      <c r="I547" s="35" t="str">
        <f aca="false">IF(A547="","","Q"&amp;(INT(MOD(MONTH(A547)-4,12)/3)+1)&amp;" "&amp;IF(MONTH(A547)&gt;=4,YEAR(A547),YEAR(A547)-1)&amp;"-"&amp;RIGHT(IF(MONTH(A547)&gt;=4,YEAR(A547),YEAR(A547)-1)+1,2))</f>
        <v/>
      </c>
      <c r="J547" s="27"/>
      <c r="K547" s="27"/>
    </row>
    <row r="548" customFormat="false" ht="15" hidden="false" customHeight="true" outlineLevel="0" collapsed="false">
      <c r="A548" s="36"/>
      <c r="B548" s="27"/>
      <c r="C548" s="30" t="str">
        <f aca="false">IF(B548="","",IFERROR(INDEX(Employees!$B$5:$B$104,MATCH(B548,Employees!$A$5:$A$104,0)),"Unknown code"))</f>
        <v/>
      </c>
      <c r="D548" s="37"/>
      <c r="E548" s="27"/>
      <c r="F548" s="32" t="str">
        <f aca="false">IF(OR(A548="",B548=""),"",IF(Settings!$B$13="Y",INT(IF(UPPER(E548)="Y",D548,MAX(0,D548-Settings!$B$9)))+IF(MOD(IF(UPPER(E548)="Y",D548,MAX(0,D548-Settings!$B$9)),1)&lt;0.25,0,IF(MOD(IF(UPPER(E548)="Y",D548,MAX(0,D548-Settings!$B$9)),1)&lt;=0.5,0.5,1)),IF(UPPER(E548)="Y",D548,MAX(0,D548-Settings!$B$9))))</f>
        <v/>
      </c>
      <c r="G548" s="33" t="str">
        <f aca="false">IF(F548="","",IFERROR(INDEX(Employees!$I$5:$I$104,MATCH(B548,Employees!$A$5:$A$104,0)),0))</f>
        <v/>
      </c>
      <c r="H548" s="34" t="str">
        <f aca="false">IF(F548="","",ROUND(F548*G548,0))</f>
        <v/>
      </c>
      <c r="I548" s="35" t="str">
        <f aca="false">IF(A548="","","Q"&amp;(INT(MOD(MONTH(A548)-4,12)/3)+1)&amp;" "&amp;IF(MONTH(A548)&gt;=4,YEAR(A548),YEAR(A548)-1)&amp;"-"&amp;RIGHT(IF(MONTH(A548)&gt;=4,YEAR(A548),YEAR(A548)-1)+1,2))</f>
        <v/>
      </c>
      <c r="J548" s="27"/>
      <c r="K548" s="27"/>
    </row>
    <row r="549" customFormat="false" ht="15" hidden="false" customHeight="true" outlineLevel="0" collapsed="false">
      <c r="A549" s="36"/>
      <c r="B549" s="27"/>
      <c r="C549" s="30" t="str">
        <f aca="false">IF(B549="","",IFERROR(INDEX(Employees!$B$5:$B$104,MATCH(B549,Employees!$A$5:$A$104,0)),"Unknown code"))</f>
        <v/>
      </c>
      <c r="D549" s="37"/>
      <c r="E549" s="27"/>
      <c r="F549" s="32" t="str">
        <f aca="false">IF(OR(A549="",B549=""),"",IF(Settings!$B$13="Y",INT(IF(UPPER(E549)="Y",D549,MAX(0,D549-Settings!$B$9)))+IF(MOD(IF(UPPER(E549)="Y",D549,MAX(0,D549-Settings!$B$9)),1)&lt;0.25,0,IF(MOD(IF(UPPER(E549)="Y",D549,MAX(0,D549-Settings!$B$9)),1)&lt;=0.5,0.5,1)),IF(UPPER(E549)="Y",D549,MAX(0,D549-Settings!$B$9))))</f>
        <v/>
      </c>
      <c r="G549" s="33" t="str">
        <f aca="false">IF(F549="","",IFERROR(INDEX(Employees!$I$5:$I$104,MATCH(B549,Employees!$A$5:$A$104,0)),0))</f>
        <v/>
      </c>
      <c r="H549" s="34" t="str">
        <f aca="false">IF(F549="","",ROUND(F549*G549,0))</f>
        <v/>
      </c>
      <c r="I549" s="35" t="str">
        <f aca="false">IF(A549="","","Q"&amp;(INT(MOD(MONTH(A549)-4,12)/3)+1)&amp;" "&amp;IF(MONTH(A549)&gt;=4,YEAR(A549),YEAR(A549)-1)&amp;"-"&amp;RIGHT(IF(MONTH(A549)&gt;=4,YEAR(A549),YEAR(A549)-1)+1,2))</f>
        <v/>
      </c>
      <c r="J549" s="27"/>
      <c r="K549" s="27"/>
    </row>
    <row r="550" customFormat="false" ht="15" hidden="false" customHeight="true" outlineLevel="0" collapsed="false">
      <c r="A550" s="36"/>
      <c r="B550" s="27"/>
      <c r="C550" s="30" t="str">
        <f aca="false">IF(B550="","",IFERROR(INDEX(Employees!$B$5:$B$104,MATCH(B550,Employees!$A$5:$A$104,0)),"Unknown code"))</f>
        <v/>
      </c>
      <c r="D550" s="37"/>
      <c r="E550" s="27"/>
      <c r="F550" s="32" t="str">
        <f aca="false">IF(OR(A550="",B550=""),"",IF(Settings!$B$13="Y",INT(IF(UPPER(E550)="Y",D550,MAX(0,D550-Settings!$B$9)))+IF(MOD(IF(UPPER(E550)="Y",D550,MAX(0,D550-Settings!$B$9)),1)&lt;0.25,0,IF(MOD(IF(UPPER(E550)="Y",D550,MAX(0,D550-Settings!$B$9)),1)&lt;=0.5,0.5,1)),IF(UPPER(E550)="Y",D550,MAX(0,D550-Settings!$B$9))))</f>
        <v/>
      </c>
      <c r="G550" s="33" t="str">
        <f aca="false">IF(F550="","",IFERROR(INDEX(Employees!$I$5:$I$104,MATCH(B550,Employees!$A$5:$A$104,0)),0))</f>
        <v/>
      </c>
      <c r="H550" s="34" t="str">
        <f aca="false">IF(F550="","",ROUND(F550*G550,0))</f>
        <v/>
      </c>
      <c r="I550" s="35" t="str">
        <f aca="false">IF(A550="","","Q"&amp;(INT(MOD(MONTH(A550)-4,12)/3)+1)&amp;" "&amp;IF(MONTH(A550)&gt;=4,YEAR(A550),YEAR(A550)-1)&amp;"-"&amp;RIGHT(IF(MONTH(A550)&gt;=4,YEAR(A550),YEAR(A550)-1)+1,2))</f>
        <v/>
      </c>
      <c r="J550" s="27"/>
      <c r="K550" s="27"/>
    </row>
    <row r="551" customFormat="false" ht="15" hidden="false" customHeight="true" outlineLevel="0" collapsed="false">
      <c r="A551" s="36"/>
      <c r="B551" s="27"/>
      <c r="C551" s="30" t="str">
        <f aca="false">IF(B551="","",IFERROR(INDEX(Employees!$B$5:$B$104,MATCH(B551,Employees!$A$5:$A$104,0)),"Unknown code"))</f>
        <v/>
      </c>
      <c r="D551" s="37"/>
      <c r="E551" s="27"/>
      <c r="F551" s="32" t="str">
        <f aca="false">IF(OR(A551="",B551=""),"",IF(Settings!$B$13="Y",INT(IF(UPPER(E551)="Y",D551,MAX(0,D551-Settings!$B$9)))+IF(MOD(IF(UPPER(E551)="Y",D551,MAX(0,D551-Settings!$B$9)),1)&lt;0.25,0,IF(MOD(IF(UPPER(E551)="Y",D551,MAX(0,D551-Settings!$B$9)),1)&lt;=0.5,0.5,1)),IF(UPPER(E551)="Y",D551,MAX(0,D551-Settings!$B$9))))</f>
        <v/>
      </c>
      <c r="G551" s="33" t="str">
        <f aca="false">IF(F551="","",IFERROR(INDEX(Employees!$I$5:$I$104,MATCH(B551,Employees!$A$5:$A$104,0)),0))</f>
        <v/>
      </c>
      <c r="H551" s="34" t="str">
        <f aca="false">IF(F551="","",ROUND(F551*G551,0))</f>
        <v/>
      </c>
      <c r="I551" s="35" t="str">
        <f aca="false">IF(A551="","","Q"&amp;(INT(MOD(MONTH(A551)-4,12)/3)+1)&amp;" "&amp;IF(MONTH(A551)&gt;=4,YEAR(A551),YEAR(A551)-1)&amp;"-"&amp;RIGHT(IF(MONTH(A551)&gt;=4,YEAR(A551),YEAR(A551)-1)+1,2))</f>
        <v/>
      </c>
      <c r="J551" s="27"/>
      <c r="K551" s="27"/>
    </row>
    <row r="552" customFormat="false" ht="15" hidden="false" customHeight="true" outlineLevel="0" collapsed="false">
      <c r="A552" s="36"/>
      <c r="B552" s="27"/>
      <c r="C552" s="30" t="str">
        <f aca="false">IF(B552="","",IFERROR(INDEX(Employees!$B$5:$B$104,MATCH(B552,Employees!$A$5:$A$104,0)),"Unknown code"))</f>
        <v/>
      </c>
      <c r="D552" s="37"/>
      <c r="E552" s="27"/>
      <c r="F552" s="32" t="str">
        <f aca="false">IF(OR(A552="",B552=""),"",IF(Settings!$B$13="Y",INT(IF(UPPER(E552)="Y",D552,MAX(0,D552-Settings!$B$9)))+IF(MOD(IF(UPPER(E552)="Y",D552,MAX(0,D552-Settings!$B$9)),1)&lt;0.25,0,IF(MOD(IF(UPPER(E552)="Y",D552,MAX(0,D552-Settings!$B$9)),1)&lt;=0.5,0.5,1)),IF(UPPER(E552)="Y",D552,MAX(0,D552-Settings!$B$9))))</f>
        <v/>
      </c>
      <c r="G552" s="33" t="str">
        <f aca="false">IF(F552="","",IFERROR(INDEX(Employees!$I$5:$I$104,MATCH(B552,Employees!$A$5:$A$104,0)),0))</f>
        <v/>
      </c>
      <c r="H552" s="34" t="str">
        <f aca="false">IF(F552="","",ROUND(F552*G552,0))</f>
        <v/>
      </c>
      <c r="I552" s="35" t="str">
        <f aca="false">IF(A552="","","Q"&amp;(INT(MOD(MONTH(A552)-4,12)/3)+1)&amp;" "&amp;IF(MONTH(A552)&gt;=4,YEAR(A552),YEAR(A552)-1)&amp;"-"&amp;RIGHT(IF(MONTH(A552)&gt;=4,YEAR(A552),YEAR(A552)-1)+1,2))</f>
        <v/>
      </c>
      <c r="J552" s="27"/>
      <c r="K552" s="27"/>
    </row>
    <row r="553" customFormat="false" ht="15" hidden="false" customHeight="true" outlineLevel="0" collapsed="false">
      <c r="A553" s="36"/>
      <c r="B553" s="27"/>
      <c r="C553" s="30" t="str">
        <f aca="false">IF(B553="","",IFERROR(INDEX(Employees!$B$5:$B$104,MATCH(B553,Employees!$A$5:$A$104,0)),"Unknown code"))</f>
        <v/>
      </c>
      <c r="D553" s="37"/>
      <c r="E553" s="27"/>
      <c r="F553" s="32" t="str">
        <f aca="false">IF(OR(A553="",B553=""),"",IF(Settings!$B$13="Y",INT(IF(UPPER(E553)="Y",D553,MAX(0,D553-Settings!$B$9)))+IF(MOD(IF(UPPER(E553)="Y",D553,MAX(0,D553-Settings!$B$9)),1)&lt;0.25,0,IF(MOD(IF(UPPER(E553)="Y",D553,MAX(0,D553-Settings!$B$9)),1)&lt;=0.5,0.5,1)),IF(UPPER(E553)="Y",D553,MAX(0,D553-Settings!$B$9))))</f>
        <v/>
      </c>
      <c r="G553" s="33" t="str">
        <f aca="false">IF(F553="","",IFERROR(INDEX(Employees!$I$5:$I$104,MATCH(B553,Employees!$A$5:$A$104,0)),0))</f>
        <v/>
      </c>
      <c r="H553" s="34" t="str">
        <f aca="false">IF(F553="","",ROUND(F553*G553,0))</f>
        <v/>
      </c>
      <c r="I553" s="35" t="str">
        <f aca="false">IF(A553="","","Q"&amp;(INT(MOD(MONTH(A553)-4,12)/3)+1)&amp;" "&amp;IF(MONTH(A553)&gt;=4,YEAR(A553),YEAR(A553)-1)&amp;"-"&amp;RIGHT(IF(MONTH(A553)&gt;=4,YEAR(A553),YEAR(A553)-1)+1,2))</f>
        <v/>
      </c>
      <c r="J553" s="27"/>
      <c r="K553" s="27"/>
    </row>
    <row r="554" customFormat="false" ht="15" hidden="false" customHeight="true" outlineLevel="0" collapsed="false">
      <c r="A554" s="36"/>
      <c r="B554" s="27"/>
      <c r="C554" s="30" t="str">
        <f aca="false">IF(B554="","",IFERROR(INDEX(Employees!$B$5:$B$104,MATCH(B554,Employees!$A$5:$A$104,0)),"Unknown code"))</f>
        <v/>
      </c>
      <c r="D554" s="37"/>
      <c r="E554" s="27"/>
      <c r="F554" s="32" t="str">
        <f aca="false">IF(OR(A554="",B554=""),"",IF(Settings!$B$13="Y",INT(IF(UPPER(E554)="Y",D554,MAX(0,D554-Settings!$B$9)))+IF(MOD(IF(UPPER(E554)="Y",D554,MAX(0,D554-Settings!$B$9)),1)&lt;0.25,0,IF(MOD(IF(UPPER(E554)="Y",D554,MAX(0,D554-Settings!$B$9)),1)&lt;=0.5,0.5,1)),IF(UPPER(E554)="Y",D554,MAX(0,D554-Settings!$B$9))))</f>
        <v/>
      </c>
      <c r="G554" s="33" t="str">
        <f aca="false">IF(F554="","",IFERROR(INDEX(Employees!$I$5:$I$104,MATCH(B554,Employees!$A$5:$A$104,0)),0))</f>
        <v/>
      </c>
      <c r="H554" s="34" t="str">
        <f aca="false">IF(F554="","",ROUND(F554*G554,0))</f>
        <v/>
      </c>
      <c r="I554" s="35" t="str">
        <f aca="false">IF(A554="","","Q"&amp;(INT(MOD(MONTH(A554)-4,12)/3)+1)&amp;" "&amp;IF(MONTH(A554)&gt;=4,YEAR(A554),YEAR(A554)-1)&amp;"-"&amp;RIGHT(IF(MONTH(A554)&gt;=4,YEAR(A554),YEAR(A554)-1)+1,2))</f>
        <v/>
      </c>
      <c r="J554" s="27"/>
      <c r="K554" s="27"/>
    </row>
    <row r="555" customFormat="false" ht="15" hidden="false" customHeight="true" outlineLevel="0" collapsed="false">
      <c r="A555" s="36"/>
      <c r="B555" s="27"/>
      <c r="C555" s="30" t="str">
        <f aca="false">IF(B555="","",IFERROR(INDEX(Employees!$B$5:$B$104,MATCH(B555,Employees!$A$5:$A$104,0)),"Unknown code"))</f>
        <v/>
      </c>
      <c r="D555" s="37"/>
      <c r="E555" s="27"/>
      <c r="F555" s="32" t="str">
        <f aca="false">IF(OR(A555="",B555=""),"",IF(Settings!$B$13="Y",INT(IF(UPPER(E555)="Y",D555,MAX(0,D555-Settings!$B$9)))+IF(MOD(IF(UPPER(E555)="Y",D555,MAX(0,D555-Settings!$B$9)),1)&lt;0.25,0,IF(MOD(IF(UPPER(E555)="Y",D555,MAX(0,D555-Settings!$B$9)),1)&lt;=0.5,0.5,1)),IF(UPPER(E555)="Y",D555,MAX(0,D555-Settings!$B$9))))</f>
        <v/>
      </c>
      <c r="G555" s="33" t="str">
        <f aca="false">IF(F555="","",IFERROR(INDEX(Employees!$I$5:$I$104,MATCH(B555,Employees!$A$5:$A$104,0)),0))</f>
        <v/>
      </c>
      <c r="H555" s="34" t="str">
        <f aca="false">IF(F555="","",ROUND(F555*G555,0))</f>
        <v/>
      </c>
      <c r="I555" s="35" t="str">
        <f aca="false">IF(A555="","","Q"&amp;(INT(MOD(MONTH(A555)-4,12)/3)+1)&amp;" "&amp;IF(MONTH(A555)&gt;=4,YEAR(A555),YEAR(A555)-1)&amp;"-"&amp;RIGHT(IF(MONTH(A555)&gt;=4,YEAR(A555),YEAR(A555)-1)+1,2))</f>
        <v/>
      </c>
      <c r="J555" s="27"/>
      <c r="K555" s="27"/>
    </row>
    <row r="556" customFormat="false" ht="15" hidden="false" customHeight="true" outlineLevel="0" collapsed="false">
      <c r="A556" s="36"/>
      <c r="B556" s="27"/>
      <c r="C556" s="30" t="str">
        <f aca="false">IF(B556="","",IFERROR(INDEX(Employees!$B$5:$B$104,MATCH(B556,Employees!$A$5:$A$104,0)),"Unknown code"))</f>
        <v/>
      </c>
      <c r="D556" s="37"/>
      <c r="E556" s="27"/>
      <c r="F556" s="32" t="str">
        <f aca="false">IF(OR(A556="",B556=""),"",IF(Settings!$B$13="Y",INT(IF(UPPER(E556)="Y",D556,MAX(0,D556-Settings!$B$9)))+IF(MOD(IF(UPPER(E556)="Y",D556,MAX(0,D556-Settings!$B$9)),1)&lt;0.25,0,IF(MOD(IF(UPPER(E556)="Y",D556,MAX(0,D556-Settings!$B$9)),1)&lt;=0.5,0.5,1)),IF(UPPER(E556)="Y",D556,MAX(0,D556-Settings!$B$9))))</f>
        <v/>
      </c>
      <c r="G556" s="33" t="str">
        <f aca="false">IF(F556="","",IFERROR(INDEX(Employees!$I$5:$I$104,MATCH(B556,Employees!$A$5:$A$104,0)),0))</f>
        <v/>
      </c>
      <c r="H556" s="34" t="str">
        <f aca="false">IF(F556="","",ROUND(F556*G556,0))</f>
        <v/>
      </c>
      <c r="I556" s="35" t="str">
        <f aca="false">IF(A556="","","Q"&amp;(INT(MOD(MONTH(A556)-4,12)/3)+1)&amp;" "&amp;IF(MONTH(A556)&gt;=4,YEAR(A556),YEAR(A556)-1)&amp;"-"&amp;RIGHT(IF(MONTH(A556)&gt;=4,YEAR(A556),YEAR(A556)-1)+1,2))</f>
        <v/>
      </c>
      <c r="J556" s="27"/>
      <c r="K556" s="27"/>
    </row>
    <row r="557" customFormat="false" ht="15" hidden="false" customHeight="true" outlineLevel="0" collapsed="false">
      <c r="A557" s="36"/>
      <c r="B557" s="27"/>
      <c r="C557" s="30" t="str">
        <f aca="false">IF(B557="","",IFERROR(INDEX(Employees!$B$5:$B$104,MATCH(B557,Employees!$A$5:$A$104,0)),"Unknown code"))</f>
        <v/>
      </c>
      <c r="D557" s="37"/>
      <c r="E557" s="27"/>
      <c r="F557" s="32" t="str">
        <f aca="false">IF(OR(A557="",B557=""),"",IF(Settings!$B$13="Y",INT(IF(UPPER(E557)="Y",D557,MAX(0,D557-Settings!$B$9)))+IF(MOD(IF(UPPER(E557)="Y",D557,MAX(0,D557-Settings!$B$9)),1)&lt;0.25,0,IF(MOD(IF(UPPER(E557)="Y",D557,MAX(0,D557-Settings!$B$9)),1)&lt;=0.5,0.5,1)),IF(UPPER(E557)="Y",D557,MAX(0,D557-Settings!$B$9))))</f>
        <v/>
      </c>
      <c r="G557" s="33" t="str">
        <f aca="false">IF(F557="","",IFERROR(INDEX(Employees!$I$5:$I$104,MATCH(B557,Employees!$A$5:$A$104,0)),0))</f>
        <v/>
      </c>
      <c r="H557" s="34" t="str">
        <f aca="false">IF(F557="","",ROUND(F557*G557,0))</f>
        <v/>
      </c>
      <c r="I557" s="35" t="str">
        <f aca="false">IF(A557="","","Q"&amp;(INT(MOD(MONTH(A557)-4,12)/3)+1)&amp;" "&amp;IF(MONTH(A557)&gt;=4,YEAR(A557),YEAR(A557)-1)&amp;"-"&amp;RIGHT(IF(MONTH(A557)&gt;=4,YEAR(A557),YEAR(A557)-1)+1,2))</f>
        <v/>
      </c>
      <c r="J557" s="27"/>
      <c r="K557" s="27"/>
    </row>
    <row r="558" customFormat="false" ht="15" hidden="false" customHeight="true" outlineLevel="0" collapsed="false">
      <c r="A558" s="36"/>
      <c r="B558" s="27"/>
      <c r="C558" s="30" t="str">
        <f aca="false">IF(B558="","",IFERROR(INDEX(Employees!$B$5:$B$104,MATCH(B558,Employees!$A$5:$A$104,0)),"Unknown code"))</f>
        <v/>
      </c>
      <c r="D558" s="37"/>
      <c r="E558" s="27"/>
      <c r="F558" s="32" t="str">
        <f aca="false">IF(OR(A558="",B558=""),"",IF(Settings!$B$13="Y",INT(IF(UPPER(E558)="Y",D558,MAX(0,D558-Settings!$B$9)))+IF(MOD(IF(UPPER(E558)="Y",D558,MAX(0,D558-Settings!$B$9)),1)&lt;0.25,0,IF(MOD(IF(UPPER(E558)="Y",D558,MAX(0,D558-Settings!$B$9)),1)&lt;=0.5,0.5,1)),IF(UPPER(E558)="Y",D558,MAX(0,D558-Settings!$B$9))))</f>
        <v/>
      </c>
      <c r="G558" s="33" t="str">
        <f aca="false">IF(F558="","",IFERROR(INDEX(Employees!$I$5:$I$104,MATCH(B558,Employees!$A$5:$A$104,0)),0))</f>
        <v/>
      </c>
      <c r="H558" s="34" t="str">
        <f aca="false">IF(F558="","",ROUND(F558*G558,0))</f>
        <v/>
      </c>
      <c r="I558" s="35" t="str">
        <f aca="false">IF(A558="","","Q"&amp;(INT(MOD(MONTH(A558)-4,12)/3)+1)&amp;" "&amp;IF(MONTH(A558)&gt;=4,YEAR(A558),YEAR(A558)-1)&amp;"-"&amp;RIGHT(IF(MONTH(A558)&gt;=4,YEAR(A558),YEAR(A558)-1)+1,2))</f>
        <v/>
      </c>
      <c r="J558" s="27"/>
      <c r="K558" s="27"/>
    </row>
    <row r="559" customFormat="false" ht="15" hidden="false" customHeight="true" outlineLevel="0" collapsed="false">
      <c r="A559" s="36"/>
      <c r="B559" s="27"/>
      <c r="C559" s="30" t="str">
        <f aca="false">IF(B559="","",IFERROR(INDEX(Employees!$B$5:$B$104,MATCH(B559,Employees!$A$5:$A$104,0)),"Unknown code"))</f>
        <v/>
      </c>
      <c r="D559" s="37"/>
      <c r="E559" s="27"/>
      <c r="F559" s="32" t="str">
        <f aca="false">IF(OR(A559="",B559=""),"",IF(Settings!$B$13="Y",INT(IF(UPPER(E559)="Y",D559,MAX(0,D559-Settings!$B$9)))+IF(MOD(IF(UPPER(E559)="Y",D559,MAX(0,D559-Settings!$B$9)),1)&lt;0.25,0,IF(MOD(IF(UPPER(E559)="Y",D559,MAX(0,D559-Settings!$B$9)),1)&lt;=0.5,0.5,1)),IF(UPPER(E559)="Y",D559,MAX(0,D559-Settings!$B$9))))</f>
        <v/>
      </c>
      <c r="G559" s="33" t="str">
        <f aca="false">IF(F559="","",IFERROR(INDEX(Employees!$I$5:$I$104,MATCH(B559,Employees!$A$5:$A$104,0)),0))</f>
        <v/>
      </c>
      <c r="H559" s="34" t="str">
        <f aca="false">IF(F559="","",ROUND(F559*G559,0))</f>
        <v/>
      </c>
      <c r="I559" s="35" t="str">
        <f aca="false">IF(A559="","","Q"&amp;(INT(MOD(MONTH(A559)-4,12)/3)+1)&amp;" "&amp;IF(MONTH(A559)&gt;=4,YEAR(A559),YEAR(A559)-1)&amp;"-"&amp;RIGHT(IF(MONTH(A559)&gt;=4,YEAR(A559),YEAR(A559)-1)+1,2))</f>
        <v/>
      </c>
      <c r="J559" s="27"/>
      <c r="K559" s="27"/>
    </row>
    <row r="560" customFormat="false" ht="15" hidden="false" customHeight="true" outlineLevel="0" collapsed="false">
      <c r="A560" s="36"/>
      <c r="B560" s="27"/>
      <c r="C560" s="30" t="str">
        <f aca="false">IF(B560="","",IFERROR(INDEX(Employees!$B$5:$B$104,MATCH(B560,Employees!$A$5:$A$104,0)),"Unknown code"))</f>
        <v/>
      </c>
      <c r="D560" s="37"/>
      <c r="E560" s="27"/>
      <c r="F560" s="32" t="str">
        <f aca="false">IF(OR(A560="",B560=""),"",IF(Settings!$B$13="Y",INT(IF(UPPER(E560)="Y",D560,MAX(0,D560-Settings!$B$9)))+IF(MOD(IF(UPPER(E560)="Y",D560,MAX(0,D560-Settings!$B$9)),1)&lt;0.25,0,IF(MOD(IF(UPPER(E560)="Y",D560,MAX(0,D560-Settings!$B$9)),1)&lt;=0.5,0.5,1)),IF(UPPER(E560)="Y",D560,MAX(0,D560-Settings!$B$9))))</f>
        <v/>
      </c>
      <c r="G560" s="33" t="str">
        <f aca="false">IF(F560="","",IFERROR(INDEX(Employees!$I$5:$I$104,MATCH(B560,Employees!$A$5:$A$104,0)),0))</f>
        <v/>
      </c>
      <c r="H560" s="34" t="str">
        <f aca="false">IF(F560="","",ROUND(F560*G560,0))</f>
        <v/>
      </c>
      <c r="I560" s="35" t="str">
        <f aca="false">IF(A560="","","Q"&amp;(INT(MOD(MONTH(A560)-4,12)/3)+1)&amp;" "&amp;IF(MONTH(A560)&gt;=4,YEAR(A560),YEAR(A560)-1)&amp;"-"&amp;RIGHT(IF(MONTH(A560)&gt;=4,YEAR(A560),YEAR(A560)-1)+1,2))</f>
        <v/>
      </c>
      <c r="J560" s="27"/>
      <c r="K560" s="27"/>
    </row>
    <row r="561" customFormat="false" ht="15" hidden="false" customHeight="true" outlineLevel="0" collapsed="false">
      <c r="A561" s="36"/>
      <c r="B561" s="27"/>
      <c r="C561" s="30" t="str">
        <f aca="false">IF(B561="","",IFERROR(INDEX(Employees!$B$5:$B$104,MATCH(B561,Employees!$A$5:$A$104,0)),"Unknown code"))</f>
        <v/>
      </c>
      <c r="D561" s="37"/>
      <c r="E561" s="27"/>
      <c r="F561" s="32" t="str">
        <f aca="false">IF(OR(A561="",B561=""),"",IF(Settings!$B$13="Y",INT(IF(UPPER(E561)="Y",D561,MAX(0,D561-Settings!$B$9)))+IF(MOD(IF(UPPER(E561)="Y",D561,MAX(0,D561-Settings!$B$9)),1)&lt;0.25,0,IF(MOD(IF(UPPER(E561)="Y",D561,MAX(0,D561-Settings!$B$9)),1)&lt;=0.5,0.5,1)),IF(UPPER(E561)="Y",D561,MAX(0,D561-Settings!$B$9))))</f>
        <v/>
      </c>
      <c r="G561" s="33" t="str">
        <f aca="false">IF(F561="","",IFERROR(INDEX(Employees!$I$5:$I$104,MATCH(B561,Employees!$A$5:$A$104,0)),0))</f>
        <v/>
      </c>
      <c r="H561" s="34" t="str">
        <f aca="false">IF(F561="","",ROUND(F561*G561,0))</f>
        <v/>
      </c>
      <c r="I561" s="35" t="str">
        <f aca="false">IF(A561="","","Q"&amp;(INT(MOD(MONTH(A561)-4,12)/3)+1)&amp;" "&amp;IF(MONTH(A561)&gt;=4,YEAR(A561),YEAR(A561)-1)&amp;"-"&amp;RIGHT(IF(MONTH(A561)&gt;=4,YEAR(A561),YEAR(A561)-1)+1,2))</f>
        <v/>
      </c>
      <c r="J561" s="27"/>
      <c r="K561" s="27"/>
    </row>
    <row r="562" customFormat="false" ht="15" hidden="false" customHeight="true" outlineLevel="0" collapsed="false">
      <c r="A562" s="36"/>
      <c r="B562" s="27"/>
      <c r="C562" s="30" t="str">
        <f aca="false">IF(B562="","",IFERROR(INDEX(Employees!$B$5:$B$104,MATCH(B562,Employees!$A$5:$A$104,0)),"Unknown code"))</f>
        <v/>
      </c>
      <c r="D562" s="37"/>
      <c r="E562" s="27"/>
      <c r="F562" s="32" t="str">
        <f aca="false">IF(OR(A562="",B562=""),"",IF(Settings!$B$13="Y",INT(IF(UPPER(E562)="Y",D562,MAX(0,D562-Settings!$B$9)))+IF(MOD(IF(UPPER(E562)="Y",D562,MAX(0,D562-Settings!$B$9)),1)&lt;0.25,0,IF(MOD(IF(UPPER(E562)="Y",D562,MAX(0,D562-Settings!$B$9)),1)&lt;=0.5,0.5,1)),IF(UPPER(E562)="Y",D562,MAX(0,D562-Settings!$B$9))))</f>
        <v/>
      </c>
      <c r="G562" s="33" t="str">
        <f aca="false">IF(F562="","",IFERROR(INDEX(Employees!$I$5:$I$104,MATCH(B562,Employees!$A$5:$A$104,0)),0))</f>
        <v/>
      </c>
      <c r="H562" s="34" t="str">
        <f aca="false">IF(F562="","",ROUND(F562*G562,0))</f>
        <v/>
      </c>
      <c r="I562" s="35" t="str">
        <f aca="false">IF(A562="","","Q"&amp;(INT(MOD(MONTH(A562)-4,12)/3)+1)&amp;" "&amp;IF(MONTH(A562)&gt;=4,YEAR(A562),YEAR(A562)-1)&amp;"-"&amp;RIGHT(IF(MONTH(A562)&gt;=4,YEAR(A562),YEAR(A562)-1)+1,2))</f>
        <v/>
      </c>
      <c r="J562" s="27"/>
      <c r="K562" s="27"/>
    </row>
    <row r="563" customFormat="false" ht="15" hidden="false" customHeight="true" outlineLevel="0" collapsed="false">
      <c r="A563" s="36"/>
      <c r="B563" s="27"/>
      <c r="C563" s="30" t="str">
        <f aca="false">IF(B563="","",IFERROR(INDEX(Employees!$B$5:$B$104,MATCH(B563,Employees!$A$5:$A$104,0)),"Unknown code"))</f>
        <v/>
      </c>
      <c r="D563" s="37"/>
      <c r="E563" s="27"/>
      <c r="F563" s="32" t="str">
        <f aca="false">IF(OR(A563="",B563=""),"",IF(Settings!$B$13="Y",INT(IF(UPPER(E563)="Y",D563,MAX(0,D563-Settings!$B$9)))+IF(MOD(IF(UPPER(E563)="Y",D563,MAX(0,D563-Settings!$B$9)),1)&lt;0.25,0,IF(MOD(IF(UPPER(E563)="Y",D563,MAX(0,D563-Settings!$B$9)),1)&lt;=0.5,0.5,1)),IF(UPPER(E563)="Y",D563,MAX(0,D563-Settings!$B$9))))</f>
        <v/>
      </c>
      <c r="G563" s="33" t="str">
        <f aca="false">IF(F563="","",IFERROR(INDEX(Employees!$I$5:$I$104,MATCH(B563,Employees!$A$5:$A$104,0)),0))</f>
        <v/>
      </c>
      <c r="H563" s="34" t="str">
        <f aca="false">IF(F563="","",ROUND(F563*G563,0))</f>
        <v/>
      </c>
      <c r="I563" s="35" t="str">
        <f aca="false">IF(A563="","","Q"&amp;(INT(MOD(MONTH(A563)-4,12)/3)+1)&amp;" "&amp;IF(MONTH(A563)&gt;=4,YEAR(A563),YEAR(A563)-1)&amp;"-"&amp;RIGHT(IF(MONTH(A563)&gt;=4,YEAR(A563),YEAR(A563)-1)+1,2))</f>
        <v/>
      </c>
      <c r="J563" s="27"/>
      <c r="K563" s="27"/>
    </row>
    <row r="564" customFormat="false" ht="15" hidden="false" customHeight="true" outlineLevel="0" collapsed="false">
      <c r="A564" s="36"/>
      <c r="B564" s="27"/>
      <c r="C564" s="30" t="str">
        <f aca="false">IF(B564="","",IFERROR(INDEX(Employees!$B$5:$B$104,MATCH(B564,Employees!$A$5:$A$104,0)),"Unknown code"))</f>
        <v/>
      </c>
      <c r="D564" s="37"/>
      <c r="E564" s="27"/>
      <c r="F564" s="32" t="str">
        <f aca="false">IF(OR(A564="",B564=""),"",IF(Settings!$B$13="Y",INT(IF(UPPER(E564)="Y",D564,MAX(0,D564-Settings!$B$9)))+IF(MOD(IF(UPPER(E564)="Y",D564,MAX(0,D564-Settings!$B$9)),1)&lt;0.25,0,IF(MOD(IF(UPPER(E564)="Y",D564,MAX(0,D564-Settings!$B$9)),1)&lt;=0.5,0.5,1)),IF(UPPER(E564)="Y",D564,MAX(0,D564-Settings!$B$9))))</f>
        <v/>
      </c>
      <c r="G564" s="33" t="str">
        <f aca="false">IF(F564="","",IFERROR(INDEX(Employees!$I$5:$I$104,MATCH(B564,Employees!$A$5:$A$104,0)),0))</f>
        <v/>
      </c>
      <c r="H564" s="34" t="str">
        <f aca="false">IF(F564="","",ROUND(F564*G564,0))</f>
        <v/>
      </c>
      <c r="I564" s="35" t="str">
        <f aca="false">IF(A564="","","Q"&amp;(INT(MOD(MONTH(A564)-4,12)/3)+1)&amp;" "&amp;IF(MONTH(A564)&gt;=4,YEAR(A564),YEAR(A564)-1)&amp;"-"&amp;RIGHT(IF(MONTH(A564)&gt;=4,YEAR(A564),YEAR(A564)-1)+1,2))</f>
        <v/>
      </c>
      <c r="J564" s="27"/>
      <c r="K564" s="27"/>
    </row>
    <row r="565" customFormat="false" ht="15" hidden="false" customHeight="true" outlineLevel="0" collapsed="false">
      <c r="A565" s="36"/>
      <c r="B565" s="27"/>
      <c r="C565" s="30" t="str">
        <f aca="false">IF(B565="","",IFERROR(INDEX(Employees!$B$5:$B$104,MATCH(B565,Employees!$A$5:$A$104,0)),"Unknown code"))</f>
        <v/>
      </c>
      <c r="D565" s="37"/>
      <c r="E565" s="27"/>
      <c r="F565" s="32" t="str">
        <f aca="false">IF(OR(A565="",B565=""),"",IF(Settings!$B$13="Y",INT(IF(UPPER(E565)="Y",D565,MAX(0,D565-Settings!$B$9)))+IF(MOD(IF(UPPER(E565)="Y",D565,MAX(0,D565-Settings!$B$9)),1)&lt;0.25,0,IF(MOD(IF(UPPER(E565)="Y",D565,MAX(0,D565-Settings!$B$9)),1)&lt;=0.5,0.5,1)),IF(UPPER(E565)="Y",D565,MAX(0,D565-Settings!$B$9))))</f>
        <v/>
      </c>
      <c r="G565" s="33" t="str">
        <f aca="false">IF(F565="","",IFERROR(INDEX(Employees!$I$5:$I$104,MATCH(B565,Employees!$A$5:$A$104,0)),0))</f>
        <v/>
      </c>
      <c r="H565" s="34" t="str">
        <f aca="false">IF(F565="","",ROUND(F565*G565,0))</f>
        <v/>
      </c>
      <c r="I565" s="35" t="str">
        <f aca="false">IF(A565="","","Q"&amp;(INT(MOD(MONTH(A565)-4,12)/3)+1)&amp;" "&amp;IF(MONTH(A565)&gt;=4,YEAR(A565),YEAR(A565)-1)&amp;"-"&amp;RIGHT(IF(MONTH(A565)&gt;=4,YEAR(A565),YEAR(A565)-1)+1,2))</f>
        <v/>
      </c>
      <c r="J565" s="27"/>
      <c r="K565" s="27"/>
    </row>
    <row r="566" customFormat="false" ht="15" hidden="false" customHeight="true" outlineLevel="0" collapsed="false">
      <c r="A566" s="36"/>
      <c r="B566" s="27"/>
      <c r="C566" s="30" t="str">
        <f aca="false">IF(B566="","",IFERROR(INDEX(Employees!$B$5:$B$104,MATCH(B566,Employees!$A$5:$A$104,0)),"Unknown code"))</f>
        <v/>
      </c>
      <c r="D566" s="37"/>
      <c r="E566" s="27"/>
      <c r="F566" s="32" t="str">
        <f aca="false">IF(OR(A566="",B566=""),"",IF(Settings!$B$13="Y",INT(IF(UPPER(E566)="Y",D566,MAX(0,D566-Settings!$B$9)))+IF(MOD(IF(UPPER(E566)="Y",D566,MAX(0,D566-Settings!$B$9)),1)&lt;0.25,0,IF(MOD(IF(UPPER(E566)="Y",D566,MAX(0,D566-Settings!$B$9)),1)&lt;=0.5,0.5,1)),IF(UPPER(E566)="Y",D566,MAX(0,D566-Settings!$B$9))))</f>
        <v/>
      </c>
      <c r="G566" s="33" t="str">
        <f aca="false">IF(F566="","",IFERROR(INDEX(Employees!$I$5:$I$104,MATCH(B566,Employees!$A$5:$A$104,0)),0))</f>
        <v/>
      </c>
      <c r="H566" s="34" t="str">
        <f aca="false">IF(F566="","",ROUND(F566*G566,0))</f>
        <v/>
      </c>
      <c r="I566" s="35" t="str">
        <f aca="false">IF(A566="","","Q"&amp;(INT(MOD(MONTH(A566)-4,12)/3)+1)&amp;" "&amp;IF(MONTH(A566)&gt;=4,YEAR(A566),YEAR(A566)-1)&amp;"-"&amp;RIGHT(IF(MONTH(A566)&gt;=4,YEAR(A566),YEAR(A566)-1)+1,2))</f>
        <v/>
      </c>
      <c r="J566" s="27"/>
      <c r="K566" s="27"/>
    </row>
    <row r="567" customFormat="false" ht="15" hidden="false" customHeight="true" outlineLevel="0" collapsed="false">
      <c r="A567" s="36"/>
      <c r="B567" s="27"/>
      <c r="C567" s="30" t="str">
        <f aca="false">IF(B567="","",IFERROR(INDEX(Employees!$B$5:$B$104,MATCH(B567,Employees!$A$5:$A$104,0)),"Unknown code"))</f>
        <v/>
      </c>
      <c r="D567" s="37"/>
      <c r="E567" s="27"/>
      <c r="F567" s="32" t="str">
        <f aca="false">IF(OR(A567="",B567=""),"",IF(Settings!$B$13="Y",INT(IF(UPPER(E567)="Y",D567,MAX(0,D567-Settings!$B$9)))+IF(MOD(IF(UPPER(E567)="Y",D567,MAX(0,D567-Settings!$B$9)),1)&lt;0.25,0,IF(MOD(IF(UPPER(E567)="Y",D567,MAX(0,D567-Settings!$B$9)),1)&lt;=0.5,0.5,1)),IF(UPPER(E567)="Y",D567,MAX(0,D567-Settings!$B$9))))</f>
        <v/>
      </c>
      <c r="G567" s="33" t="str">
        <f aca="false">IF(F567="","",IFERROR(INDEX(Employees!$I$5:$I$104,MATCH(B567,Employees!$A$5:$A$104,0)),0))</f>
        <v/>
      </c>
      <c r="H567" s="34" t="str">
        <f aca="false">IF(F567="","",ROUND(F567*G567,0))</f>
        <v/>
      </c>
      <c r="I567" s="35" t="str">
        <f aca="false">IF(A567="","","Q"&amp;(INT(MOD(MONTH(A567)-4,12)/3)+1)&amp;" "&amp;IF(MONTH(A567)&gt;=4,YEAR(A567),YEAR(A567)-1)&amp;"-"&amp;RIGHT(IF(MONTH(A567)&gt;=4,YEAR(A567),YEAR(A567)-1)+1,2))</f>
        <v/>
      </c>
      <c r="J567" s="27"/>
      <c r="K567" s="27"/>
    </row>
    <row r="568" customFormat="false" ht="15" hidden="false" customHeight="true" outlineLevel="0" collapsed="false">
      <c r="A568" s="36"/>
      <c r="B568" s="27"/>
      <c r="C568" s="30" t="str">
        <f aca="false">IF(B568="","",IFERROR(INDEX(Employees!$B$5:$B$104,MATCH(B568,Employees!$A$5:$A$104,0)),"Unknown code"))</f>
        <v/>
      </c>
      <c r="D568" s="37"/>
      <c r="E568" s="27"/>
      <c r="F568" s="32" t="str">
        <f aca="false">IF(OR(A568="",B568=""),"",IF(Settings!$B$13="Y",INT(IF(UPPER(E568)="Y",D568,MAX(0,D568-Settings!$B$9)))+IF(MOD(IF(UPPER(E568)="Y",D568,MAX(0,D568-Settings!$B$9)),1)&lt;0.25,0,IF(MOD(IF(UPPER(E568)="Y",D568,MAX(0,D568-Settings!$B$9)),1)&lt;=0.5,0.5,1)),IF(UPPER(E568)="Y",D568,MAX(0,D568-Settings!$B$9))))</f>
        <v/>
      </c>
      <c r="G568" s="33" t="str">
        <f aca="false">IF(F568="","",IFERROR(INDEX(Employees!$I$5:$I$104,MATCH(B568,Employees!$A$5:$A$104,0)),0))</f>
        <v/>
      </c>
      <c r="H568" s="34" t="str">
        <f aca="false">IF(F568="","",ROUND(F568*G568,0))</f>
        <v/>
      </c>
      <c r="I568" s="35" t="str">
        <f aca="false">IF(A568="","","Q"&amp;(INT(MOD(MONTH(A568)-4,12)/3)+1)&amp;" "&amp;IF(MONTH(A568)&gt;=4,YEAR(A568),YEAR(A568)-1)&amp;"-"&amp;RIGHT(IF(MONTH(A568)&gt;=4,YEAR(A568),YEAR(A568)-1)+1,2))</f>
        <v/>
      </c>
      <c r="J568" s="27"/>
      <c r="K568" s="27"/>
    </row>
    <row r="569" customFormat="false" ht="15" hidden="false" customHeight="true" outlineLevel="0" collapsed="false">
      <c r="A569" s="36"/>
      <c r="B569" s="27"/>
      <c r="C569" s="30" t="str">
        <f aca="false">IF(B569="","",IFERROR(INDEX(Employees!$B$5:$B$104,MATCH(B569,Employees!$A$5:$A$104,0)),"Unknown code"))</f>
        <v/>
      </c>
      <c r="D569" s="37"/>
      <c r="E569" s="27"/>
      <c r="F569" s="32" t="str">
        <f aca="false">IF(OR(A569="",B569=""),"",IF(Settings!$B$13="Y",INT(IF(UPPER(E569)="Y",D569,MAX(0,D569-Settings!$B$9)))+IF(MOD(IF(UPPER(E569)="Y",D569,MAX(0,D569-Settings!$B$9)),1)&lt;0.25,0,IF(MOD(IF(UPPER(E569)="Y",D569,MAX(0,D569-Settings!$B$9)),1)&lt;=0.5,0.5,1)),IF(UPPER(E569)="Y",D569,MAX(0,D569-Settings!$B$9))))</f>
        <v/>
      </c>
      <c r="G569" s="33" t="str">
        <f aca="false">IF(F569="","",IFERROR(INDEX(Employees!$I$5:$I$104,MATCH(B569,Employees!$A$5:$A$104,0)),0))</f>
        <v/>
      </c>
      <c r="H569" s="34" t="str">
        <f aca="false">IF(F569="","",ROUND(F569*G569,0))</f>
        <v/>
      </c>
      <c r="I569" s="35" t="str">
        <f aca="false">IF(A569="","","Q"&amp;(INT(MOD(MONTH(A569)-4,12)/3)+1)&amp;" "&amp;IF(MONTH(A569)&gt;=4,YEAR(A569),YEAR(A569)-1)&amp;"-"&amp;RIGHT(IF(MONTH(A569)&gt;=4,YEAR(A569),YEAR(A569)-1)+1,2))</f>
        <v/>
      </c>
      <c r="J569" s="27"/>
      <c r="K569" s="27"/>
    </row>
    <row r="570" customFormat="false" ht="15" hidden="false" customHeight="true" outlineLevel="0" collapsed="false">
      <c r="A570" s="36"/>
      <c r="B570" s="27"/>
      <c r="C570" s="30" t="str">
        <f aca="false">IF(B570="","",IFERROR(INDEX(Employees!$B$5:$B$104,MATCH(B570,Employees!$A$5:$A$104,0)),"Unknown code"))</f>
        <v/>
      </c>
      <c r="D570" s="37"/>
      <c r="E570" s="27"/>
      <c r="F570" s="32" t="str">
        <f aca="false">IF(OR(A570="",B570=""),"",IF(Settings!$B$13="Y",INT(IF(UPPER(E570)="Y",D570,MAX(0,D570-Settings!$B$9)))+IF(MOD(IF(UPPER(E570)="Y",D570,MAX(0,D570-Settings!$B$9)),1)&lt;0.25,0,IF(MOD(IF(UPPER(E570)="Y",D570,MAX(0,D570-Settings!$B$9)),1)&lt;=0.5,0.5,1)),IF(UPPER(E570)="Y",D570,MAX(0,D570-Settings!$B$9))))</f>
        <v/>
      </c>
      <c r="G570" s="33" t="str">
        <f aca="false">IF(F570="","",IFERROR(INDEX(Employees!$I$5:$I$104,MATCH(B570,Employees!$A$5:$A$104,0)),0))</f>
        <v/>
      </c>
      <c r="H570" s="34" t="str">
        <f aca="false">IF(F570="","",ROUND(F570*G570,0))</f>
        <v/>
      </c>
      <c r="I570" s="35" t="str">
        <f aca="false">IF(A570="","","Q"&amp;(INT(MOD(MONTH(A570)-4,12)/3)+1)&amp;" "&amp;IF(MONTH(A570)&gt;=4,YEAR(A570),YEAR(A570)-1)&amp;"-"&amp;RIGHT(IF(MONTH(A570)&gt;=4,YEAR(A570),YEAR(A570)-1)+1,2))</f>
        <v/>
      </c>
      <c r="J570" s="27"/>
      <c r="K570" s="27"/>
    </row>
    <row r="571" customFormat="false" ht="15" hidden="false" customHeight="true" outlineLevel="0" collapsed="false">
      <c r="A571" s="36"/>
      <c r="B571" s="27"/>
      <c r="C571" s="30" t="str">
        <f aca="false">IF(B571="","",IFERROR(INDEX(Employees!$B$5:$B$104,MATCH(B571,Employees!$A$5:$A$104,0)),"Unknown code"))</f>
        <v/>
      </c>
      <c r="D571" s="37"/>
      <c r="E571" s="27"/>
      <c r="F571" s="32" t="str">
        <f aca="false">IF(OR(A571="",B571=""),"",IF(Settings!$B$13="Y",INT(IF(UPPER(E571)="Y",D571,MAX(0,D571-Settings!$B$9)))+IF(MOD(IF(UPPER(E571)="Y",D571,MAX(0,D571-Settings!$B$9)),1)&lt;0.25,0,IF(MOD(IF(UPPER(E571)="Y",D571,MAX(0,D571-Settings!$B$9)),1)&lt;=0.5,0.5,1)),IF(UPPER(E571)="Y",D571,MAX(0,D571-Settings!$B$9))))</f>
        <v/>
      </c>
      <c r="G571" s="33" t="str">
        <f aca="false">IF(F571="","",IFERROR(INDEX(Employees!$I$5:$I$104,MATCH(B571,Employees!$A$5:$A$104,0)),0))</f>
        <v/>
      </c>
      <c r="H571" s="34" t="str">
        <f aca="false">IF(F571="","",ROUND(F571*G571,0))</f>
        <v/>
      </c>
      <c r="I571" s="35" t="str">
        <f aca="false">IF(A571="","","Q"&amp;(INT(MOD(MONTH(A571)-4,12)/3)+1)&amp;" "&amp;IF(MONTH(A571)&gt;=4,YEAR(A571),YEAR(A571)-1)&amp;"-"&amp;RIGHT(IF(MONTH(A571)&gt;=4,YEAR(A571),YEAR(A571)-1)+1,2))</f>
        <v/>
      </c>
      <c r="J571" s="27"/>
      <c r="K571" s="27"/>
    </row>
    <row r="572" customFormat="false" ht="15" hidden="false" customHeight="true" outlineLevel="0" collapsed="false">
      <c r="A572" s="36"/>
      <c r="B572" s="27"/>
      <c r="C572" s="30" t="str">
        <f aca="false">IF(B572="","",IFERROR(INDEX(Employees!$B$5:$B$104,MATCH(B572,Employees!$A$5:$A$104,0)),"Unknown code"))</f>
        <v/>
      </c>
      <c r="D572" s="37"/>
      <c r="E572" s="27"/>
      <c r="F572" s="32" t="str">
        <f aca="false">IF(OR(A572="",B572=""),"",IF(Settings!$B$13="Y",INT(IF(UPPER(E572)="Y",D572,MAX(0,D572-Settings!$B$9)))+IF(MOD(IF(UPPER(E572)="Y",D572,MAX(0,D572-Settings!$B$9)),1)&lt;0.25,0,IF(MOD(IF(UPPER(E572)="Y",D572,MAX(0,D572-Settings!$B$9)),1)&lt;=0.5,0.5,1)),IF(UPPER(E572)="Y",D572,MAX(0,D572-Settings!$B$9))))</f>
        <v/>
      </c>
      <c r="G572" s="33" t="str">
        <f aca="false">IF(F572="","",IFERROR(INDEX(Employees!$I$5:$I$104,MATCH(B572,Employees!$A$5:$A$104,0)),0))</f>
        <v/>
      </c>
      <c r="H572" s="34" t="str">
        <f aca="false">IF(F572="","",ROUND(F572*G572,0))</f>
        <v/>
      </c>
      <c r="I572" s="35" t="str">
        <f aca="false">IF(A572="","","Q"&amp;(INT(MOD(MONTH(A572)-4,12)/3)+1)&amp;" "&amp;IF(MONTH(A572)&gt;=4,YEAR(A572),YEAR(A572)-1)&amp;"-"&amp;RIGHT(IF(MONTH(A572)&gt;=4,YEAR(A572),YEAR(A572)-1)+1,2))</f>
        <v/>
      </c>
      <c r="J572" s="27"/>
      <c r="K572" s="27"/>
    </row>
    <row r="573" customFormat="false" ht="15" hidden="false" customHeight="true" outlineLevel="0" collapsed="false">
      <c r="A573" s="36"/>
      <c r="B573" s="27"/>
      <c r="C573" s="30" t="str">
        <f aca="false">IF(B573="","",IFERROR(INDEX(Employees!$B$5:$B$104,MATCH(B573,Employees!$A$5:$A$104,0)),"Unknown code"))</f>
        <v/>
      </c>
      <c r="D573" s="37"/>
      <c r="E573" s="27"/>
      <c r="F573" s="32" t="str">
        <f aca="false">IF(OR(A573="",B573=""),"",IF(Settings!$B$13="Y",INT(IF(UPPER(E573)="Y",D573,MAX(0,D573-Settings!$B$9)))+IF(MOD(IF(UPPER(E573)="Y",D573,MAX(0,D573-Settings!$B$9)),1)&lt;0.25,0,IF(MOD(IF(UPPER(E573)="Y",D573,MAX(0,D573-Settings!$B$9)),1)&lt;=0.5,0.5,1)),IF(UPPER(E573)="Y",D573,MAX(0,D573-Settings!$B$9))))</f>
        <v/>
      </c>
      <c r="G573" s="33" t="str">
        <f aca="false">IF(F573="","",IFERROR(INDEX(Employees!$I$5:$I$104,MATCH(B573,Employees!$A$5:$A$104,0)),0))</f>
        <v/>
      </c>
      <c r="H573" s="34" t="str">
        <f aca="false">IF(F573="","",ROUND(F573*G573,0))</f>
        <v/>
      </c>
      <c r="I573" s="35" t="str">
        <f aca="false">IF(A573="","","Q"&amp;(INT(MOD(MONTH(A573)-4,12)/3)+1)&amp;" "&amp;IF(MONTH(A573)&gt;=4,YEAR(A573),YEAR(A573)-1)&amp;"-"&amp;RIGHT(IF(MONTH(A573)&gt;=4,YEAR(A573),YEAR(A573)-1)+1,2))</f>
        <v/>
      </c>
      <c r="J573" s="27"/>
      <c r="K573" s="27"/>
    </row>
    <row r="574" customFormat="false" ht="15" hidden="false" customHeight="true" outlineLevel="0" collapsed="false">
      <c r="A574" s="36"/>
      <c r="B574" s="27"/>
      <c r="C574" s="30" t="str">
        <f aca="false">IF(B574="","",IFERROR(INDEX(Employees!$B$5:$B$104,MATCH(B574,Employees!$A$5:$A$104,0)),"Unknown code"))</f>
        <v/>
      </c>
      <c r="D574" s="37"/>
      <c r="E574" s="27"/>
      <c r="F574" s="32" t="str">
        <f aca="false">IF(OR(A574="",B574=""),"",IF(Settings!$B$13="Y",INT(IF(UPPER(E574)="Y",D574,MAX(0,D574-Settings!$B$9)))+IF(MOD(IF(UPPER(E574)="Y",D574,MAX(0,D574-Settings!$B$9)),1)&lt;0.25,0,IF(MOD(IF(UPPER(E574)="Y",D574,MAX(0,D574-Settings!$B$9)),1)&lt;=0.5,0.5,1)),IF(UPPER(E574)="Y",D574,MAX(0,D574-Settings!$B$9))))</f>
        <v/>
      </c>
      <c r="G574" s="33" t="str">
        <f aca="false">IF(F574="","",IFERROR(INDEX(Employees!$I$5:$I$104,MATCH(B574,Employees!$A$5:$A$104,0)),0))</f>
        <v/>
      </c>
      <c r="H574" s="34" t="str">
        <f aca="false">IF(F574="","",ROUND(F574*G574,0))</f>
        <v/>
      </c>
      <c r="I574" s="35" t="str">
        <f aca="false">IF(A574="","","Q"&amp;(INT(MOD(MONTH(A574)-4,12)/3)+1)&amp;" "&amp;IF(MONTH(A574)&gt;=4,YEAR(A574),YEAR(A574)-1)&amp;"-"&amp;RIGHT(IF(MONTH(A574)&gt;=4,YEAR(A574),YEAR(A574)-1)+1,2))</f>
        <v/>
      </c>
      <c r="J574" s="27"/>
      <c r="K574" s="27"/>
    </row>
    <row r="575" customFormat="false" ht="15" hidden="false" customHeight="true" outlineLevel="0" collapsed="false">
      <c r="A575" s="36"/>
      <c r="B575" s="27"/>
      <c r="C575" s="30" t="str">
        <f aca="false">IF(B575="","",IFERROR(INDEX(Employees!$B$5:$B$104,MATCH(B575,Employees!$A$5:$A$104,0)),"Unknown code"))</f>
        <v/>
      </c>
      <c r="D575" s="37"/>
      <c r="E575" s="27"/>
      <c r="F575" s="32" t="str">
        <f aca="false">IF(OR(A575="",B575=""),"",IF(Settings!$B$13="Y",INT(IF(UPPER(E575)="Y",D575,MAX(0,D575-Settings!$B$9)))+IF(MOD(IF(UPPER(E575)="Y",D575,MAX(0,D575-Settings!$B$9)),1)&lt;0.25,0,IF(MOD(IF(UPPER(E575)="Y",D575,MAX(0,D575-Settings!$B$9)),1)&lt;=0.5,0.5,1)),IF(UPPER(E575)="Y",D575,MAX(0,D575-Settings!$B$9))))</f>
        <v/>
      </c>
      <c r="G575" s="33" t="str">
        <f aca="false">IF(F575="","",IFERROR(INDEX(Employees!$I$5:$I$104,MATCH(B575,Employees!$A$5:$A$104,0)),0))</f>
        <v/>
      </c>
      <c r="H575" s="34" t="str">
        <f aca="false">IF(F575="","",ROUND(F575*G575,0))</f>
        <v/>
      </c>
      <c r="I575" s="35" t="str">
        <f aca="false">IF(A575="","","Q"&amp;(INT(MOD(MONTH(A575)-4,12)/3)+1)&amp;" "&amp;IF(MONTH(A575)&gt;=4,YEAR(A575),YEAR(A575)-1)&amp;"-"&amp;RIGHT(IF(MONTH(A575)&gt;=4,YEAR(A575),YEAR(A575)-1)+1,2))</f>
        <v/>
      </c>
      <c r="J575" s="27"/>
      <c r="K575" s="27"/>
    </row>
    <row r="576" customFormat="false" ht="15" hidden="false" customHeight="true" outlineLevel="0" collapsed="false">
      <c r="A576" s="36"/>
      <c r="B576" s="27"/>
      <c r="C576" s="30" t="str">
        <f aca="false">IF(B576="","",IFERROR(INDEX(Employees!$B$5:$B$104,MATCH(B576,Employees!$A$5:$A$104,0)),"Unknown code"))</f>
        <v/>
      </c>
      <c r="D576" s="37"/>
      <c r="E576" s="27"/>
      <c r="F576" s="32" t="str">
        <f aca="false">IF(OR(A576="",B576=""),"",IF(Settings!$B$13="Y",INT(IF(UPPER(E576)="Y",D576,MAX(0,D576-Settings!$B$9)))+IF(MOD(IF(UPPER(E576)="Y",D576,MAX(0,D576-Settings!$B$9)),1)&lt;0.25,0,IF(MOD(IF(UPPER(E576)="Y",D576,MAX(0,D576-Settings!$B$9)),1)&lt;=0.5,0.5,1)),IF(UPPER(E576)="Y",D576,MAX(0,D576-Settings!$B$9))))</f>
        <v/>
      </c>
      <c r="G576" s="33" t="str">
        <f aca="false">IF(F576="","",IFERROR(INDEX(Employees!$I$5:$I$104,MATCH(B576,Employees!$A$5:$A$104,0)),0))</f>
        <v/>
      </c>
      <c r="H576" s="34" t="str">
        <f aca="false">IF(F576="","",ROUND(F576*G576,0))</f>
        <v/>
      </c>
      <c r="I576" s="35" t="str">
        <f aca="false">IF(A576="","","Q"&amp;(INT(MOD(MONTH(A576)-4,12)/3)+1)&amp;" "&amp;IF(MONTH(A576)&gt;=4,YEAR(A576),YEAR(A576)-1)&amp;"-"&amp;RIGHT(IF(MONTH(A576)&gt;=4,YEAR(A576),YEAR(A576)-1)+1,2))</f>
        <v/>
      </c>
      <c r="J576" s="27"/>
      <c r="K576" s="27"/>
    </row>
    <row r="577" customFormat="false" ht="15" hidden="false" customHeight="true" outlineLevel="0" collapsed="false">
      <c r="A577" s="36"/>
      <c r="B577" s="27"/>
      <c r="C577" s="30" t="str">
        <f aca="false">IF(B577="","",IFERROR(INDEX(Employees!$B$5:$B$104,MATCH(B577,Employees!$A$5:$A$104,0)),"Unknown code"))</f>
        <v/>
      </c>
      <c r="D577" s="37"/>
      <c r="E577" s="27"/>
      <c r="F577" s="32" t="str">
        <f aca="false">IF(OR(A577="",B577=""),"",IF(Settings!$B$13="Y",INT(IF(UPPER(E577)="Y",D577,MAX(0,D577-Settings!$B$9)))+IF(MOD(IF(UPPER(E577)="Y",D577,MAX(0,D577-Settings!$B$9)),1)&lt;0.25,0,IF(MOD(IF(UPPER(E577)="Y",D577,MAX(0,D577-Settings!$B$9)),1)&lt;=0.5,0.5,1)),IF(UPPER(E577)="Y",D577,MAX(0,D577-Settings!$B$9))))</f>
        <v/>
      </c>
      <c r="G577" s="33" t="str">
        <f aca="false">IF(F577="","",IFERROR(INDEX(Employees!$I$5:$I$104,MATCH(B577,Employees!$A$5:$A$104,0)),0))</f>
        <v/>
      </c>
      <c r="H577" s="34" t="str">
        <f aca="false">IF(F577="","",ROUND(F577*G577,0))</f>
        <v/>
      </c>
      <c r="I577" s="35" t="str">
        <f aca="false">IF(A577="","","Q"&amp;(INT(MOD(MONTH(A577)-4,12)/3)+1)&amp;" "&amp;IF(MONTH(A577)&gt;=4,YEAR(A577),YEAR(A577)-1)&amp;"-"&amp;RIGHT(IF(MONTH(A577)&gt;=4,YEAR(A577),YEAR(A577)-1)+1,2))</f>
        <v/>
      </c>
      <c r="J577" s="27"/>
      <c r="K577" s="27"/>
    </row>
    <row r="578" customFormat="false" ht="15" hidden="false" customHeight="true" outlineLevel="0" collapsed="false">
      <c r="A578" s="36"/>
      <c r="B578" s="27"/>
      <c r="C578" s="30" t="str">
        <f aca="false">IF(B578="","",IFERROR(INDEX(Employees!$B$5:$B$104,MATCH(B578,Employees!$A$5:$A$104,0)),"Unknown code"))</f>
        <v/>
      </c>
      <c r="D578" s="37"/>
      <c r="E578" s="27"/>
      <c r="F578" s="32" t="str">
        <f aca="false">IF(OR(A578="",B578=""),"",IF(Settings!$B$13="Y",INT(IF(UPPER(E578)="Y",D578,MAX(0,D578-Settings!$B$9)))+IF(MOD(IF(UPPER(E578)="Y",D578,MAX(0,D578-Settings!$B$9)),1)&lt;0.25,0,IF(MOD(IF(UPPER(E578)="Y",D578,MAX(0,D578-Settings!$B$9)),1)&lt;=0.5,0.5,1)),IF(UPPER(E578)="Y",D578,MAX(0,D578-Settings!$B$9))))</f>
        <v/>
      </c>
      <c r="G578" s="33" t="str">
        <f aca="false">IF(F578="","",IFERROR(INDEX(Employees!$I$5:$I$104,MATCH(B578,Employees!$A$5:$A$104,0)),0))</f>
        <v/>
      </c>
      <c r="H578" s="34" t="str">
        <f aca="false">IF(F578="","",ROUND(F578*G578,0))</f>
        <v/>
      </c>
      <c r="I578" s="35" t="str">
        <f aca="false">IF(A578="","","Q"&amp;(INT(MOD(MONTH(A578)-4,12)/3)+1)&amp;" "&amp;IF(MONTH(A578)&gt;=4,YEAR(A578),YEAR(A578)-1)&amp;"-"&amp;RIGHT(IF(MONTH(A578)&gt;=4,YEAR(A578),YEAR(A578)-1)+1,2))</f>
        <v/>
      </c>
      <c r="J578" s="27"/>
      <c r="K578" s="27"/>
    </row>
    <row r="579" customFormat="false" ht="15" hidden="false" customHeight="true" outlineLevel="0" collapsed="false">
      <c r="A579" s="36"/>
      <c r="B579" s="27"/>
      <c r="C579" s="30" t="str">
        <f aca="false">IF(B579="","",IFERROR(INDEX(Employees!$B$5:$B$104,MATCH(B579,Employees!$A$5:$A$104,0)),"Unknown code"))</f>
        <v/>
      </c>
      <c r="D579" s="37"/>
      <c r="E579" s="27"/>
      <c r="F579" s="32" t="str">
        <f aca="false">IF(OR(A579="",B579=""),"",IF(Settings!$B$13="Y",INT(IF(UPPER(E579)="Y",D579,MAX(0,D579-Settings!$B$9)))+IF(MOD(IF(UPPER(E579)="Y",D579,MAX(0,D579-Settings!$B$9)),1)&lt;0.25,0,IF(MOD(IF(UPPER(E579)="Y",D579,MAX(0,D579-Settings!$B$9)),1)&lt;=0.5,0.5,1)),IF(UPPER(E579)="Y",D579,MAX(0,D579-Settings!$B$9))))</f>
        <v/>
      </c>
      <c r="G579" s="33" t="str">
        <f aca="false">IF(F579="","",IFERROR(INDEX(Employees!$I$5:$I$104,MATCH(B579,Employees!$A$5:$A$104,0)),0))</f>
        <v/>
      </c>
      <c r="H579" s="34" t="str">
        <f aca="false">IF(F579="","",ROUND(F579*G579,0))</f>
        <v/>
      </c>
      <c r="I579" s="35" t="str">
        <f aca="false">IF(A579="","","Q"&amp;(INT(MOD(MONTH(A579)-4,12)/3)+1)&amp;" "&amp;IF(MONTH(A579)&gt;=4,YEAR(A579),YEAR(A579)-1)&amp;"-"&amp;RIGHT(IF(MONTH(A579)&gt;=4,YEAR(A579),YEAR(A579)-1)+1,2))</f>
        <v/>
      </c>
      <c r="J579" s="27"/>
      <c r="K579" s="27"/>
    </row>
    <row r="580" customFormat="false" ht="15" hidden="false" customHeight="true" outlineLevel="0" collapsed="false">
      <c r="A580" s="36"/>
      <c r="B580" s="27"/>
      <c r="C580" s="30" t="str">
        <f aca="false">IF(B580="","",IFERROR(INDEX(Employees!$B$5:$B$104,MATCH(B580,Employees!$A$5:$A$104,0)),"Unknown code"))</f>
        <v/>
      </c>
      <c r="D580" s="37"/>
      <c r="E580" s="27"/>
      <c r="F580" s="32" t="str">
        <f aca="false">IF(OR(A580="",B580=""),"",IF(Settings!$B$13="Y",INT(IF(UPPER(E580)="Y",D580,MAX(0,D580-Settings!$B$9)))+IF(MOD(IF(UPPER(E580)="Y",D580,MAX(0,D580-Settings!$B$9)),1)&lt;0.25,0,IF(MOD(IF(UPPER(E580)="Y",D580,MAX(0,D580-Settings!$B$9)),1)&lt;=0.5,0.5,1)),IF(UPPER(E580)="Y",D580,MAX(0,D580-Settings!$B$9))))</f>
        <v/>
      </c>
      <c r="G580" s="33" t="str">
        <f aca="false">IF(F580="","",IFERROR(INDEX(Employees!$I$5:$I$104,MATCH(B580,Employees!$A$5:$A$104,0)),0))</f>
        <v/>
      </c>
      <c r="H580" s="34" t="str">
        <f aca="false">IF(F580="","",ROUND(F580*G580,0))</f>
        <v/>
      </c>
      <c r="I580" s="35" t="str">
        <f aca="false">IF(A580="","","Q"&amp;(INT(MOD(MONTH(A580)-4,12)/3)+1)&amp;" "&amp;IF(MONTH(A580)&gt;=4,YEAR(A580),YEAR(A580)-1)&amp;"-"&amp;RIGHT(IF(MONTH(A580)&gt;=4,YEAR(A580),YEAR(A580)-1)+1,2))</f>
        <v/>
      </c>
      <c r="J580" s="27"/>
      <c r="K580" s="27"/>
    </row>
    <row r="581" customFormat="false" ht="15" hidden="false" customHeight="true" outlineLevel="0" collapsed="false">
      <c r="A581" s="36"/>
      <c r="B581" s="27"/>
      <c r="C581" s="30" t="str">
        <f aca="false">IF(B581="","",IFERROR(INDEX(Employees!$B$5:$B$104,MATCH(B581,Employees!$A$5:$A$104,0)),"Unknown code"))</f>
        <v/>
      </c>
      <c r="D581" s="37"/>
      <c r="E581" s="27"/>
      <c r="F581" s="32" t="str">
        <f aca="false">IF(OR(A581="",B581=""),"",IF(Settings!$B$13="Y",INT(IF(UPPER(E581)="Y",D581,MAX(0,D581-Settings!$B$9)))+IF(MOD(IF(UPPER(E581)="Y",D581,MAX(0,D581-Settings!$B$9)),1)&lt;0.25,0,IF(MOD(IF(UPPER(E581)="Y",D581,MAX(0,D581-Settings!$B$9)),1)&lt;=0.5,0.5,1)),IF(UPPER(E581)="Y",D581,MAX(0,D581-Settings!$B$9))))</f>
        <v/>
      </c>
      <c r="G581" s="33" t="str">
        <f aca="false">IF(F581="","",IFERROR(INDEX(Employees!$I$5:$I$104,MATCH(B581,Employees!$A$5:$A$104,0)),0))</f>
        <v/>
      </c>
      <c r="H581" s="34" t="str">
        <f aca="false">IF(F581="","",ROUND(F581*G581,0))</f>
        <v/>
      </c>
      <c r="I581" s="35" t="str">
        <f aca="false">IF(A581="","","Q"&amp;(INT(MOD(MONTH(A581)-4,12)/3)+1)&amp;" "&amp;IF(MONTH(A581)&gt;=4,YEAR(A581),YEAR(A581)-1)&amp;"-"&amp;RIGHT(IF(MONTH(A581)&gt;=4,YEAR(A581),YEAR(A581)-1)+1,2))</f>
        <v/>
      </c>
      <c r="J581" s="27"/>
      <c r="K581" s="27"/>
    </row>
    <row r="582" customFormat="false" ht="15" hidden="false" customHeight="true" outlineLevel="0" collapsed="false">
      <c r="A582" s="36"/>
      <c r="B582" s="27"/>
      <c r="C582" s="30" t="str">
        <f aca="false">IF(B582="","",IFERROR(INDEX(Employees!$B$5:$B$104,MATCH(B582,Employees!$A$5:$A$104,0)),"Unknown code"))</f>
        <v/>
      </c>
      <c r="D582" s="37"/>
      <c r="E582" s="27"/>
      <c r="F582" s="32" t="str">
        <f aca="false">IF(OR(A582="",B582=""),"",IF(Settings!$B$13="Y",INT(IF(UPPER(E582)="Y",D582,MAX(0,D582-Settings!$B$9)))+IF(MOD(IF(UPPER(E582)="Y",D582,MAX(0,D582-Settings!$B$9)),1)&lt;0.25,0,IF(MOD(IF(UPPER(E582)="Y",D582,MAX(0,D582-Settings!$B$9)),1)&lt;=0.5,0.5,1)),IF(UPPER(E582)="Y",D582,MAX(0,D582-Settings!$B$9))))</f>
        <v/>
      </c>
      <c r="G582" s="33" t="str">
        <f aca="false">IF(F582="","",IFERROR(INDEX(Employees!$I$5:$I$104,MATCH(B582,Employees!$A$5:$A$104,0)),0))</f>
        <v/>
      </c>
      <c r="H582" s="34" t="str">
        <f aca="false">IF(F582="","",ROUND(F582*G582,0))</f>
        <v/>
      </c>
      <c r="I582" s="35" t="str">
        <f aca="false">IF(A582="","","Q"&amp;(INT(MOD(MONTH(A582)-4,12)/3)+1)&amp;" "&amp;IF(MONTH(A582)&gt;=4,YEAR(A582),YEAR(A582)-1)&amp;"-"&amp;RIGHT(IF(MONTH(A582)&gt;=4,YEAR(A582),YEAR(A582)-1)+1,2))</f>
        <v/>
      </c>
      <c r="J582" s="27"/>
      <c r="K582" s="27"/>
    </row>
    <row r="583" customFormat="false" ht="15" hidden="false" customHeight="true" outlineLevel="0" collapsed="false">
      <c r="A583" s="36"/>
      <c r="B583" s="27"/>
      <c r="C583" s="30" t="str">
        <f aca="false">IF(B583="","",IFERROR(INDEX(Employees!$B$5:$B$104,MATCH(B583,Employees!$A$5:$A$104,0)),"Unknown code"))</f>
        <v/>
      </c>
      <c r="D583" s="37"/>
      <c r="E583" s="27"/>
      <c r="F583" s="32" t="str">
        <f aca="false">IF(OR(A583="",B583=""),"",IF(Settings!$B$13="Y",INT(IF(UPPER(E583)="Y",D583,MAX(0,D583-Settings!$B$9)))+IF(MOD(IF(UPPER(E583)="Y",D583,MAX(0,D583-Settings!$B$9)),1)&lt;0.25,0,IF(MOD(IF(UPPER(E583)="Y",D583,MAX(0,D583-Settings!$B$9)),1)&lt;=0.5,0.5,1)),IF(UPPER(E583)="Y",D583,MAX(0,D583-Settings!$B$9))))</f>
        <v/>
      </c>
      <c r="G583" s="33" t="str">
        <f aca="false">IF(F583="","",IFERROR(INDEX(Employees!$I$5:$I$104,MATCH(B583,Employees!$A$5:$A$104,0)),0))</f>
        <v/>
      </c>
      <c r="H583" s="34" t="str">
        <f aca="false">IF(F583="","",ROUND(F583*G583,0))</f>
        <v/>
      </c>
      <c r="I583" s="35" t="str">
        <f aca="false">IF(A583="","","Q"&amp;(INT(MOD(MONTH(A583)-4,12)/3)+1)&amp;" "&amp;IF(MONTH(A583)&gt;=4,YEAR(A583),YEAR(A583)-1)&amp;"-"&amp;RIGHT(IF(MONTH(A583)&gt;=4,YEAR(A583),YEAR(A583)-1)+1,2))</f>
        <v/>
      </c>
      <c r="J583" s="27"/>
      <c r="K583" s="27"/>
    </row>
    <row r="584" customFormat="false" ht="15" hidden="false" customHeight="true" outlineLevel="0" collapsed="false">
      <c r="A584" s="36"/>
      <c r="B584" s="27"/>
      <c r="C584" s="30" t="str">
        <f aca="false">IF(B584="","",IFERROR(INDEX(Employees!$B$5:$B$104,MATCH(B584,Employees!$A$5:$A$104,0)),"Unknown code"))</f>
        <v/>
      </c>
      <c r="D584" s="37"/>
      <c r="E584" s="27"/>
      <c r="F584" s="32" t="str">
        <f aca="false">IF(OR(A584="",B584=""),"",IF(Settings!$B$13="Y",INT(IF(UPPER(E584)="Y",D584,MAX(0,D584-Settings!$B$9)))+IF(MOD(IF(UPPER(E584)="Y",D584,MAX(0,D584-Settings!$B$9)),1)&lt;0.25,0,IF(MOD(IF(UPPER(E584)="Y",D584,MAX(0,D584-Settings!$B$9)),1)&lt;=0.5,0.5,1)),IF(UPPER(E584)="Y",D584,MAX(0,D584-Settings!$B$9))))</f>
        <v/>
      </c>
      <c r="G584" s="33" t="str">
        <f aca="false">IF(F584="","",IFERROR(INDEX(Employees!$I$5:$I$104,MATCH(B584,Employees!$A$5:$A$104,0)),0))</f>
        <v/>
      </c>
      <c r="H584" s="34" t="str">
        <f aca="false">IF(F584="","",ROUND(F584*G584,0))</f>
        <v/>
      </c>
      <c r="I584" s="35" t="str">
        <f aca="false">IF(A584="","","Q"&amp;(INT(MOD(MONTH(A584)-4,12)/3)+1)&amp;" "&amp;IF(MONTH(A584)&gt;=4,YEAR(A584),YEAR(A584)-1)&amp;"-"&amp;RIGHT(IF(MONTH(A584)&gt;=4,YEAR(A584),YEAR(A584)-1)+1,2))</f>
        <v/>
      </c>
      <c r="J584" s="27"/>
      <c r="K584" s="27"/>
    </row>
    <row r="585" customFormat="false" ht="15" hidden="false" customHeight="true" outlineLevel="0" collapsed="false">
      <c r="A585" s="36"/>
      <c r="B585" s="27"/>
      <c r="C585" s="30" t="str">
        <f aca="false">IF(B585="","",IFERROR(INDEX(Employees!$B$5:$B$104,MATCH(B585,Employees!$A$5:$A$104,0)),"Unknown code"))</f>
        <v/>
      </c>
      <c r="D585" s="37"/>
      <c r="E585" s="27"/>
      <c r="F585" s="32" t="str">
        <f aca="false">IF(OR(A585="",B585=""),"",IF(Settings!$B$13="Y",INT(IF(UPPER(E585)="Y",D585,MAX(0,D585-Settings!$B$9)))+IF(MOD(IF(UPPER(E585)="Y",D585,MAX(0,D585-Settings!$B$9)),1)&lt;0.25,0,IF(MOD(IF(UPPER(E585)="Y",D585,MAX(0,D585-Settings!$B$9)),1)&lt;=0.5,0.5,1)),IF(UPPER(E585)="Y",D585,MAX(0,D585-Settings!$B$9))))</f>
        <v/>
      </c>
      <c r="G585" s="33" t="str">
        <f aca="false">IF(F585="","",IFERROR(INDEX(Employees!$I$5:$I$104,MATCH(B585,Employees!$A$5:$A$104,0)),0))</f>
        <v/>
      </c>
      <c r="H585" s="34" t="str">
        <f aca="false">IF(F585="","",ROUND(F585*G585,0))</f>
        <v/>
      </c>
      <c r="I585" s="35" t="str">
        <f aca="false">IF(A585="","","Q"&amp;(INT(MOD(MONTH(A585)-4,12)/3)+1)&amp;" "&amp;IF(MONTH(A585)&gt;=4,YEAR(A585),YEAR(A585)-1)&amp;"-"&amp;RIGHT(IF(MONTH(A585)&gt;=4,YEAR(A585),YEAR(A585)-1)+1,2))</f>
        <v/>
      </c>
      <c r="J585" s="27"/>
      <c r="K585" s="27"/>
    </row>
    <row r="586" customFormat="false" ht="15" hidden="false" customHeight="true" outlineLevel="0" collapsed="false">
      <c r="A586" s="36"/>
      <c r="B586" s="27"/>
      <c r="C586" s="30" t="str">
        <f aca="false">IF(B586="","",IFERROR(INDEX(Employees!$B$5:$B$104,MATCH(B586,Employees!$A$5:$A$104,0)),"Unknown code"))</f>
        <v/>
      </c>
      <c r="D586" s="37"/>
      <c r="E586" s="27"/>
      <c r="F586" s="32" t="str">
        <f aca="false">IF(OR(A586="",B586=""),"",IF(Settings!$B$13="Y",INT(IF(UPPER(E586)="Y",D586,MAX(0,D586-Settings!$B$9)))+IF(MOD(IF(UPPER(E586)="Y",D586,MAX(0,D586-Settings!$B$9)),1)&lt;0.25,0,IF(MOD(IF(UPPER(E586)="Y",D586,MAX(0,D586-Settings!$B$9)),1)&lt;=0.5,0.5,1)),IF(UPPER(E586)="Y",D586,MAX(0,D586-Settings!$B$9))))</f>
        <v/>
      </c>
      <c r="G586" s="33" t="str">
        <f aca="false">IF(F586="","",IFERROR(INDEX(Employees!$I$5:$I$104,MATCH(B586,Employees!$A$5:$A$104,0)),0))</f>
        <v/>
      </c>
      <c r="H586" s="34" t="str">
        <f aca="false">IF(F586="","",ROUND(F586*G586,0))</f>
        <v/>
      </c>
      <c r="I586" s="35" t="str">
        <f aca="false">IF(A586="","","Q"&amp;(INT(MOD(MONTH(A586)-4,12)/3)+1)&amp;" "&amp;IF(MONTH(A586)&gt;=4,YEAR(A586),YEAR(A586)-1)&amp;"-"&amp;RIGHT(IF(MONTH(A586)&gt;=4,YEAR(A586),YEAR(A586)-1)+1,2))</f>
        <v/>
      </c>
      <c r="J586" s="27"/>
      <c r="K586" s="27"/>
    </row>
    <row r="587" customFormat="false" ht="15" hidden="false" customHeight="true" outlineLevel="0" collapsed="false">
      <c r="A587" s="36"/>
      <c r="B587" s="27"/>
      <c r="C587" s="30" t="str">
        <f aca="false">IF(B587="","",IFERROR(INDEX(Employees!$B$5:$B$104,MATCH(B587,Employees!$A$5:$A$104,0)),"Unknown code"))</f>
        <v/>
      </c>
      <c r="D587" s="37"/>
      <c r="E587" s="27"/>
      <c r="F587" s="32" t="str">
        <f aca="false">IF(OR(A587="",B587=""),"",IF(Settings!$B$13="Y",INT(IF(UPPER(E587)="Y",D587,MAX(0,D587-Settings!$B$9)))+IF(MOD(IF(UPPER(E587)="Y",D587,MAX(0,D587-Settings!$B$9)),1)&lt;0.25,0,IF(MOD(IF(UPPER(E587)="Y",D587,MAX(0,D587-Settings!$B$9)),1)&lt;=0.5,0.5,1)),IF(UPPER(E587)="Y",D587,MAX(0,D587-Settings!$B$9))))</f>
        <v/>
      </c>
      <c r="G587" s="33" t="str">
        <f aca="false">IF(F587="","",IFERROR(INDEX(Employees!$I$5:$I$104,MATCH(B587,Employees!$A$5:$A$104,0)),0))</f>
        <v/>
      </c>
      <c r="H587" s="34" t="str">
        <f aca="false">IF(F587="","",ROUND(F587*G587,0))</f>
        <v/>
      </c>
      <c r="I587" s="35" t="str">
        <f aca="false">IF(A587="","","Q"&amp;(INT(MOD(MONTH(A587)-4,12)/3)+1)&amp;" "&amp;IF(MONTH(A587)&gt;=4,YEAR(A587),YEAR(A587)-1)&amp;"-"&amp;RIGHT(IF(MONTH(A587)&gt;=4,YEAR(A587),YEAR(A587)-1)+1,2))</f>
        <v/>
      </c>
      <c r="J587" s="27"/>
      <c r="K587" s="27"/>
    </row>
    <row r="588" customFormat="false" ht="15" hidden="false" customHeight="true" outlineLevel="0" collapsed="false">
      <c r="A588" s="36"/>
      <c r="B588" s="27"/>
      <c r="C588" s="30" t="str">
        <f aca="false">IF(B588="","",IFERROR(INDEX(Employees!$B$5:$B$104,MATCH(B588,Employees!$A$5:$A$104,0)),"Unknown code"))</f>
        <v/>
      </c>
      <c r="D588" s="37"/>
      <c r="E588" s="27"/>
      <c r="F588" s="32" t="str">
        <f aca="false">IF(OR(A588="",B588=""),"",IF(Settings!$B$13="Y",INT(IF(UPPER(E588)="Y",D588,MAX(0,D588-Settings!$B$9)))+IF(MOD(IF(UPPER(E588)="Y",D588,MAX(0,D588-Settings!$B$9)),1)&lt;0.25,0,IF(MOD(IF(UPPER(E588)="Y",D588,MAX(0,D588-Settings!$B$9)),1)&lt;=0.5,0.5,1)),IF(UPPER(E588)="Y",D588,MAX(0,D588-Settings!$B$9))))</f>
        <v/>
      </c>
      <c r="G588" s="33" t="str">
        <f aca="false">IF(F588="","",IFERROR(INDEX(Employees!$I$5:$I$104,MATCH(B588,Employees!$A$5:$A$104,0)),0))</f>
        <v/>
      </c>
      <c r="H588" s="34" t="str">
        <f aca="false">IF(F588="","",ROUND(F588*G588,0))</f>
        <v/>
      </c>
      <c r="I588" s="35" t="str">
        <f aca="false">IF(A588="","","Q"&amp;(INT(MOD(MONTH(A588)-4,12)/3)+1)&amp;" "&amp;IF(MONTH(A588)&gt;=4,YEAR(A588),YEAR(A588)-1)&amp;"-"&amp;RIGHT(IF(MONTH(A588)&gt;=4,YEAR(A588),YEAR(A588)-1)+1,2))</f>
        <v/>
      </c>
      <c r="J588" s="27"/>
      <c r="K588" s="27"/>
    </row>
    <row r="589" customFormat="false" ht="15" hidden="false" customHeight="true" outlineLevel="0" collapsed="false">
      <c r="A589" s="36"/>
      <c r="B589" s="27"/>
      <c r="C589" s="30" t="str">
        <f aca="false">IF(B589="","",IFERROR(INDEX(Employees!$B$5:$B$104,MATCH(B589,Employees!$A$5:$A$104,0)),"Unknown code"))</f>
        <v/>
      </c>
      <c r="D589" s="37"/>
      <c r="E589" s="27"/>
      <c r="F589" s="32" t="str">
        <f aca="false">IF(OR(A589="",B589=""),"",IF(Settings!$B$13="Y",INT(IF(UPPER(E589)="Y",D589,MAX(0,D589-Settings!$B$9)))+IF(MOD(IF(UPPER(E589)="Y",D589,MAX(0,D589-Settings!$B$9)),1)&lt;0.25,0,IF(MOD(IF(UPPER(E589)="Y",D589,MAX(0,D589-Settings!$B$9)),1)&lt;=0.5,0.5,1)),IF(UPPER(E589)="Y",D589,MAX(0,D589-Settings!$B$9))))</f>
        <v/>
      </c>
      <c r="G589" s="33" t="str">
        <f aca="false">IF(F589="","",IFERROR(INDEX(Employees!$I$5:$I$104,MATCH(B589,Employees!$A$5:$A$104,0)),0))</f>
        <v/>
      </c>
      <c r="H589" s="34" t="str">
        <f aca="false">IF(F589="","",ROUND(F589*G589,0))</f>
        <v/>
      </c>
      <c r="I589" s="35" t="str">
        <f aca="false">IF(A589="","","Q"&amp;(INT(MOD(MONTH(A589)-4,12)/3)+1)&amp;" "&amp;IF(MONTH(A589)&gt;=4,YEAR(A589),YEAR(A589)-1)&amp;"-"&amp;RIGHT(IF(MONTH(A589)&gt;=4,YEAR(A589),YEAR(A589)-1)+1,2))</f>
        <v/>
      </c>
      <c r="J589" s="27"/>
      <c r="K589" s="27"/>
    </row>
    <row r="590" customFormat="false" ht="15" hidden="false" customHeight="true" outlineLevel="0" collapsed="false">
      <c r="A590" s="36"/>
      <c r="B590" s="27"/>
      <c r="C590" s="30" t="str">
        <f aca="false">IF(B590="","",IFERROR(INDEX(Employees!$B$5:$B$104,MATCH(B590,Employees!$A$5:$A$104,0)),"Unknown code"))</f>
        <v/>
      </c>
      <c r="D590" s="37"/>
      <c r="E590" s="27"/>
      <c r="F590" s="32" t="str">
        <f aca="false">IF(OR(A590="",B590=""),"",IF(Settings!$B$13="Y",INT(IF(UPPER(E590)="Y",D590,MAX(0,D590-Settings!$B$9)))+IF(MOD(IF(UPPER(E590)="Y",D590,MAX(0,D590-Settings!$B$9)),1)&lt;0.25,0,IF(MOD(IF(UPPER(E590)="Y",D590,MAX(0,D590-Settings!$B$9)),1)&lt;=0.5,0.5,1)),IF(UPPER(E590)="Y",D590,MAX(0,D590-Settings!$B$9))))</f>
        <v/>
      </c>
      <c r="G590" s="33" t="str">
        <f aca="false">IF(F590="","",IFERROR(INDEX(Employees!$I$5:$I$104,MATCH(B590,Employees!$A$5:$A$104,0)),0))</f>
        <v/>
      </c>
      <c r="H590" s="34" t="str">
        <f aca="false">IF(F590="","",ROUND(F590*G590,0))</f>
        <v/>
      </c>
      <c r="I590" s="35" t="str">
        <f aca="false">IF(A590="","","Q"&amp;(INT(MOD(MONTH(A590)-4,12)/3)+1)&amp;" "&amp;IF(MONTH(A590)&gt;=4,YEAR(A590),YEAR(A590)-1)&amp;"-"&amp;RIGHT(IF(MONTH(A590)&gt;=4,YEAR(A590),YEAR(A590)-1)+1,2))</f>
        <v/>
      </c>
      <c r="J590" s="27"/>
      <c r="K590" s="27"/>
    </row>
    <row r="591" customFormat="false" ht="15" hidden="false" customHeight="true" outlineLevel="0" collapsed="false">
      <c r="A591" s="36"/>
      <c r="B591" s="27"/>
      <c r="C591" s="30" t="str">
        <f aca="false">IF(B591="","",IFERROR(INDEX(Employees!$B$5:$B$104,MATCH(B591,Employees!$A$5:$A$104,0)),"Unknown code"))</f>
        <v/>
      </c>
      <c r="D591" s="37"/>
      <c r="E591" s="27"/>
      <c r="F591" s="32" t="str">
        <f aca="false">IF(OR(A591="",B591=""),"",IF(Settings!$B$13="Y",INT(IF(UPPER(E591)="Y",D591,MAX(0,D591-Settings!$B$9)))+IF(MOD(IF(UPPER(E591)="Y",D591,MAX(0,D591-Settings!$B$9)),1)&lt;0.25,0,IF(MOD(IF(UPPER(E591)="Y",D591,MAX(0,D591-Settings!$B$9)),1)&lt;=0.5,0.5,1)),IF(UPPER(E591)="Y",D591,MAX(0,D591-Settings!$B$9))))</f>
        <v/>
      </c>
      <c r="G591" s="33" t="str">
        <f aca="false">IF(F591="","",IFERROR(INDEX(Employees!$I$5:$I$104,MATCH(B591,Employees!$A$5:$A$104,0)),0))</f>
        <v/>
      </c>
      <c r="H591" s="34" t="str">
        <f aca="false">IF(F591="","",ROUND(F591*G591,0))</f>
        <v/>
      </c>
      <c r="I591" s="35" t="str">
        <f aca="false">IF(A591="","","Q"&amp;(INT(MOD(MONTH(A591)-4,12)/3)+1)&amp;" "&amp;IF(MONTH(A591)&gt;=4,YEAR(A591),YEAR(A591)-1)&amp;"-"&amp;RIGHT(IF(MONTH(A591)&gt;=4,YEAR(A591),YEAR(A591)-1)+1,2))</f>
        <v/>
      </c>
      <c r="J591" s="27"/>
      <c r="K591" s="27"/>
    </row>
    <row r="592" customFormat="false" ht="15" hidden="false" customHeight="true" outlineLevel="0" collapsed="false">
      <c r="A592" s="36"/>
      <c r="B592" s="27"/>
      <c r="C592" s="30" t="str">
        <f aca="false">IF(B592="","",IFERROR(INDEX(Employees!$B$5:$B$104,MATCH(B592,Employees!$A$5:$A$104,0)),"Unknown code"))</f>
        <v/>
      </c>
      <c r="D592" s="37"/>
      <c r="E592" s="27"/>
      <c r="F592" s="32" t="str">
        <f aca="false">IF(OR(A592="",B592=""),"",IF(Settings!$B$13="Y",INT(IF(UPPER(E592)="Y",D592,MAX(0,D592-Settings!$B$9)))+IF(MOD(IF(UPPER(E592)="Y",D592,MAX(0,D592-Settings!$B$9)),1)&lt;0.25,0,IF(MOD(IF(UPPER(E592)="Y",D592,MAX(0,D592-Settings!$B$9)),1)&lt;=0.5,0.5,1)),IF(UPPER(E592)="Y",D592,MAX(0,D592-Settings!$B$9))))</f>
        <v/>
      </c>
      <c r="G592" s="33" t="str">
        <f aca="false">IF(F592="","",IFERROR(INDEX(Employees!$I$5:$I$104,MATCH(B592,Employees!$A$5:$A$104,0)),0))</f>
        <v/>
      </c>
      <c r="H592" s="34" t="str">
        <f aca="false">IF(F592="","",ROUND(F592*G592,0))</f>
        <v/>
      </c>
      <c r="I592" s="35" t="str">
        <f aca="false">IF(A592="","","Q"&amp;(INT(MOD(MONTH(A592)-4,12)/3)+1)&amp;" "&amp;IF(MONTH(A592)&gt;=4,YEAR(A592),YEAR(A592)-1)&amp;"-"&amp;RIGHT(IF(MONTH(A592)&gt;=4,YEAR(A592),YEAR(A592)-1)+1,2))</f>
        <v/>
      </c>
      <c r="J592" s="27"/>
      <c r="K592" s="27"/>
    </row>
    <row r="593" customFormat="false" ht="15" hidden="false" customHeight="true" outlineLevel="0" collapsed="false">
      <c r="A593" s="36"/>
      <c r="B593" s="27"/>
      <c r="C593" s="30" t="str">
        <f aca="false">IF(B593="","",IFERROR(INDEX(Employees!$B$5:$B$104,MATCH(B593,Employees!$A$5:$A$104,0)),"Unknown code"))</f>
        <v/>
      </c>
      <c r="D593" s="37"/>
      <c r="E593" s="27"/>
      <c r="F593" s="32" t="str">
        <f aca="false">IF(OR(A593="",B593=""),"",IF(Settings!$B$13="Y",INT(IF(UPPER(E593)="Y",D593,MAX(0,D593-Settings!$B$9)))+IF(MOD(IF(UPPER(E593)="Y",D593,MAX(0,D593-Settings!$B$9)),1)&lt;0.25,0,IF(MOD(IF(UPPER(E593)="Y",D593,MAX(0,D593-Settings!$B$9)),1)&lt;=0.5,0.5,1)),IF(UPPER(E593)="Y",D593,MAX(0,D593-Settings!$B$9))))</f>
        <v/>
      </c>
      <c r="G593" s="33" t="str">
        <f aca="false">IF(F593="","",IFERROR(INDEX(Employees!$I$5:$I$104,MATCH(B593,Employees!$A$5:$A$104,0)),0))</f>
        <v/>
      </c>
      <c r="H593" s="34" t="str">
        <f aca="false">IF(F593="","",ROUND(F593*G593,0))</f>
        <v/>
      </c>
      <c r="I593" s="35" t="str">
        <f aca="false">IF(A593="","","Q"&amp;(INT(MOD(MONTH(A593)-4,12)/3)+1)&amp;" "&amp;IF(MONTH(A593)&gt;=4,YEAR(A593),YEAR(A593)-1)&amp;"-"&amp;RIGHT(IF(MONTH(A593)&gt;=4,YEAR(A593),YEAR(A593)-1)+1,2))</f>
        <v/>
      </c>
      <c r="J593" s="27"/>
      <c r="K593" s="27"/>
    </row>
    <row r="594" customFormat="false" ht="15" hidden="false" customHeight="true" outlineLevel="0" collapsed="false">
      <c r="A594" s="36"/>
      <c r="B594" s="27"/>
      <c r="C594" s="30" t="str">
        <f aca="false">IF(B594="","",IFERROR(INDEX(Employees!$B$5:$B$104,MATCH(B594,Employees!$A$5:$A$104,0)),"Unknown code"))</f>
        <v/>
      </c>
      <c r="D594" s="37"/>
      <c r="E594" s="27"/>
      <c r="F594" s="32" t="str">
        <f aca="false">IF(OR(A594="",B594=""),"",IF(Settings!$B$13="Y",INT(IF(UPPER(E594)="Y",D594,MAX(0,D594-Settings!$B$9)))+IF(MOD(IF(UPPER(E594)="Y",D594,MAX(0,D594-Settings!$B$9)),1)&lt;0.25,0,IF(MOD(IF(UPPER(E594)="Y",D594,MAX(0,D594-Settings!$B$9)),1)&lt;=0.5,0.5,1)),IF(UPPER(E594)="Y",D594,MAX(0,D594-Settings!$B$9))))</f>
        <v/>
      </c>
      <c r="G594" s="33" t="str">
        <f aca="false">IF(F594="","",IFERROR(INDEX(Employees!$I$5:$I$104,MATCH(B594,Employees!$A$5:$A$104,0)),0))</f>
        <v/>
      </c>
      <c r="H594" s="34" t="str">
        <f aca="false">IF(F594="","",ROUND(F594*G594,0))</f>
        <v/>
      </c>
      <c r="I594" s="35" t="str">
        <f aca="false">IF(A594="","","Q"&amp;(INT(MOD(MONTH(A594)-4,12)/3)+1)&amp;" "&amp;IF(MONTH(A594)&gt;=4,YEAR(A594),YEAR(A594)-1)&amp;"-"&amp;RIGHT(IF(MONTH(A594)&gt;=4,YEAR(A594),YEAR(A594)-1)+1,2))</f>
        <v/>
      </c>
      <c r="J594" s="27"/>
      <c r="K594" s="27"/>
    </row>
    <row r="595" customFormat="false" ht="15" hidden="false" customHeight="true" outlineLevel="0" collapsed="false">
      <c r="A595" s="36"/>
      <c r="B595" s="27"/>
      <c r="C595" s="30" t="str">
        <f aca="false">IF(B595="","",IFERROR(INDEX(Employees!$B$5:$B$104,MATCH(B595,Employees!$A$5:$A$104,0)),"Unknown code"))</f>
        <v/>
      </c>
      <c r="D595" s="37"/>
      <c r="E595" s="27"/>
      <c r="F595" s="32" t="str">
        <f aca="false">IF(OR(A595="",B595=""),"",IF(Settings!$B$13="Y",INT(IF(UPPER(E595)="Y",D595,MAX(0,D595-Settings!$B$9)))+IF(MOD(IF(UPPER(E595)="Y",D595,MAX(0,D595-Settings!$B$9)),1)&lt;0.25,0,IF(MOD(IF(UPPER(E595)="Y",D595,MAX(0,D595-Settings!$B$9)),1)&lt;=0.5,0.5,1)),IF(UPPER(E595)="Y",D595,MAX(0,D595-Settings!$B$9))))</f>
        <v/>
      </c>
      <c r="G595" s="33" t="str">
        <f aca="false">IF(F595="","",IFERROR(INDEX(Employees!$I$5:$I$104,MATCH(B595,Employees!$A$5:$A$104,0)),0))</f>
        <v/>
      </c>
      <c r="H595" s="34" t="str">
        <f aca="false">IF(F595="","",ROUND(F595*G595,0))</f>
        <v/>
      </c>
      <c r="I595" s="35" t="str">
        <f aca="false">IF(A595="","","Q"&amp;(INT(MOD(MONTH(A595)-4,12)/3)+1)&amp;" "&amp;IF(MONTH(A595)&gt;=4,YEAR(A595),YEAR(A595)-1)&amp;"-"&amp;RIGHT(IF(MONTH(A595)&gt;=4,YEAR(A595),YEAR(A595)-1)+1,2))</f>
        <v/>
      </c>
      <c r="J595" s="27"/>
      <c r="K595" s="27"/>
    </row>
    <row r="596" customFormat="false" ht="15" hidden="false" customHeight="true" outlineLevel="0" collapsed="false">
      <c r="A596" s="36"/>
      <c r="B596" s="27"/>
      <c r="C596" s="30" t="str">
        <f aca="false">IF(B596="","",IFERROR(INDEX(Employees!$B$5:$B$104,MATCH(B596,Employees!$A$5:$A$104,0)),"Unknown code"))</f>
        <v/>
      </c>
      <c r="D596" s="37"/>
      <c r="E596" s="27"/>
      <c r="F596" s="32" t="str">
        <f aca="false">IF(OR(A596="",B596=""),"",IF(Settings!$B$13="Y",INT(IF(UPPER(E596)="Y",D596,MAX(0,D596-Settings!$B$9)))+IF(MOD(IF(UPPER(E596)="Y",D596,MAX(0,D596-Settings!$B$9)),1)&lt;0.25,0,IF(MOD(IF(UPPER(E596)="Y",D596,MAX(0,D596-Settings!$B$9)),1)&lt;=0.5,0.5,1)),IF(UPPER(E596)="Y",D596,MAX(0,D596-Settings!$B$9))))</f>
        <v/>
      </c>
      <c r="G596" s="33" t="str">
        <f aca="false">IF(F596="","",IFERROR(INDEX(Employees!$I$5:$I$104,MATCH(B596,Employees!$A$5:$A$104,0)),0))</f>
        <v/>
      </c>
      <c r="H596" s="34" t="str">
        <f aca="false">IF(F596="","",ROUND(F596*G596,0))</f>
        <v/>
      </c>
      <c r="I596" s="35" t="str">
        <f aca="false">IF(A596="","","Q"&amp;(INT(MOD(MONTH(A596)-4,12)/3)+1)&amp;" "&amp;IF(MONTH(A596)&gt;=4,YEAR(A596),YEAR(A596)-1)&amp;"-"&amp;RIGHT(IF(MONTH(A596)&gt;=4,YEAR(A596),YEAR(A596)-1)+1,2))</f>
        <v/>
      </c>
      <c r="J596" s="27"/>
      <c r="K596" s="27"/>
    </row>
    <row r="597" customFormat="false" ht="15" hidden="false" customHeight="true" outlineLevel="0" collapsed="false">
      <c r="A597" s="36"/>
      <c r="B597" s="27"/>
      <c r="C597" s="30" t="str">
        <f aca="false">IF(B597="","",IFERROR(INDEX(Employees!$B$5:$B$104,MATCH(B597,Employees!$A$5:$A$104,0)),"Unknown code"))</f>
        <v/>
      </c>
      <c r="D597" s="37"/>
      <c r="E597" s="27"/>
      <c r="F597" s="32" t="str">
        <f aca="false">IF(OR(A597="",B597=""),"",IF(Settings!$B$13="Y",INT(IF(UPPER(E597)="Y",D597,MAX(0,D597-Settings!$B$9)))+IF(MOD(IF(UPPER(E597)="Y",D597,MAX(0,D597-Settings!$B$9)),1)&lt;0.25,0,IF(MOD(IF(UPPER(E597)="Y",D597,MAX(0,D597-Settings!$B$9)),1)&lt;=0.5,0.5,1)),IF(UPPER(E597)="Y",D597,MAX(0,D597-Settings!$B$9))))</f>
        <v/>
      </c>
      <c r="G597" s="33" t="str">
        <f aca="false">IF(F597="","",IFERROR(INDEX(Employees!$I$5:$I$104,MATCH(B597,Employees!$A$5:$A$104,0)),0))</f>
        <v/>
      </c>
      <c r="H597" s="34" t="str">
        <f aca="false">IF(F597="","",ROUND(F597*G597,0))</f>
        <v/>
      </c>
      <c r="I597" s="35" t="str">
        <f aca="false">IF(A597="","","Q"&amp;(INT(MOD(MONTH(A597)-4,12)/3)+1)&amp;" "&amp;IF(MONTH(A597)&gt;=4,YEAR(A597),YEAR(A597)-1)&amp;"-"&amp;RIGHT(IF(MONTH(A597)&gt;=4,YEAR(A597),YEAR(A597)-1)+1,2))</f>
        <v/>
      </c>
      <c r="J597" s="27"/>
      <c r="K597" s="27"/>
    </row>
    <row r="598" customFormat="false" ht="15" hidden="false" customHeight="true" outlineLevel="0" collapsed="false">
      <c r="A598" s="36"/>
      <c r="B598" s="27"/>
      <c r="C598" s="30" t="str">
        <f aca="false">IF(B598="","",IFERROR(INDEX(Employees!$B$5:$B$104,MATCH(B598,Employees!$A$5:$A$104,0)),"Unknown code"))</f>
        <v/>
      </c>
      <c r="D598" s="37"/>
      <c r="E598" s="27"/>
      <c r="F598" s="32" t="str">
        <f aca="false">IF(OR(A598="",B598=""),"",IF(Settings!$B$13="Y",INT(IF(UPPER(E598)="Y",D598,MAX(0,D598-Settings!$B$9)))+IF(MOD(IF(UPPER(E598)="Y",D598,MAX(0,D598-Settings!$B$9)),1)&lt;0.25,0,IF(MOD(IF(UPPER(E598)="Y",D598,MAX(0,D598-Settings!$B$9)),1)&lt;=0.5,0.5,1)),IF(UPPER(E598)="Y",D598,MAX(0,D598-Settings!$B$9))))</f>
        <v/>
      </c>
      <c r="G598" s="33" t="str">
        <f aca="false">IF(F598="","",IFERROR(INDEX(Employees!$I$5:$I$104,MATCH(B598,Employees!$A$5:$A$104,0)),0))</f>
        <v/>
      </c>
      <c r="H598" s="34" t="str">
        <f aca="false">IF(F598="","",ROUND(F598*G598,0))</f>
        <v/>
      </c>
      <c r="I598" s="35" t="str">
        <f aca="false">IF(A598="","","Q"&amp;(INT(MOD(MONTH(A598)-4,12)/3)+1)&amp;" "&amp;IF(MONTH(A598)&gt;=4,YEAR(A598),YEAR(A598)-1)&amp;"-"&amp;RIGHT(IF(MONTH(A598)&gt;=4,YEAR(A598),YEAR(A598)-1)+1,2))</f>
        <v/>
      </c>
      <c r="J598" s="27"/>
      <c r="K598" s="27"/>
    </row>
    <row r="599" customFormat="false" ht="15" hidden="false" customHeight="true" outlineLevel="0" collapsed="false">
      <c r="A599" s="36"/>
      <c r="B599" s="27"/>
      <c r="C599" s="30" t="str">
        <f aca="false">IF(B599="","",IFERROR(INDEX(Employees!$B$5:$B$104,MATCH(B599,Employees!$A$5:$A$104,0)),"Unknown code"))</f>
        <v/>
      </c>
      <c r="D599" s="37"/>
      <c r="E599" s="27"/>
      <c r="F599" s="32" t="str">
        <f aca="false">IF(OR(A599="",B599=""),"",IF(Settings!$B$13="Y",INT(IF(UPPER(E599)="Y",D599,MAX(0,D599-Settings!$B$9)))+IF(MOD(IF(UPPER(E599)="Y",D599,MAX(0,D599-Settings!$B$9)),1)&lt;0.25,0,IF(MOD(IF(UPPER(E599)="Y",D599,MAX(0,D599-Settings!$B$9)),1)&lt;=0.5,0.5,1)),IF(UPPER(E599)="Y",D599,MAX(0,D599-Settings!$B$9))))</f>
        <v/>
      </c>
      <c r="G599" s="33" t="str">
        <f aca="false">IF(F599="","",IFERROR(INDEX(Employees!$I$5:$I$104,MATCH(B599,Employees!$A$5:$A$104,0)),0))</f>
        <v/>
      </c>
      <c r="H599" s="34" t="str">
        <f aca="false">IF(F599="","",ROUND(F599*G599,0))</f>
        <v/>
      </c>
      <c r="I599" s="35" t="str">
        <f aca="false">IF(A599="","","Q"&amp;(INT(MOD(MONTH(A599)-4,12)/3)+1)&amp;" "&amp;IF(MONTH(A599)&gt;=4,YEAR(A599),YEAR(A599)-1)&amp;"-"&amp;RIGHT(IF(MONTH(A599)&gt;=4,YEAR(A599),YEAR(A599)-1)+1,2))</f>
        <v/>
      </c>
      <c r="J599" s="27"/>
      <c r="K599" s="27"/>
    </row>
    <row r="600" customFormat="false" ht="15" hidden="false" customHeight="true" outlineLevel="0" collapsed="false">
      <c r="A600" s="36"/>
      <c r="B600" s="27"/>
      <c r="C600" s="30" t="str">
        <f aca="false">IF(B600="","",IFERROR(INDEX(Employees!$B$5:$B$104,MATCH(B600,Employees!$A$5:$A$104,0)),"Unknown code"))</f>
        <v/>
      </c>
      <c r="D600" s="37"/>
      <c r="E600" s="27"/>
      <c r="F600" s="32" t="str">
        <f aca="false">IF(OR(A600="",B600=""),"",IF(Settings!$B$13="Y",INT(IF(UPPER(E600)="Y",D600,MAX(0,D600-Settings!$B$9)))+IF(MOD(IF(UPPER(E600)="Y",D600,MAX(0,D600-Settings!$B$9)),1)&lt;0.25,0,IF(MOD(IF(UPPER(E600)="Y",D600,MAX(0,D600-Settings!$B$9)),1)&lt;=0.5,0.5,1)),IF(UPPER(E600)="Y",D600,MAX(0,D600-Settings!$B$9))))</f>
        <v/>
      </c>
      <c r="G600" s="33" t="str">
        <f aca="false">IF(F600="","",IFERROR(INDEX(Employees!$I$5:$I$104,MATCH(B600,Employees!$A$5:$A$104,0)),0))</f>
        <v/>
      </c>
      <c r="H600" s="34" t="str">
        <f aca="false">IF(F600="","",ROUND(F600*G600,0))</f>
        <v/>
      </c>
      <c r="I600" s="35" t="str">
        <f aca="false">IF(A600="","","Q"&amp;(INT(MOD(MONTH(A600)-4,12)/3)+1)&amp;" "&amp;IF(MONTH(A600)&gt;=4,YEAR(A600),YEAR(A600)-1)&amp;"-"&amp;RIGHT(IF(MONTH(A600)&gt;=4,YEAR(A600),YEAR(A600)-1)+1,2))</f>
        <v/>
      </c>
      <c r="J600" s="27"/>
      <c r="K600" s="27"/>
    </row>
    <row r="601" customFormat="false" ht="15" hidden="false" customHeight="true" outlineLevel="0" collapsed="false">
      <c r="A601" s="36"/>
      <c r="B601" s="27"/>
      <c r="C601" s="30" t="str">
        <f aca="false">IF(B601="","",IFERROR(INDEX(Employees!$B$5:$B$104,MATCH(B601,Employees!$A$5:$A$104,0)),"Unknown code"))</f>
        <v/>
      </c>
      <c r="D601" s="37"/>
      <c r="E601" s="27"/>
      <c r="F601" s="32" t="str">
        <f aca="false">IF(OR(A601="",B601=""),"",IF(Settings!$B$13="Y",INT(IF(UPPER(E601)="Y",D601,MAX(0,D601-Settings!$B$9)))+IF(MOD(IF(UPPER(E601)="Y",D601,MAX(0,D601-Settings!$B$9)),1)&lt;0.25,0,IF(MOD(IF(UPPER(E601)="Y",D601,MAX(0,D601-Settings!$B$9)),1)&lt;=0.5,0.5,1)),IF(UPPER(E601)="Y",D601,MAX(0,D601-Settings!$B$9))))</f>
        <v/>
      </c>
      <c r="G601" s="33" t="str">
        <f aca="false">IF(F601="","",IFERROR(INDEX(Employees!$I$5:$I$104,MATCH(B601,Employees!$A$5:$A$104,0)),0))</f>
        <v/>
      </c>
      <c r="H601" s="34" t="str">
        <f aca="false">IF(F601="","",ROUND(F601*G601,0))</f>
        <v/>
      </c>
      <c r="I601" s="35" t="str">
        <f aca="false">IF(A601="","","Q"&amp;(INT(MOD(MONTH(A601)-4,12)/3)+1)&amp;" "&amp;IF(MONTH(A601)&gt;=4,YEAR(A601),YEAR(A601)-1)&amp;"-"&amp;RIGHT(IF(MONTH(A601)&gt;=4,YEAR(A601),YEAR(A601)-1)+1,2))</f>
        <v/>
      </c>
      <c r="J601" s="27"/>
      <c r="K601" s="27"/>
    </row>
    <row r="602" customFormat="false" ht="15" hidden="false" customHeight="true" outlineLevel="0" collapsed="false">
      <c r="A602" s="36"/>
      <c r="B602" s="27"/>
      <c r="C602" s="30" t="str">
        <f aca="false">IF(B602="","",IFERROR(INDEX(Employees!$B$5:$B$104,MATCH(B602,Employees!$A$5:$A$104,0)),"Unknown code"))</f>
        <v/>
      </c>
      <c r="D602" s="37"/>
      <c r="E602" s="27"/>
      <c r="F602" s="32" t="str">
        <f aca="false">IF(OR(A602="",B602=""),"",IF(Settings!$B$13="Y",INT(IF(UPPER(E602)="Y",D602,MAX(0,D602-Settings!$B$9)))+IF(MOD(IF(UPPER(E602)="Y",D602,MAX(0,D602-Settings!$B$9)),1)&lt;0.25,0,IF(MOD(IF(UPPER(E602)="Y",D602,MAX(0,D602-Settings!$B$9)),1)&lt;=0.5,0.5,1)),IF(UPPER(E602)="Y",D602,MAX(0,D602-Settings!$B$9))))</f>
        <v/>
      </c>
      <c r="G602" s="33" t="str">
        <f aca="false">IF(F602="","",IFERROR(INDEX(Employees!$I$5:$I$104,MATCH(B602,Employees!$A$5:$A$104,0)),0))</f>
        <v/>
      </c>
      <c r="H602" s="34" t="str">
        <f aca="false">IF(F602="","",ROUND(F602*G602,0))</f>
        <v/>
      </c>
      <c r="I602" s="35" t="str">
        <f aca="false">IF(A602="","","Q"&amp;(INT(MOD(MONTH(A602)-4,12)/3)+1)&amp;" "&amp;IF(MONTH(A602)&gt;=4,YEAR(A602),YEAR(A602)-1)&amp;"-"&amp;RIGHT(IF(MONTH(A602)&gt;=4,YEAR(A602),YEAR(A602)-1)+1,2))</f>
        <v/>
      </c>
      <c r="J602" s="27"/>
      <c r="K602" s="27"/>
    </row>
    <row r="603" customFormat="false" ht="15" hidden="false" customHeight="true" outlineLevel="0" collapsed="false">
      <c r="A603" s="36"/>
      <c r="B603" s="27"/>
      <c r="C603" s="30" t="str">
        <f aca="false">IF(B603="","",IFERROR(INDEX(Employees!$B$5:$B$104,MATCH(B603,Employees!$A$5:$A$104,0)),"Unknown code"))</f>
        <v/>
      </c>
      <c r="D603" s="37"/>
      <c r="E603" s="27"/>
      <c r="F603" s="32" t="str">
        <f aca="false">IF(OR(A603="",B603=""),"",IF(Settings!$B$13="Y",INT(IF(UPPER(E603)="Y",D603,MAX(0,D603-Settings!$B$9)))+IF(MOD(IF(UPPER(E603)="Y",D603,MAX(0,D603-Settings!$B$9)),1)&lt;0.25,0,IF(MOD(IF(UPPER(E603)="Y",D603,MAX(0,D603-Settings!$B$9)),1)&lt;=0.5,0.5,1)),IF(UPPER(E603)="Y",D603,MAX(0,D603-Settings!$B$9))))</f>
        <v/>
      </c>
      <c r="G603" s="33" t="str">
        <f aca="false">IF(F603="","",IFERROR(INDEX(Employees!$I$5:$I$104,MATCH(B603,Employees!$A$5:$A$104,0)),0))</f>
        <v/>
      </c>
      <c r="H603" s="34" t="str">
        <f aca="false">IF(F603="","",ROUND(F603*G603,0))</f>
        <v/>
      </c>
      <c r="I603" s="35" t="str">
        <f aca="false">IF(A603="","","Q"&amp;(INT(MOD(MONTH(A603)-4,12)/3)+1)&amp;" "&amp;IF(MONTH(A603)&gt;=4,YEAR(A603),YEAR(A603)-1)&amp;"-"&amp;RIGHT(IF(MONTH(A603)&gt;=4,YEAR(A603),YEAR(A603)-1)+1,2))</f>
        <v/>
      </c>
      <c r="J603" s="27"/>
      <c r="K603" s="27"/>
    </row>
    <row r="604" customFormat="false" ht="15" hidden="false" customHeight="true" outlineLevel="0" collapsed="false">
      <c r="A604" s="36"/>
      <c r="B604" s="27"/>
      <c r="C604" s="30" t="str">
        <f aca="false">IF(B604="","",IFERROR(INDEX(Employees!$B$5:$B$104,MATCH(B604,Employees!$A$5:$A$104,0)),"Unknown code"))</f>
        <v/>
      </c>
      <c r="D604" s="37"/>
      <c r="E604" s="27"/>
      <c r="F604" s="32" t="str">
        <f aca="false">IF(OR(A604="",B604=""),"",IF(Settings!$B$13="Y",INT(IF(UPPER(E604)="Y",D604,MAX(0,D604-Settings!$B$9)))+IF(MOD(IF(UPPER(E604)="Y",D604,MAX(0,D604-Settings!$B$9)),1)&lt;0.25,0,IF(MOD(IF(UPPER(E604)="Y",D604,MAX(0,D604-Settings!$B$9)),1)&lt;=0.5,0.5,1)),IF(UPPER(E604)="Y",D604,MAX(0,D604-Settings!$B$9))))</f>
        <v/>
      </c>
      <c r="G604" s="33" t="str">
        <f aca="false">IF(F604="","",IFERROR(INDEX(Employees!$I$5:$I$104,MATCH(B604,Employees!$A$5:$A$104,0)),0))</f>
        <v/>
      </c>
      <c r="H604" s="34" t="str">
        <f aca="false">IF(F604="","",ROUND(F604*G604,0))</f>
        <v/>
      </c>
      <c r="I604" s="35" t="str">
        <f aca="false">IF(A604="","","Q"&amp;(INT(MOD(MONTH(A604)-4,12)/3)+1)&amp;" "&amp;IF(MONTH(A604)&gt;=4,YEAR(A604),YEAR(A604)-1)&amp;"-"&amp;RIGHT(IF(MONTH(A604)&gt;=4,YEAR(A604),YEAR(A604)-1)+1,2))</f>
        <v/>
      </c>
      <c r="J604" s="27"/>
      <c r="K604" s="27"/>
    </row>
    <row r="605" customFormat="false" ht="15" hidden="false" customHeight="true" outlineLevel="0" collapsed="false">
      <c r="A605" s="36"/>
      <c r="B605" s="27"/>
      <c r="C605" s="30" t="str">
        <f aca="false">IF(B605="","",IFERROR(INDEX(Employees!$B$5:$B$104,MATCH(B605,Employees!$A$5:$A$104,0)),"Unknown code"))</f>
        <v/>
      </c>
      <c r="D605" s="37"/>
      <c r="E605" s="27"/>
      <c r="F605" s="32" t="str">
        <f aca="false">IF(OR(A605="",B605=""),"",IF(Settings!$B$13="Y",INT(IF(UPPER(E605)="Y",D605,MAX(0,D605-Settings!$B$9)))+IF(MOD(IF(UPPER(E605)="Y",D605,MAX(0,D605-Settings!$B$9)),1)&lt;0.25,0,IF(MOD(IF(UPPER(E605)="Y",D605,MAX(0,D605-Settings!$B$9)),1)&lt;=0.5,0.5,1)),IF(UPPER(E605)="Y",D605,MAX(0,D605-Settings!$B$9))))</f>
        <v/>
      </c>
      <c r="G605" s="33" t="str">
        <f aca="false">IF(F605="","",IFERROR(INDEX(Employees!$I$5:$I$104,MATCH(B605,Employees!$A$5:$A$104,0)),0))</f>
        <v/>
      </c>
      <c r="H605" s="34" t="str">
        <f aca="false">IF(F605="","",ROUND(F605*G605,0))</f>
        <v/>
      </c>
      <c r="I605" s="35" t="str">
        <f aca="false">IF(A605="","","Q"&amp;(INT(MOD(MONTH(A605)-4,12)/3)+1)&amp;" "&amp;IF(MONTH(A605)&gt;=4,YEAR(A605),YEAR(A605)-1)&amp;"-"&amp;RIGHT(IF(MONTH(A605)&gt;=4,YEAR(A605),YEAR(A605)-1)+1,2))</f>
        <v/>
      </c>
      <c r="J605" s="27"/>
      <c r="K605" s="27"/>
    </row>
    <row r="606" customFormat="false" ht="15" hidden="false" customHeight="true" outlineLevel="0" collapsed="false">
      <c r="A606" s="36"/>
      <c r="B606" s="27"/>
      <c r="C606" s="30" t="str">
        <f aca="false">IF(B606="","",IFERROR(INDEX(Employees!$B$5:$B$104,MATCH(B606,Employees!$A$5:$A$104,0)),"Unknown code"))</f>
        <v/>
      </c>
      <c r="D606" s="37"/>
      <c r="E606" s="27"/>
      <c r="F606" s="32" t="str">
        <f aca="false">IF(OR(A606="",B606=""),"",IF(Settings!$B$13="Y",INT(IF(UPPER(E606)="Y",D606,MAX(0,D606-Settings!$B$9)))+IF(MOD(IF(UPPER(E606)="Y",D606,MAX(0,D606-Settings!$B$9)),1)&lt;0.25,0,IF(MOD(IF(UPPER(E606)="Y",D606,MAX(0,D606-Settings!$B$9)),1)&lt;=0.5,0.5,1)),IF(UPPER(E606)="Y",D606,MAX(0,D606-Settings!$B$9))))</f>
        <v/>
      </c>
      <c r="G606" s="33" t="str">
        <f aca="false">IF(F606="","",IFERROR(INDEX(Employees!$I$5:$I$104,MATCH(B606,Employees!$A$5:$A$104,0)),0))</f>
        <v/>
      </c>
      <c r="H606" s="34" t="str">
        <f aca="false">IF(F606="","",ROUND(F606*G606,0))</f>
        <v/>
      </c>
      <c r="I606" s="35" t="str">
        <f aca="false">IF(A606="","","Q"&amp;(INT(MOD(MONTH(A606)-4,12)/3)+1)&amp;" "&amp;IF(MONTH(A606)&gt;=4,YEAR(A606),YEAR(A606)-1)&amp;"-"&amp;RIGHT(IF(MONTH(A606)&gt;=4,YEAR(A606),YEAR(A606)-1)+1,2))</f>
        <v/>
      </c>
      <c r="J606" s="27"/>
      <c r="K606" s="27"/>
    </row>
    <row r="607" customFormat="false" ht="15" hidden="false" customHeight="true" outlineLevel="0" collapsed="false">
      <c r="A607" s="36"/>
      <c r="B607" s="27"/>
      <c r="C607" s="30" t="str">
        <f aca="false">IF(B607="","",IFERROR(INDEX(Employees!$B$5:$B$104,MATCH(B607,Employees!$A$5:$A$104,0)),"Unknown code"))</f>
        <v/>
      </c>
      <c r="D607" s="37"/>
      <c r="E607" s="27"/>
      <c r="F607" s="32" t="str">
        <f aca="false">IF(OR(A607="",B607=""),"",IF(Settings!$B$13="Y",INT(IF(UPPER(E607)="Y",D607,MAX(0,D607-Settings!$B$9)))+IF(MOD(IF(UPPER(E607)="Y",D607,MAX(0,D607-Settings!$B$9)),1)&lt;0.25,0,IF(MOD(IF(UPPER(E607)="Y",D607,MAX(0,D607-Settings!$B$9)),1)&lt;=0.5,0.5,1)),IF(UPPER(E607)="Y",D607,MAX(0,D607-Settings!$B$9))))</f>
        <v/>
      </c>
      <c r="G607" s="33" t="str">
        <f aca="false">IF(F607="","",IFERROR(INDEX(Employees!$I$5:$I$104,MATCH(B607,Employees!$A$5:$A$104,0)),0))</f>
        <v/>
      </c>
      <c r="H607" s="34" t="str">
        <f aca="false">IF(F607="","",ROUND(F607*G607,0))</f>
        <v/>
      </c>
      <c r="I607" s="35" t="str">
        <f aca="false">IF(A607="","","Q"&amp;(INT(MOD(MONTH(A607)-4,12)/3)+1)&amp;" "&amp;IF(MONTH(A607)&gt;=4,YEAR(A607),YEAR(A607)-1)&amp;"-"&amp;RIGHT(IF(MONTH(A607)&gt;=4,YEAR(A607),YEAR(A607)-1)+1,2))</f>
        <v/>
      </c>
      <c r="J607" s="27"/>
      <c r="K607" s="27"/>
    </row>
    <row r="608" customFormat="false" ht="15" hidden="false" customHeight="true" outlineLevel="0" collapsed="false">
      <c r="A608" s="36"/>
      <c r="B608" s="27"/>
      <c r="C608" s="30" t="str">
        <f aca="false">IF(B608="","",IFERROR(INDEX(Employees!$B$5:$B$104,MATCH(B608,Employees!$A$5:$A$104,0)),"Unknown code"))</f>
        <v/>
      </c>
      <c r="D608" s="37"/>
      <c r="E608" s="27"/>
      <c r="F608" s="32" t="str">
        <f aca="false">IF(OR(A608="",B608=""),"",IF(Settings!$B$13="Y",INT(IF(UPPER(E608)="Y",D608,MAX(0,D608-Settings!$B$9)))+IF(MOD(IF(UPPER(E608)="Y",D608,MAX(0,D608-Settings!$B$9)),1)&lt;0.25,0,IF(MOD(IF(UPPER(E608)="Y",D608,MAX(0,D608-Settings!$B$9)),1)&lt;=0.5,0.5,1)),IF(UPPER(E608)="Y",D608,MAX(0,D608-Settings!$B$9))))</f>
        <v/>
      </c>
      <c r="G608" s="33" t="str">
        <f aca="false">IF(F608="","",IFERROR(INDEX(Employees!$I$5:$I$104,MATCH(B608,Employees!$A$5:$A$104,0)),0))</f>
        <v/>
      </c>
      <c r="H608" s="34" t="str">
        <f aca="false">IF(F608="","",ROUND(F608*G608,0))</f>
        <v/>
      </c>
      <c r="I608" s="35" t="str">
        <f aca="false">IF(A608="","","Q"&amp;(INT(MOD(MONTH(A608)-4,12)/3)+1)&amp;" "&amp;IF(MONTH(A608)&gt;=4,YEAR(A608),YEAR(A608)-1)&amp;"-"&amp;RIGHT(IF(MONTH(A608)&gt;=4,YEAR(A608),YEAR(A608)-1)+1,2))</f>
        <v/>
      </c>
      <c r="J608" s="27"/>
      <c r="K608" s="27"/>
    </row>
    <row r="609" customFormat="false" ht="15" hidden="false" customHeight="true" outlineLevel="0" collapsed="false">
      <c r="A609" s="36"/>
      <c r="B609" s="27"/>
      <c r="C609" s="30" t="str">
        <f aca="false">IF(B609="","",IFERROR(INDEX(Employees!$B$5:$B$104,MATCH(B609,Employees!$A$5:$A$104,0)),"Unknown code"))</f>
        <v/>
      </c>
      <c r="D609" s="37"/>
      <c r="E609" s="27"/>
      <c r="F609" s="32" t="str">
        <f aca="false">IF(OR(A609="",B609=""),"",IF(Settings!$B$13="Y",INT(IF(UPPER(E609)="Y",D609,MAX(0,D609-Settings!$B$9)))+IF(MOD(IF(UPPER(E609)="Y",D609,MAX(0,D609-Settings!$B$9)),1)&lt;0.25,0,IF(MOD(IF(UPPER(E609)="Y",D609,MAX(0,D609-Settings!$B$9)),1)&lt;=0.5,0.5,1)),IF(UPPER(E609)="Y",D609,MAX(0,D609-Settings!$B$9))))</f>
        <v/>
      </c>
      <c r="G609" s="33" t="str">
        <f aca="false">IF(F609="","",IFERROR(INDEX(Employees!$I$5:$I$104,MATCH(B609,Employees!$A$5:$A$104,0)),0))</f>
        <v/>
      </c>
      <c r="H609" s="34" t="str">
        <f aca="false">IF(F609="","",ROUND(F609*G609,0))</f>
        <v/>
      </c>
      <c r="I609" s="35" t="str">
        <f aca="false">IF(A609="","","Q"&amp;(INT(MOD(MONTH(A609)-4,12)/3)+1)&amp;" "&amp;IF(MONTH(A609)&gt;=4,YEAR(A609),YEAR(A609)-1)&amp;"-"&amp;RIGHT(IF(MONTH(A609)&gt;=4,YEAR(A609),YEAR(A609)-1)+1,2))</f>
        <v/>
      </c>
      <c r="J609" s="27"/>
      <c r="K609" s="27"/>
    </row>
    <row r="610" customFormat="false" ht="15" hidden="false" customHeight="true" outlineLevel="0" collapsed="false">
      <c r="A610" s="36"/>
      <c r="B610" s="27"/>
      <c r="C610" s="30" t="str">
        <f aca="false">IF(B610="","",IFERROR(INDEX(Employees!$B$5:$B$104,MATCH(B610,Employees!$A$5:$A$104,0)),"Unknown code"))</f>
        <v/>
      </c>
      <c r="D610" s="37"/>
      <c r="E610" s="27"/>
      <c r="F610" s="32" t="str">
        <f aca="false">IF(OR(A610="",B610=""),"",IF(Settings!$B$13="Y",INT(IF(UPPER(E610)="Y",D610,MAX(0,D610-Settings!$B$9)))+IF(MOD(IF(UPPER(E610)="Y",D610,MAX(0,D610-Settings!$B$9)),1)&lt;0.25,0,IF(MOD(IF(UPPER(E610)="Y",D610,MAX(0,D610-Settings!$B$9)),1)&lt;=0.5,0.5,1)),IF(UPPER(E610)="Y",D610,MAX(0,D610-Settings!$B$9))))</f>
        <v/>
      </c>
      <c r="G610" s="33" t="str">
        <f aca="false">IF(F610="","",IFERROR(INDEX(Employees!$I$5:$I$104,MATCH(B610,Employees!$A$5:$A$104,0)),0))</f>
        <v/>
      </c>
      <c r="H610" s="34" t="str">
        <f aca="false">IF(F610="","",ROUND(F610*G610,0))</f>
        <v/>
      </c>
      <c r="I610" s="35" t="str">
        <f aca="false">IF(A610="","","Q"&amp;(INT(MOD(MONTH(A610)-4,12)/3)+1)&amp;" "&amp;IF(MONTH(A610)&gt;=4,YEAR(A610),YEAR(A610)-1)&amp;"-"&amp;RIGHT(IF(MONTH(A610)&gt;=4,YEAR(A610),YEAR(A610)-1)+1,2))</f>
        <v/>
      </c>
      <c r="J610" s="27"/>
      <c r="K610" s="27"/>
    </row>
    <row r="611" customFormat="false" ht="15" hidden="false" customHeight="true" outlineLevel="0" collapsed="false">
      <c r="A611" s="36"/>
      <c r="B611" s="27"/>
      <c r="C611" s="30" t="str">
        <f aca="false">IF(B611="","",IFERROR(INDEX(Employees!$B$5:$B$104,MATCH(B611,Employees!$A$5:$A$104,0)),"Unknown code"))</f>
        <v/>
      </c>
      <c r="D611" s="37"/>
      <c r="E611" s="27"/>
      <c r="F611" s="32" t="str">
        <f aca="false">IF(OR(A611="",B611=""),"",IF(Settings!$B$13="Y",INT(IF(UPPER(E611)="Y",D611,MAX(0,D611-Settings!$B$9)))+IF(MOD(IF(UPPER(E611)="Y",D611,MAX(0,D611-Settings!$B$9)),1)&lt;0.25,0,IF(MOD(IF(UPPER(E611)="Y",D611,MAX(0,D611-Settings!$B$9)),1)&lt;=0.5,0.5,1)),IF(UPPER(E611)="Y",D611,MAX(0,D611-Settings!$B$9))))</f>
        <v/>
      </c>
      <c r="G611" s="33" t="str">
        <f aca="false">IF(F611="","",IFERROR(INDEX(Employees!$I$5:$I$104,MATCH(B611,Employees!$A$5:$A$104,0)),0))</f>
        <v/>
      </c>
      <c r="H611" s="34" t="str">
        <f aca="false">IF(F611="","",ROUND(F611*G611,0))</f>
        <v/>
      </c>
      <c r="I611" s="35" t="str">
        <f aca="false">IF(A611="","","Q"&amp;(INT(MOD(MONTH(A611)-4,12)/3)+1)&amp;" "&amp;IF(MONTH(A611)&gt;=4,YEAR(A611),YEAR(A611)-1)&amp;"-"&amp;RIGHT(IF(MONTH(A611)&gt;=4,YEAR(A611),YEAR(A611)-1)+1,2))</f>
        <v/>
      </c>
      <c r="J611" s="27"/>
      <c r="K611" s="27"/>
    </row>
    <row r="612" customFormat="false" ht="15" hidden="false" customHeight="true" outlineLevel="0" collapsed="false">
      <c r="A612" s="36"/>
      <c r="B612" s="27"/>
      <c r="C612" s="30" t="str">
        <f aca="false">IF(B612="","",IFERROR(INDEX(Employees!$B$5:$B$104,MATCH(B612,Employees!$A$5:$A$104,0)),"Unknown code"))</f>
        <v/>
      </c>
      <c r="D612" s="37"/>
      <c r="E612" s="27"/>
      <c r="F612" s="32" t="str">
        <f aca="false">IF(OR(A612="",B612=""),"",IF(Settings!$B$13="Y",INT(IF(UPPER(E612)="Y",D612,MAX(0,D612-Settings!$B$9)))+IF(MOD(IF(UPPER(E612)="Y",D612,MAX(0,D612-Settings!$B$9)),1)&lt;0.25,0,IF(MOD(IF(UPPER(E612)="Y",D612,MAX(0,D612-Settings!$B$9)),1)&lt;=0.5,0.5,1)),IF(UPPER(E612)="Y",D612,MAX(0,D612-Settings!$B$9))))</f>
        <v/>
      </c>
      <c r="G612" s="33" t="str">
        <f aca="false">IF(F612="","",IFERROR(INDEX(Employees!$I$5:$I$104,MATCH(B612,Employees!$A$5:$A$104,0)),0))</f>
        <v/>
      </c>
      <c r="H612" s="34" t="str">
        <f aca="false">IF(F612="","",ROUND(F612*G612,0))</f>
        <v/>
      </c>
      <c r="I612" s="35" t="str">
        <f aca="false">IF(A612="","","Q"&amp;(INT(MOD(MONTH(A612)-4,12)/3)+1)&amp;" "&amp;IF(MONTH(A612)&gt;=4,YEAR(A612),YEAR(A612)-1)&amp;"-"&amp;RIGHT(IF(MONTH(A612)&gt;=4,YEAR(A612),YEAR(A612)-1)+1,2))</f>
        <v/>
      </c>
      <c r="J612" s="27"/>
      <c r="K612" s="27"/>
    </row>
    <row r="613" customFormat="false" ht="15" hidden="false" customHeight="true" outlineLevel="0" collapsed="false">
      <c r="A613" s="36"/>
      <c r="B613" s="27"/>
      <c r="C613" s="30" t="str">
        <f aca="false">IF(B613="","",IFERROR(INDEX(Employees!$B$5:$B$104,MATCH(B613,Employees!$A$5:$A$104,0)),"Unknown code"))</f>
        <v/>
      </c>
      <c r="D613" s="37"/>
      <c r="E613" s="27"/>
      <c r="F613" s="32" t="str">
        <f aca="false">IF(OR(A613="",B613=""),"",IF(Settings!$B$13="Y",INT(IF(UPPER(E613)="Y",D613,MAX(0,D613-Settings!$B$9)))+IF(MOD(IF(UPPER(E613)="Y",D613,MAX(0,D613-Settings!$B$9)),1)&lt;0.25,0,IF(MOD(IF(UPPER(E613)="Y",D613,MAX(0,D613-Settings!$B$9)),1)&lt;=0.5,0.5,1)),IF(UPPER(E613)="Y",D613,MAX(0,D613-Settings!$B$9))))</f>
        <v/>
      </c>
      <c r="G613" s="33" t="str">
        <f aca="false">IF(F613="","",IFERROR(INDEX(Employees!$I$5:$I$104,MATCH(B613,Employees!$A$5:$A$104,0)),0))</f>
        <v/>
      </c>
      <c r="H613" s="34" t="str">
        <f aca="false">IF(F613="","",ROUND(F613*G613,0))</f>
        <v/>
      </c>
      <c r="I613" s="35" t="str">
        <f aca="false">IF(A613="","","Q"&amp;(INT(MOD(MONTH(A613)-4,12)/3)+1)&amp;" "&amp;IF(MONTH(A613)&gt;=4,YEAR(A613),YEAR(A613)-1)&amp;"-"&amp;RIGHT(IF(MONTH(A613)&gt;=4,YEAR(A613),YEAR(A613)-1)+1,2))</f>
        <v/>
      </c>
      <c r="J613" s="27"/>
      <c r="K613" s="27"/>
    </row>
    <row r="614" customFormat="false" ht="15" hidden="false" customHeight="true" outlineLevel="0" collapsed="false">
      <c r="A614" s="36"/>
      <c r="B614" s="27"/>
      <c r="C614" s="30" t="str">
        <f aca="false">IF(B614="","",IFERROR(INDEX(Employees!$B$5:$B$104,MATCH(B614,Employees!$A$5:$A$104,0)),"Unknown code"))</f>
        <v/>
      </c>
      <c r="D614" s="37"/>
      <c r="E614" s="27"/>
      <c r="F614" s="32" t="str">
        <f aca="false">IF(OR(A614="",B614=""),"",IF(Settings!$B$13="Y",INT(IF(UPPER(E614)="Y",D614,MAX(0,D614-Settings!$B$9)))+IF(MOD(IF(UPPER(E614)="Y",D614,MAX(0,D614-Settings!$B$9)),1)&lt;0.25,0,IF(MOD(IF(UPPER(E614)="Y",D614,MAX(0,D614-Settings!$B$9)),1)&lt;=0.5,0.5,1)),IF(UPPER(E614)="Y",D614,MAX(0,D614-Settings!$B$9))))</f>
        <v/>
      </c>
      <c r="G614" s="33" t="str">
        <f aca="false">IF(F614="","",IFERROR(INDEX(Employees!$I$5:$I$104,MATCH(B614,Employees!$A$5:$A$104,0)),0))</f>
        <v/>
      </c>
      <c r="H614" s="34" t="str">
        <f aca="false">IF(F614="","",ROUND(F614*G614,0))</f>
        <v/>
      </c>
      <c r="I614" s="35" t="str">
        <f aca="false">IF(A614="","","Q"&amp;(INT(MOD(MONTH(A614)-4,12)/3)+1)&amp;" "&amp;IF(MONTH(A614)&gt;=4,YEAR(A614),YEAR(A614)-1)&amp;"-"&amp;RIGHT(IF(MONTH(A614)&gt;=4,YEAR(A614),YEAR(A614)-1)+1,2))</f>
        <v/>
      </c>
      <c r="J614" s="27"/>
      <c r="K614" s="27"/>
    </row>
    <row r="615" customFormat="false" ht="15" hidden="false" customHeight="true" outlineLevel="0" collapsed="false">
      <c r="A615" s="36"/>
      <c r="B615" s="27"/>
      <c r="C615" s="30" t="str">
        <f aca="false">IF(B615="","",IFERROR(INDEX(Employees!$B$5:$B$104,MATCH(B615,Employees!$A$5:$A$104,0)),"Unknown code"))</f>
        <v/>
      </c>
      <c r="D615" s="37"/>
      <c r="E615" s="27"/>
      <c r="F615" s="32" t="str">
        <f aca="false">IF(OR(A615="",B615=""),"",IF(Settings!$B$13="Y",INT(IF(UPPER(E615)="Y",D615,MAX(0,D615-Settings!$B$9)))+IF(MOD(IF(UPPER(E615)="Y",D615,MAX(0,D615-Settings!$B$9)),1)&lt;0.25,0,IF(MOD(IF(UPPER(E615)="Y",D615,MAX(0,D615-Settings!$B$9)),1)&lt;=0.5,0.5,1)),IF(UPPER(E615)="Y",D615,MAX(0,D615-Settings!$B$9))))</f>
        <v/>
      </c>
      <c r="G615" s="33" t="str">
        <f aca="false">IF(F615="","",IFERROR(INDEX(Employees!$I$5:$I$104,MATCH(B615,Employees!$A$5:$A$104,0)),0))</f>
        <v/>
      </c>
      <c r="H615" s="34" t="str">
        <f aca="false">IF(F615="","",ROUND(F615*G615,0))</f>
        <v/>
      </c>
      <c r="I615" s="35" t="str">
        <f aca="false">IF(A615="","","Q"&amp;(INT(MOD(MONTH(A615)-4,12)/3)+1)&amp;" "&amp;IF(MONTH(A615)&gt;=4,YEAR(A615),YEAR(A615)-1)&amp;"-"&amp;RIGHT(IF(MONTH(A615)&gt;=4,YEAR(A615),YEAR(A615)-1)+1,2))</f>
        <v/>
      </c>
      <c r="J615" s="27"/>
      <c r="K615" s="27"/>
    </row>
    <row r="616" customFormat="false" ht="15" hidden="false" customHeight="true" outlineLevel="0" collapsed="false">
      <c r="A616" s="36"/>
      <c r="B616" s="27"/>
      <c r="C616" s="30" t="str">
        <f aca="false">IF(B616="","",IFERROR(INDEX(Employees!$B$5:$B$104,MATCH(B616,Employees!$A$5:$A$104,0)),"Unknown code"))</f>
        <v/>
      </c>
      <c r="D616" s="37"/>
      <c r="E616" s="27"/>
      <c r="F616" s="32" t="str">
        <f aca="false">IF(OR(A616="",B616=""),"",IF(Settings!$B$13="Y",INT(IF(UPPER(E616)="Y",D616,MAX(0,D616-Settings!$B$9)))+IF(MOD(IF(UPPER(E616)="Y",D616,MAX(0,D616-Settings!$B$9)),1)&lt;0.25,0,IF(MOD(IF(UPPER(E616)="Y",D616,MAX(0,D616-Settings!$B$9)),1)&lt;=0.5,0.5,1)),IF(UPPER(E616)="Y",D616,MAX(0,D616-Settings!$B$9))))</f>
        <v/>
      </c>
      <c r="G616" s="33" t="str">
        <f aca="false">IF(F616="","",IFERROR(INDEX(Employees!$I$5:$I$104,MATCH(B616,Employees!$A$5:$A$104,0)),0))</f>
        <v/>
      </c>
      <c r="H616" s="34" t="str">
        <f aca="false">IF(F616="","",ROUND(F616*G616,0))</f>
        <v/>
      </c>
      <c r="I616" s="35" t="str">
        <f aca="false">IF(A616="","","Q"&amp;(INT(MOD(MONTH(A616)-4,12)/3)+1)&amp;" "&amp;IF(MONTH(A616)&gt;=4,YEAR(A616),YEAR(A616)-1)&amp;"-"&amp;RIGHT(IF(MONTH(A616)&gt;=4,YEAR(A616),YEAR(A616)-1)+1,2))</f>
        <v/>
      </c>
      <c r="J616" s="27"/>
      <c r="K616" s="27"/>
    </row>
    <row r="617" customFormat="false" ht="15" hidden="false" customHeight="true" outlineLevel="0" collapsed="false">
      <c r="A617" s="36"/>
      <c r="B617" s="27"/>
      <c r="C617" s="30" t="str">
        <f aca="false">IF(B617="","",IFERROR(INDEX(Employees!$B$5:$B$104,MATCH(B617,Employees!$A$5:$A$104,0)),"Unknown code"))</f>
        <v/>
      </c>
      <c r="D617" s="37"/>
      <c r="E617" s="27"/>
      <c r="F617" s="32" t="str">
        <f aca="false">IF(OR(A617="",B617=""),"",IF(Settings!$B$13="Y",INT(IF(UPPER(E617)="Y",D617,MAX(0,D617-Settings!$B$9)))+IF(MOD(IF(UPPER(E617)="Y",D617,MAX(0,D617-Settings!$B$9)),1)&lt;0.25,0,IF(MOD(IF(UPPER(E617)="Y",D617,MAX(0,D617-Settings!$B$9)),1)&lt;=0.5,0.5,1)),IF(UPPER(E617)="Y",D617,MAX(0,D617-Settings!$B$9))))</f>
        <v/>
      </c>
      <c r="G617" s="33" t="str">
        <f aca="false">IF(F617="","",IFERROR(INDEX(Employees!$I$5:$I$104,MATCH(B617,Employees!$A$5:$A$104,0)),0))</f>
        <v/>
      </c>
      <c r="H617" s="34" t="str">
        <f aca="false">IF(F617="","",ROUND(F617*G617,0))</f>
        <v/>
      </c>
      <c r="I617" s="35" t="str">
        <f aca="false">IF(A617="","","Q"&amp;(INT(MOD(MONTH(A617)-4,12)/3)+1)&amp;" "&amp;IF(MONTH(A617)&gt;=4,YEAR(A617),YEAR(A617)-1)&amp;"-"&amp;RIGHT(IF(MONTH(A617)&gt;=4,YEAR(A617),YEAR(A617)-1)+1,2))</f>
        <v/>
      </c>
      <c r="J617" s="27"/>
      <c r="K617" s="27"/>
    </row>
    <row r="618" customFormat="false" ht="15" hidden="false" customHeight="true" outlineLevel="0" collapsed="false">
      <c r="A618" s="36"/>
      <c r="B618" s="27"/>
      <c r="C618" s="30" t="str">
        <f aca="false">IF(B618="","",IFERROR(INDEX(Employees!$B$5:$B$104,MATCH(B618,Employees!$A$5:$A$104,0)),"Unknown code"))</f>
        <v/>
      </c>
      <c r="D618" s="37"/>
      <c r="E618" s="27"/>
      <c r="F618" s="32" t="str">
        <f aca="false">IF(OR(A618="",B618=""),"",IF(Settings!$B$13="Y",INT(IF(UPPER(E618)="Y",D618,MAX(0,D618-Settings!$B$9)))+IF(MOD(IF(UPPER(E618)="Y",D618,MAX(0,D618-Settings!$B$9)),1)&lt;0.25,0,IF(MOD(IF(UPPER(E618)="Y",D618,MAX(0,D618-Settings!$B$9)),1)&lt;=0.5,0.5,1)),IF(UPPER(E618)="Y",D618,MAX(0,D618-Settings!$B$9))))</f>
        <v/>
      </c>
      <c r="G618" s="33" t="str">
        <f aca="false">IF(F618="","",IFERROR(INDEX(Employees!$I$5:$I$104,MATCH(B618,Employees!$A$5:$A$104,0)),0))</f>
        <v/>
      </c>
      <c r="H618" s="34" t="str">
        <f aca="false">IF(F618="","",ROUND(F618*G618,0))</f>
        <v/>
      </c>
      <c r="I618" s="35" t="str">
        <f aca="false">IF(A618="","","Q"&amp;(INT(MOD(MONTH(A618)-4,12)/3)+1)&amp;" "&amp;IF(MONTH(A618)&gt;=4,YEAR(A618),YEAR(A618)-1)&amp;"-"&amp;RIGHT(IF(MONTH(A618)&gt;=4,YEAR(A618),YEAR(A618)-1)+1,2))</f>
        <v/>
      </c>
      <c r="J618" s="27"/>
      <c r="K618" s="27"/>
    </row>
    <row r="619" customFormat="false" ht="15" hidden="false" customHeight="true" outlineLevel="0" collapsed="false">
      <c r="A619" s="36"/>
      <c r="B619" s="27"/>
      <c r="C619" s="30" t="str">
        <f aca="false">IF(B619="","",IFERROR(INDEX(Employees!$B$5:$B$104,MATCH(B619,Employees!$A$5:$A$104,0)),"Unknown code"))</f>
        <v/>
      </c>
      <c r="D619" s="37"/>
      <c r="E619" s="27"/>
      <c r="F619" s="32" t="str">
        <f aca="false">IF(OR(A619="",B619=""),"",IF(Settings!$B$13="Y",INT(IF(UPPER(E619)="Y",D619,MAX(0,D619-Settings!$B$9)))+IF(MOD(IF(UPPER(E619)="Y",D619,MAX(0,D619-Settings!$B$9)),1)&lt;0.25,0,IF(MOD(IF(UPPER(E619)="Y",D619,MAX(0,D619-Settings!$B$9)),1)&lt;=0.5,0.5,1)),IF(UPPER(E619)="Y",D619,MAX(0,D619-Settings!$B$9))))</f>
        <v/>
      </c>
      <c r="G619" s="33" t="str">
        <f aca="false">IF(F619="","",IFERROR(INDEX(Employees!$I$5:$I$104,MATCH(B619,Employees!$A$5:$A$104,0)),0))</f>
        <v/>
      </c>
      <c r="H619" s="34" t="str">
        <f aca="false">IF(F619="","",ROUND(F619*G619,0))</f>
        <v/>
      </c>
      <c r="I619" s="35" t="str">
        <f aca="false">IF(A619="","","Q"&amp;(INT(MOD(MONTH(A619)-4,12)/3)+1)&amp;" "&amp;IF(MONTH(A619)&gt;=4,YEAR(A619),YEAR(A619)-1)&amp;"-"&amp;RIGHT(IF(MONTH(A619)&gt;=4,YEAR(A619),YEAR(A619)-1)+1,2))</f>
        <v/>
      </c>
      <c r="J619" s="27"/>
      <c r="K619" s="27"/>
    </row>
    <row r="620" customFormat="false" ht="15" hidden="false" customHeight="true" outlineLevel="0" collapsed="false">
      <c r="A620" s="36"/>
      <c r="B620" s="27"/>
      <c r="C620" s="30" t="str">
        <f aca="false">IF(B620="","",IFERROR(INDEX(Employees!$B$5:$B$104,MATCH(B620,Employees!$A$5:$A$104,0)),"Unknown code"))</f>
        <v/>
      </c>
      <c r="D620" s="37"/>
      <c r="E620" s="27"/>
      <c r="F620" s="32" t="str">
        <f aca="false">IF(OR(A620="",B620=""),"",IF(Settings!$B$13="Y",INT(IF(UPPER(E620)="Y",D620,MAX(0,D620-Settings!$B$9)))+IF(MOD(IF(UPPER(E620)="Y",D620,MAX(0,D620-Settings!$B$9)),1)&lt;0.25,0,IF(MOD(IF(UPPER(E620)="Y",D620,MAX(0,D620-Settings!$B$9)),1)&lt;=0.5,0.5,1)),IF(UPPER(E620)="Y",D620,MAX(0,D620-Settings!$B$9))))</f>
        <v/>
      </c>
      <c r="G620" s="33" t="str">
        <f aca="false">IF(F620="","",IFERROR(INDEX(Employees!$I$5:$I$104,MATCH(B620,Employees!$A$5:$A$104,0)),0))</f>
        <v/>
      </c>
      <c r="H620" s="34" t="str">
        <f aca="false">IF(F620="","",ROUND(F620*G620,0))</f>
        <v/>
      </c>
      <c r="I620" s="35" t="str">
        <f aca="false">IF(A620="","","Q"&amp;(INT(MOD(MONTH(A620)-4,12)/3)+1)&amp;" "&amp;IF(MONTH(A620)&gt;=4,YEAR(A620),YEAR(A620)-1)&amp;"-"&amp;RIGHT(IF(MONTH(A620)&gt;=4,YEAR(A620),YEAR(A620)-1)+1,2))</f>
        <v/>
      </c>
      <c r="J620" s="27"/>
      <c r="K620" s="27"/>
    </row>
    <row r="621" customFormat="false" ht="15" hidden="false" customHeight="true" outlineLevel="0" collapsed="false">
      <c r="A621" s="36"/>
      <c r="B621" s="27"/>
      <c r="C621" s="30" t="str">
        <f aca="false">IF(B621="","",IFERROR(INDEX(Employees!$B$5:$B$104,MATCH(B621,Employees!$A$5:$A$104,0)),"Unknown code"))</f>
        <v/>
      </c>
      <c r="D621" s="37"/>
      <c r="E621" s="27"/>
      <c r="F621" s="32" t="str">
        <f aca="false">IF(OR(A621="",B621=""),"",IF(Settings!$B$13="Y",INT(IF(UPPER(E621)="Y",D621,MAX(0,D621-Settings!$B$9)))+IF(MOD(IF(UPPER(E621)="Y",D621,MAX(0,D621-Settings!$B$9)),1)&lt;0.25,0,IF(MOD(IF(UPPER(E621)="Y",D621,MAX(0,D621-Settings!$B$9)),1)&lt;=0.5,0.5,1)),IF(UPPER(E621)="Y",D621,MAX(0,D621-Settings!$B$9))))</f>
        <v/>
      </c>
      <c r="G621" s="33" t="str">
        <f aca="false">IF(F621="","",IFERROR(INDEX(Employees!$I$5:$I$104,MATCH(B621,Employees!$A$5:$A$104,0)),0))</f>
        <v/>
      </c>
      <c r="H621" s="34" t="str">
        <f aca="false">IF(F621="","",ROUND(F621*G621,0))</f>
        <v/>
      </c>
      <c r="I621" s="35" t="str">
        <f aca="false">IF(A621="","","Q"&amp;(INT(MOD(MONTH(A621)-4,12)/3)+1)&amp;" "&amp;IF(MONTH(A621)&gt;=4,YEAR(A621),YEAR(A621)-1)&amp;"-"&amp;RIGHT(IF(MONTH(A621)&gt;=4,YEAR(A621),YEAR(A621)-1)+1,2))</f>
        <v/>
      </c>
      <c r="J621" s="27"/>
      <c r="K621" s="27"/>
    </row>
    <row r="622" customFormat="false" ht="15" hidden="false" customHeight="true" outlineLevel="0" collapsed="false">
      <c r="A622" s="36"/>
      <c r="B622" s="27"/>
      <c r="C622" s="30" t="str">
        <f aca="false">IF(B622="","",IFERROR(INDEX(Employees!$B$5:$B$104,MATCH(B622,Employees!$A$5:$A$104,0)),"Unknown code"))</f>
        <v/>
      </c>
      <c r="D622" s="37"/>
      <c r="E622" s="27"/>
      <c r="F622" s="32" t="str">
        <f aca="false">IF(OR(A622="",B622=""),"",IF(Settings!$B$13="Y",INT(IF(UPPER(E622)="Y",D622,MAX(0,D622-Settings!$B$9)))+IF(MOD(IF(UPPER(E622)="Y",D622,MAX(0,D622-Settings!$B$9)),1)&lt;0.25,0,IF(MOD(IF(UPPER(E622)="Y",D622,MAX(0,D622-Settings!$B$9)),1)&lt;=0.5,0.5,1)),IF(UPPER(E622)="Y",D622,MAX(0,D622-Settings!$B$9))))</f>
        <v/>
      </c>
      <c r="G622" s="33" t="str">
        <f aca="false">IF(F622="","",IFERROR(INDEX(Employees!$I$5:$I$104,MATCH(B622,Employees!$A$5:$A$104,0)),0))</f>
        <v/>
      </c>
      <c r="H622" s="34" t="str">
        <f aca="false">IF(F622="","",ROUND(F622*G622,0))</f>
        <v/>
      </c>
      <c r="I622" s="35" t="str">
        <f aca="false">IF(A622="","","Q"&amp;(INT(MOD(MONTH(A622)-4,12)/3)+1)&amp;" "&amp;IF(MONTH(A622)&gt;=4,YEAR(A622),YEAR(A622)-1)&amp;"-"&amp;RIGHT(IF(MONTH(A622)&gt;=4,YEAR(A622),YEAR(A622)-1)+1,2))</f>
        <v/>
      </c>
      <c r="J622" s="27"/>
      <c r="K622" s="27"/>
    </row>
    <row r="623" customFormat="false" ht="15" hidden="false" customHeight="true" outlineLevel="0" collapsed="false">
      <c r="A623" s="36"/>
      <c r="B623" s="27"/>
      <c r="C623" s="30" t="str">
        <f aca="false">IF(B623="","",IFERROR(INDEX(Employees!$B$5:$B$104,MATCH(B623,Employees!$A$5:$A$104,0)),"Unknown code"))</f>
        <v/>
      </c>
      <c r="D623" s="37"/>
      <c r="E623" s="27"/>
      <c r="F623" s="32" t="str">
        <f aca="false">IF(OR(A623="",B623=""),"",IF(Settings!$B$13="Y",INT(IF(UPPER(E623)="Y",D623,MAX(0,D623-Settings!$B$9)))+IF(MOD(IF(UPPER(E623)="Y",D623,MAX(0,D623-Settings!$B$9)),1)&lt;0.25,0,IF(MOD(IF(UPPER(E623)="Y",D623,MAX(0,D623-Settings!$B$9)),1)&lt;=0.5,0.5,1)),IF(UPPER(E623)="Y",D623,MAX(0,D623-Settings!$B$9))))</f>
        <v/>
      </c>
      <c r="G623" s="33" t="str">
        <f aca="false">IF(F623="","",IFERROR(INDEX(Employees!$I$5:$I$104,MATCH(B623,Employees!$A$5:$A$104,0)),0))</f>
        <v/>
      </c>
      <c r="H623" s="34" t="str">
        <f aca="false">IF(F623="","",ROUND(F623*G623,0))</f>
        <v/>
      </c>
      <c r="I623" s="35" t="str">
        <f aca="false">IF(A623="","","Q"&amp;(INT(MOD(MONTH(A623)-4,12)/3)+1)&amp;" "&amp;IF(MONTH(A623)&gt;=4,YEAR(A623),YEAR(A623)-1)&amp;"-"&amp;RIGHT(IF(MONTH(A623)&gt;=4,YEAR(A623),YEAR(A623)-1)+1,2))</f>
        <v/>
      </c>
      <c r="J623" s="27"/>
      <c r="K623" s="27"/>
    </row>
    <row r="624" customFormat="false" ht="15" hidden="false" customHeight="true" outlineLevel="0" collapsed="false">
      <c r="A624" s="36"/>
      <c r="B624" s="27"/>
      <c r="C624" s="30" t="str">
        <f aca="false">IF(B624="","",IFERROR(INDEX(Employees!$B$5:$B$104,MATCH(B624,Employees!$A$5:$A$104,0)),"Unknown code"))</f>
        <v/>
      </c>
      <c r="D624" s="37"/>
      <c r="E624" s="27"/>
      <c r="F624" s="32" t="str">
        <f aca="false">IF(OR(A624="",B624=""),"",IF(Settings!$B$13="Y",INT(IF(UPPER(E624)="Y",D624,MAX(0,D624-Settings!$B$9)))+IF(MOD(IF(UPPER(E624)="Y",D624,MAX(0,D624-Settings!$B$9)),1)&lt;0.25,0,IF(MOD(IF(UPPER(E624)="Y",D624,MAX(0,D624-Settings!$B$9)),1)&lt;=0.5,0.5,1)),IF(UPPER(E624)="Y",D624,MAX(0,D624-Settings!$B$9))))</f>
        <v/>
      </c>
      <c r="G624" s="33" t="str">
        <f aca="false">IF(F624="","",IFERROR(INDEX(Employees!$I$5:$I$104,MATCH(B624,Employees!$A$5:$A$104,0)),0))</f>
        <v/>
      </c>
      <c r="H624" s="34" t="str">
        <f aca="false">IF(F624="","",ROUND(F624*G624,0))</f>
        <v/>
      </c>
      <c r="I624" s="35" t="str">
        <f aca="false">IF(A624="","","Q"&amp;(INT(MOD(MONTH(A624)-4,12)/3)+1)&amp;" "&amp;IF(MONTH(A624)&gt;=4,YEAR(A624),YEAR(A624)-1)&amp;"-"&amp;RIGHT(IF(MONTH(A624)&gt;=4,YEAR(A624),YEAR(A624)-1)+1,2))</f>
        <v/>
      </c>
      <c r="J624" s="27"/>
      <c r="K624" s="27"/>
    </row>
    <row r="625" customFormat="false" ht="15" hidden="false" customHeight="true" outlineLevel="0" collapsed="false">
      <c r="A625" s="36"/>
      <c r="B625" s="27"/>
      <c r="C625" s="30" t="str">
        <f aca="false">IF(B625="","",IFERROR(INDEX(Employees!$B$5:$B$104,MATCH(B625,Employees!$A$5:$A$104,0)),"Unknown code"))</f>
        <v/>
      </c>
      <c r="D625" s="37"/>
      <c r="E625" s="27"/>
      <c r="F625" s="32" t="str">
        <f aca="false">IF(OR(A625="",B625=""),"",IF(Settings!$B$13="Y",INT(IF(UPPER(E625)="Y",D625,MAX(0,D625-Settings!$B$9)))+IF(MOD(IF(UPPER(E625)="Y",D625,MAX(0,D625-Settings!$B$9)),1)&lt;0.25,0,IF(MOD(IF(UPPER(E625)="Y",D625,MAX(0,D625-Settings!$B$9)),1)&lt;=0.5,0.5,1)),IF(UPPER(E625)="Y",D625,MAX(0,D625-Settings!$B$9))))</f>
        <v/>
      </c>
      <c r="G625" s="33" t="str">
        <f aca="false">IF(F625="","",IFERROR(INDEX(Employees!$I$5:$I$104,MATCH(B625,Employees!$A$5:$A$104,0)),0))</f>
        <v/>
      </c>
      <c r="H625" s="34" t="str">
        <f aca="false">IF(F625="","",ROUND(F625*G625,0))</f>
        <v/>
      </c>
      <c r="I625" s="35" t="str">
        <f aca="false">IF(A625="","","Q"&amp;(INT(MOD(MONTH(A625)-4,12)/3)+1)&amp;" "&amp;IF(MONTH(A625)&gt;=4,YEAR(A625),YEAR(A625)-1)&amp;"-"&amp;RIGHT(IF(MONTH(A625)&gt;=4,YEAR(A625),YEAR(A625)-1)+1,2))</f>
        <v/>
      </c>
      <c r="J625" s="27"/>
      <c r="K625" s="27"/>
    </row>
    <row r="626" customFormat="false" ht="15" hidden="false" customHeight="true" outlineLevel="0" collapsed="false">
      <c r="A626" s="36"/>
      <c r="B626" s="27"/>
      <c r="C626" s="30" t="str">
        <f aca="false">IF(B626="","",IFERROR(INDEX(Employees!$B$5:$B$104,MATCH(B626,Employees!$A$5:$A$104,0)),"Unknown code"))</f>
        <v/>
      </c>
      <c r="D626" s="37"/>
      <c r="E626" s="27"/>
      <c r="F626" s="32" t="str">
        <f aca="false">IF(OR(A626="",B626=""),"",IF(Settings!$B$13="Y",INT(IF(UPPER(E626)="Y",D626,MAX(0,D626-Settings!$B$9)))+IF(MOD(IF(UPPER(E626)="Y",D626,MAX(0,D626-Settings!$B$9)),1)&lt;0.25,0,IF(MOD(IF(UPPER(E626)="Y",D626,MAX(0,D626-Settings!$B$9)),1)&lt;=0.5,0.5,1)),IF(UPPER(E626)="Y",D626,MAX(0,D626-Settings!$B$9))))</f>
        <v/>
      </c>
      <c r="G626" s="33" t="str">
        <f aca="false">IF(F626="","",IFERROR(INDEX(Employees!$I$5:$I$104,MATCH(B626,Employees!$A$5:$A$104,0)),0))</f>
        <v/>
      </c>
      <c r="H626" s="34" t="str">
        <f aca="false">IF(F626="","",ROUND(F626*G626,0))</f>
        <v/>
      </c>
      <c r="I626" s="35" t="str">
        <f aca="false">IF(A626="","","Q"&amp;(INT(MOD(MONTH(A626)-4,12)/3)+1)&amp;" "&amp;IF(MONTH(A626)&gt;=4,YEAR(A626),YEAR(A626)-1)&amp;"-"&amp;RIGHT(IF(MONTH(A626)&gt;=4,YEAR(A626),YEAR(A626)-1)+1,2))</f>
        <v/>
      </c>
      <c r="J626" s="27"/>
      <c r="K626" s="27"/>
    </row>
    <row r="627" customFormat="false" ht="15" hidden="false" customHeight="true" outlineLevel="0" collapsed="false">
      <c r="A627" s="36"/>
      <c r="B627" s="27"/>
      <c r="C627" s="30" t="str">
        <f aca="false">IF(B627="","",IFERROR(INDEX(Employees!$B$5:$B$104,MATCH(B627,Employees!$A$5:$A$104,0)),"Unknown code"))</f>
        <v/>
      </c>
      <c r="D627" s="37"/>
      <c r="E627" s="27"/>
      <c r="F627" s="32" t="str">
        <f aca="false">IF(OR(A627="",B627=""),"",IF(Settings!$B$13="Y",INT(IF(UPPER(E627)="Y",D627,MAX(0,D627-Settings!$B$9)))+IF(MOD(IF(UPPER(E627)="Y",D627,MAX(0,D627-Settings!$B$9)),1)&lt;0.25,0,IF(MOD(IF(UPPER(E627)="Y",D627,MAX(0,D627-Settings!$B$9)),1)&lt;=0.5,0.5,1)),IF(UPPER(E627)="Y",D627,MAX(0,D627-Settings!$B$9))))</f>
        <v/>
      </c>
      <c r="G627" s="33" t="str">
        <f aca="false">IF(F627="","",IFERROR(INDEX(Employees!$I$5:$I$104,MATCH(B627,Employees!$A$5:$A$104,0)),0))</f>
        <v/>
      </c>
      <c r="H627" s="34" t="str">
        <f aca="false">IF(F627="","",ROUND(F627*G627,0))</f>
        <v/>
      </c>
      <c r="I627" s="35" t="str">
        <f aca="false">IF(A627="","","Q"&amp;(INT(MOD(MONTH(A627)-4,12)/3)+1)&amp;" "&amp;IF(MONTH(A627)&gt;=4,YEAR(A627),YEAR(A627)-1)&amp;"-"&amp;RIGHT(IF(MONTH(A627)&gt;=4,YEAR(A627),YEAR(A627)-1)+1,2))</f>
        <v/>
      </c>
      <c r="J627" s="27"/>
      <c r="K627" s="27"/>
    </row>
    <row r="628" customFormat="false" ht="15" hidden="false" customHeight="true" outlineLevel="0" collapsed="false">
      <c r="A628" s="36"/>
      <c r="B628" s="27"/>
      <c r="C628" s="30" t="str">
        <f aca="false">IF(B628="","",IFERROR(INDEX(Employees!$B$5:$B$104,MATCH(B628,Employees!$A$5:$A$104,0)),"Unknown code"))</f>
        <v/>
      </c>
      <c r="D628" s="37"/>
      <c r="E628" s="27"/>
      <c r="F628" s="32" t="str">
        <f aca="false">IF(OR(A628="",B628=""),"",IF(Settings!$B$13="Y",INT(IF(UPPER(E628)="Y",D628,MAX(0,D628-Settings!$B$9)))+IF(MOD(IF(UPPER(E628)="Y",D628,MAX(0,D628-Settings!$B$9)),1)&lt;0.25,0,IF(MOD(IF(UPPER(E628)="Y",D628,MAX(0,D628-Settings!$B$9)),1)&lt;=0.5,0.5,1)),IF(UPPER(E628)="Y",D628,MAX(0,D628-Settings!$B$9))))</f>
        <v/>
      </c>
      <c r="G628" s="33" t="str">
        <f aca="false">IF(F628="","",IFERROR(INDEX(Employees!$I$5:$I$104,MATCH(B628,Employees!$A$5:$A$104,0)),0))</f>
        <v/>
      </c>
      <c r="H628" s="34" t="str">
        <f aca="false">IF(F628="","",ROUND(F628*G628,0))</f>
        <v/>
      </c>
      <c r="I628" s="35" t="str">
        <f aca="false">IF(A628="","","Q"&amp;(INT(MOD(MONTH(A628)-4,12)/3)+1)&amp;" "&amp;IF(MONTH(A628)&gt;=4,YEAR(A628),YEAR(A628)-1)&amp;"-"&amp;RIGHT(IF(MONTH(A628)&gt;=4,YEAR(A628),YEAR(A628)-1)+1,2))</f>
        <v/>
      </c>
      <c r="J628" s="27"/>
      <c r="K628" s="27"/>
    </row>
    <row r="629" customFormat="false" ht="15" hidden="false" customHeight="true" outlineLevel="0" collapsed="false">
      <c r="A629" s="36"/>
      <c r="B629" s="27"/>
      <c r="C629" s="30" t="str">
        <f aca="false">IF(B629="","",IFERROR(INDEX(Employees!$B$5:$B$104,MATCH(B629,Employees!$A$5:$A$104,0)),"Unknown code"))</f>
        <v/>
      </c>
      <c r="D629" s="37"/>
      <c r="E629" s="27"/>
      <c r="F629" s="32" t="str">
        <f aca="false">IF(OR(A629="",B629=""),"",IF(Settings!$B$13="Y",INT(IF(UPPER(E629)="Y",D629,MAX(0,D629-Settings!$B$9)))+IF(MOD(IF(UPPER(E629)="Y",D629,MAX(0,D629-Settings!$B$9)),1)&lt;0.25,0,IF(MOD(IF(UPPER(E629)="Y",D629,MAX(0,D629-Settings!$B$9)),1)&lt;=0.5,0.5,1)),IF(UPPER(E629)="Y",D629,MAX(0,D629-Settings!$B$9))))</f>
        <v/>
      </c>
      <c r="G629" s="33" t="str">
        <f aca="false">IF(F629="","",IFERROR(INDEX(Employees!$I$5:$I$104,MATCH(B629,Employees!$A$5:$A$104,0)),0))</f>
        <v/>
      </c>
      <c r="H629" s="34" t="str">
        <f aca="false">IF(F629="","",ROUND(F629*G629,0))</f>
        <v/>
      </c>
      <c r="I629" s="35" t="str">
        <f aca="false">IF(A629="","","Q"&amp;(INT(MOD(MONTH(A629)-4,12)/3)+1)&amp;" "&amp;IF(MONTH(A629)&gt;=4,YEAR(A629),YEAR(A629)-1)&amp;"-"&amp;RIGHT(IF(MONTH(A629)&gt;=4,YEAR(A629),YEAR(A629)-1)+1,2))</f>
        <v/>
      </c>
      <c r="J629" s="27"/>
      <c r="K629" s="27"/>
    </row>
    <row r="630" customFormat="false" ht="15" hidden="false" customHeight="true" outlineLevel="0" collapsed="false">
      <c r="A630" s="36"/>
      <c r="B630" s="27"/>
      <c r="C630" s="30" t="str">
        <f aca="false">IF(B630="","",IFERROR(INDEX(Employees!$B$5:$B$104,MATCH(B630,Employees!$A$5:$A$104,0)),"Unknown code"))</f>
        <v/>
      </c>
      <c r="D630" s="37"/>
      <c r="E630" s="27"/>
      <c r="F630" s="32" t="str">
        <f aca="false">IF(OR(A630="",B630=""),"",IF(Settings!$B$13="Y",INT(IF(UPPER(E630)="Y",D630,MAX(0,D630-Settings!$B$9)))+IF(MOD(IF(UPPER(E630)="Y",D630,MAX(0,D630-Settings!$B$9)),1)&lt;0.25,0,IF(MOD(IF(UPPER(E630)="Y",D630,MAX(0,D630-Settings!$B$9)),1)&lt;=0.5,0.5,1)),IF(UPPER(E630)="Y",D630,MAX(0,D630-Settings!$B$9))))</f>
        <v/>
      </c>
      <c r="G630" s="33" t="str">
        <f aca="false">IF(F630="","",IFERROR(INDEX(Employees!$I$5:$I$104,MATCH(B630,Employees!$A$5:$A$104,0)),0))</f>
        <v/>
      </c>
      <c r="H630" s="34" t="str">
        <f aca="false">IF(F630="","",ROUND(F630*G630,0))</f>
        <v/>
      </c>
      <c r="I630" s="35" t="str">
        <f aca="false">IF(A630="","","Q"&amp;(INT(MOD(MONTH(A630)-4,12)/3)+1)&amp;" "&amp;IF(MONTH(A630)&gt;=4,YEAR(A630),YEAR(A630)-1)&amp;"-"&amp;RIGHT(IF(MONTH(A630)&gt;=4,YEAR(A630),YEAR(A630)-1)+1,2))</f>
        <v/>
      </c>
      <c r="J630" s="27"/>
      <c r="K630" s="27"/>
    </row>
    <row r="631" customFormat="false" ht="15" hidden="false" customHeight="true" outlineLevel="0" collapsed="false">
      <c r="A631" s="36"/>
      <c r="B631" s="27"/>
      <c r="C631" s="30" t="str">
        <f aca="false">IF(B631="","",IFERROR(INDEX(Employees!$B$5:$B$104,MATCH(B631,Employees!$A$5:$A$104,0)),"Unknown code"))</f>
        <v/>
      </c>
      <c r="D631" s="37"/>
      <c r="E631" s="27"/>
      <c r="F631" s="32" t="str">
        <f aca="false">IF(OR(A631="",B631=""),"",IF(Settings!$B$13="Y",INT(IF(UPPER(E631)="Y",D631,MAX(0,D631-Settings!$B$9)))+IF(MOD(IF(UPPER(E631)="Y",D631,MAX(0,D631-Settings!$B$9)),1)&lt;0.25,0,IF(MOD(IF(UPPER(E631)="Y",D631,MAX(0,D631-Settings!$B$9)),1)&lt;=0.5,0.5,1)),IF(UPPER(E631)="Y",D631,MAX(0,D631-Settings!$B$9))))</f>
        <v/>
      </c>
      <c r="G631" s="33" t="str">
        <f aca="false">IF(F631="","",IFERROR(INDEX(Employees!$I$5:$I$104,MATCH(B631,Employees!$A$5:$A$104,0)),0))</f>
        <v/>
      </c>
      <c r="H631" s="34" t="str">
        <f aca="false">IF(F631="","",ROUND(F631*G631,0))</f>
        <v/>
      </c>
      <c r="I631" s="35" t="str">
        <f aca="false">IF(A631="","","Q"&amp;(INT(MOD(MONTH(A631)-4,12)/3)+1)&amp;" "&amp;IF(MONTH(A631)&gt;=4,YEAR(A631),YEAR(A631)-1)&amp;"-"&amp;RIGHT(IF(MONTH(A631)&gt;=4,YEAR(A631),YEAR(A631)-1)+1,2))</f>
        <v/>
      </c>
      <c r="J631" s="27"/>
      <c r="K631" s="27"/>
    </row>
    <row r="632" customFormat="false" ht="15" hidden="false" customHeight="true" outlineLevel="0" collapsed="false">
      <c r="A632" s="36"/>
      <c r="B632" s="27"/>
      <c r="C632" s="30" t="str">
        <f aca="false">IF(B632="","",IFERROR(INDEX(Employees!$B$5:$B$104,MATCH(B632,Employees!$A$5:$A$104,0)),"Unknown code"))</f>
        <v/>
      </c>
      <c r="D632" s="37"/>
      <c r="E632" s="27"/>
      <c r="F632" s="32" t="str">
        <f aca="false">IF(OR(A632="",B632=""),"",IF(Settings!$B$13="Y",INT(IF(UPPER(E632)="Y",D632,MAX(0,D632-Settings!$B$9)))+IF(MOD(IF(UPPER(E632)="Y",D632,MAX(0,D632-Settings!$B$9)),1)&lt;0.25,0,IF(MOD(IF(UPPER(E632)="Y",D632,MAX(0,D632-Settings!$B$9)),1)&lt;=0.5,0.5,1)),IF(UPPER(E632)="Y",D632,MAX(0,D632-Settings!$B$9))))</f>
        <v/>
      </c>
      <c r="G632" s="33" t="str">
        <f aca="false">IF(F632="","",IFERROR(INDEX(Employees!$I$5:$I$104,MATCH(B632,Employees!$A$5:$A$104,0)),0))</f>
        <v/>
      </c>
      <c r="H632" s="34" t="str">
        <f aca="false">IF(F632="","",ROUND(F632*G632,0))</f>
        <v/>
      </c>
      <c r="I632" s="35" t="str">
        <f aca="false">IF(A632="","","Q"&amp;(INT(MOD(MONTH(A632)-4,12)/3)+1)&amp;" "&amp;IF(MONTH(A632)&gt;=4,YEAR(A632),YEAR(A632)-1)&amp;"-"&amp;RIGHT(IF(MONTH(A632)&gt;=4,YEAR(A632),YEAR(A632)-1)+1,2))</f>
        <v/>
      </c>
      <c r="J632" s="27"/>
      <c r="K632" s="27"/>
    </row>
    <row r="633" customFormat="false" ht="15" hidden="false" customHeight="true" outlineLevel="0" collapsed="false">
      <c r="A633" s="36"/>
      <c r="B633" s="27"/>
      <c r="C633" s="30" t="str">
        <f aca="false">IF(B633="","",IFERROR(INDEX(Employees!$B$5:$B$104,MATCH(B633,Employees!$A$5:$A$104,0)),"Unknown code"))</f>
        <v/>
      </c>
      <c r="D633" s="37"/>
      <c r="E633" s="27"/>
      <c r="F633" s="32" t="str">
        <f aca="false">IF(OR(A633="",B633=""),"",IF(Settings!$B$13="Y",INT(IF(UPPER(E633)="Y",D633,MAX(0,D633-Settings!$B$9)))+IF(MOD(IF(UPPER(E633)="Y",D633,MAX(0,D633-Settings!$B$9)),1)&lt;0.25,0,IF(MOD(IF(UPPER(E633)="Y",D633,MAX(0,D633-Settings!$B$9)),1)&lt;=0.5,0.5,1)),IF(UPPER(E633)="Y",D633,MAX(0,D633-Settings!$B$9))))</f>
        <v/>
      </c>
      <c r="G633" s="33" t="str">
        <f aca="false">IF(F633="","",IFERROR(INDEX(Employees!$I$5:$I$104,MATCH(B633,Employees!$A$5:$A$104,0)),0))</f>
        <v/>
      </c>
      <c r="H633" s="34" t="str">
        <f aca="false">IF(F633="","",ROUND(F633*G633,0))</f>
        <v/>
      </c>
      <c r="I633" s="35" t="str">
        <f aca="false">IF(A633="","","Q"&amp;(INT(MOD(MONTH(A633)-4,12)/3)+1)&amp;" "&amp;IF(MONTH(A633)&gt;=4,YEAR(A633),YEAR(A633)-1)&amp;"-"&amp;RIGHT(IF(MONTH(A633)&gt;=4,YEAR(A633),YEAR(A633)-1)+1,2))</f>
        <v/>
      </c>
      <c r="J633" s="27"/>
      <c r="K633" s="27"/>
    </row>
    <row r="634" customFormat="false" ht="15" hidden="false" customHeight="true" outlineLevel="0" collapsed="false">
      <c r="A634" s="36"/>
      <c r="B634" s="27"/>
      <c r="C634" s="30" t="str">
        <f aca="false">IF(B634="","",IFERROR(INDEX(Employees!$B$5:$B$104,MATCH(B634,Employees!$A$5:$A$104,0)),"Unknown code"))</f>
        <v/>
      </c>
      <c r="D634" s="37"/>
      <c r="E634" s="27"/>
      <c r="F634" s="32" t="str">
        <f aca="false">IF(OR(A634="",B634=""),"",IF(Settings!$B$13="Y",INT(IF(UPPER(E634)="Y",D634,MAX(0,D634-Settings!$B$9)))+IF(MOD(IF(UPPER(E634)="Y",D634,MAX(0,D634-Settings!$B$9)),1)&lt;0.25,0,IF(MOD(IF(UPPER(E634)="Y",D634,MAX(0,D634-Settings!$B$9)),1)&lt;=0.5,0.5,1)),IF(UPPER(E634)="Y",D634,MAX(0,D634-Settings!$B$9))))</f>
        <v/>
      </c>
      <c r="G634" s="33" t="str">
        <f aca="false">IF(F634="","",IFERROR(INDEX(Employees!$I$5:$I$104,MATCH(B634,Employees!$A$5:$A$104,0)),0))</f>
        <v/>
      </c>
      <c r="H634" s="34" t="str">
        <f aca="false">IF(F634="","",ROUND(F634*G634,0))</f>
        <v/>
      </c>
      <c r="I634" s="35" t="str">
        <f aca="false">IF(A634="","","Q"&amp;(INT(MOD(MONTH(A634)-4,12)/3)+1)&amp;" "&amp;IF(MONTH(A634)&gt;=4,YEAR(A634),YEAR(A634)-1)&amp;"-"&amp;RIGHT(IF(MONTH(A634)&gt;=4,YEAR(A634),YEAR(A634)-1)+1,2))</f>
        <v/>
      </c>
      <c r="J634" s="27"/>
      <c r="K634" s="27"/>
    </row>
    <row r="635" customFormat="false" ht="15" hidden="false" customHeight="true" outlineLevel="0" collapsed="false">
      <c r="A635" s="36"/>
      <c r="B635" s="27"/>
      <c r="C635" s="30" t="str">
        <f aca="false">IF(B635="","",IFERROR(INDEX(Employees!$B$5:$B$104,MATCH(B635,Employees!$A$5:$A$104,0)),"Unknown code"))</f>
        <v/>
      </c>
      <c r="D635" s="37"/>
      <c r="E635" s="27"/>
      <c r="F635" s="32" t="str">
        <f aca="false">IF(OR(A635="",B635=""),"",IF(Settings!$B$13="Y",INT(IF(UPPER(E635)="Y",D635,MAX(0,D635-Settings!$B$9)))+IF(MOD(IF(UPPER(E635)="Y",D635,MAX(0,D635-Settings!$B$9)),1)&lt;0.25,0,IF(MOD(IF(UPPER(E635)="Y",D635,MAX(0,D635-Settings!$B$9)),1)&lt;=0.5,0.5,1)),IF(UPPER(E635)="Y",D635,MAX(0,D635-Settings!$B$9))))</f>
        <v/>
      </c>
      <c r="G635" s="33" t="str">
        <f aca="false">IF(F635="","",IFERROR(INDEX(Employees!$I$5:$I$104,MATCH(B635,Employees!$A$5:$A$104,0)),0))</f>
        <v/>
      </c>
      <c r="H635" s="34" t="str">
        <f aca="false">IF(F635="","",ROUND(F635*G635,0))</f>
        <v/>
      </c>
      <c r="I635" s="35" t="str">
        <f aca="false">IF(A635="","","Q"&amp;(INT(MOD(MONTH(A635)-4,12)/3)+1)&amp;" "&amp;IF(MONTH(A635)&gt;=4,YEAR(A635),YEAR(A635)-1)&amp;"-"&amp;RIGHT(IF(MONTH(A635)&gt;=4,YEAR(A635),YEAR(A635)-1)+1,2))</f>
        <v/>
      </c>
      <c r="J635" s="27"/>
      <c r="K635" s="27"/>
    </row>
    <row r="636" customFormat="false" ht="15" hidden="false" customHeight="true" outlineLevel="0" collapsed="false">
      <c r="A636" s="36"/>
      <c r="B636" s="27"/>
      <c r="C636" s="30" t="str">
        <f aca="false">IF(B636="","",IFERROR(INDEX(Employees!$B$5:$B$104,MATCH(B636,Employees!$A$5:$A$104,0)),"Unknown code"))</f>
        <v/>
      </c>
      <c r="D636" s="37"/>
      <c r="E636" s="27"/>
      <c r="F636" s="32" t="str">
        <f aca="false">IF(OR(A636="",B636=""),"",IF(Settings!$B$13="Y",INT(IF(UPPER(E636)="Y",D636,MAX(0,D636-Settings!$B$9)))+IF(MOD(IF(UPPER(E636)="Y",D636,MAX(0,D636-Settings!$B$9)),1)&lt;0.25,0,IF(MOD(IF(UPPER(E636)="Y",D636,MAX(0,D636-Settings!$B$9)),1)&lt;=0.5,0.5,1)),IF(UPPER(E636)="Y",D636,MAX(0,D636-Settings!$B$9))))</f>
        <v/>
      </c>
      <c r="G636" s="33" t="str">
        <f aca="false">IF(F636="","",IFERROR(INDEX(Employees!$I$5:$I$104,MATCH(B636,Employees!$A$5:$A$104,0)),0))</f>
        <v/>
      </c>
      <c r="H636" s="34" t="str">
        <f aca="false">IF(F636="","",ROUND(F636*G636,0))</f>
        <v/>
      </c>
      <c r="I636" s="35" t="str">
        <f aca="false">IF(A636="","","Q"&amp;(INT(MOD(MONTH(A636)-4,12)/3)+1)&amp;" "&amp;IF(MONTH(A636)&gt;=4,YEAR(A636),YEAR(A636)-1)&amp;"-"&amp;RIGHT(IF(MONTH(A636)&gt;=4,YEAR(A636),YEAR(A636)-1)+1,2))</f>
        <v/>
      </c>
      <c r="J636" s="27"/>
      <c r="K636" s="27"/>
    </row>
    <row r="637" customFormat="false" ht="15" hidden="false" customHeight="true" outlineLevel="0" collapsed="false">
      <c r="A637" s="36"/>
      <c r="B637" s="27"/>
      <c r="C637" s="30" t="str">
        <f aca="false">IF(B637="","",IFERROR(INDEX(Employees!$B$5:$B$104,MATCH(B637,Employees!$A$5:$A$104,0)),"Unknown code"))</f>
        <v/>
      </c>
      <c r="D637" s="37"/>
      <c r="E637" s="27"/>
      <c r="F637" s="32" t="str">
        <f aca="false">IF(OR(A637="",B637=""),"",IF(Settings!$B$13="Y",INT(IF(UPPER(E637)="Y",D637,MAX(0,D637-Settings!$B$9)))+IF(MOD(IF(UPPER(E637)="Y",D637,MAX(0,D637-Settings!$B$9)),1)&lt;0.25,0,IF(MOD(IF(UPPER(E637)="Y",D637,MAX(0,D637-Settings!$B$9)),1)&lt;=0.5,0.5,1)),IF(UPPER(E637)="Y",D637,MAX(0,D637-Settings!$B$9))))</f>
        <v/>
      </c>
      <c r="G637" s="33" t="str">
        <f aca="false">IF(F637="","",IFERROR(INDEX(Employees!$I$5:$I$104,MATCH(B637,Employees!$A$5:$A$104,0)),0))</f>
        <v/>
      </c>
      <c r="H637" s="34" t="str">
        <f aca="false">IF(F637="","",ROUND(F637*G637,0))</f>
        <v/>
      </c>
      <c r="I637" s="35" t="str">
        <f aca="false">IF(A637="","","Q"&amp;(INT(MOD(MONTH(A637)-4,12)/3)+1)&amp;" "&amp;IF(MONTH(A637)&gt;=4,YEAR(A637),YEAR(A637)-1)&amp;"-"&amp;RIGHT(IF(MONTH(A637)&gt;=4,YEAR(A637),YEAR(A637)-1)+1,2))</f>
        <v/>
      </c>
      <c r="J637" s="27"/>
      <c r="K637" s="27"/>
    </row>
    <row r="638" customFormat="false" ht="15" hidden="false" customHeight="true" outlineLevel="0" collapsed="false">
      <c r="A638" s="36"/>
      <c r="B638" s="27"/>
      <c r="C638" s="30" t="str">
        <f aca="false">IF(B638="","",IFERROR(INDEX(Employees!$B$5:$B$104,MATCH(B638,Employees!$A$5:$A$104,0)),"Unknown code"))</f>
        <v/>
      </c>
      <c r="D638" s="37"/>
      <c r="E638" s="27"/>
      <c r="F638" s="32" t="str">
        <f aca="false">IF(OR(A638="",B638=""),"",IF(Settings!$B$13="Y",INT(IF(UPPER(E638)="Y",D638,MAX(0,D638-Settings!$B$9)))+IF(MOD(IF(UPPER(E638)="Y",D638,MAX(0,D638-Settings!$B$9)),1)&lt;0.25,0,IF(MOD(IF(UPPER(E638)="Y",D638,MAX(0,D638-Settings!$B$9)),1)&lt;=0.5,0.5,1)),IF(UPPER(E638)="Y",D638,MAX(0,D638-Settings!$B$9))))</f>
        <v/>
      </c>
      <c r="G638" s="33" t="str">
        <f aca="false">IF(F638="","",IFERROR(INDEX(Employees!$I$5:$I$104,MATCH(B638,Employees!$A$5:$A$104,0)),0))</f>
        <v/>
      </c>
      <c r="H638" s="34" t="str">
        <f aca="false">IF(F638="","",ROUND(F638*G638,0))</f>
        <v/>
      </c>
      <c r="I638" s="35" t="str">
        <f aca="false">IF(A638="","","Q"&amp;(INT(MOD(MONTH(A638)-4,12)/3)+1)&amp;" "&amp;IF(MONTH(A638)&gt;=4,YEAR(A638),YEAR(A638)-1)&amp;"-"&amp;RIGHT(IF(MONTH(A638)&gt;=4,YEAR(A638),YEAR(A638)-1)+1,2))</f>
        <v/>
      </c>
      <c r="J638" s="27"/>
      <c r="K638" s="27"/>
    </row>
    <row r="639" customFormat="false" ht="15" hidden="false" customHeight="true" outlineLevel="0" collapsed="false">
      <c r="A639" s="36"/>
      <c r="B639" s="27"/>
      <c r="C639" s="30" t="str">
        <f aca="false">IF(B639="","",IFERROR(INDEX(Employees!$B$5:$B$104,MATCH(B639,Employees!$A$5:$A$104,0)),"Unknown code"))</f>
        <v/>
      </c>
      <c r="D639" s="37"/>
      <c r="E639" s="27"/>
      <c r="F639" s="32" t="str">
        <f aca="false">IF(OR(A639="",B639=""),"",IF(Settings!$B$13="Y",INT(IF(UPPER(E639)="Y",D639,MAX(0,D639-Settings!$B$9)))+IF(MOD(IF(UPPER(E639)="Y",D639,MAX(0,D639-Settings!$B$9)),1)&lt;0.25,0,IF(MOD(IF(UPPER(E639)="Y",D639,MAX(0,D639-Settings!$B$9)),1)&lt;=0.5,0.5,1)),IF(UPPER(E639)="Y",D639,MAX(0,D639-Settings!$B$9))))</f>
        <v/>
      </c>
      <c r="G639" s="33" t="str">
        <f aca="false">IF(F639="","",IFERROR(INDEX(Employees!$I$5:$I$104,MATCH(B639,Employees!$A$5:$A$104,0)),0))</f>
        <v/>
      </c>
      <c r="H639" s="34" t="str">
        <f aca="false">IF(F639="","",ROUND(F639*G639,0))</f>
        <v/>
      </c>
      <c r="I639" s="35" t="str">
        <f aca="false">IF(A639="","","Q"&amp;(INT(MOD(MONTH(A639)-4,12)/3)+1)&amp;" "&amp;IF(MONTH(A639)&gt;=4,YEAR(A639),YEAR(A639)-1)&amp;"-"&amp;RIGHT(IF(MONTH(A639)&gt;=4,YEAR(A639),YEAR(A639)-1)+1,2))</f>
        <v/>
      </c>
      <c r="J639" s="27"/>
      <c r="K639" s="27"/>
    </row>
    <row r="640" customFormat="false" ht="15" hidden="false" customHeight="true" outlineLevel="0" collapsed="false">
      <c r="A640" s="36"/>
      <c r="B640" s="27"/>
      <c r="C640" s="30" t="str">
        <f aca="false">IF(B640="","",IFERROR(INDEX(Employees!$B$5:$B$104,MATCH(B640,Employees!$A$5:$A$104,0)),"Unknown code"))</f>
        <v/>
      </c>
      <c r="D640" s="37"/>
      <c r="E640" s="27"/>
      <c r="F640" s="32" t="str">
        <f aca="false">IF(OR(A640="",B640=""),"",IF(Settings!$B$13="Y",INT(IF(UPPER(E640)="Y",D640,MAX(0,D640-Settings!$B$9)))+IF(MOD(IF(UPPER(E640)="Y",D640,MAX(0,D640-Settings!$B$9)),1)&lt;0.25,0,IF(MOD(IF(UPPER(E640)="Y",D640,MAX(0,D640-Settings!$B$9)),1)&lt;=0.5,0.5,1)),IF(UPPER(E640)="Y",D640,MAX(0,D640-Settings!$B$9))))</f>
        <v/>
      </c>
      <c r="G640" s="33" t="str">
        <f aca="false">IF(F640="","",IFERROR(INDEX(Employees!$I$5:$I$104,MATCH(B640,Employees!$A$5:$A$104,0)),0))</f>
        <v/>
      </c>
      <c r="H640" s="34" t="str">
        <f aca="false">IF(F640="","",ROUND(F640*G640,0))</f>
        <v/>
      </c>
      <c r="I640" s="35" t="str">
        <f aca="false">IF(A640="","","Q"&amp;(INT(MOD(MONTH(A640)-4,12)/3)+1)&amp;" "&amp;IF(MONTH(A640)&gt;=4,YEAR(A640),YEAR(A640)-1)&amp;"-"&amp;RIGHT(IF(MONTH(A640)&gt;=4,YEAR(A640),YEAR(A640)-1)+1,2))</f>
        <v/>
      </c>
      <c r="J640" s="27"/>
      <c r="K640" s="27"/>
    </row>
    <row r="641" customFormat="false" ht="15" hidden="false" customHeight="true" outlineLevel="0" collapsed="false">
      <c r="A641" s="36"/>
      <c r="B641" s="27"/>
      <c r="C641" s="30" t="str">
        <f aca="false">IF(B641="","",IFERROR(INDEX(Employees!$B$5:$B$104,MATCH(B641,Employees!$A$5:$A$104,0)),"Unknown code"))</f>
        <v/>
      </c>
      <c r="D641" s="37"/>
      <c r="E641" s="27"/>
      <c r="F641" s="32" t="str">
        <f aca="false">IF(OR(A641="",B641=""),"",IF(Settings!$B$13="Y",INT(IF(UPPER(E641)="Y",D641,MAX(0,D641-Settings!$B$9)))+IF(MOD(IF(UPPER(E641)="Y",D641,MAX(0,D641-Settings!$B$9)),1)&lt;0.25,0,IF(MOD(IF(UPPER(E641)="Y",D641,MAX(0,D641-Settings!$B$9)),1)&lt;=0.5,0.5,1)),IF(UPPER(E641)="Y",D641,MAX(0,D641-Settings!$B$9))))</f>
        <v/>
      </c>
      <c r="G641" s="33" t="str">
        <f aca="false">IF(F641="","",IFERROR(INDEX(Employees!$I$5:$I$104,MATCH(B641,Employees!$A$5:$A$104,0)),0))</f>
        <v/>
      </c>
      <c r="H641" s="34" t="str">
        <f aca="false">IF(F641="","",ROUND(F641*G641,0))</f>
        <v/>
      </c>
      <c r="I641" s="35" t="str">
        <f aca="false">IF(A641="","","Q"&amp;(INT(MOD(MONTH(A641)-4,12)/3)+1)&amp;" "&amp;IF(MONTH(A641)&gt;=4,YEAR(A641),YEAR(A641)-1)&amp;"-"&amp;RIGHT(IF(MONTH(A641)&gt;=4,YEAR(A641),YEAR(A641)-1)+1,2))</f>
        <v/>
      </c>
      <c r="J641" s="27"/>
      <c r="K641" s="27"/>
    </row>
    <row r="642" customFormat="false" ht="15" hidden="false" customHeight="true" outlineLevel="0" collapsed="false">
      <c r="A642" s="36"/>
      <c r="B642" s="27"/>
      <c r="C642" s="30" t="str">
        <f aca="false">IF(B642="","",IFERROR(INDEX(Employees!$B$5:$B$104,MATCH(B642,Employees!$A$5:$A$104,0)),"Unknown code"))</f>
        <v/>
      </c>
      <c r="D642" s="37"/>
      <c r="E642" s="27"/>
      <c r="F642" s="32" t="str">
        <f aca="false">IF(OR(A642="",B642=""),"",IF(Settings!$B$13="Y",INT(IF(UPPER(E642)="Y",D642,MAX(0,D642-Settings!$B$9)))+IF(MOD(IF(UPPER(E642)="Y",D642,MAX(0,D642-Settings!$B$9)),1)&lt;0.25,0,IF(MOD(IF(UPPER(E642)="Y",D642,MAX(0,D642-Settings!$B$9)),1)&lt;=0.5,0.5,1)),IF(UPPER(E642)="Y",D642,MAX(0,D642-Settings!$B$9))))</f>
        <v/>
      </c>
      <c r="G642" s="33" t="str">
        <f aca="false">IF(F642="","",IFERROR(INDEX(Employees!$I$5:$I$104,MATCH(B642,Employees!$A$5:$A$104,0)),0))</f>
        <v/>
      </c>
      <c r="H642" s="34" t="str">
        <f aca="false">IF(F642="","",ROUND(F642*G642,0))</f>
        <v/>
      </c>
      <c r="I642" s="35" t="str">
        <f aca="false">IF(A642="","","Q"&amp;(INT(MOD(MONTH(A642)-4,12)/3)+1)&amp;" "&amp;IF(MONTH(A642)&gt;=4,YEAR(A642),YEAR(A642)-1)&amp;"-"&amp;RIGHT(IF(MONTH(A642)&gt;=4,YEAR(A642),YEAR(A642)-1)+1,2))</f>
        <v/>
      </c>
      <c r="J642" s="27"/>
      <c r="K642" s="27"/>
    </row>
    <row r="643" customFormat="false" ht="15" hidden="false" customHeight="true" outlineLevel="0" collapsed="false">
      <c r="A643" s="36"/>
      <c r="B643" s="27"/>
      <c r="C643" s="30" t="str">
        <f aca="false">IF(B643="","",IFERROR(INDEX(Employees!$B$5:$B$104,MATCH(B643,Employees!$A$5:$A$104,0)),"Unknown code"))</f>
        <v/>
      </c>
      <c r="D643" s="37"/>
      <c r="E643" s="27"/>
      <c r="F643" s="32" t="str">
        <f aca="false">IF(OR(A643="",B643=""),"",IF(Settings!$B$13="Y",INT(IF(UPPER(E643)="Y",D643,MAX(0,D643-Settings!$B$9)))+IF(MOD(IF(UPPER(E643)="Y",D643,MAX(0,D643-Settings!$B$9)),1)&lt;0.25,0,IF(MOD(IF(UPPER(E643)="Y",D643,MAX(0,D643-Settings!$B$9)),1)&lt;=0.5,0.5,1)),IF(UPPER(E643)="Y",D643,MAX(0,D643-Settings!$B$9))))</f>
        <v/>
      </c>
      <c r="G643" s="33" t="str">
        <f aca="false">IF(F643="","",IFERROR(INDEX(Employees!$I$5:$I$104,MATCH(B643,Employees!$A$5:$A$104,0)),0))</f>
        <v/>
      </c>
      <c r="H643" s="34" t="str">
        <f aca="false">IF(F643="","",ROUND(F643*G643,0))</f>
        <v/>
      </c>
      <c r="I643" s="35" t="str">
        <f aca="false">IF(A643="","","Q"&amp;(INT(MOD(MONTH(A643)-4,12)/3)+1)&amp;" "&amp;IF(MONTH(A643)&gt;=4,YEAR(A643),YEAR(A643)-1)&amp;"-"&amp;RIGHT(IF(MONTH(A643)&gt;=4,YEAR(A643),YEAR(A643)-1)+1,2))</f>
        <v/>
      </c>
      <c r="J643" s="27"/>
      <c r="K643" s="27"/>
    </row>
    <row r="644" customFormat="false" ht="15" hidden="false" customHeight="true" outlineLevel="0" collapsed="false">
      <c r="A644" s="36"/>
      <c r="B644" s="27"/>
      <c r="C644" s="30" t="str">
        <f aca="false">IF(B644="","",IFERROR(INDEX(Employees!$B$5:$B$104,MATCH(B644,Employees!$A$5:$A$104,0)),"Unknown code"))</f>
        <v/>
      </c>
      <c r="D644" s="37"/>
      <c r="E644" s="27"/>
      <c r="F644" s="32" t="str">
        <f aca="false">IF(OR(A644="",B644=""),"",IF(Settings!$B$13="Y",INT(IF(UPPER(E644)="Y",D644,MAX(0,D644-Settings!$B$9)))+IF(MOD(IF(UPPER(E644)="Y",D644,MAX(0,D644-Settings!$B$9)),1)&lt;0.25,0,IF(MOD(IF(UPPER(E644)="Y",D644,MAX(0,D644-Settings!$B$9)),1)&lt;=0.5,0.5,1)),IF(UPPER(E644)="Y",D644,MAX(0,D644-Settings!$B$9))))</f>
        <v/>
      </c>
      <c r="G644" s="33" t="str">
        <f aca="false">IF(F644="","",IFERROR(INDEX(Employees!$I$5:$I$104,MATCH(B644,Employees!$A$5:$A$104,0)),0))</f>
        <v/>
      </c>
      <c r="H644" s="34" t="str">
        <f aca="false">IF(F644="","",ROUND(F644*G644,0))</f>
        <v/>
      </c>
      <c r="I644" s="35" t="str">
        <f aca="false">IF(A644="","","Q"&amp;(INT(MOD(MONTH(A644)-4,12)/3)+1)&amp;" "&amp;IF(MONTH(A644)&gt;=4,YEAR(A644),YEAR(A644)-1)&amp;"-"&amp;RIGHT(IF(MONTH(A644)&gt;=4,YEAR(A644),YEAR(A644)-1)+1,2))</f>
        <v/>
      </c>
      <c r="J644" s="27"/>
      <c r="K644" s="27"/>
    </row>
    <row r="645" customFormat="false" ht="15" hidden="false" customHeight="true" outlineLevel="0" collapsed="false">
      <c r="A645" s="36"/>
      <c r="B645" s="27"/>
      <c r="C645" s="30" t="str">
        <f aca="false">IF(B645="","",IFERROR(INDEX(Employees!$B$5:$B$104,MATCH(B645,Employees!$A$5:$A$104,0)),"Unknown code"))</f>
        <v/>
      </c>
      <c r="D645" s="37"/>
      <c r="E645" s="27"/>
      <c r="F645" s="32" t="str">
        <f aca="false">IF(OR(A645="",B645=""),"",IF(Settings!$B$13="Y",INT(IF(UPPER(E645)="Y",D645,MAX(0,D645-Settings!$B$9)))+IF(MOD(IF(UPPER(E645)="Y",D645,MAX(0,D645-Settings!$B$9)),1)&lt;0.25,0,IF(MOD(IF(UPPER(E645)="Y",D645,MAX(0,D645-Settings!$B$9)),1)&lt;=0.5,0.5,1)),IF(UPPER(E645)="Y",D645,MAX(0,D645-Settings!$B$9))))</f>
        <v/>
      </c>
      <c r="G645" s="33" t="str">
        <f aca="false">IF(F645="","",IFERROR(INDEX(Employees!$I$5:$I$104,MATCH(B645,Employees!$A$5:$A$104,0)),0))</f>
        <v/>
      </c>
      <c r="H645" s="34" t="str">
        <f aca="false">IF(F645="","",ROUND(F645*G645,0))</f>
        <v/>
      </c>
      <c r="I645" s="35" t="str">
        <f aca="false">IF(A645="","","Q"&amp;(INT(MOD(MONTH(A645)-4,12)/3)+1)&amp;" "&amp;IF(MONTH(A645)&gt;=4,YEAR(A645),YEAR(A645)-1)&amp;"-"&amp;RIGHT(IF(MONTH(A645)&gt;=4,YEAR(A645),YEAR(A645)-1)+1,2))</f>
        <v/>
      </c>
      <c r="J645" s="27"/>
      <c r="K645" s="27"/>
    </row>
    <row r="646" customFormat="false" ht="15" hidden="false" customHeight="true" outlineLevel="0" collapsed="false">
      <c r="A646" s="36"/>
      <c r="B646" s="27"/>
      <c r="C646" s="30" t="str">
        <f aca="false">IF(B646="","",IFERROR(INDEX(Employees!$B$5:$B$104,MATCH(B646,Employees!$A$5:$A$104,0)),"Unknown code"))</f>
        <v/>
      </c>
      <c r="D646" s="37"/>
      <c r="E646" s="27"/>
      <c r="F646" s="32" t="str">
        <f aca="false">IF(OR(A646="",B646=""),"",IF(Settings!$B$13="Y",INT(IF(UPPER(E646)="Y",D646,MAX(0,D646-Settings!$B$9)))+IF(MOD(IF(UPPER(E646)="Y",D646,MAX(0,D646-Settings!$B$9)),1)&lt;0.25,0,IF(MOD(IF(UPPER(E646)="Y",D646,MAX(0,D646-Settings!$B$9)),1)&lt;=0.5,0.5,1)),IF(UPPER(E646)="Y",D646,MAX(0,D646-Settings!$B$9))))</f>
        <v/>
      </c>
      <c r="G646" s="33" t="str">
        <f aca="false">IF(F646="","",IFERROR(INDEX(Employees!$I$5:$I$104,MATCH(B646,Employees!$A$5:$A$104,0)),0))</f>
        <v/>
      </c>
      <c r="H646" s="34" t="str">
        <f aca="false">IF(F646="","",ROUND(F646*G646,0))</f>
        <v/>
      </c>
      <c r="I646" s="35" t="str">
        <f aca="false">IF(A646="","","Q"&amp;(INT(MOD(MONTH(A646)-4,12)/3)+1)&amp;" "&amp;IF(MONTH(A646)&gt;=4,YEAR(A646),YEAR(A646)-1)&amp;"-"&amp;RIGHT(IF(MONTH(A646)&gt;=4,YEAR(A646),YEAR(A646)-1)+1,2))</f>
        <v/>
      </c>
      <c r="J646" s="27"/>
      <c r="K646" s="27"/>
    </row>
    <row r="647" customFormat="false" ht="15" hidden="false" customHeight="true" outlineLevel="0" collapsed="false">
      <c r="A647" s="36"/>
      <c r="B647" s="27"/>
      <c r="C647" s="30" t="str">
        <f aca="false">IF(B647="","",IFERROR(INDEX(Employees!$B$5:$B$104,MATCH(B647,Employees!$A$5:$A$104,0)),"Unknown code"))</f>
        <v/>
      </c>
      <c r="D647" s="37"/>
      <c r="E647" s="27"/>
      <c r="F647" s="32" t="str">
        <f aca="false">IF(OR(A647="",B647=""),"",IF(Settings!$B$13="Y",INT(IF(UPPER(E647)="Y",D647,MAX(0,D647-Settings!$B$9)))+IF(MOD(IF(UPPER(E647)="Y",D647,MAX(0,D647-Settings!$B$9)),1)&lt;0.25,0,IF(MOD(IF(UPPER(E647)="Y",D647,MAX(0,D647-Settings!$B$9)),1)&lt;=0.5,0.5,1)),IF(UPPER(E647)="Y",D647,MAX(0,D647-Settings!$B$9))))</f>
        <v/>
      </c>
      <c r="G647" s="33" t="str">
        <f aca="false">IF(F647="","",IFERROR(INDEX(Employees!$I$5:$I$104,MATCH(B647,Employees!$A$5:$A$104,0)),0))</f>
        <v/>
      </c>
      <c r="H647" s="34" t="str">
        <f aca="false">IF(F647="","",ROUND(F647*G647,0))</f>
        <v/>
      </c>
      <c r="I647" s="35" t="str">
        <f aca="false">IF(A647="","","Q"&amp;(INT(MOD(MONTH(A647)-4,12)/3)+1)&amp;" "&amp;IF(MONTH(A647)&gt;=4,YEAR(A647),YEAR(A647)-1)&amp;"-"&amp;RIGHT(IF(MONTH(A647)&gt;=4,YEAR(A647),YEAR(A647)-1)+1,2))</f>
        <v/>
      </c>
      <c r="J647" s="27"/>
      <c r="K647" s="27"/>
    </row>
    <row r="648" customFormat="false" ht="15" hidden="false" customHeight="true" outlineLevel="0" collapsed="false">
      <c r="A648" s="36"/>
      <c r="B648" s="27"/>
      <c r="C648" s="30" t="str">
        <f aca="false">IF(B648="","",IFERROR(INDEX(Employees!$B$5:$B$104,MATCH(B648,Employees!$A$5:$A$104,0)),"Unknown code"))</f>
        <v/>
      </c>
      <c r="D648" s="37"/>
      <c r="E648" s="27"/>
      <c r="F648" s="32" t="str">
        <f aca="false">IF(OR(A648="",B648=""),"",IF(Settings!$B$13="Y",INT(IF(UPPER(E648)="Y",D648,MAX(0,D648-Settings!$B$9)))+IF(MOD(IF(UPPER(E648)="Y",D648,MAX(0,D648-Settings!$B$9)),1)&lt;0.25,0,IF(MOD(IF(UPPER(E648)="Y",D648,MAX(0,D648-Settings!$B$9)),1)&lt;=0.5,0.5,1)),IF(UPPER(E648)="Y",D648,MAX(0,D648-Settings!$B$9))))</f>
        <v/>
      </c>
      <c r="G648" s="33" t="str">
        <f aca="false">IF(F648="","",IFERROR(INDEX(Employees!$I$5:$I$104,MATCH(B648,Employees!$A$5:$A$104,0)),0))</f>
        <v/>
      </c>
      <c r="H648" s="34" t="str">
        <f aca="false">IF(F648="","",ROUND(F648*G648,0))</f>
        <v/>
      </c>
      <c r="I648" s="35" t="str">
        <f aca="false">IF(A648="","","Q"&amp;(INT(MOD(MONTH(A648)-4,12)/3)+1)&amp;" "&amp;IF(MONTH(A648)&gt;=4,YEAR(A648),YEAR(A648)-1)&amp;"-"&amp;RIGHT(IF(MONTH(A648)&gt;=4,YEAR(A648),YEAR(A648)-1)+1,2))</f>
        <v/>
      </c>
      <c r="J648" s="27"/>
      <c r="K648" s="27"/>
    </row>
    <row r="649" customFormat="false" ht="15" hidden="false" customHeight="true" outlineLevel="0" collapsed="false">
      <c r="A649" s="36"/>
      <c r="B649" s="27"/>
      <c r="C649" s="30" t="str">
        <f aca="false">IF(B649="","",IFERROR(INDEX(Employees!$B$5:$B$104,MATCH(B649,Employees!$A$5:$A$104,0)),"Unknown code"))</f>
        <v/>
      </c>
      <c r="D649" s="37"/>
      <c r="E649" s="27"/>
      <c r="F649" s="32" t="str">
        <f aca="false">IF(OR(A649="",B649=""),"",IF(Settings!$B$13="Y",INT(IF(UPPER(E649)="Y",D649,MAX(0,D649-Settings!$B$9)))+IF(MOD(IF(UPPER(E649)="Y",D649,MAX(0,D649-Settings!$B$9)),1)&lt;0.25,0,IF(MOD(IF(UPPER(E649)="Y",D649,MAX(0,D649-Settings!$B$9)),1)&lt;=0.5,0.5,1)),IF(UPPER(E649)="Y",D649,MAX(0,D649-Settings!$B$9))))</f>
        <v/>
      </c>
      <c r="G649" s="33" t="str">
        <f aca="false">IF(F649="","",IFERROR(INDEX(Employees!$I$5:$I$104,MATCH(B649,Employees!$A$5:$A$104,0)),0))</f>
        <v/>
      </c>
      <c r="H649" s="34" t="str">
        <f aca="false">IF(F649="","",ROUND(F649*G649,0))</f>
        <v/>
      </c>
      <c r="I649" s="35" t="str">
        <f aca="false">IF(A649="","","Q"&amp;(INT(MOD(MONTH(A649)-4,12)/3)+1)&amp;" "&amp;IF(MONTH(A649)&gt;=4,YEAR(A649),YEAR(A649)-1)&amp;"-"&amp;RIGHT(IF(MONTH(A649)&gt;=4,YEAR(A649),YEAR(A649)-1)+1,2))</f>
        <v/>
      </c>
      <c r="J649" s="27"/>
      <c r="K649" s="27"/>
    </row>
    <row r="650" customFormat="false" ht="15" hidden="false" customHeight="true" outlineLevel="0" collapsed="false">
      <c r="A650" s="36"/>
      <c r="B650" s="27"/>
      <c r="C650" s="30" t="str">
        <f aca="false">IF(B650="","",IFERROR(INDEX(Employees!$B$5:$B$104,MATCH(B650,Employees!$A$5:$A$104,0)),"Unknown code"))</f>
        <v/>
      </c>
      <c r="D650" s="37"/>
      <c r="E650" s="27"/>
      <c r="F650" s="32" t="str">
        <f aca="false">IF(OR(A650="",B650=""),"",IF(Settings!$B$13="Y",INT(IF(UPPER(E650)="Y",D650,MAX(0,D650-Settings!$B$9)))+IF(MOD(IF(UPPER(E650)="Y",D650,MAX(0,D650-Settings!$B$9)),1)&lt;0.25,0,IF(MOD(IF(UPPER(E650)="Y",D650,MAX(0,D650-Settings!$B$9)),1)&lt;=0.5,0.5,1)),IF(UPPER(E650)="Y",D650,MAX(0,D650-Settings!$B$9))))</f>
        <v/>
      </c>
      <c r="G650" s="33" t="str">
        <f aca="false">IF(F650="","",IFERROR(INDEX(Employees!$I$5:$I$104,MATCH(B650,Employees!$A$5:$A$104,0)),0))</f>
        <v/>
      </c>
      <c r="H650" s="34" t="str">
        <f aca="false">IF(F650="","",ROUND(F650*G650,0))</f>
        <v/>
      </c>
      <c r="I650" s="35" t="str">
        <f aca="false">IF(A650="","","Q"&amp;(INT(MOD(MONTH(A650)-4,12)/3)+1)&amp;" "&amp;IF(MONTH(A650)&gt;=4,YEAR(A650),YEAR(A650)-1)&amp;"-"&amp;RIGHT(IF(MONTH(A650)&gt;=4,YEAR(A650),YEAR(A650)-1)+1,2))</f>
        <v/>
      </c>
      <c r="J650" s="27"/>
      <c r="K650" s="27"/>
    </row>
    <row r="651" customFormat="false" ht="15" hidden="false" customHeight="true" outlineLevel="0" collapsed="false">
      <c r="A651" s="36"/>
      <c r="B651" s="27"/>
      <c r="C651" s="30" t="str">
        <f aca="false">IF(B651="","",IFERROR(INDEX(Employees!$B$5:$B$104,MATCH(B651,Employees!$A$5:$A$104,0)),"Unknown code"))</f>
        <v/>
      </c>
      <c r="D651" s="37"/>
      <c r="E651" s="27"/>
      <c r="F651" s="32" t="str">
        <f aca="false">IF(OR(A651="",B651=""),"",IF(Settings!$B$13="Y",INT(IF(UPPER(E651)="Y",D651,MAX(0,D651-Settings!$B$9)))+IF(MOD(IF(UPPER(E651)="Y",D651,MAX(0,D651-Settings!$B$9)),1)&lt;0.25,0,IF(MOD(IF(UPPER(E651)="Y",D651,MAX(0,D651-Settings!$B$9)),1)&lt;=0.5,0.5,1)),IF(UPPER(E651)="Y",D651,MAX(0,D651-Settings!$B$9))))</f>
        <v/>
      </c>
      <c r="G651" s="33" t="str">
        <f aca="false">IF(F651="","",IFERROR(INDEX(Employees!$I$5:$I$104,MATCH(B651,Employees!$A$5:$A$104,0)),0))</f>
        <v/>
      </c>
      <c r="H651" s="34" t="str">
        <f aca="false">IF(F651="","",ROUND(F651*G651,0))</f>
        <v/>
      </c>
      <c r="I651" s="35" t="str">
        <f aca="false">IF(A651="","","Q"&amp;(INT(MOD(MONTH(A651)-4,12)/3)+1)&amp;" "&amp;IF(MONTH(A651)&gt;=4,YEAR(A651),YEAR(A651)-1)&amp;"-"&amp;RIGHT(IF(MONTH(A651)&gt;=4,YEAR(A651),YEAR(A651)-1)+1,2))</f>
        <v/>
      </c>
      <c r="J651" s="27"/>
      <c r="K651" s="27"/>
    </row>
    <row r="652" customFormat="false" ht="15" hidden="false" customHeight="true" outlineLevel="0" collapsed="false">
      <c r="A652" s="36"/>
      <c r="B652" s="27"/>
      <c r="C652" s="30" t="str">
        <f aca="false">IF(B652="","",IFERROR(INDEX(Employees!$B$5:$B$104,MATCH(B652,Employees!$A$5:$A$104,0)),"Unknown code"))</f>
        <v/>
      </c>
      <c r="D652" s="37"/>
      <c r="E652" s="27"/>
      <c r="F652" s="32" t="str">
        <f aca="false">IF(OR(A652="",B652=""),"",IF(Settings!$B$13="Y",INT(IF(UPPER(E652)="Y",D652,MAX(0,D652-Settings!$B$9)))+IF(MOD(IF(UPPER(E652)="Y",D652,MAX(0,D652-Settings!$B$9)),1)&lt;0.25,0,IF(MOD(IF(UPPER(E652)="Y",D652,MAX(0,D652-Settings!$B$9)),1)&lt;=0.5,0.5,1)),IF(UPPER(E652)="Y",D652,MAX(0,D652-Settings!$B$9))))</f>
        <v/>
      </c>
      <c r="G652" s="33" t="str">
        <f aca="false">IF(F652="","",IFERROR(INDEX(Employees!$I$5:$I$104,MATCH(B652,Employees!$A$5:$A$104,0)),0))</f>
        <v/>
      </c>
      <c r="H652" s="34" t="str">
        <f aca="false">IF(F652="","",ROUND(F652*G652,0))</f>
        <v/>
      </c>
      <c r="I652" s="35" t="str">
        <f aca="false">IF(A652="","","Q"&amp;(INT(MOD(MONTH(A652)-4,12)/3)+1)&amp;" "&amp;IF(MONTH(A652)&gt;=4,YEAR(A652),YEAR(A652)-1)&amp;"-"&amp;RIGHT(IF(MONTH(A652)&gt;=4,YEAR(A652),YEAR(A652)-1)+1,2))</f>
        <v/>
      </c>
      <c r="J652" s="27"/>
      <c r="K652" s="27"/>
    </row>
    <row r="653" customFormat="false" ht="15" hidden="false" customHeight="true" outlineLevel="0" collapsed="false">
      <c r="A653" s="36"/>
      <c r="B653" s="27"/>
      <c r="C653" s="30" t="str">
        <f aca="false">IF(B653="","",IFERROR(INDEX(Employees!$B$5:$B$104,MATCH(B653,Employees!$A$5:$A$104,0)),"Unknown code"))</f>
        <v/>
      </c>
      <c r="D653" s="37"/>
      <c r="E653" s="27"/>
      <c r="F653" s="32" t="str">
        <f aca="false">IF(OR(A653="",B653=""),"",IF(Settings!$B$13="Y",INT(IF(UPPER(E653)="Y",D653,MAX(0,D653-Settings!$B$9)))+IF(MOD(IF(UPPER(E653)="Y",D653,MAX(0,D653-Settings!$B$9)),1)&lt;0.25,0,IF(MOD(IF(UPPER(E653)="Y",D653,MAX(0,D653-Settings!$B$9)),1)&lt;=0.5,0.5,1)),IF(UPPER(E653)="Y",D653,MAX(0,D653-Settings!$B$9))))</f>
        <v/>
      </c>
      <c r="G653" s="33" t="str">
        <f aca="false">IF(F653="","",IFERROR(INDEX(Employees!$I$5:$I$104,MATCH(B653,Employees!$A$5:$A$104,0)),0))</f>
        <v/>
      </c>
      <c r="H653" s="34" t="str">
        <f aca="false">IF(F653="","",ROUND(F653*G653,0))</f>
        <v/>
      </c>
      <c r="I653" s="35" t="str">
        <f aca="false">IF(A653="","","Q"&amp;(INT(MOD(MONTH(A653)-4,12)/3)+1)&amp;" "&amp;IF(MONTH(A653)&gt;=4,YEAR(A653),YEAR(A653)-1)&amp;"-"&amp;RIGHT(IF(MONTH(A653)&gt;=4,YEAR(A653),YEAR(A653)-1)+1,2))</f>
        <v/>
      </c>
      <c r="J653" s="27"/>
      <c r="K653" s="27"/>
    </row>
    <row r="654" customFormat="false" ht="15" hidden="false" customHeight="true" outlineLevel="0" collapsed="false">
      <c r="A654" s="36"/>
      <c r="B654" s="27"/>
      <c r="C654" s="30" t="str">
        <f aca="false">IF(B654="","",IFERROR(INDEX(Employees!$B$5:$B$104,MATCH(B654,Employees!$A$5:$A$104,0)),"Unknown code"))</f>
        <v/>
      </c>
      <c r="D654" s="37"/>
      <c r="E654" s="27"/>
      <c r="F654" s="32" t="str">
        <f aca="false">IF(OR(A654="",B654=""),"",IF(Settings!$B$13="Y",INT(IF(UPPER(E654)="Y",D654,MAX(0,D654-Settings!$B$9)))+IF(MOD(IF(UPPER(E654)="Y",D654,MAX(0,D654-Settings!$B$9)),1)&lt;0.25,0,IF(MOD(IF(UPPER(E654)="Y",D654,MAX(0,D654-Settings!$B$9)),1)&lt;=0.5,0.5,1)),IF(UPPER(E654)="Y",D654,MAX(0,D654-Settings!$B$9))))</f>
        <v/>
      </c>
      <c r="G654" s="33" t="str">
        <f aca="false">IF(F654="","",IFERROR(INDEX(Employees!$I$5:$I$104,MATCH(B654,Employees!$A$5:$A$104,0)),0))</f>
        <v/>
      </c>
      <c r="H654" s="34" t="str">
        <f aca="false">IF(F654="","",ROUND(F654*G654,0))</f>
        <v/>
      </c>
      <c r="I654" s="35" t="str">
        <f aca="false">IF(A654="","","Q"&amp;(INT(MOD(MONTH(A654)-4,12)/3)+1)&amp;" "&amp;IF(MONTH(A654)&gt;=4,YEAR(A654),YEAR(A654)-1)&amp;"-"&amp;RIGHT(IF(MONTH(A654)&gt;=4,YEAR(A654),YEAR(A654)-1)+1,2))</f>
        <v/>
      </c>
      <c r="J654" s="27"/>
      <c r="K654" s="27"/>
    </row>
    <row r="655" customFormat="false" ht="15" hidden="false" customHeight="true" outlineLevel="0" collapsed="false">
      <c r="A655" s="36"/>
      <c r="B655" s="27"/>
      <c r="C655" s="30" t="str">
        <f aca="false">IF(B655="","",IFERROR(INDEX(Employees!$B$5:$B$104,MATCH(B655,Employees!$A$5:$A$104,0)),"Unknown code"))</f>
        <v/>
      </c>
      <c r="D655" s="37"/>
      <c r="E655" s="27"/>
      <c r="F655" s="32" t="str">
        <f aca="false">IF(OR(A655="",B655=""),"",IF(Settings!$B$13="Y",INT(IF(UPPER(E655)="Y",D655,MAX(0,D655-Settings!$B$9)))+IF(MOD(IF(UPPER(E655)="Y",D655,MAX(0,D655-Settings!$B$9)),1)&lt;0.25,0,IF(MOD(IF(UPPER(E655)="Y",D655,MAX(0,D655-Settings!$B$9)),1)&lt;=0.5,0.5,1)),IF(UPPER(E655)="Y",D655,MAX(0,D655-Settings!$B$9))))</f>
        <v/>
      </c>
      <c r="G655" s="33" t="str">
        <f aca="false">IF(F655="","",IFERROR(INDEX(Employees!$I$5:$I$104,MATCH(B655,Employees!$A$5:$A$104,0)),0))</f>
        <v/>
      </c>
      <c r="H655" s="34" t="str">
        <f aca="false">IF(F655="","",ROUND(F655*G655,0))</f>
        <v/>
      </c>
      <c r="I655" s="35" t="str">
        <f aca="false">IF(A655="","","Q"&amp;(INT(MOD(MONTH(A655)-4,12)/3)+1)&amp;" "&amp;IF(MONTH(A655)&gt;=4,YEAR(A655),YEAR(A655)-1)&amp;"-"&amp;RIGHT(IF(MONTH(A655)&gt;=4,YEAR(A655),YEAR(A655)-1)+1,2))</f>
        <v/>
      </c>
      <c r="J655" s="27"/>
      <c r="K655" s="27"/>
    </row>
    <row r="656" customFormat="false" ht="15" hidden="false" customHeight="true" outlineLevel="0" collapsed="false">
      <c r="A656" s="36"/>
      <c r="B656" s="27"/>
      <c r="C656" s="30" t="str">
        <f aca="false">IF(B656="","",IFERROR(INDEX(Employees!$B$5:$B$104,MATCH(B656,Employees!$A$5:$A$104,0)),"Unknown code"))</f>
        <v/>
      </c>
      <c r="D656" s="37"/>
      <c r="E656" s="27"/>
      <c r="F656" s="32" t="str">
        <f aca="false">IF(OR(A656="",B656=""),"",IF(Settings!$B$13="Y",INT(IF(UPPER(E656)="Y",D656,MAX(0,D656-Settings!$B$9)))+IF(MOD(IF(UPPER(E656)="Y",D656,MAX(0,D656-Settings!$B$9)),1)&lt;0.25,0,IF(MOD(IF(UPPER(E656)="Y",D656,MAX(0,D656-Settings!$B$9)),1)&lt;=0.5,0.5,1)),IF(UPPER(E656)="Y",D656,MAX(0,D656-Settings!$B$9))))</f>
        <v/>
      </c>
      <c r="G656" s="33" t="str">
        <f aca="false">IF(F656="","",IFERROR(INDEX(Employees!$I$5:$I$104,MATCH(B656,Employees!$A$5:$A$104,0)),0))</f>
        <v/>
      </c>
      <c r="H656" s="34" t="str">
        <f aca="false">IF(F656="","",ROUND(F656*G656,0))</f>
        <v/>
      </c>
      <c r="I656" s="35" t="str">
        <f aca="false">IF(A656="","","Q"&amp;(INT(MOD(MONTH(A656)-4,12)/3)+1)&amp;" "&amp;IF(MONTH(A656)&gt;=4,YEAR(A656),YEAR(A656)-1)&amp;"-"&amp;RIGHT(IF(MONTH(A656)&gt;=4,YEAR(A656),YEAR(A656)-1)+1,2))</f>
        <v/>
      </c>
      <c r="J656" s="27"/>
      <c r="K656" s="27"/>
    </row>
    <row r="657" customFormat="false" ht="15" hidden="false" customHeight="true" outlineLevel="0" collapsed="false">
      <c r="A657" s="36"/>
      <c r="B657" s="27"/>
      <c r="C657" s="30" t="str">
        <f aca="false">IF(B657="","",IFERROR(INDEX(Employees!$B$5:$B$104,MATCH(B657,Employees!$A$5:$A$104,0)),"Unknown code"))</f>
        <v/>
      </c>
      <c r="D657" s="37"/>
      <c r="E657" s="27"/>
      <c r="F657" s="32" t="str">
        <f aca="false">IF(OR(A657="",B657=""),"",IF(Settings!$B$13="Y",INT(IF(UPPER(E657)="Y",D657,MAX(0,D657-Settings!$B$9)))+IF(MOD(IF(UPPER(E657)="Y",D657,MAX(0,D657-Settings!$B$9)),1)&lt;0.25,0,IF(MOD(IF(UPPER(E657)="Y",D657,MAX(0,D657-Settings!$B$9)),1)&lt;=0.5,0.5,1)),IF(UPPER(E657)="Y",D657,MAX(0,D657-Settings!$B$9))))</f>
        <v/>
      </c>
      <c r="G657" s="33" t="str">
        <f aca="false">IF(F657="","",IFERROR(INDEX(Employees!$I$5:$I$104,MATCH(B657,Employees!$A$5:$A$104,0)),0))</f>
        <v/>
      </c>
      <c r="H657" s="34" t="str">
        <f aca="false">IF(F657="","",ROUND(F657*G657,0))</f>
        <v/>
      </c>
      <c r="I657" s="35" t="str">
        <f aca="false">IF(A657="","","Q"&amp;(INT(MOD(MONTH(A657)-4,12)/3)+1)&amp;" "&amp;IF(MONTH(A657)&gt;=4,YEAR(A657),YEAR(A657)-1)&amp;"-"&amp;RIGHT(IF(MONTH(A657)&gt;=4,YEAR(A657),YEAR(A657)-1)+1,2))</f>
        <v/>
      </c>
      <c r="J657" s="27"/>
      <c r="K657" s="27"/>
    </row>
    <row r="658" customFormat="false" ht="15" hidden="false" customHeight="true" outlineLevel="0" collapsed="false">
      <c r="A658" s="36"/>
      <c r="B658" s="27"/>
      <c r="C658" s="30" t="str">
        <f aca="false">IF(B658="","",IFERROR(INDEX(Employees!$B$5:$B$104,MATCH(B658,Employees!$A$5:$A$104,0)),"Unknown code"))</f>
        <v/>
      </c>
      <c r="D658" s="37"/>
      <c r="E658" s="27"/>
      <c r="F658" s="32" t="str">
        <f aca="false">IF(OR(A658="",B658=""),"",IF(Settings!$B$13="Y",INT(IF(UPPER(E658)="Y",D658,MAX(0,D658-Settings!$B$9)))+IF(MOD(IF(UPPER(E658)="Y",D658,MAX(0,D658-Settings!$B$9)),1)&lt;0.25,0,IF(MOD(IF(UPPER(E658)="Y",D658,MAX(0,D658-Settings!$B$9)),1)&lt;=0.5,0.5,1)),IF(UPPER(E658)="Y",D658,MAX(0,D658-Settings!$B$9))))</f>
        <v/>
      </c>
      <c r="G658" s="33" t="str">
        <f aca="false">IF(F658="","",IFERROR(INDEX(Employees!$I$5:$I$104,MATCH(B658,Employees!$A$5:$A$104,0)),0))</f>
        <v/>
      </c>
      <c r="H658" s="34" t="str">
        <f aca="false">IF(F658="","",ROUND(F658*G658,0))</f>
        <v/>
      </c>
      <c r="I658" s="35" t="str">
        <f aca="false">IF(A658="","","Q"&amp;(INT(MOD(MONTH(A658)-4,12)/3)+1)&amp;" "&amp;IF(MONTH(A658)&gt;=4,YEAR(A658),YEAR(A658)-1)&amp;"-"&amp;RIGHT(IF(MONTH(A658)&gt;=4,YEAR(A658),YEAR(A658)-1)+1,2))</f>
        <v/>
      </c>
      <c r="J658" s="27"/>
      <c r="K658" s="27"/>
    </row>
    <row r="659" customFormat="false" ht="15" hidden="false" customHeight="true" outlineLevel="0" collapsed="false">
      <c r="A659" s="36"/>
      <c r="B659" s="27"/>
      <c r="C659" s="30" t="str">
        <f aca="false">IF(B659="","",IFERROR(INDEX(Employees!$B$5:$B$104,MATCH(B659,Employees!$A$5:$A$104,0)),"Unknown code"))</f>
        <v/>
      </c>
      <c r="D659" s="37"/>
      <c r="E659" s="27"/>
      <c r="F659" s="32" t="str">
        <f aca="false">IF(OR(A659="",B659=""),"",IF(Settings!$B$13="Y",INT(IF(UPPER(E659)="Y",D659,MAX(0,D659-Settings!$B$9)))+IF(MOD(IF(UPPER(E659)="Y",D659,MAX(0,D659-Settings!$B$9)),1)&lt;0.25,0,IF(MOD(IF(UPPER(E659)="Y",D659,MAX(0,D659-Settings!$B$9)),1)&lt;=0.5,0.5,1)),IF(UPPER(E659)="Y",D659,MAX(0,D659-Settings!$B$9))))</f>
        <v/>
      </c>
      <c r="G659" s="33" t="str">
        <f aca="false">IF(F659="","",IFERROR(INDEX(Employees!$I$5:$I$104,MATCH(B659,Employees!$A$5:$A$104,0)),0))</f>
        <v/>
      </c>
      <c r="H659" s="34" t="str">
        <f aca="false">IF(F659="","",ROUND(F659*G659,0))</f>
        <v/>
      </c>
      <c r="I659" s="35" t="str">
        <f aca="false">IF(A659="","","Q"&amp;(INT(MOD(MONTH(A659)-4,12)/3)+1)&amp;" "&amp;IF(MONTH(A659)&gt;=4,YEAR(A659),YEAR(A659)-1)&amp;"-"&amp;RIGHT(IF(MONTH(A659)&gt;=4,YEAR(A659),YEAR(A659)-1)+1,2))</f>
        <v/>
      </c>
      <c r="J659" s="27"/>
      <c r="K659" s="27"/>
    </row>
    <row r="660" customFormat="false" ht="15" hidden="false" customHeight="true" outlineLevel="0" collapsed="false">
      <c r="A660" s="36"/>
      <c r="B660" s="27"/>
      <c r="C660" s="30" t="str">
        <f aca="false">IF(B660="","",IFERROR(INDEX(Employees!$B$5:$B$104,MATCH(B660,Employees!$A$5:$A$104,0)),"Unknown code"))</f>
        <v/>
      </c>
      <c r="D660" s="37"/>
      <c r="E660" s="27"/>
      <c r="F660" s="32" t="str">
        <f aca="false">IF(OR(A660="",B660=""),"",IF(Settings!$B$13="Y",INT(IF(UPPER(E660)="Y",D660,MAX(0,D660-Settings!$B$9)))+IF(MOD(IF(UPPER(E660)="Y",D660,MAX(0,D660-Settings!$B$9)),1)&lt;0.25,0,IF(MOD(IF(UPPER(E660)="Y",D660,MAX(0,D660-Settings!$B$9)),1)&lt;=0.5,0.5,1)),IF(UPPER(E660)="Y",D660,MAX(0,D660-Settings!$B$9))))</f>
        <v/>
      </c>
      <c r="G660" s="33" t="str">
        <f aca="false">IF(F660="","",IFERROR(INDEX(Employees!$I$5:$I$104,MATCH(B660,Employees!$A$5:$A$104,0)),0))</f>
        <v/>
      </c>
      <c r="H660" s="34" t="str">
        <f aca="false">IF(F660="","",ROUND(F660*G660,0))</f>
        <v/>
      </c>
      <c r="I660" s="35" t="str">
        <f aca="false">IF(A660="","","Q"&amp;(INT(MOD(MONTH(A660)-4,12)/3)+1)&amp;" "&amp;IF(MONTH(A660)&gt;=4,YEAR(A660),YEAR(A660)-1)&amp;"-"&amp;RIGHT(IF(MONTH(A660)&gt;=4,YEAR(A660),YEAR(A660)-1)+1,2))</f>
        <v/>
      </c>
      <c r="J660" s="27"/>
      <c r="K660" s="27"/>
    </row>
    <row r="661" customFormat="false" ht="15" hidden="false" customHeight="true" outlineLevel="0" collapsed="false">
      <c r="A661" s="36"/>
      <c r="B661" s="27"/>
      <c r="C661" s="30" t="str">
        <f aca="false">IF(B661="","",IFERROR(INDEX(Employees!$B$5:$B$104,MATCH(B661,Employees!$A$5:$A$104,0)),"Unknown code"))</f>
        <v/>
      </c>
      <c r="D661" s="37"/>
      <c r="E661" s="27"/>
      <c r="F661" s="32" t="str">
        <f aca="false">IF(OR(A661="",B661=""),"",IF(Settings!$B$13="Y",INT(IF(UPPER(E661)="Y",D661,MAX(0,D661-Settings!$B$9)))+IF(MOD(IF(UPPER(E661)="Y",D661,MAX(0,D661-Settings!$B$9)),1)&lt;0.25,0,IF(MOD(IF(UPPER(E661)="Y",D661,MAX(0,D661-Settings!$B$9)),1)&lt;=0.5,0.5,1)),IF(UPPER(E661)="Y",D661,MAX(0,D661-Settings!$B$9))))</f>
        <v/>
      </c>
      <c r="G661" s="33" t="str">
        <f aca="false">IF(F661="","",IFERROR(INDEX(Employees!$I$5:$I$104,MATCH(B661,Employees!$A$5:$A$104,0)),0))</f>
        <v/>
      </c>
      <c r="H661" s="34" t="str">
        <f aca="false">IF(F661="","",ROUND(F661*G661,0))</f>
        <v/>
      </c>
      <c r="I661" s="35" t="str">
        <f aca="false">IF(A661="","","Q"&amp;(INT(MOD(MONTH(A661)-4,12)/3)+1)&amp;" "&amp;IF(MONTH(A661)&gt;=4,YEAR(A661),YEAR(A661)-1)&amp;"-"&amp;RIGHT(IF(MONTH(A661)&gt;=4,YEAR(A661),YEAR(A661)-1)+1,2))</f>
        <v/>
      </c>
      <c r="J661" s="27"/>
      <c r="K661" s="27"/>
    </row>
    <row r="662" customFormat="false" ht="15" hidden="false" customHeight="true" outlineLevel="0" collapsed="false">
      <c r="A662" s="36"/>
      <c r="B662" s="27"/>
      <c r="C662" s="30" t="str">
        <f aca="false">IF(B662="","",IFERROR(INDEX(Employees!$B$5:$B$104,MATCH(B662,Employees!$A$5:$A$104,0)),"Unknown code"))</f>
        <v/>
      </c>
      <c r="D662" s="37"/>
      <c r="E662" s="27"/>
      <c r="F662" s="32" t="str">
        <f aca="false">IF(OR(A662="",B662=""),"",IF(Settings!$B$13="Y",INT(IF(UPPER(E662)="Y",D662,MAX(0,D662-Settings!$B$9)))+IF(MOD(IF(UPPER(E662)="Y",D662,MAX(0,D662-Settings!$B$9)),1)&lt;0.25,0,IF(MOD(IF(UPPER(E662)="Y",D662,MAX(0,D662-Settings!$B$9)),1)&lt;=0.5,0.5,1)),IF(UPPER(E662)="Y",D662,MAX(0,D662-Settings!$B$9))))</f>
        <v/>
      </c>
      <c r="G662" s="33" t="str">
        <f aca="false">IF(F662="","",IFERROR(INDEX(Employees!$I$5:$I$104,MATCH(B662,Employees!$A$5:$A$104,0)),0))</f>
        <v/>
      </c>
      <c r="H662" s="34" t="str">
        <f aca="false">IF(F662="","",ROUND(F662*G662,0))</f>
        <v/>
      </c>
      <c r="I662" s="35" t="str">
        <f aca="false">IF(A662="","","Q"&amp;(INT(MOD(MONTH(A662)-4,12)/3)+1)&amp;" "&amp;IF(MONTH(A662)&gt;=4,YEAR(A662),YEAR(A662)-1)&amp;"-"&amp;RIGHT(IF(MONTH(A662)&gt;=4,YEAR(A662),YEAR(A662)-1)+1,2))</f>
        <v/>
      </c>
      <c r="J662" s="27"/>
      <c r="K662" s="27"/>
    </row>
    <row r="663" customFormat="false" ht="15" hidden="false" customHeight="true" outlineLevel="0" collapsed="false">
      <c r="A663" s="36"/>
      <c r="B663" s="27"/>
      <c r="C663" s="30" t="str">
        <f aca="false">IF(B663="","",IFERROR(INDEX(Employees!$B$5:$B$104,MATCH(B663,Employees!$A$5:$A$104,0)),"Unknown code"))</f>
        <v/>
      </c>
      <c r="D663" s="37"/>
      <c r="E663" s="27"/>
      <c r="F663" s="32" t="str">
        <f aca="false">IF(OR(A663="",B663=""),"",IF(Settings!$B$13="Y",INT(IF(UPPER(E663)="Y",D663,MAX(0,D663-Settings!$B$9)))+IF(MOD(IF(UPPER(E663)="Y",D663,MAX(0,D663-Settings!$B$9)),1)&lt;0.25,0,IF(MOD(IF(UPPER(E663)="Y",D663,MAX(0,D663-Settings!$B$9)),1)&lt;=0.5,0.5,1)),IF(UPPER(E663)="Y",D663,MAX(0,D663-Settings!$B$9))))</f>
        <v/>
      </c>
      <c r="G663" s="33" t="str">
        <f aca="false">IF(F663="","",IFERROR(INDEX(Employees!$I$5:$I$104,MATCH(B663,Employees!$A$5:$A$104,0)),0))</f>
        <v/>
      </c>
      <c r="H663" s="34" t="str">
        <f aca="false">IF(F663="","",ROUND(F663*G663,0))</f>
        <v/>
      </c>
      <c r="I663" s="35" t="str">
        <f aca="false">IF(A663="","","Q"&amp;(INT(MOD(MONTH(A663)-4,12)/3)+1)&amp;" "&amp;IF(MONTH(A663)&gt;=4,YEAR(A663),YEAR(A663)-1)&amp;"-"&amp;RIGHT(IF(MONTH(A663)&gt;=4,YEAR(A663),YEAR(A663)-1)+1,2))</f>
        <v/>
      </c>
      <c r="J663" s="27"/>
      <c r="K663" s="27"/>
    </row>
    <row r="664" customFormat="false" ht="15" hidden="false" customHeight="true" outlineLevel="0" collapsed="false">
      <c r="A664" s="36"/>
      <c r="B664" s="27"/>
      <c r="C664" s="30" t="str">
        <f aca="false">IF(B664="","",IFERROR(INDEX(Employees!$B$5:$B$104,MATCH(B664,Employees!$A$5:$A$104,0)),"Unknown code"))</f>
        <v/>
      </c>
      <c r="D664" s="37"/>
      <c r="E664" s="27"/>
      <c r="F664" s="32" t="str">
        <f aca="false">IF(OR(A664="",B664=""),"",IF(Settings!$B$13="Y",INT(IF(UPPER(E664)="Y",D664,MAX(0,D664-Settings!$B$9)))+IF(MOD(IF(UPPER(E664)="Y",D664,MAX(0,D664-Settings!$B$9)),1)&lt;0.25,0,IF(MOD(IF(UPPER(E664)="Y",D664,MAX(0,D664-Settings!$B$9)),1)&lt;=0.5,0.5,1)),IF(UPPER(E664)="Y",D664,MAX(0,D664-Settings!$B$9))))</f>
        <v/>
      </c>
      <c r="G664" s="33" t="str">
        <f aca="false">IF(F664="","",IFERROR(INDEX(Employees!$I$5:$I$104,MATCH(B664,Employees!$A$5:$A$104,0)),0))</f>
        <v/>
      </c>
      <c r="H664" s="34" t="str">
        <f aca="false">IF(F664="","",ROUND(F664*G664,0))</f>
        <v/>
      </c>
      <c r="I664" s="35" t="str">
        <f aca="false">IF(A664="","","Q"&amp;(INT(MOD(MONTH(A664)-4,12)/3)+1)&amp;" "&amp;IF(MONTH(A664)&gt;=4,YEAR(A664),YEAR(A664)-1)&amp;"-"&amp;RIGHT(IF(MONTH(A664)&gt;=4,YEAR(A664),YEAR(A664)-1)+1,2))</f>
        <v/>
      </c>
      <c r="J664" s="27"/>
      <c r="K664" s="27"/>
    </row>
    <row r="665" customFormat="false" ht="15" hidden="false" customHeight="true" outlineLevel="0" collapsed="false">
      <c r="A665" s="36"/>
      <c r="B665" s="27"/>
      <c r="C665" s="30" t="str">
        <f aca="false">IF(B665="","",IFERROR(INDEX(Employees!$B$5:$B$104,MATCH(B665,Employees!$A$5:$A$104,0)),"Unknown code"))</f>
        <v/>
      </c>
      <c r="D665" s="37"/>
      <c r="E665" s="27"/>
      <c r="F665" s="32" t="str">
        <f aca="false">IF(OR(A665="",B665=""),"",IF(Settings!$B$13="Y",INT(IF(UPPER(E665)="Y",D665,MAX(0,D665-Settings!$B$9)))+IF(MOD(IF(UPPER(E665)="Y",D665,MAX(0,D665-Settings!$B$9)),1)&lt;0.25,0,IF(MOD(IF(UPPER(E665)="Y",D665,MAX(0,D665-Settings!$B$9)),1)&lt;=0.5,0.5,1)),IF(UPPER(E665)="Y",D665,MAX(0,D665-Settings!$B$9))))</f>
        <v/>
      </c>
      <c r="G665" s="33" t="str">
        <f aca="false">IF(F665="","",IFERROR(INDEX(Employees!$I$5:$I$104,MATCH(B665,Employees!$A$5:$A$104,0)),0))</f>
        <v/>
      </c>
      <c r="H665" s="34" t="str">
        <f aca="false">IF(F665="","",ROUND(F665*G665,0))</f>
        <v/>
      </c>
      <c r="I665" s="35" t="str">
        <f aca="false">IF(A665="","","Q"&amp;(INT(MOD(MONTH(A665)-4,12)/3)+1)&amp;" "&amp;IF(MONTH(A665)&gt;=4,YEAR(A665),YEAR(A665)-1)&amp;"-"&amp;RIGHT(IF(MONTH(A665)&gt;=4,YEAR(A665),YEAR(A665)-1)+1,2))</f>
        <v/>
      </c>
      <c r="J665" s="27"/>
      <c r="K665" s="27"/>
    </row>
    <row r="666" customFormat="false" ht="15" hidden="false" customHeight="true" outlineLevel="0" collapsed="false">
      <c r="A666" s="36"/>
      <c r="B666" s="27"/>
      <c r="C666" s="30" t="str">
        <f aca="false">IF(B666="","",IFERROR(INDEX(Employees!$B$5:$B$104,MATCH(B666,Employees!$A$5:$A$104,0)),"Unknown code"))</f>
        <v/>
      </c>
      <c r="D666" s="37"/>
      <c r="E666" s="27"/>
      <c r="F666" s="32" t="str">
        <f aca="false">IF(OR(A666="",B666=""),"",IF(Settings!$B$13="Y",INT(IF(UPPER(E666)="Y",D666,MAX(0,D666-Settings!$B$9)))+IF(MOD(IF(UPPER(E666)="Y",D666,MAX(0,D666-Settings!$B$9)),1)&lt;0.25,0,IF(MOD(IF(UPPER(E666)="Y",D666,MAX(0,D666-Settings!$B$9)),1)&lt;=0.5,0.5,1)),IF(UPPER(E666)="Y",D666,MAX(0,D666-Settings!$B$9))))</f>
        <v/>
      </c>
      <c r="G666" s="33" t="str">
        <f aca="false">IF(F666="","",IFERROR(INDEX(Employees!$I$5:$I$104,MATCH(B666,Employees!$A$5:$A$104,0)),0))</f>
        <v/>
      </c>
      <c r="H666" s="34" t="str">
        <f aca="false">IF(F666="","",ROUND(F666*G666,0))</f>
        <v/>
      </c>
      <c r="I666" s="35" t="str">
        <f aca="false">IF(A666="","","Q"&amp;(INT(MOD(MONTH(A666)-4,12)/3)+1)&amp;" "&amp;IF(MONTH(A666)&gt;=4,YEAR(A666),YEAR(A666)-1)&amp;"-"&amp;RIGHT(IF(MONTH(A666)&gt;=4,YEAR(A666),YEAR(A666)-1)+1,2))</f>
        <v/>
      </c>
      <c r="J666" s="27"/>
      <c r="K666" s="27"/>
    </row>
    <row r="667" customFormat="false" ht="15" hidden="false" customHeight="true" outlineLevel="0" collapsed="false">
      <c r="A667" s="36"/>
      <c r="B667" s="27"/>
      <c r="C667" s="30" t="str">
        <f aca="false">IF(B667="","",IFERROR(INDEX(Employees!$B$5:$B$104,MATCH(B667,Employees!$A$5:$A$104,0)),"Unknown code"))</f>
        <v/>
      </c>
      <c r="D667" s="37"/>
      <c r="E667" s="27"/>
      <c r="F667" s="32" t="str">
        <f aca="false">IF(OR(A667="",B667=""),"",IF(Settings!$B$13="Y",INT(IF(UPPER(E667)="Y",D667,MAX(0,D667-Settings!$B$9)))+IF(MOD(IF(UPPER(E667)="Y",D667,MAX(0,D667-Settings!$B$9)),1)&lt;0.25,0,IF(MOD(IF(UPPER(E667)="Y",D667,MAX(0,D667-Settings!$B$9)),1)&lt;=0.5,0.5,1)),IF(UPPER(E667)="Y",D667,MAX(0,D667-Settings!$B$9))))</f>
        <v/>
      </c>
      <c r="G667" s="33" t="str">
        <f aca="false">IF(F667="","",IFERROR(INDEX(Employees!$I$5:$I$104,MATCH(B667,Employees!$A$5:$A$104,0)),0))</f>
        <v/>
      </c>
      <c r="H667" s="34" t="str">
        <f aca="false">IF(F667="","",ROUND(F667*G667,0))</f>
        <v/>
      </c>
      <c r="I667" s="35" t="str">
        <f aca="false">IF(A667="","","Q"&amp;(INT(MOD(MONTH(A667)-4,12)/3)+1)&amp;" "&amp;IF(MONTH(A667)&gt;=4,YEAR(A667),YEAR(A667)-1)&amp;"-"&amp;RIGHT(IF(MONTH(A667)&gt;=4,YEAR(A667),YEAR(A667)-1)+1,2))</f>
        <v/>
      </c>
      <c r="J667" s="27"/>
      <c r="K667" s="27"/>
    </row>
    <row r="668" customFormat="false" ht="15" hidden="false" customHeight="true" outlineLevel="0" collapsed="false">
      <c r="A668" s="36"/>
      <c r="B668" s="27"/>
      <c r="C668" s="30" t="str">
        <f aca="false">IF(B668="","",IFERROR(INDEX(Employees!$B$5:$B$104,MATCH(B668,Employees!$A$5:$A$104,0)),"Unknown code"))</f>
        <v/>
      </c>
      <c r="D668" s="37"/>
      <c r="E668" s="27"/>
      <c r="F668" s="32" t="str">
        <f aca="false">IF(OR(A668="",B668=""),"",IF(Settings!$B$13="Y",INT(IF(UPPER(E668)="Y",D668,MAX(0,D668-Settings!$B$9)))+IF(MOD(IF(UPPER(E668)="Y",D668,MAX(0,D668-Settings!$B$9)),1)&lt;0.25,0,IF(MOD(IF(UPPER(E668)="Y",D668,MAX(0,D668-Settings!$B$9)),1)&lt;=0.5,0.5,1)),IF(UPPER(E668)="Y",D668,MAX(0,D668-Settings!$B$9))))</f>
        <v/>
      </c>
      <c r="G668" s="33" t="str">
        <f aca="false">IF(F668="","",IFERROR(INDEX(Employees!$I$5:$I$104,MATCH(B668,Employees!$A$5:$A$104,0)),0))</f>
        <v/>
      </c>
      <c r="H668" s="34" t="str">
        <f aca="false">IF(F668="","",ROUND(F668*G668,0))</f>
        <v/>
      </c>
      <c r="I668" s="35" t="str">
        <f aca="false">IF(A668="","","Q"&amp;(INT(MOD(MONTH(A668)-4,12)/3)+1)&amp;" "&amp;IF(MONTH(A668)&gt;=4,YEAR(A668),YEAR(A668)-1)&amp;"-"&amp;RIGHT(IF(MONTH(A668)&gt;=4,YEAR(A668),YEAR(A668)-1)+1,2))</f>
        <v/>
      </c>
      <c r="J668" s="27"/>
      <c r="K668" s="27"/>
    </row>
    <row r="669" customFormat="false" ht="15" hidden="false" customHeight="true" outlineLevel="0" collapsed="false">
      <c r="A669" s="36"/>
      <c r="B669" s="27"/>
      <c r="C669" s="30" t="str">
        <f aca="false">IF(B669="","",IFERROR(INDEX(Employees!$B$5:$B$104,MATCH(B669,Employees!$A$5:$A$104,0)),"Unknown code"))</f>
        <v/>
      </c>
      <c r="D669" s="37"/>
      <c r="E669" s="27"/>
      <c r="F669" s="32" t="str">
        <f aca="false">IF(OR(A669="",B669=""),"",IF(Settings!$B$13="Y",INT(IF(UPPER(E669)="Y",D669,MAX(0,D669-Settings!$B$9)))+IF(MOD(IF(UPPER(E669)="Y",D669,MAX(0,D669-Settings!$B$9)),1)&lt;0.25,0,IF(MOD(IF(UPPER(E669)="Y",D669,MAX(0,D669-Settings!$B$9)),1)&lt;=0.5,0.5,1)),IF(UPPER(E669)="Y",D669,MAX(0,D669-Settings!$B$9))))</f>
        <v/>
      </c>
      <c r="G669" s="33" t="str">
        <f aca="false">IF(F669="","",IFERROR(INDEX(Employees!$I$5:$I$104,MATCH(B669,Employees!$A$5:$A$104,0)),0))</f>
        <v/>
      </c>
      <c r="H669" s="34" t="str">
        <f aca="false">IF(F669="","",ROUND(F669*G669,0))</f>
        <v/>
      </c>
      <c r="I669" s="35" t="str">
        <f aca="false">IF(A669="","","Q"&amp;(INT(MOD(MONTH(A669)-4,12)/3)+1)&amp;" "&amp;IF(MONTH(A669)&gt;=4,YEAR(A669),YEAR(A669)-1)&amp;"-"&amp;RIGHT(IF(MONTH(A669)&gt;=4,YEAR(A669),YEAR(A669)-1)+1,2))</f>
        <v/>
      </c>
      <c r="J669" s="27"/>
      <c r="K669" s="27"/>
    </row>
    <row r="670" customFormat="false" ht="15" hidden="false" customHeight="true" outlineLevel="0" collapsed="false">
      <c r="A670" s="36"/>
      <c r="B670" s="27"/>
      <c r="C670" s="30" t="str">
        <f aca="false">IF(B670="","",IFERROR(INDEX(Employees!$B$5:$B$104,MATCH(B670,Employees!$A$5:$A$104,0)),"Unknown code"))</f>
        <v/>
      </c>
      <c r="D670" s="37"/>
      <c r="E670" s="27"/>
      <c r="F670" s="32" t="str">
        <f aca="false">IF(OR(A670="",B670=""),"",IF(Settings!$B$13="Y",INT(IF(UPPER(E670)="Y",D670,MAX(0,D670-Settings!$B$9)))+IF(MOD(IF(UPPER(E670)="Y",D670,MAX(0,D670-Settings!$B$9)),1)&lt;0.25,0,IF(MOD(IF(UPPER(E670)="Y",D670,MAX(0,D670-Settings!$B$9)),1)&lt;=0.5,0.5,1)),IF(UPPER(E670)="Y",D670,MAX(0,D670-Settings!$B$9))))</f>
        <v/>
      </c>
      <c r="G670" s="33" t="str">
        <f aca="false">IF(F670="","",IFERROR(INDEX(Employees!$I$5:$I$104,MATCH(B670,Employees!$A$5:$A$104,0)),0))</f>
        <v/>
      </c>
      <c r="H670" s="34" t="str">
        <f aca="false">IF(F670="","",ROUND(F670*G670,0))</f>
        <v/>
      </c>
      <c r="I670" s="35" t="str">
        <f aca="false">IF(A670="","","Q"&amp;(INT(MOD(MONTH(A670)-4,12)/3)+1)&amp;" "&amp;IF(MONTH(A670)&gt;=4,YEAR(A670),YEAR(A670)-1)&amp;"-"&amp;RIGHT(IF(MONTH(A670)&gt;=4,YEAR(A670),YEAR(A670)-1)+1,2))</f>
        <v/>
      </c>
      <c r="J670" s="27"/>
      <c r="K670" s="27"/>
    </row>
    <row r="671" customFormat="false" ht="15" hidden="false" customHeight="true" outlineLevel="0" collapsed="false">
      <c r="A671" s="36"/>
      <c r="B671" s="27"/>
      <c r="C671" s="30" t="str">
        <f aca="false">IF(B671="","",IFERROR(INDEX(Employees!$B$5:$B$104,MATCH(B671,Employees!$A$5:$A$104,0)),"Unknown code"))</f>
        <v/>
      </c>
      <c r="D671" s="37"/>
      <c r="E671" s="27"/>
      <c r="F671" s="32" t="str">
        <f aca="false">IF(OR(A671="",B671=""),"",IF(Settings!$B$13="Y",INT(IF(UPPER(E671)="Y",D671,MAX(0,D671-Settings!$B$9)))+IF(MOD(IF(UPPER(E671)="Y",D671,MAX(0,D671-Settings!$B$9)),1)&lt;0.25,0,IF(MOD(IF(UPPER(E671)="Y",D671,MAX(0,D671-Settings!$B$9)),1)&lt;=0.5,0.5,1)),IF(UPPER(E671)="Y",D671,MAX(0,D671-Settings!$B$9))))</f>
        <v/>
      </c>
      <c r="G671" s="33" t="str">
        <f aca="false">IF(F671="","",IFERROR(INDEX(Employees!$I$5:$I$104,MATCH(B671,Employees!$A$5:$A$104,0)),0))</f>
        <v/>
      </c>
      <c r="H671" s="34" t="str">
        <f aca="false">IF(F671="","",ROUND(F671*G671,0))</f>
        <v/>
      </c>
      <c r="I671" s="35" t="str">
        <f aca="false">IF(A671="","","Q"&amp;(INT(MOD(MONTH(A671)-4,12)/3)+1)&amp;" "&amp;IF(MONTH(A671)&gt;=4,YEAR(A671),YEAR(A671)-1)&amp;"-"&amp;RIGHT(IF(MONTH(A671)&gt;=4,YEAR(A671),YEAR(A671)-1)+1,2))</f>
        <v/>
      </c>
      <c r="J671" s="27"/>
      <c r="K671" s="27"/>
    </row>
    <row r="672" customFormat="false" ht="15" hidden="false" customHeight="true" outlineLevel="0" collapsed="false">
      <c r="A672" s="36"/>
      <c r="B672" s="27"/>
      <c r="C672" s="30" t="str">
        <f aca="false">IF(B672="","",IFERROR(INDEX(Employees!$B$5:$B$104,MATCH(B672,Employees!$A$5:$A$104,0)),"Unknown code"))</f>
        <v/>
      </c>
      <c r="D672" s="37"/>
      <c r="E672" s="27"/>
      <c r="F672" s="32" t="str">
        <f aca="false">IF(OR(A672="",B672=""),"",IF(Settings!$B$13="Y",INT(IF(UPPER(E672)="Y",D672,MAX(0,D672-Settings!$B$9)))+IF(MOD(IF(UPPER(E672)="Y",D672,MAX(0,D672-Settings!$B$9)),1)&lt;0.25,0,IF(MOD(IF(UPPER(E672)="Y",D672,MAX(0,D672-Settings!$B$9)),1)&lt;=0.5,0.5,1)),IF(UPPER(E672)="Y",D672,MAX(0,D672-Settings!$B$9))))</f>
        <v/>
      </c>
      <c r="G672" s="33" t="str">
        <f aca="false">IF(F672="","",IFERROR(INDEX(Employees!$I$5:$I$104,MATCH(B672,Employees!$A$5:$A$104,0)),0))</f>
        <v/>
      </c>
      <c r="H672" s="34" t="str">
        <f aca="false">IF(F672="","",ROUND(F672*G672,0))</f>
        <v/>
      </c>
      <c r="I672" s="35" t="str">
        <f aca="false">IF(A672="","","Q"&amp;(INT(MOD(MONTH(A672)-4,12)/3)+1)&amp;" "&amp;IF(MONTH(A672)&gt;=4,YEAR(A672),YEAR(A672)-1)&amp;"-"&amp;RIGHT(IF(MONTH(A672)&gt;=4,YEAR(A672),YEAR(A672)-1)+1,2))</f>
        <v/>
      </c>
      <c r="J672" s="27"/>
      <c r="K672" s="27"/>
    </row>
    <row r="673" customFormat="false" ht="15" hidden="false" customHeight="true" outlineLevel="0" collapsed="false">
      <c r="A673" s="36"/>
      <c r="B673" s="27"/>
      <c r="C673" s="30" t="str">
        <f aca="false">IF(B673="","",IFERROR(INDEX(Employees!$B$5:$B$104,MATCH(B673,Employees!$A$5:$A$104,0)),"Unknown code"))</f>
        <v/>
      </c>
      <c r="D673" s="37"/>
      <c r="E673" s="27"/>
      <c r="F673" s="32" t="str">
        <f aca="false">IF(OR(A673="",B673=""),"",IF(Settings!$B$13="Y",INT(IF(UPPER(E673)="Y",D673,MAX(0,D673-Settings!$B$9)))+IF(MOD(IF(UPPER(E673)="Y",D673,MAX(0,D673-Settings!$B$9)),1)&lt;0.25,0,IF(MOD(IF(UPPER(E673)="Y",D673,MAX(0,D673-Settings!$B$9)),1)&lt;=0.5,0.5,1)),IF(UPPER(E673)="Y",D673,MAX(0,D673-Settings!$B$9))))</f>
        <v/>
      </c>
      <c r="G673" s="33" t="str">
        <f aca="false">IF(F673="","",IFERROR(INDEX(Employees!$I$5:$I$104,MATCH(B673,Employees!$A$5:$A$104,0)),0))</f>
        <v/>
      </c>
      <c r="H673" s="34" t="str">
        <f aca="false">IF(F673="","",ROUND(F673*G673,0))</f>
        <v/>
      </c>
      <c r="I673" s="35" t="str">
        <f aca="false">IF(A673="","","Q"&amp;(INT(MOD(MONTH(A673)-4,12)/3)+1)&amp;" "&amp;IF(MONTH(A673)&gt;=4,YEAR(A673),YEAR(A673)-1)&amp;"-"&amp;RIGHT(IF(MONTH(A673)&gt;=4,YEAR(A673),YEAR(A673)-1)+1,2))</f>
        <v/>
      </c>
      <c r="J673" s="27"/>
      <c r="K673" s="27"/>
    </row>
    <row r="674" customFormat="false" ht="15" hidden="false" customHeight="true" outlineLevel="0" collapsed="false">
      <c r="A674" s="36"/>
      <c r="B674" s="27"/>
      <c r="C674" s="30" t="str">
        <f aca="false">IF(B674="","",IFERROR(INDEX(Employees!$B$5:$B$104,MATCH(B674,Employees!$A$5:$A$104,0)),"Unknown code"))</f>
        <v/>
      </c>
      <c r="D674" s="37"/>
      <c r="E674" s="27"/>
      <c r="F674" s="32" t="str">
        <f aca="false">IF(OR(A674="",B674=""),"",IF(Settings!$B$13="Y",INT(IF(UPPER(E674)="Y",D674,MAX(0,D674-Settings!$B$9)))+IF(MOD(IF(UPPER(E674)="Y",D674,MAX(0,D674-Settings!$B$9)),1)&lt;0.25,0,IF(MOD(IF(UPPER(E674)="Y",D674,MAX(0,D674-Settings!$B$9)),1)&lt;=0.5,0.5,1)),IF(UPPER(E674)="Y",D674,MAX(0,D674-Settings!$B$9))))</f>
        <v/>
      </c>
      <c r="G674" s="33" t="str">
        <f aca="false">IF(F674="","",IFERROR(INDEX(Employees!$I$5:$I$104,MATCH(B674,Employees!$A$5:$A$104,0)),0))</f>
        <v/>
      </c>
      <c r="H674" s="34" t="str">
        <f aca="false">IF(F674="","",ROUND(F674*G674,0))</f>
        <v/>
      </c>
      <c r="I674" s="35" t="str">
        <f aca="false">IF(A674="","","Q"&amp;(INT(MOD(MONTH(A674)-4,12)/3)+1)&amp;" "&amp;IF(MONTH(A674)&gt;=4,YEAR(A674),YEAR(A674)-1)&amp;"-"&amp;RIGHT(IF(MONTH(A674)&gt;=4,YEAR(A674),YEAR(A674)-1)+1,2))</f>
        <v/>
      </c>
      <c r="J674" s="27"/>
      <c r="K674" s="27"/>
    </row>
    <row r="675" customFormat="false" ht="15" hidden="false" customHeight="true" outlineLevel="0" collapsed="false">
      <c r="A675" s="36"/>
      <c r="B675" s="27"/>
      <c r="C675" s="30" t="str">
        <f aca="false">IF(B675="","",IFERROR(INDEX(Employees!$B$5:$B$104,MATCH(B675,Employees!$A$5:$A$104,0)),"Unknown code"))</f>
        <v/>
      </c>
      <c r="D675" s="37"/>
      <c r="E675" s="27"/>
      <c r="F675" s="32" t="str">
        <f aca="false">IF(OR(A675="",B675=""),"",IF(Settings!$B$13="Y",INT(IF(UPPER(E675)="Y",D675,MAX(0,D675-Settings!$B$9)))+IF(MOD(IF(UPPER(E675)="Y",D675,MAX(0,D675-Settings!$B$9)),1)&lt;0.25,0,IF(MOD(IF(UPPER(E675)="Y",D675,MAX(0,D675-Settings!$B$9)),1)&lt;=0.5,0.5,1)),IF(UPPER(E675)="Y",D675,MAX(0,D675-Settings!$B$9))))</f>
        <v/>
      </c>
      <c r="G675" s="33" t="str">
        <f aca="false">IF(F675="","",IFERROR(INDEX(Employees!$I$5:$I$104,MATCH(B675,Employees!$A$5:$A$104,0)),0))</f>
        <v/>
      </c>
      <c r="H675" s="34" t="str">
        <f aca="false">IF(F675="","",ROUND(F675*G675,0))</f>
        <v/>
      </c>
      <c r="I675" s="35" t="str">
        <f aca="false">IF(A675="","","Q"&amp;(INT(MOD(MONTH(A675)-4,12)/3)+1)&amp;" "&amp;IF(MONTH(A675)&gt;=4,YEAR(A675),YEAR(A675)-1)&amp;"-"&amp;RIGHT(IF(MONTH(A675)&gt;=4,YEAR(A675),YEAR(A675)-1)+1,2))</f>
        <v/>
      </c>
      <c r="J675" s="27"/>
      <c r="K675" s="27"/>
    </row>
    <row r="676" customFormat="false" ht="15" hidden="false" customHeight="true" outlineLevel="0" collapsed="false">
      <c r="A676" s="36"/>
      <c r="B676" s="27"/>
      <c r="C676" s="30" t="str">
        <f aca="false">IF(B676="","",IFERROR(INDEX(Employees!$B$5:$B$104,MATCH(B676,Employees!$A$5:$A$104,0)),"Unknown code"))</f>
        <v/>
      </c>
      <c r="D676" s="37"/>
      <c r="E676" s="27"/>
      <c r="F676" s="32" t="str">
        <f aca="false">IF(OR(A676="",B676=""),"",IF(Settings!$B$13="Y",INT(IF(UPPER(E676)="Y",D676,MAX(0,D676-Settings!$B$9)))+IF(MOD(IF(UPPER(E676)="Y",D676,MAX(0,D676-Settings!$B$9)),1)&lt;0.25,0,IF(MOD(IF(UPPER(E676)="Y",D676,MAX(0,D676-Settings!$B$9)),1)&lt;=0.5,0.5,1)),IF(UPPER(E676)="Y",D676,MAX(0,D676-Settings!$B$9))))</f>
        <v/>
      </c>
      <c r="G676" s="33" t="str">
        <f aca="false">IF(F676="","",IFERROR(INDEX(Employees!$I$5:$I$104,MATCH(B676,Employees!$A$5:$A$104,0)),0))</f>
        <v/>
      </c>
      <c r="H676" s="34" t="str">
        <f aca="false">IF(F676="","",ROUND(F676*G676,0))</f>
        <v/>
      </c>
      <c r="I676" s="35" t="str">
        <f aca="false">IF(A676="","","Q"&amp;(INT(MOD(MONTH(A676)-4,12)/3)+1)&amp;" "&amp;IF(MONTH(A676)&gt;=4,YEAR(A676),YEAR(A676)-1)&amp;"-"&amp;RIGHT(IF(MONTH(A676)&gt;=4,YEAR(A676),YEAR(A676)-1)+1,2))</f>
        <v/>
      </c>
      <c r="J676" s="27"/>
      <c r="K676" s="27"/>
    </row>
    <row r="677" customFormat="false" ht="15" hidden="false" customHeight="true" outlineLevel="0" collapsed="false">
      <c r="A677" s="36"/>
      <c r="B677" s="27"/>
      <c r="C677" s="30" t="str">
        <f aca="false">IF(B677="","",IFERROR(INDEX(Employees!$B$5:$B$104,MATCH(B677,Employees!$A$5:$A$104,0)),"Unknown code"))</f>
        <v/>
      </c>
      <c r="D677" s="37"/>
      <c r="E677" s="27"/>
      <c r="F677" s="32" t="str">
        <f aca="false">IF(OR(A677="",B677=""),"",IF(Settings!$B$13="Y",INT(IF(UPPER(E677)="Y",D677,MAX(0,D677-Settings!$B$9)))+IF(MOD(IF(UPPER(E677)="Y",D677,MAX(0,D677-Settings!$B$9)),1)&lt;0.25,0,IF(MOD(IF(UPPER(E677)="Y",D677,MAX(0,D677-Settings!$B$9)),1)&lt;=0.5,0.5,1)),IF(UPPER(E677)="Y",D677,MAX(0,D677-Settings!$B$9))))</f>
        <v/>
      </c>
      <c r="G677" s="33" t="str">
        <f aca="false">IF(F677="","",IFERROR(INDEX(Employees!$I$5:$I$104,MATCH(B677,Employees!$A$5:$A$104,0)),0))</f>
        <v/>
      </c>
      <c r="H677" s="34" t="str">
        <f aca="false">IF(F677="","",ROUND(F677*G677,0))</f>
        <v/>
      </c>
      <c r="I677" s="35" t="str">
        <f aca="false">IF(A677="","","Q"&amp;(INT(MOD(MONTH(A677)-4,12)/3)+1)&amp;" "&amp;IF(MONTH(A677)&gt;=4,YEAR(A677),YEAR(A677)-1)&amp;"-"&amp;RIGHT(IF(MONTH(A677)&gt;=4,YEAR(A677),YEAR(A677)-1)+1,2))</f>
        <v/>
      </c>
      <c r="J677" s="27"/>
      <c r="K677" s="27"/>
    </row>
    <row r="678" customFormat="false" ht="15" hidden="false" customHeight="true" outlineLevel="0" collapsed="false">
      <c r="A678" s="36"/>
      <c r="B678" s="27"/>
      <c r="C678" s="30" t="str">
        <f aca="false">IF(B678="","",IFERROR(INDEX(Employees!$B$5:$B$104,MATCH(B678,Employees!$A$5:$A$104,0)),"Unknown code"))</f>
        <v/>
      </c>
      <c r="D678" s="37"/>
      <c r="E678" s="27"/>
      <c r="F678" s="32" t="str">
        <f aca="false">IF(OR(A678="",B678=""),"",IF(Settings!$B$13="Y",INT(IF(UPPER(E678)="Y",D678,MAX(0,D678-Settings!$B$9)))+IF(MOD(IF(UPPER(E678)="Y",D678,MAX(0,D678-Settings!$B$9)),1)&lt;0.25,0,IF(MOD(IF(UPPER(E678)="Y",D678,MAX(0,D678-Settings!$B$9)),1)&lt;=0.5,0.5,1)),IF(UPPER(E678)="Y",D678,MAX(0,D678-Settings!$B$9))))</f>
        <v/>
      </c>
      <c r="G678" s="33" t="str">
        <f aca="false">IF(F678="","",IFERROR(INDEX(Employees!$I$5:$I$104,MATCH(B678,Employees!$A$5:$A$104,0)),0))</f>
        <v/>
      </c>
      <c r="H678" s="34" t="str">
        <f aca="false">IF(F678="","",ROUND(F678*G678,0))</f>
        <v/>
      </c>
      <c r="I678" s="35" t="str">
        <f aca="false">IF(A678="","","Q"&amp;(INT(MOD(MONTH(A678)-4,12)/3)+1)&amp;" "&amp;IF(MONTH(A678)&gt;=4,YEAR(A678),YEAR(A678)-1)&amp;"-"&amp;RIGHT(IF(MONTH(A678)&gt;=4,YEAR(A678),YEAR(A678)-1)+1,2))</f>
        <v/>
      </c>
      <c r="J678" s="27"/>
      <c r="K678" s="27"/>
    </row>
    <row r="679" customFormat="false" ht="15" hidden="false" customHeight="true" outlineLevel="0" collapsed="false">
      <c r="A679" s="36"/>
      <c r="B679" s="27"/>
      <c r="C679" s="30" t="str">
        <f aca="false">IF(B679="","",IFERROR(INDEX(Employees!$B$5:$B$104,MATCH(B679,Employees!$A$5:$A$104,0)),"Unknown code"))</f>
        <v/>
      </c>
      <c r="D679" s="37"/>
      <c r="E679" s="27"/>
      <c r="F679" s="32" t="str">
        <f aca="false">IF(OR(A679="",B679=""),"",IF(Settings!$B$13="Y",INT(IF(UPPER(E679)="Y",D679,MAX(0,D679-Settings!$B$9)))+IF(MOD(IF(UPPER(E679)="Y",D679,MAX(0,D679-Settings!$B$9)),1)&lt;0.25,0,IF(MOD(IF(UPPER(E679)="Y",D679,MAX(0,D679-Settings!$B$9)),1)&lt;=0.5,0.5,1)),IF(UPPER(E679)="Y",D679,MAX(0,D679-Settings!$B$9))))</f>
        <v/>
      </c>
      <c r="G679" s="33" t="str">
        <f aca="false">IF(F679="","",IFERROR(INDEX(Employees!$I$5:$I$104,MATCH(B679,Employees!$A$5:$A$104,0)),0))</f>
        <v/>
      </c>
      <c r="H679" s="34" t="str">
        <f aca="false">IF(F679="","",ROUND(F679*G679,0))</f>
        <v/>
      </c>
      <c r="I679" s="35" t="str">
        <f aca="false">IF(A679="","","Q"&amp;(INT(MOD(MONTH(A679)-4,12)/3)+1)&amp;" "&amp;IF(MONTH(A679)&gt;=4,YEAR(A679),YEAR(A679)-1)&amp;"-"&amp;RIGHT(IF(MONTH(A679)&gt;=4,YEAR(A679),YEAR(A679)-1)+1,2))</f>
        <v/>
      </c>
      <c r="J679" s="27"/>
      <c r="K679" s="27"/>
    </row>
    <row r="680" customFormat="false" ht="15" hidden="false" customHeight="true" outlineLevel="0" collapsed="false">
      <c r="A680" s="36"/>
      <c r="B680" s="27"/>
      <c r="C680" s="30" t="str">
        <f aca="false">IF(B680="","",IFERROR(INDEX(Employees!$B$5:$B$104,MATCH(B680,Employees!$A$5:$A$104,0)),"Unknown code"))</f>
        <v/>
      </c>
      <c r="D680" s="37"/>
      <c r="E680" s="27"/>
      <c r="F680" s="32" t="str">
        <f aca="false">IF(OR(A680="",B680=""),"",IF(Settings!$B$13="Y",INT(IF(UPPER(E680)="Y",D680,MAX(0,D680-Settings!$B$9)))+IF(MOD(IF(UPPER(E680)="Y",D680,MAX(0,D680-Settings!$B$9)),1)&lt;0.25,0,IF(MOD(IF(UPPER(E680)="Y",D680,MAX(0,D680-Settings!$B$9)),1)&lt;=0.5,0.5,1)),IF(UPPER(E680)="Y",D680,MAX(0,D680-Settings!$B$9))))</f>
        <v/>
      </c>
      <c r="G680" s="33" t="str">
        <f aca="false">IF(F680="","",IFERROR(INDEX(Employees!$I$5:$I$104,MATCH(B680,Employees!$A$5:$A$104,0)),0))</f>
        <v/>
      </c>
      <c r="H680" s="34" t="str">
        <f aca="false">IF(F680="","",ROUND(F680*G680,0))</f>
        <v/>
      </c>
      <c r="I680" s="35" t="str">
        <f aca="false">IF(A680="","","Q"&amp;(INT(MOD(MONTH(A680)-4,12)/3)+1)&amp;" "&amp;IF(MONTH(A680)&gt;=4,YEAR(A680),YEAR(A680)-1)&amp;"-"&amp;RIGHT(IF(MONTH(A680)&gt;=4,YEAR(A680),YEAR(A680)-1)+1,2))</f>
        <v/>
      </c>
      <c r="J680" s="27"/>
      <c r="K680" s="27"/>
    </row>
    <row r="681" customFormat="false" ht="15" hidden="false" customHeight="true" outlineLevel="0" collapsed="false">
      <c r="A681" s="36"/>
      <c r="B681" s="27"/>
      <c r="C681" s="30" t="str">
        <f aca="false">IF(B681="","",IFERROR(INDEX(Employees!$B$5:$B$104,MATCH(B681,Employees!$A$5:$A$104,0)),"Unknown code"))</f>
        <v/>
      </c>
      <c r="D681" s="37"/>
      <c r="E681" s="27"/>
      <c r="F681" s="32" t="str">
        <f aca="false">IF(OR(A681="",B681=""),"",IF(Settings!$B$13="Y",INT(IF(UPPER(E681)="Y",D681,MAX(0,D681-Settings!$B$9)))+IF(MOD(IF(UPPER(E681)="Y",D681,MAX(0,D681-Settings!$B$9)),1)&lt;0.25,0,IF(MOD(IF(UPPER(E681)="Y",D681,MAX(0,D681-Settings!$B$9)),1)&lt;=0.5,0.5,1)),IF(UPPER(E681)="Y",D681,MAX(0,D681-Settings!$B$9))))</f>
        <v/>
      </c>
      <c r="G681" s="33" t="str">
        <f aca="false">IF(F681="","",IFERROR(INDEX(Employees!$I$5:$I$104,MATCH(B681,Employees!$A$5:$A$104,0)),0))</f>
        <v/>
      </c>
      <c r="H681" s="34" t="str">
        <f aca="false">IF(F681="","",ROUND(F681*G681,0))</f>
        <v/>
      </c>
      <c r="I681" s="35" t="str">
        <f aca="false">IF(A681="","","Q"&amp;(INT(MOD(MONTH(A681)-4,12)/3)+1)&amp;" "&amp;IF(MONTH(A681)&gt;=4,YEAR(A681),YEAR(A681)-1)&amp;"-"&amp;RIGHT(IF(MONTH(A681)&gt;=4,YEAR(A681),YEAR(A681)-1)+1,2))</f>
        <v/>
      </c>
      <c r="J681" s="27"/>
      <c r="K681" s="27"/>
    </row>
    <row r="682" customFormat="false" ht="15" hidden="false" customHeight="true" outlineLevel="0" collapsed="false">
      <c r="A682" s="36"/>
      <c r="B682" s="27"/>
      <c r="C682" s="30" t="str">
        <f aca="false">IF(B682="","",IFERROR(INDEX(Employees!$B$5:$B$104,MATCH(B682,Employees!$A$5:$A$104,0)),"Unknown code"))</f>
        <v/>
      </c>
      <c r="D682" s="37"/>
      <c r="E682" s="27"/>
      <c r="F682" s="32" t="str">
        <f aca="false">IF(OR(A682="",B682=""),"",IF(Settings!$B$13="Y",INT(IF(UPPER(E682)="Y",D682,MAX(0,D682-Settings!$B$9)))+IF(MOD(IF(UPPER(E682)="Y",D682,MAX(0,D682-Settings!$B$9)),1)&lt;0.25,0,IF(MOD(IF(UPPER(E682)="Y",D682,MAX(0,D682-Settings!$B$9)),1)&lt;=0.5,0.5,1)),IF(UPPER(E682)="Y",D682,MAX(0,D682-Settings!$B$9))))</f>
        <v/>
      </c>
      <c r="G682" s="33" t="str">
        <f aca="false">IF(F682="","",IFERROR(INDEX(Employees!$I$5:$I$104,MATCH(B682,Employees!$A$5:$A$104,0)),0))</f>
        <v/>
      </c>
      <c r="H682" s="34" t="str">
        <f aca="false">IF(F682="","",ROUND(F682*G682,0))</f>
        <v/>
      </c>
      <c r="I682" s="35" t="str">
        <f aca="false">IF(A682="","","Q"&amp;(INT(MOD(MONTH(A682)-4,12)/3)+1)&amp;" "&amp;IF(MONTH(A682)&gt;=4,YEAR(A682),YEAR(A682)-1)&amp;"-"&amp;RIGHT(IF(MONTH(A682)&gt;=4,YEAR(A682),YEAR(A682)-1)+1,2))</f>
        <v/>
      </c>
      <c r="J682" s="27"/>
      <c r="K682" s="27"/>
    </row>
    <row r="683" customFormat="false" ht="15" hidden="false" customHeight="true" outlineLevel="0" collapsed="false">
      <c r="A683" s="36"/>
      <c r="B683" s="27"/>
      <c r="C683" s="30" t="str">
        <f aca="false">IF(B683="","",IFERROR(INDEX(Employees!$B$5:$B$104,MATCH(B683,Employees!$A$5:$A$104,0)),"Unknown code"))</f>
        <v/>
      </c>
      <c r="D683" s="37"/>
      <c r="E683" s="27"/>
      <c r="F683" s="32" t="str">
        <f aca="false">IF(OR(A683="",B683=""),"",IF(Settings!$B$13="Y",INT(IF(UPPER(E683)="Y",D683,MAX(0,D683-Settings!$B$9)))+IF(MOD(IF(UPPER(E683)="Y",D683,MAX(0,D683-Settings!$B$9)),1)&lt;0.25,0,IF(MOD(IF(UPPER(E683)="Y",D683,MAX(0,D683-Settings!$B$9)),1)&lt;=0.5,0.5,1)),IF(UPPER(E683)="Y",D683,MAX(0,D683-Settings!$B$9))))</f>
        <v/>
      </c>
      <c r="G683" s="33" t="str">
        <f aca="false">IF(F683="","",IFERROR(INDEX(Employees!$I$5:$I$104,MATCH(B683,Employees!$A$5:$A$104,0)),0))</f>
        <v/>
      </c>
      <c r="H683" s="34" t="str">
        <f aca="false">IF(F683="","",ROUND(F683*G683,0))</f>
        <v/>
      </c>
      <c r="I683" s="35" t="str">
        <f aca="false">IF(A683="","","Q"&amp;(INT(MOD(MONTH(A683)-4,12)/3)+1)&amp;" "&amp;IF(MONTH(A683)&gt;=4,YEAR(A683),YEAR(A683)-1)&amp;"-"&amp;RIGHT(IF(MONTH(A683)&gt;=4,YEAR(A683),YEAR(A683)-1)+1,2))</f>
        <v/>
      </c>
      <c r="J683" s="27"/>
      <c r="K683" s="27"/>
    </row>
    <row r="684" customFormat="false" ht="15" hidden="false" customHeight="true" outlineLevel="0" collapsed="false">
      <c r="A684" s="36"/>
      <c r="B684" s="27"/>
      <c r="C684" s="30" t="str">
        <f aca="false">IF(B684="","",IFERROR(INDEX(Employees!$B$5:$B$104,MATCH(B684,Employees!$A$5:$A$104,0)),"Unknown code"))</f>
        <v/>
      </c>
      <c r="D684" s="37"/>
      <c r="E684" s="27"/>
      <c r="F684" s="32" t="str">
        <f aca="false">IF(OR(A684="",B684=""),"",IF(Settings!$B$13="Y",INT(IF(UPPER(E684)="Y",D684,MAX(0,D684-Settings!$B$9)))+IF(MOD(IF(UPPER(E684)="Y",D684,MAX(0,D684-Settings!$B$9)),1)&lt;0.25,0,IF(MOD(IF(UPPER(E684)="Y",D684,MAX(0,D684-Settings!$B$9)),1)&lt;=0.5,0.5,1)),IF(UPPER(E684)="Y",D684,MAX(0,D684-Settings!$B$9))))</f>
        <v/>
      </c>
      <c r="G684" s="33" t="str">
        <f aca="false">IF(F684="","",IFERROR(INDEX(Employees!$I$5:$I$104,MATCH(B684,Employees!$A$5:$A$104,0)),0))</f>
        <v/>
      </c>
      <c r="H684" s="34" t="str">
        <f aca="false">IF(F684="","",ROUND(F684*G684,0))</f>
        <v/>
      </c>
      <c r="I684" s="35" t="str">
        <f aca="false">IF(A684="","","Q"&amp;(INT(MOD(MONTH(A684)-4,12)/3)+1)&amp;" "&amp;IF(MONTH(A684)&gt;=4,YEAR(A684),YEAR(A684)-1)&amp;"-"&amp;RIGHT(IF(MONTH(A684)&gt;=4,YEAR(A684),YEAR(A684)-1)+1,2))</f>
        <v/>
      </c>
      <c r="J684" s="27"/>
      <c r="K684" s="27"/>
    </row>
    <row r="685" customFormat="false" ht="15" hidden="false" customHeight="true" outlineLevel="0" collapsed="false">
      <c r="A685" s="36"/>
      <c r="B685" s="27"/>
      <c r="C685" s="30" t="str">
        <f aca="false">IF(B685="","",IFERROR(INDEX(Employees!$B$5:$B$104,MATCH(B685,Employees!$A$5:$A$104,0)),"Unknown code"))</f>
        <v/>
      </c>
      <c r="D685" s="37"/>
      <c r="E685" s="27"/>
      <c r="F685" s="32" t="str">
        <f aca="false">IF(OR(A685="",B685=""),"",IF(Settings!$B$13="Y",INT(IF(UPPER(E685)="Y",D685,MAX(0,D685-Settings!$B$9)))+IF(MOD(IF(UPPER(E685)="Y",D685,MAX(0,D685-Settings!$B$9)),1)&lt;0.25,0,IF(MOD(IF(UPPER(E685)="Y",D685,MAX(0,D685-Settings!$B$9)),1)&lt;=0.5,0.5,1)),IF(UPPER(E685)="Y",D685,MAX(0,D685-Settings!$B$9))))</f>
        <v/>
      </c>
      <c r="G685" s="33" t="str">
        <f aca="false">IF(F685="","",IFERROR(INDEX(Employees!$I$5:$I$104,MATCH(B685,Employees!$A$5:$A$104,0)),0))</f>
        <v/>
      </c>
      <c r="H685" s="34" t="str">
        <f aca="false">IF(F685="","",ROUND(F685*G685,0))</f>
        <v/>
      </c>
      <c r="I685" s="35" t="str">
        <f aca="false">IF(A685="","","Q"&amp;(INT(MOD(MONTH(A685)-4,12)/3)+1)&amp;" "&amp;IF(MONTH(A685)&gt;=4,YEAR(A685),YEAR(A685)-1)&amp;"-"&amp;RIGHT(IF(MONTH(A685)&gt;=4,YEAR(A685),YEAR(A685)-1)+1,2))</f>
        <v/>
      </c>
      <c r="J685" s="27"/>
      <c r="K685" s="27"/>
    </row>
    <row r="686" customFormat="false" ht="15" hidden="false" customHeight="true" outlineLevel="0" collapsed="false">
      <c r="A686" s="36"/>
      <c r="B686" s="27"/>
      <c r="C686" s="30" t="str">
        <f aca="false">IF(B686="","",IFERROR(INDEX(Employees!$B$5:$B$104,MATCH(B686,Employees!$A$5:$A$104,0)),"Unknown code"))</f>
        <v/>
      </c>
      <c r="D686" s="37"/>
      <c r="E686" s="27"/>
      <c r="F686" s="32" t="str">
        <f aca="false">IF(OR(A686="",B686=""),"",IF(Settings!$B$13="Y",INT(IF(UPPER(E686)="Y",D686,MAX(0,D686-Settings!$B$9)))+IF(MOD(IF(UPPER(E686)="Y",D686,MAX(0,D686-Settings!$B$9)),1)&lt;0.25,0,IF(MOD(IF(UPPER(E686)="Y",D686,MAX(0,D686-Settings!$B$9)),1)&lt;=0.5,0.5,1)),IF(UPPER(E686)="Y",D686,MAX(0,D686-Settings!$B$9))))</f>
        <v/>
      </c>
      <c r="G686" s="33" t="str">
        <f aca="false">IF(F686="","",IFERROR(INDEX(Employees!$I$5:$I$104,MATCH(B686,Employees!$A$5:$A$104,0)),0))</f>
        <v/>
      </c>
      <c r="H686" s="34" t="str">
        <f aca="false">IF(F686="","",ROUND(F686*G686,0))</f>
        <v/>
      </c>
      <c r="I686" s="35" t="str">
        <f aca="false">IF(A686="","","Q"&amp;(INT(MOD(MONTH(A686)-4,12)/3)+1)&amp;" "&amp;IF(MONTH(A686)&gt;=4,YEAR(A686),YEAR(A686)-1)&amp;"-"&amp;RIGHT(IF(MONTH(A686)&gt;=4,YEAR(A686),YEAR(A686)-1)+1,2))</f>
        <v/>
      </c>
      <c r="J686" s="27"/>
      <c r="K686" s="27"/>
    </row>
    <row r="687" customFormat="false" ht="15" hidden="false" customHeight="true" outlineLevel="0" collapsed="false">
      <c r="A687" s="36"/>
      <c r="B687" s="27"/>
      <c r="C687" s="30" t="str">
        <f aca="false">IF(B687="","",IFERROR(INDEX(Employees!$B$5:$B$104,MATCH(B687,Employees!$A$5:$A$104,0)),"Unknown code"))</f>
        <v/>
      </c>
      <c r="D687" s="37"/>
      <c r="E687" s="27"/>
      <c r="F687" s="32" t="str">
        <f aca="false">IF(OR(A687="",B687=""),"",IF(Settings!$B$13="Y",INT(IF(UPPER(E687)="Y",D687,MAX(0,D687-Settings!$B$9)))+IF(MOD(IF(UPPER(E687)="Y",D687,MAX(0,D687-Settings!$B$9)),1)&lt;0.25,0,IF(MOD(IF(UPPER(E687)="Y",D687,MAX(0,D687-Settings!$B$9)),1)&lt;=0.5,0.5,1)),IF(UPPER(E687)="Y",D687,MAX(0,D687-Settings!$B$9))))</f>
        <v/>
      </c>
      <c r="G687" s="33" t="str">
        <f aca="false">IF(F687="","",IFERROR(INDEX(Employees!$I$5:$I$104,MATCH(B687,Employees!$A$5:$A$104,0)),0))</f>
        <v/>
      </c>
      <c r="H687" s="34" t="str">
        <f aca="false">IF(F687="","",ROUND(F687*G687,0))</f>
        <v/>
      </c>
      <c r="I687" s="35" t="str">
        <f aca="false">IF(A687="","","Q"&amp;(INT(MOD(MONTH(A687)-4,12)/3)+1)&amp;" "&amp;IF(MONTH(A687)&gt;=4,YEAR(A687),YEAR(A687)-1)&amp;"-"&amp;RIGHT(IF(MONTH(A687)&gt;=4,YEAR(A687),YEAR(A687)-1)+1,2))</f>
        <v/>
      </c>
      <c r="J687" s="27"/>
      <c r="K687" s="27"/>
    </row>
    <row r="688" customFormat="false" ht="15" hidden="false" customHeight="true" outlineLevel="0" collapsed="false">
      <c r="A688" s="36"/>
      <c r="B688" s="27"/>
      <c r="C688" s="30" t="str">
        <f aca="false">IF(B688="","",IFERROR(INDEX(Employees!$B$5:$B$104,MATCH(B688,Employees!$A$5:$A$104,0)),"Unknown code"))</f>
        <v/>
      </c>
      <c r="D688" s="37"/>
      <c r="E688" s="27"/>
      <c r="F688" s="32" t="str">
        <f aca="false">IF(OR(A688="",B688=""),"",IF(Settings!$B$13="Y",INT(IF(UPPER(E688)="Y",D688,MAX(0,D688-Settings!$B$9)))+IF(MOD(IF(UPPER(E688)="Y",D688,MAX(0,D688-Settings!$B$9)),1)&lt;0.25,0,IF(MOD(IF(UPPER(E688)="Y",D688,MAX(0,D688-Settings!$B$9)),1)&lt;=0.5,0.5,1)),IF(UPPER(E688)="Y",D688,MAX(0,D688-Settings!$B$9))))</f>
        <v/>
      </c>
      <c r="G688" s="33" t="str">
        <f aca="false">IF(F688="","",IFERROR(INDEX(Employees!$I$5:$I$104,MATCH(B688,Employees!$A$5:$A$104,0)),0))</f>
        <v/>
      </c>
      <c r="H688" s="34" t="str">
        <f aca="false">IF(F688="","",ROUND(F688*G688,0))</f>
        <v/>
      </c>
      <c r="I688" s="35" t="str">
        <f aca="false">IF(A688="","","Q"&amp;(INT(MOD(MONTH(A688)-4,12)/3)+1)&amp;" "&amp;IF(MONTH(A688)&gt;=4,YEAR(A688),YEAR(A688)-1)&amp;"-"&amp;RIGHT(IF(MONTH(A688)&gt;=4,YEAR(A688),YEAR(A688)-1)+1,2))</f>
        <v/>
      </c>
      <c r="J688" s="27"/>
      <c r="K688" s="27"/>
    </row>
    <row r="689" customFormat="false" ht="15" hidden="false" customHeight="true" outlineLevel="0" collapsed="false">
      <c r="A689" s="36"/>
      <c r="B689" s="27"/>
      <c r="C689" s="30" t="str">
        <f aca="false">IF(B689="","",IFERROR(INDEX(Employees!$B$5:$B$104,MATCH(B689,Employees!$A$5:$A$104,0)),"Unknown code"))</f>
        <v/>
      </c>
      <c r="D689" s="37"/>
      <c r="E689" s="27"/>
      <c r="F689" s="32" t="str">
        <f aca="false">IF(OR(A689="",B689=""),"",IF(Settings!$B$13="Y",INT(IF(UPPER(E689)="Y",D689,MAX(0,D689-Settings!$B$9)))+IF(MOD(IF(UPPER(E689)="Y",D689,MAX(0,D689-Settings!$B$9)),1)&lt;0.25,0,IF(MOD(IF(UPPER(E689)="Y",D689,MAX(0,D689-Settings!$B$9)),1)&lt;=0.5,0.5,1)),IF(UPPER(E689)="Y",D689,MAX(0,D689-Settings!$B$9))))</f>
        <v/>
      </c>
      <c r="G689" s="33" t="str">
        <f aca="false">IF(F689="","",IFERROR(INDEX(Employees!$I$5:$I$104,MATCH(B689,Employees!$A$5:$A$104,0)),0))</f>
        <v/>
      </c>
      <c r="H689" s="34" t="str">
        <f aca="false">IF(F689="","",ROUND(F689*G689,0))</f>
        <v/>
      </c>
      <c r="I689" s="35" t="str">
        <f aca="false">IF(A689="","","Q"&amp;(INT(MOD(MONTH(A689)-4,12)/3)+1)&amp;" "&amp;IF(MONTH(A689)&gt;=4,YEAR(A689),YEAR(A689)-1)&amp;"-"&amp;RIGHT(IF(MONTH(A689)&gt;=4,YEAR(A689),YEAR(A689)-1)+1,2))</f>
        <v/>
      </c>
      <c r="J689" s="27"/>
      <c r="K689" s="27"/>
    </row>
    <row r="690" customFormat="false" ht="15" hidden="false" customHeight="true" outlineLevel="0" collapsed="false">
      <c r="A690" s="36"/>
      <c r="B690" s="27"/>
      <c r="C690" s="30" t="str">
        <f aca="false">IF(B690="","",IFERROR(INDEX(Employees!$B$5:$B$104,MATCH(B690,Employees!$A$5:$A$104,0)),"Unknown code"))</f>
        <v/>
      </c>
      <c r="D690" s="37"/>
      <c r="E690" s="27"/>
      <c r="F690" s="32" t="str">
        <f aca="false">IF(OR(A690="",B690=""),"",IF(Settings!$B$13="Y",INT(IF(UPPER(E690)="Y",D690,MAX(0,D690-Settings!$B$9)))+IF(MOD(IF(UPPER(E690)="Y",D690,MAX(0,D690-Settings!$B$9)),1)&lt;0.25,0,IF(MOD(IF(UPPER(E690)="Y",D690,MAX(0,D690-Settings!$B$9)),1)&lt;=0.5,0.5,1)),IF(UPPER(E690)="Y",D690,MAX(0,D690-Settings!$B$9))))</f>
        <v/>
      </c>
      <c r="G690" s="33" t="str">
        <f aca="false">IF(F690="","",IFERROR(INDEX(Employees!$I$5:$I$104,MATCH(B690,Employees!$A$5:$A$104,0)),0))</f>
        <v/>
      </c>
      <c r="H690" s="34" t="str">
        <f aca="false">IF(F690="","",ROUND(F690*G690,0))</f>
        <v/>
      </c>
      <c r="I690" s="35" t="str">
        <f aca="false">IF(A690="","","Q"&amp;(INT(MOD(MONTH(A690)-4,12)/3)+1)&amp;" "&amp;IF(MONTH(A690)&gt;=4,YEAR(A690),YEAR(A690)-1)&amp;"-"&amp;RIGHT(IF(MONTH(A690)&gt;=4,YEAR(A690),YEAR(A690)-1)+1,2))</f>
        <v/>
      </c>
      <c r="J690" s="27"/>
      <c r="K690" s="27"/>
    </row>
    <row r="691" customFormat="false" ht="15" hidden="false" customHeight="true" outlineLevel="0" collapsed="false">
      <c r="A691" s="36"/>
      <c r="B691" s="27"/>
      <c r="C691" s="30" t="str">
        <f aca="false">IF(B691="","",IFERROR(INDEX(Employees!$B$5:$B$104,MATCH(B691,Employees!$A$5:$A$104,0)),"Unknown code"))</f>
        <v/>
      </c>
      <c r="D691" s="37"/>
      <c r="E691" s="27"/>
      <c r="F691" s="32" t="str">
        <f aca="false">IF(OR(A691="",B691=""),"",IF(Settings!$B$13="Y",INT(IF(UPPER(E691)="Y",D691,MAX(0,D691-Settings!$B$9)))+IF(MOD(IF(UPPER(E691)="Y",D691,MAX(0,D691-Settings!$B$9)),1)&lt;0.25,0,IF(MOD(IF(UPPER(E691)="Y",D691,MAX(0,D691-Settings!$B$9)),1)&lt;=0.5,0.5,1)),IF(UPPER(E691)="Y",D691,MAX(0,D691-Settings!$B$9))))</f>
        <v/>
      </c>
      <c r="G691" s="33" t="str">
        <f aca="false">IF(F691="","",IFERROR(INDEX(Employees!$I$5:$I$104,MATCH(B691,Employees!$A$5:$A$104,0)),0))</f>
        <v/>
      </c>
      <c r="H691" s="34" t="str">
        <f aca="false">IF(F691="","",ROUND(F691*G691,0))</f>
        <v/>
      </c>
      <c r="I691" s="35" t="str">
        <f aca="false">IF(A691="","","Q"&amp;(INT(MOD(MONTH(A691)-4,12)/3)+1)&amp;" "&amp;IF(MONTH(A691)&gt;=4,YEAR(A691),YEAR(A691)-1)&amp;"-"&amp;RIGHT(IF(MONTH(A691)&gt;=4,YEAR(A691),YEAR(A691)-1)+1,2))</f>
        <v/>
      </c>
      <c r="J691" s="27"/>
      <c r="K691" s="27"/>
    </row>
    <row r="692" customFormat="false" ht="15" hidden="false" customHeight="true" outlineLevel="0" collapsed="false">
      <c r="A692" s="36"/>
      <c r="B692" s="27"/>
      <c r="C692" s="30" t="str">
        <f aca="false">IF(B692="","",IFERROR(INDEX(Employees!$B$5:$B$104,MATCH(B692,Employees!$A$5:$A$104,0)),"Unknown code"))</f>
        <v/>
      </c>
      <c r="D692" s="37"/>
      <c r="E692" s="27"/>
      <c r="F692" s="32" t="str">
        <f aca="false">IF(OR(A692="",B692=""),"",IF(Settings!$B$13="Y",INT(IF(UPPER(E692)="Y",D692,MAX(0,D692-Settings!$B$9)))+IF(MOD(IF(UPPER(E692)="Y",D692,MAX(0,D692-Settings!$B$9)),1)&lt;0.25,0,IF(MOD(IF(UPPER(E692)="Y",D692,MAX(0,D692-Settings!$B$9)),1)&lt;=0.5,0.5,1)),IF(UPPER(E692)="Y",D692,MAX(0,D692-Settings!$B$9))))</f>
        <v/>
      </c>
      <c r="G692" s="33" t="str">
        <f aca="false">IF(F692="","",IFERROR(INDEX(Employees!$I$5:$I$104,MATCH(B692,Employees!$A$5:$A$104,0)),0))</f>
        <v/>
      </c>
      <c r="H692" s="34" t="str">
        <f aca="false">IF(F692="","",ROUND(F692*G692,0))</f>
        <v/>
      </c>
      <c r="I692" s="35" t="str">
        <f aca="false">IF(A692="","","Q"&amp;(INT(MOD(MONTH(A692)-4,12)/3)+1)&amp;" "&amp;IF(MONTH(A692)&gt;=4,YEAR(A692),YEAR(A692)-1)&amp;"-"&amp;RIGHT(IF(MONTH(A692)&gt;=4,YEAR(A692),YEAR(A692)-1)+1,2))</f>
        <v/>
      </c>
      <c r="J692" s="27"/>
      <c r="K692" s="27"/>
    </row>
    <row r="693" customFormat="false" ht="15" hidden="false" customHeight="true" outlineLevel="0" collapsed="false">
      <c r="A693" s="36"/>
      <c r="B693" s="27"/>
      <c r="C693" s="30" t="str">
        <f aca="false">IF(B693="","",IFERROR(INDEX(Employees!$B$5:$B$104,MATCH(B693,Employees!$A$5:$A$104,0)),"Unknown code"))</f>
        <v/>
      </c>
      <c r="D693" s="37"/>
      <c r="E693" s="27"/>
      <c r="F693" s="32" t="str">
        <f aca="false">IF(OR(A693="",B693=""),"",IF(Settings!$B$13="Y",INT(IF(UPPER(E693)="Y",D693,MAX(0,D693-Settings!$B$9)))+IF(MOD(IF(UPPER(E693)="Y",D693,MAX(0,D693-Settings!$B$9)),1)&lt;0.25,0,IF(MOD(IF(UPPER(E693)="Y",D693,MAX(0,D693-Settings!$B$9)),1)&lt;=0.5,0.5,1)),IF(UPPER(E693)="Y",D693,MAX(0,D693-Settings!$B$9))))</f>
        <v/>
      </c>
      <c r="G693" s="33" t="str">
        <f aca="false">IF(F693="","",IFERROR(INDEX(Employees!$I$5:$I$104,MATCH(B693,Employees!$A$5:$A$104,0)),0))</f>
        <v/>
      </c>
      <c r="H693" s="34" t="str">
        <f aca="false">IF(F693="","",ROUND(F693*G693,0))</f>
        <v/>
      </c>
      <c r="I693" s="35" t="str">
        <f aca="false">IF(A693="","","Q"&amp;(INT(MOD(MONTH(A693)-4,12)/3)+1)&amp;" "&amp;IF(MONTH(A693)&gt;=4,YEAR(A693),YEAR(A693)-1)&amp;"-"&amp;RIGHT(IF(MONTH(A693)&gt;=4,YEAR(A693),YEAR(A693)-1)+1,2))</f>
        <v/>
      </c>
      <c r="J693" s="27"/>
      <c r="K693" s="27"/>
    </row>
    <row r="694" customFormat="false" ht="15" hidden="false" customHeight="true" outlineLevel="0" collapsed="false">
      <c r="A694" s="36"/>
      <c r="B694" s="27"/>
      <c r="C694" s="30" t="str">
        <f aca="false">IF(B694="","",IFERROR(INDEX(Employees!$B$5:$B$104,MATCH(B694,Employees!$A$5:$A$104,0)),"Unknown code"))</f>
        <v/>
      </c>
      <c r="D694" s="37"/>
      <c r="E694" s="27"/>
      <c r="F694" s="32" t="str">
        <f aca="false">IF(OR(A694="",B694=""),"",IF(Settings!$B$13="Y",INT(IF(UPPER(E694)="Y",D694,MAX(0,D694-Settings!$B$9)))+IF(MOD(IF(UPPER(E694)="Y",D694,MAX(0,D694-Settings!$B$9)),1)&lt;0.25,0,IF(MOD(IF(UPPER(E694)="Y",D694,MAX(0,D694-Settings!$B$9)),1)&lt;=0.5,0.5,1)),IF(UPPER(E694)="Y",D694,MAX(0,D694-Settings!$B$9))))</f>
        <v/>
      </c>
      <c r="G694" s="33" t="str">
        <f aca="false">IF(F694="","",IFERROR(INDEX(Employees!$I$5:$I$104,MATCH(B694,Employees!$A$5:$A$104,0)),0))</f>
        <v/>
      </c>
      <c r="H694" s="34" t="str">
        <f aca="false">IF(F694="","",ROUND(F694*G694,0))</f>
        <v/>
      </c>
      <c r="I694" s="35" t="str">
        <f aca="false">IF(A694="","","Q"&amp;(INT(MOD(MONTH(A694)-4,12)/3)+1)&amp;" "&amp;IF(MONTH(A694)&gt;=4,YEAR(A694),YEAR(A694)-1)&amp;"-"&amp;RIGHT(IF(MONTH(A694)&gt;=4,YEAR(A694),YEAR(A694)-1)+1,2))</f>
        <v/>
      </c>
      <c r="J694" s="27"/>
      <c r="K694" s="27"/>
    </row>
    <row r="695" customFormat="false" ht="15" hidden="false" customHeight="true" outlineLevel="0" collapsed="false">
      <c r="A695" s="36"/>
      <c r="B695" s="27"/>
      <c r="C695" s="30" t="str">
        <f aca="false">IF(B695="","",IFERROR(INDEX(Employees!$B$5:$B$104,MATCH(B695,Employees!$A$5:$A$104,0)),"Unknown code"))</f>
        <v/>
      </c>
      <c r="D695" s="37"/>
      <c r="E695" s="27"/>
      <c r="F695" s="32" t="str">
        <f aca="false">IF(OR(A695="",B695=""),"",IF(Settings!$B$13="Y",INT(IF(UPPER(E695)="Y",D695,MAX(0,D695-Settings!$B$9)))+IF(MOD(IF(UPPER(E695)="Y",D695,MAX(0,D695-Settings!$B$9)),1)&lt;0.25,0,IF(MOD(IF(UPPER(E695)="Y",D695,MAX(0,D695-Settings!$B$9)),1)&lt;=0.5,0.5,1)),IF(UPPER(E695)="Y",D695,MAX(0,D695-Settings!$B$9))))</f>
        <v/>
      </c>
      <c r="G695" s="33" t="str">
        <f aca="false">IF(F695="","",IFERROR(INDEX(Employees!$I$5:$I$104,MATCH(B695,Employees!$A$5:$A$104,0)),0))</f>
        <v/>
      </c>
      <c r="H695" s="34" t="str">
        <f aca="false">IF(F695="","",ROUND(F695*G695,0))</f>
        <v/>
      </c>
      <c r="I695" s="35" t="str">
        <f aca="false">IF(A695="","","Q"&amp;(INT(MOD(MONTH(A695)-4,12)/3)+1)&amp;" "&amp;IF(MONTH(A695)&gt;=4,YEAR(A695),YEAR(A695)-1)&amp;"-"&amp;RIGHT(IF(MONTH(A695)&gt;=4,YEAR(A695),YEAR(A695)-1)+1,2))</f>
        <v/>
      </c>
      <c r="J695" s="27"/>
      <c r="K695" s="27"/>
    </row>
    <row r="696" customFormat="false" ht="15" hidden="false" customHeight="true" outlineLevel="0" collapsed="false">
      <c r="A696" s="36"/>
      <c r="B696" s="27"/>
      <c r="C696" s="30" t="str">
        <f aca="false">IF(B696="","",IFERROR(INDEX(Employees!$B$5:$B$104,MATCH(B696,Employees!$A$5:$A$104,0)),"Unknown code"))</f>
        <v/>
      </c>
      <c r="D696" s="37"/>
      <c r="E696" s="27"/>
      <c r="F696" s="32" t="str">
        <f aca="false">IF(OR(A696="",B696=""),"",IF(Settings!$B$13="Y",INT(IF(UPPER(E696)="Y",D696,MAX(0,D696-Settings!$B$9)))+IF(MOD(IF(UPPER(E696)="Y",D696,MAX(0,D696-Settings!$B$9)),1)&lt;0.25,0,IF(MOD(IF(UPPER(E696)="Y",D696,MAX(0,D696-Settings!$B$9)),1)&lt;=0.5,0.5,1)),IF(UPPER(E696)="Y",D696,MAX(0,D696-Settings!$B$9))))</f>
        <v/>
      </c>
      <c r="G696" s="33" t="str">
        <f aca="false">IF(F696="","",IFERROR(INDEX(Employees!$I$5:$I$104,MATCH(B696,Employees!$A$5:$A$104,0)),0))</f>
        <v/>
      </c>
      <c r="H696" s="34" t="str">
        <f aca="false">IF(F696="","",ROUND(F696*G696,0))</f>
        <v/>
      </c>
      <c r="I696" s="35" t="str">
        <f aca="false">IF(A696="","","Q"&amp;(INT(MOD(MONTH(A696)-4,12)/3)+1)&amp;" "&amp;IF(MONTH(A696)&gt;=4,YEAR(A696),YEAR(A696)-1)&amp;"-"&amp;RIGHT(IF(MONTH(A696)&gt;=4,YEAR(A696),YEAR(A696)-1)+1,2))</f>
        <v/>
      </c>
      <c r="J696" s="27"/>
      <c r="K696" s="27"/>
    </row>
    <row r="697" customFormat="false" ht="15" hidden="false" customHeight="true" outlineLevel="0" collapsed="false">
      <c r="A697" s="36"/>
      <c r="B697" s="27"/>
      <c r="C697" s="30" t="str">
        <f aca="false">IF(B697="","",IFERROR(INDEX(Employees!$B$5:$B$104,MATCH(B697,Employees!$A$5:$A$104,0)),"Unknown code"))</f>
        <v/>
      </c>
      <c r="D697" s="37"/>
      <c r="E697" s="27"/>
      <c r="F697" s="32" t="str">
        <f aca="false">IF(OR(A697="",B697=""),"",IF(Settings!$B$13="Y",INT(IF(UPPER(E697)="Y",D697,MAX(0,D697-Settings!$B$9)))+IF(MOD(IF(UPPER(E697)="Y",D697,MAX(0,D697-Settings!$B$9)),1)&lt;0.25,0,IF(MOD(IF(UPPER(E697)="Y",D697,MAX(0,D697-Settings!$B$9)),1)&lt;=0.5,0.5,1)),IF(UPPER(E697)="Y",D697,MAX(0,D697-Settings!$B$9))))</f>
        <v/>
      </c>
      <c r="G697" s="33" t="str">
        <f aca="false">IF(F697="","",IFERROR(INDEX(Employees!$I$5:$I$104,MATCH(B697,Employees!$A$5:$A$104,0)),0))</f>
        <v/>
      </c>
      <c r="H697" s="34" t="str">
        <f aca="false">IF(F697="","",ROUND(F697*G697,0))</f>
        <v/>
      </c>
      <c r="I697" s="35" t="str">
        <f aca="false">IF(A697="","","Q"&amp;(INT(MOD(MONTH(A697)-4,12)/3)+1)&amp;" "&amp;IF(MONTH(A697)&gt;=4,YEAR(A697),YEAR(A697)-1)&amp;"-"&amp;RIGHT(IF(MONTH(A697)&gt;=4,YEAR(A697),YEAR(A697)-1)+1,2))</f>
        <v/>
      </c>
      <c r="J697" s="27"/>
      <c r="K697" s="27"/>
    </row>
    <row r="698" customFormat="false" ht="15" hidden="false" customHeight="true" outlineLevel="0" collapsed="false">
      <c r="A698" s="36"/>
      <c r="B698" s="27"/>
      <c r="C698" s="30" t="str">
        <f aca="false">IF(B698="","",IFERROR(INDEX(Employees!$B$5:$B$104,MATCH(B698,Employees!$A$5:$A$104,0)),"Unknown code"))</f>
        <v/>
      </c>
      <c r="D698" s="37"/>
      <c r="E698" s="27"/>
      <c r="F698" s="32" t="str">
        <f aca="false">IF(OR(A698="",B698=""),"",IF(Settings!$B$13="Y",INT(IF(UPPER(E698)="Y",D698,MAX(0,D698-Settings!$B$9)))+IF(MOD(IF(UPPER(E698)="Y",D698,MAX(0,D698-Settings!$B$9)),1)&lt;0.25,0,IF(MOD(IF(UPPER(E698)="Y",D698,MAX(0,D698-Settings!$B$9)),1)&lt;=0.5,0.5,1)),IF(UPPER(E698)="Y",D698,MAX(0,D698-Settings!$B$9))))</f>
        <v/>
      </c>
      <c r="G698" s="33" t="str">
        <f aca="false">IF(F698="","",IFERROR(INDEX(Employees!$I$5:$I$104,MATCH(B698,Employees!$A$5:$A$104,0)),0))</f>
        <v/>
      </c>
      <c r="H698" s="34" t="str">
        <f aca="false">IF(F698="","",ROUND(F698*G698,0))</f>
        <v/>
      </c>
      <c r="I698" s="35" t="str">
        <f aca="false">IF(A698="","","Q"&amp;(INT(MOD(MONTH(A698)-4,12)/3)+1)&amp;" "&amp;IF(MONTH(A698)&gt;=4,YEAR(A698),YEAR(A698)-1)&amp;"-"&amp;RIGHT(IF(MONTH(A698)&gt;=4,YEAR(A698),YEAR(A698)-1)+1,2))</f>
        <v/>
      </c>
      <c r="J698" s="27"/>
      <c r="K698" s="27"/>
    </row>
    <row r="699" customFormat="false" ht="15" hidden="false" customHeight="true" outlineLevel="0" collapsed="false">
      <c r="A699" s="36"/>
      <c r="B699" s="27"/>
      <c r="C699" s="30" t="str">
        <f aca="false">IF(B699="","",IFERROR(INDEX(Employees!$B$5:$B$104,MATCH(B699,Employees!$A$5:$A$104,0)),"Unknown code"))</f>
        <v/>
      </c>
      <c r="D699" s="37"/>
      <c r="E699" s="27"/>
      <c r="F699" s="32" t="str">
        <f aca="false">IF(OR(A699="",B699=""),"",IF(Settings!$B$13="Y",INT(IF(UPPER(E699)="Y",D699,MAX(0,D699-Settings!$B$9)))+IF(MOD(IF(UPPER(E699)="Y",D699,MAX(0,D699-Settings!$B$9)),1)&lt;0.25,0,IF(MOD(IF(UPPER(E699)="Y",D699,MAX(0,D699-Settings!$B$9)),1)&lt;=0.5,0.5,1)),IF(UPPER(E699)="Y",D699,MAX(0,D699-Settings!$B$9))))</f>
        <v/>
      </c>
      <c r="G699" s="33" t="str">
        <f aca="false">IF(F699="","",IFERROR(INDEX(Employees!$I$5:$I$104,MATCH(B699,Employees!$A$5:$A$104,0)),0))</f>
        <v/>
      </c>
      <c r="H699" s="34" t="str">
        <f aca="false">IF(F699="","",ROUND(F699*G699,0))</f>
        <v/>
      </c>
      <c r="I699" s="35" t="str">
        <f aca="false">IF(A699="","","Q"&amp;(INT(MOD(MONTH(A699)-4,12)/3)+1)&amp;" "&amp;IF(MONTH(A699)&gt;=4,YEAR(A699),YEAR(A699)-1)&amp;"-"&amp;RIGHT(IF(MONTH(A699)&gt;=4,YEAR(A699),YEAR(A699)-1)+1,2))</f>
        <v/>
      </c>
      <c r="J699" s="27"/>
      <c r="K699" s="27"/>
    </row>
    <row r="700" customFormat="false" ht="15" hidden="false" customHeight="true" outlineLevel="0" collapsed="false">
      <c r="A700" s="36"/>
      <c r="B700" s="27"/>
      <c r="C700" s="30" t="str">
        <f aca="false">IF(B700="","",IFERROR(INDEX(Employees!$B$5:$B$104,MATCH(B700,Employees!$A$5:$A$104,0)),"Unknown code"))</f>
        <v/>
      </c>
      <c r="D700" s="37"/>
      <c r="E700" s="27"/>
      <c r="F700" s="32" t="str">
        <f aca="false">IF(OR(A700="",B700=""),"",IF(Settings!$B$13="Y",INT(IF(UPPER(E700)="Y",D700,MAX(0,D700-Settings!$B$9)))+IF(MOD(IF(UPPER(E700)="Y",D700,MAX(0,D700-Settings!$B$9)),1)&lt;0.25,0,IF(MOD(IF(UPPER(E700)="Y",D700,MAX(0,D700-Settings!$B$9)),1)&lt;=0.5,0.5,1)),IF(UPPER(E700)="Y",D700,MAX(0,D700-Settings!$B$9))))</f>
        <v/>
      </c>
      <c r="G700" s="33" t="str">
        <f aca="false">IF(F700="","",IFERROR(INDEX(Employees!$I$5:$I$104,MATCH(B700,Employees!$A$5:$A$104,0)),0))</f>
        <v/>
      </c>
      <c r="H700" s="34" t="str">
        <f aca="false">IF(F700="","",ROUND(F700*G700,0))</f>
        <v/>
      </c>
      <c r="I700" s="35" t="str">
        <f aca="false">IF(A700="","","Q"&amp;(INT(MOD(MONTH(A700)-4,12)/3)+1)&amp;" "&amp;IF(MONTH(A700)&gt;=4,YEAR(A700),YEAR(A700)-1)&amp;"-"&amp;RIGHT(IF(MONTH(A700)&gt;=4,YEAR(A700),YEAR(A700)-1)+1,2))</f>
        <v/>
      </c>
      <c r="J700" s="27"/>
      <c r="K700" s="27"/>
    </row>
    <row r="701" customFormat="false" ht="15" hidden="false" customHeight="true" outlineLevel="0" collapsed="false">
      <c r="A701" s="36"/>
      <c r="B701" s="27"/>
      <c r="C701" s="30" t="str">
        <f aca="false">IF(B701="","",IFERROR(INDEX(Employees!$B$5:$B$104,MATCH(B701,Employees!$A$5:$A$104,0)),"Unknown code"))</f>
        <v/>
      </c>
      <c r="D701" s="37"/>
      <c r="E701" s="27"/>
      <c r="F701" s="32" t="str">
        <f aca="false">IF(OR(A701="",B701=""),"",IF(Settings!$B$13="Y",INT(IF(UPPER(E701)="Y",D701,MAX(0,D701-Settings!$B$9)))+IF(MOD(IF(UPPER(E701)="Y",D701,MAX(0,D701-Settings!$B$9)),1)&lt;0.25,0,IF(MOD(IF(UPPER(E701)="Y",D701,MAX(0,D701-Settings!$B$9)),1)&lt;=0.5,0.5,1)),IF(UPPER(E701)="Y",D701,MAX(0,D701-Settings!$B$9))))</f>
        <v/>
      </c>
      <c r="G701" s="33" t="str">
        <f aca="false">IF(F701="","",IFERROR(INDEX(Employees!$I$5:$I$104,MATCH(B701,Employees!$A$5:$A$104,0)),0))</f>
        <v/>
      </c>
      <c r="H701" s="34" t="str">
        <f aca="false">IF(F701="","",ROUND(F701*G701,0))</f>
        <v/>
      </c>
      <c r="I701" s="35" t="str">
        <f aca="false">IF(A701="","","Q"&amp;(INT(MOD(MONTH(A701)-4,12)/3)+1)&amp;" "&amp;IF(MONTH(A701)&gt;=4,YEAR(A701),YEAR(A701)-1)&amp;"-"&amp;RIGHT(IF(MONTH(A701)&gt;=4,YEAR(A701),YEAR(A701)-1)+1,2))</f>
        <v/>
      </c>
      <c r="J701" s="27"/>
      <c r="K701" s="27"/>
    </row>
    <row r="702" customFormat="false" ht="15" hidden="false" customHeight="true" outlineLevel="0" collapsed="false">
      <c r="A702" s="36"/>
      <c r="B702" s="27"/>
      <c r="C702" s="30" t="str">
        <f aca="false">IF(B702="","",IFERROR(INDEX(Employees!$B$5:$B$104,MATCH(B702,Employees!$A$5:$A$104,0)),"Unknown code"))</f>
        <v/>
      </c>
      <c r="D702" s="37"/>
      <c r="E702" s="27"/>
      <c r="F702" s="32" t="str">
        <f aca="false">IF(OR(A702="",B702=""),"",IF(Settings!$B$13="Y",INT(IF(UPPER(E702)="Y",D702,MAX(0,D702-Settings!$B$9)))+IF(MOD(IF(UPPER(E702)="Y",D702,MAX(0,D702-Settings!$B$9)),1)&lt;0.25,0,IF(MOD(IF(UPPER(E702)="Y",D702,MAX(0,D702-Settings!$B$9)),1)&lt;=0.5,0.5,1)),IF(UPPER(E702)="Y",D702,MAX(0,D702-Settings!$B$9))))</f>
        <v/>
      </c>
      <c r="G702" s="33" t="str">
        <f aca="false">IF(F702="","",IFERROR(INDEX(Employees!$I$5:$I$104,MATCH(B702,Employees!$A$5:$A$104,0)),0))</f>
        <v/>
      </c>
      <c r="H702" s="34" t="str">
        <f aca="false">IF(F702="","",ROUND(F702*G702,0))</f>
        <v/>
      </c>
      <c r="I702" s="35" t="str">
        <f aca="false">IF(A702="","","Q"&amp;(INT(MOD(MONTH(A702)-4,12)/3)+1)&amp;" "&amp;IF(MONTH(A702)&gt;=4,YEAR(A702),YEAR(A702)-1)&amp;"-"&amp;RIGHT(IF(MONTH(A702)&gt;=4,YEAR(A702),YEAR(A702)-1)+1,2))</f>
        <v/>
      </c>
      <c r="J702" s="27"/>
      <c r="K702" s="27"/>
    </row>
    <row r="703" customFormat="false" ht="15" hidden="false" customHeight="true" outlineLevel="0" collapsed="false">
      <c r="A703" s="36"/>
      <c r="B703" s="27"/>
      <c r="C703" s="30" t="str">
        <f aca="false">IF(B703="","",IFERROR(INDEX(Employees!$B$5:$B$104,MATCH(B703,Employees!$A$5:$A$104,0)),"Unknown code"))</f>
        <v/>
      </c>
      <c r="D703" s="37"/>
      <c r="E703" s="27"/>
      <c r="F703" s="32" t="str">
        <f aca="false">IF(OR(A703="",B703=""),"",IF(Settings!$B$13="Y",INT(IF(UPPER(E703)="Y",D703,MAX(0,D703-Settings!$B$9)))+IF(MOD(IF(UPPER(E703)="Y",D703,MAX(0,D703-Settings!$B$9)),1)&lt;0.25,0,IF(MOD(IF(UPPER(E703)="Y",D703,MAX(0,D703-Settings!$B$9)),1)&lt;=0.5,0.5,1)),IF(UPPER(E703)="Y",D703,MAX(0,D703-Settings!$B$9))))</f>
        <v/>
      </c>
      <c r="G703" s="33" t="str">
        <f aca="false">IF(F703="","",IFERROR(INDEX(Employees!$I$5:$I$104,MATCH(B703,Employees!$A$5:$A$104,0)),0))</f>
        <v/>
      </c>
      <c r="H703" s="34" t="str">
        <f aca="false">IF(F703="","",ROUND(F703*G703,0))</f>
        <v/>
      </c>
      <c r="I703" s="35" t="str">
        <f aca="false">IF(A703="","","Q"&amp;(INT(MOD(MONTH(A703)-4,12)/3)+1)&amp;" "&amp;IF(MONTH(A703)&gt;=4,YEAR(A703),YEAR(A703)-1)&amp;"-"&amp;RIGHT(IF(MONTH(A703)&gt;=4,YEAR(A703),YEAR(A703)-1)+1,2))</f>
        <v/>
      </c>
      <c r="J703" s="27"/>
      <c r="K703" s="27"/>
    </row>
    <row r="704" customFormat="false" ht="15" hidden="false" customHeight="true" outlineLevel="0" collapsed="false">
      <c r="A704" s="36"/>
      <c r="B704" s="27"/>
      <c r="C704" s="30" t="str">
        <f aca="false">IF(B704="","",IFERROR(INDEX(Employees!$B$5:$B$104,MATCH(B704,Employees!$A$5:$A$104,0)),"Unknown code"))</f>
        <v/>
      </c>
      <c r="D704" s="37"/>
      <c r="E704" s="27"/>
      <c r="F704" s="32" t="str">
        <f aca="false">IF(OR(A704="",B704=""),"",IF(Settings!$B$13="Y",INT(IF(UPPER(E704)="Y",D704,MAX(0,D704-Settings!$B$9)))+IF(MOD(IF(UPPER(E704)="Y",D704,MAX(0,D704-Settings!$B$9)),1)&lt;0.25,0,IF(MOD(IF(UPPER(E704)="Y",D704,MAX(0,D704-Settings!$B$9)),1)&lt;=0.5,0.5,1)),IF(UPPER(E704)="Y",D704,MAX(0,D704-Settings!$B$9))))</f>
        <v/>
      </c>
      <c r="G704" s="33" t="str">
        <f aca="false">IF(F704="","",IFERROR(INDEX(Employees!$I$5:$I$104,MATCH(B704,Employees!$A$5:$A$104,0)),0))</f>
        <v/>
      </c>
      <c r="H704" s="34" t="str">
        <f aca="false">IF(F704="","",ROUND(F704*G704,0))</f>
        <v/>
      </c>
      <c r="I704" s="35" t="str">
        <f aca="false">IF(A704="","","Q"&amp;(INT(MOD(MONTH(A704)-4,12)/3)+1)&amp;" "&amp;IF(MONTH(A704)&gt;=4,YEAR(A704),YEAR(A704)-1)&amp;"-"&amp;RIGHT(IF(MONTH(A704)&gt;=4,YEAR(A704),YEAR(A704)-1)+1,2))</f>
        <v/>
      </c>
      <c r="J704" s="27"/>
      <c r="K704" s="27"/>
    </row>
    <row r="705" customFormat="false" ht="15" hidden="false" customHeight="true" outlineLevel="0" collapsed="false">
      <c r="A705" s="36"/>
      <c r="B705" s="27"/>
      <c r="C705" s="30" t="str">
        <f aca="false">IF(B705="","",IFERROR(INDEX(Employees!$B$5:$B$104,MATCH(B705,Employees!$A$5:$A$104,0)),"Unknown code"))</f>
        <v/>
      </c>
      <c r="D705" s="37"/>
      <c r="E705" s="27"/>
      <c r="F705" s="32" t="str">
        <f aca="false">IF(OR(A705="",B705=""),"",IF(Settings!$B$13="Y",INT(IF(UPPER(E705)="Y",D705,MAX(0,D705-Settings!$B$9)))+IF(MOD(IF(UPPER(E705)="Y",D705,MAX(0,D705-Settings!$B$9)),1)&lt;0.25,0,IF(MOD(IF(UPPER(E705)="Y",D705,MAX(0,D705-Settings!$B$9)),1)&lt;=0.5,0.5,1)),IF(UPPER(E705)="Y",D705,MAX(0,D705-Settings!$B$9))))</f>
        <v/>
      </c>
      <c r="G705" s="33" t="str">
        <f aca="false">IF(F705="","",IFERROR(INDEX(Employees!$I$5:$I$104,MATCH(B705,Employees!$A$5:$A$104,0)),0))</f>
        <v/>
      </c>
      <c r="H705" s="34" t="str">
        <f aca="false">IF(F705="","",ROUND(F705*G705,0))</f>
        <v/>
      </c>
      <c r="I705" s="35" t="str">
        <f aca="false">IF(A705="","","Q"&amp;(INT(MOD(MONTH(A705)-4,12)/3)+1)&amp;" "&amp;IF(MONTH(A705)&gt;=4,YEAR(A705),YEAR(A705)-1)&amp;"-"&amp;RIGHT(IF(MONTH(A705)&gt;=4,YEAR(A705),YEAR(A705)-1)+1,2))</f>
        <v/>
      </c>
      <c r="J705" s="27"/>
      <c r="K705" s="27"/>
    </row>
    <row r="706" customFormat="false" ht="15" hidden="false" customHeight="true" outlineLevel="0" collapsed="false">
      <c r="A706" s="36"/>
      <c r="B706" s="27"/>
      <c r="C706" s="30" t="str">
        <f aca="false">IF(B706="","",IFERROR(INDEX(Employees!$B$5:$B$104,MATCH(B706,Employees!$A$5:$A$104,0)),"Unknown code"))</f>
        <v/>
      </c>
      <c r="D706" s="37"/>
      <c r="E706" s="27"/>
      <c r="F706" s="32" t="str">
        <f aca="false">IF(OR(A706="",B706=""),"",IF(Settings!$B$13="Y",INT(IF(UPPER(E706)="Y",D706,MAX(0,D706-Settings!$B$9)))+IF(MOD(IF(UPPER(E706)="Y",D706,MAX(0,D706-Settings!$B$9)),1)&lt;0.25,0,IF(MOD(IF(UPPER(E706)="Y",D706,MAX(0,D706-Settings!$B$9)),1)&lt;=0.5,0.5,1)),IF(UPPER(E706)="Y",D706,MAX(0,D706-Settings!$B$9))))</f>
        <v/>
      </c>
      <c r="G706" s="33" t="str">
        <f aca="false">IF(F706="","",IFERROR(INDEX(Employees!$I$5:$I$104,MATCH(B706,Employees!$A$5:$A$104,0)),0))</f>
        <v/>
      </c>
      <c r="H706" s="34" t="str">
        <f aca="false">IF(F706="","",ROUND(F706*G706,0))</f>
        <v/>
      </c>
      <c r="I706" s="35" t="str">
        <f aca="false">IF(A706="","","Q"&amp;(INT(MOD(MONTH(A706)-4,12)/3)+1)&amp;" "&amp;IF(MONTH(A706)&gt;=4,YEAR(A706),YEAR(A706)-1)&amp;"-"&amp;RIGHT(IF(MONTH(A706)&gt;=4,YEAR(A706),YEAR(A706)-1)+1,2))</f>
        <v/>
      </c>
      <c r="J706" s="27"/>
      <c r="K706" s="27"/>
    </row>
    <row r="707" customFormat="false" ht="15" hidden="false" customHeight="true" outlineLevel="0" collapsed="false">
      <c r="A707" s="36"/>
      <c r="B707" s="27"/>
      <c r="C707" s="30" t="str">
        <f aca="false">IF(B707="","",IFERROR(INDEX(Employees!$B$5:$B$104,MATCH(B707,Employees!$A$5:$A$104,0)),"Unknown code"))</f>
        <v/>
      </c>
      <c r="D707" s="37"/>
      <c r="E707" s="27"/>
      <c r="F707" s="32" t="str">
        <f aca="false">IF(OR(A707="",B707=""),"",IF(Settings!$B$13="Y",INT(IF(UPPER(E707)="Y",D707,MAX(0,D707-Settings!$B$9)))+IF(MOD(IF(UPPER(E707)="Y",D707,MAX(0,D707-Settings!$B$9)),1)&lt;0.25,0,IF(MOD(IF(UPPER(E707)="Y",D707,MAX(0,D707-Settings!$B$9)),1)&lt;=0.5,0.5,1)),IF(UPPER(E707)="Y",D707,MAX(0,D707-Settings!$B$9))))</f>
        <v/>
      </c>
      <c r="G707" s="33" t="str">
        <f aca="false">IF(F707="","",IFERROR(INDEX(Employees!$I$5:$I$104,MATCH(B707,Employees!$A$5:$A$104,0)),0))</f>
        <v/>
      </c>
      <c r="H707" s="34" t="str">
        <f aca="false">IF(F707="","",ROUND(F707*G707,0))</f>
        <v/>
      </c>
      <c r="I707" s="35" t="str">
        <f aca="false">IF(A707="","","Q"&amp;(INT(MOD(MONTH(A707)-4,12)/3)+1)&amp;" "&amp;IF(MONTH(A707)&gt;=4,YEAR(A707),YEAR(A707)-1)&amp;"-"&amp;RIGHT(IF(MONTH(A707)&gt;=4,YEAR(A707),YEAR(A707)-1)+1,2))</f>
        <v/>
      </c>
      <c r="J707" s="27"/>
      <c r="K707" s="27"/>
    </row>
    <row r="708" customFormat="false" ht="15" hidden="false" customHeight="true" outlineLevel="0" collapsed="false">
      <c r="A708" s="36"/>
      <c r="B708" s="27"/>
      <c r="C708" s="30" t="str">
        <f aca="false">IF(B708="","",IFERROR(INDEX(Employees!$B$5:$B$104,MATCH(B708,Employees!$A$5:$A$104,0)),"Unknown code"))</f>
        <v/>
      </c>
      <c r="D708" s="37"/>
      <c r="E708" s="27"/>
      <c r="F708" s="32" t="str">
        <f aca="false">IF(OR(A708="",B708=""),"",IF(Settings!$B$13="Y",INT(IF(UPPER(E708)="Y",D708,MAX(0,D708-Settings!$B$9)))+IF(MOD(IF(UPPER(E708)="Y",D708,MAX(0,D708-Settings!$B$9)),1)&lt;0.25,0,IF(MOD(IF(UPPER(E708)="Y",D708,MAX(0,D708-Settings!$B$9)),1)&lt;=0.5,0.5,1)),IF(UPPER(E708)="Y",D708,MAX(0,D708-Settings!$B$9))))</f>
        <v/>
      </c>
      <c r="G708" s="33" t="str">
        <f aca="false">IF(F708="","",IFERROR(INDEX(Employees!$I$5:$I$104,MATCH(B708,Employees!$A$5:$A$104,0)),0))</f>
        <v/>
      </c>
      <c r="H708" s="34" t="str">
        <f aca="false">IF(F708="","",ROUND(F708*G708,0))</f>
        <v/>
      </c>
      <c r="I708" s="35" t="str">
        <f aca="false">IF(A708="","","Q"&amp;(INT(MOD(MONTH(A708)-4,12)/3)+1)&amp;" "&amp;IF(MONTH(A708)&gt;=4,YEAR(A708),YEAR(A708)-1)&amp;"-"&amp;RIGHT(IF(MONTH(A708)&gt;=4,YEAR(A708),YEAR(A708)-1)+1,2))</f>
        <v/>
      </c>
      <c r="J708" s="27"/>
      <c r="K708" s="27"/>
    </row>
    <row r="709" customFormat="false" ht="15" hidden="false" customHeight="true" outlineLevel="0" collapsed="false">
      <c r="A709" s="36"/>
      <c r="B709" s="27"/>
      <c r="C709" s="30" t="str">
        <f aca="false">IF(B709="","",IFERROR(INDEX(Employees!$B$5:$B$104,MATCH(B709,Employees!$A$5:$A$104,0)),"Unknown code"))</f>
        <v/>
      </c>
      <c r="D709" s="37"/>
      <c r="E709" s="27"/>
      <c r="F709" s="32" t="str">
        <f aca="false">IF(OR(A709="",B709=""),"",IF(Settings!$B$13="Y",INT(IF(UPPER(E709)="Y",D709,MAX(0,D709-Settings!$B$9)))+IF(MOD(IF(UPPER(E709)="Y",D709,MAX(0,D709-Settings!$B$9)),1)&lt;0.25,0,IF(MOD(IF(UPPER(E709)="Y",D709,MAX(0,D709-Settings!$B$9)),1)&lt;=0.5,0.5,1)),IF(UPPER(E709)="Y",D709,MAX(0,D709-Settings!$B$9))))</f>
        <v/>
      </c>
      <c r="G709" s="33" t="str">
        <f aca="false">IF(F709="","",IFERROR(INDEX(Employees!$I$5:$I$104,MATCH(B709,Employees!$A$5:$A$104,0)),0))</f>
        <v/>
      </c>
      <c r="H709" s="34" t="str">
        <f aca="false">IF(F709="","",ROUND(F709*G709,0))</f>
        <v/>
      </c>
      <c r="I709" s="35" t="str">
        <f aca="false">IF(A709="","","Q"&amp;(INT(MOD(MONTH(A709)-4,12)/3)+1)&amp;" "&amp;IF(MONTH(A709)&gt;=4,YEAR(A709),YEAR(A709)-1)&amp;"-"&amp;RIGHT(IF(MONTH(A709)&gt;=4,YEAR(A709),YEAR(A709)-1)+1,2))</f>
        <v/>
      </c>
      <c r="J709" s="27"/>
      <c r="K709" s="27"/>
    </row>
    <row r="710" customFormat="false" ht="15" hidden="false" customHeight="true" outlineLevel="0" collapsed="false">
      <c r="A710" s="36"/>
      <c r="B710" s="27"/>
      <c r="C710" s="30" t="str">
        <f aca="false">IF(B710="","",IFERROR(INDEX(Employees!$B$5:$B$104,MATCH(B710,Employees!$A$5:$A$104,0)),"Unknown code"))</f>
        <v/>
      </c>
      <c r="D710" s="37"/>
      <c r="E710" s="27"/>
      <c r="F710" s="32" t="str">
        <f aca="false">IF(OR(A710="",B710=""),"",IF(Settings!$B$13="Y",INT(IF(UPPER(E710)="Y",D710,MAX(0,D710-Settings!$B$9)))+IF(MOD(IF(UPPER(E710)="Y",D710,MAX(0,D710-Settings!$B$9)),1)&lt;0.25,0,IF(MOD(IF(UPPER(E710)="Y",D710,MAX(0,D710-Settings!$B$9)),1)&lt;=0.5,0.5,1)),IF(UPPER(E710)="Y",D710,MAX(0,D710-Settings!$B$9))))</f>
        <v/>
      </c>
      <c r="G710" s="33" t="str">
        <f aca="false">IF(F710="","",IFERROR(INDEX(Employees!$I$5:$I$104,MATCH(B710,Employees!$A$5:$A$104,0)),0))</f>
        <v/>
      </c>
      <c r="H710" s="34" t="str">
        <f aca="false">IF(F710="","",ROUND(F710*G710,0))</f>
        <v/>
      </c>
      <c r="I710" s="35" t="str">
        <f aca="false">IF(A710="","","Q"&amp;(INT(MOD(MONTH(A710)-4,12)/3)+1)&amp;" "&amp;IF(MONTH(A710)&gt;=4,YEAR(A710),YEAR(A710)-1)&amp;"-"&amp;RIGHT(IF(MONTH(A710)&gt;=4,YEAR(A710),YEAR(A710)-1)+1,2))</f>
        <v/>
      </c>
      <c r="J710" s="27"/>
      <c r="K710" s="27"/>
    </row>
    <row r="711" customFormat="false" ht="15" hidden="false" customHeight="true" outlineLevel="0" collapsed="false">
      <c r="A711" s="36"/>
      <c r="B711" s="27"/>
      <c r="C711" s="30" t="str">
        <f aca="false">IF(B711="","",IFERROR(INDEX(Employees!$B$5:$B$104,MATCH(B711,Employees!$A$5:$A$104,0)),"Unknown code"))</f>
        <v/>
      </c>
      <c r="D711" s="37"/>
      <c r="E711" s="27"/>
      <c r="F711" s="32" t="str">
        <f aca="false">IF(OR(A711="",B711=""),"",IF(Settings!$B$13="Y",INT(IF(UPPER(E711)="Y",D711,MAX(0,D711-Settings!$B$9)))+IF(MOD(IF(UPPER(E711)="Y",D711,MAX(0,D711-Settings!$B$9)),1)&lt;0.25,0,IF(MOD(IF(UPPER(E711)="Y",D711,MAX(0,D711-Settings!$B$9)),1)&lt;=0.5,0.5,1)),IF(UPPER(E711)="Y",D711,MAX(0,D711-Settings!$B$9))))</f>
        <v/>
      </c>
      <c r="G711" s="33" t="str">
        <f aca="false">IF(F711="","",IFERROR(INDEX(Employees!$I$5:$I$104,MATCH(B711,Employees!$A$5:$A$104,0)),0))</f>
        <v/>
      </c>
      <c r="H711" s="34" t="str">
        <f aca="false">IF(F711="","",ROUND(F711*G711,0))</f>
        <v/>
      </c>
      <c r="I711" s="35" t="str">
        <f aca="false">IF(A711="","","Q"&amp;(INT(MOD(MONTH(A711)-4,12)/3)+1)&amp;" "&amp;IF(MONTH(A711)&gt;=4,YEAR(A711),YEAR(A711)-1)&amp;"-"&amp;RIGHT(IF(MONTH(A711)&gt;=4,YEAR(A711),YEAR(A711)-1)+1,2))</f>
        <v/>
      </c>
      <c r="J711" s="27"/>
      <c r="K711" s="27"/>
    </row>
    <row r="712" customFormat="false" ht="15" hidden="false" customHeight="true" outlineLevel="0" collapsed="false">
      <c r="A712" s="36"/>
      <c r="B712" s="27"/>
      <c r="C712" s="30" t="str">
        <f aca="false">IF(B712="","",IFERROR(INDEX(Employees!$B$5:$B$104,MATCH(B712,Employees!$A$5:$A$104,0)),"Unknown code"))</f>
        <v/>
      </c>
      <c r="D712" s="37"/>
      <c r="E712" s="27"/>
      <c r="F712" s="32" t="str">
        <f aca="false">IF(OR(A712="",B712=""),"",IF(Settings!$B$13="Y",INT(IF(UPPER(E712)="Y",D712,MAX(0,D712-Settings!$B$9)))+IF(MOD(IF(UPPER(E712)="Y",D712,MAX(0,D712-Settings!$B$9)),1)&lt;0.25,0,IF(MOD(IF(UPPER(E712)="Y",D712,MAX(0,D712-Settings!$B$9)),1)&lt;=0.5,0.5,1)),IF(UPPER(E712)="Y",D712,MAX(0,D712-Settings!$B$9))))</f>
        <v/>
      </c>
      <c r="G712" s="33" t="str">
        <f aca="false">IF(F712="","",IFERROR(INDEX(Employees!$I$5:$I$104,MATCH(B712,Employees!$A$5:$A$104,0)),0))</f>
        <v/>
      </c>
      <c r="H712" s="34" t="str">
        <f aca="false">IF(F712="","",ROUND(F712*G712,0))</f>
        <v/>
      </c>
      <c r="I712" s="35" t="str">
        <f aca="false">IF(A712="","","Q"&amp;(INT(MOD(MONTH(A712)-4,12)/3)+1)&amp;" "&amp;IF(MONTH(A712)&gt;=4,YEAR(A712),YEAR(A712)-1)&amp;"-"&amp;RIGHT(IF(MONTH(A712)&gt;=4,YEAR(A712),YEAR(A712)-1)+1,2))</f>
        <v/>
      </c>
      <c r="J712" s="27"/>
      <c r="K712" s="27"/>
    </row>
    <row r="713" customFormat="false" ht="15" hidden="false" customHeight="true" outlineLevel="0" collapsed="false">
      <c r="A713" s="36"/>
      <c r="B713" s="27"/>
      <c r="C713" s="30" t="str">
        <f aca="false">IF(B713="","",IFERROR(INDEX(Employees!$B$5:$B$104,MATCH(B713,Employees!$A$5:$A$104,0)),"Unknown code"))</f>
        <v/>
      </c>
      <c r="D713" s="37"/>
      <c r="E713" s="27"/>
      <c r="F713" s="32" t="str">
        <f aca="false">IF(OR(A713="",B713=""),"",IF(Settings!$B$13="Y",INT(IF(UPPER(E713)="Y",D713,MAX(0,D713-Settings!$B$9)))+IF(MOD(IF(UPPER(E713)="Y",D713,MAX(0,D713-Settings!$B$9)),1)&lt;0.25,0,IF(MOD(IF(UPPER(E713)="Y",D713,MAX(0,D713-Settings!$B$9)),1)&lt;=0.5,0.5,1)),IF(UPPER(E713)="Y",D713,MAX(0,D713-Settings!$B$9))))</f>
        <v/>
      </c>
      <c r="G713" s="33" t="str">
        <f aca="false">IF(F713="","",IFERROR(INDEX(Employees!$I$5:$I$104,MATCH(B713,Employees!$A$5:$A$104,0)),0))</f>
        <v/>
      </c>
      <c r="H713" s="34" t="str">
        <f aca="false">IF(F713="","",ROUND(F713*G713,0))</f>
        <v/>
      </c>
      <c r="I713" s="35" t="str">
        <f aca="false">IF(A713="","","Q"&amp;(INT(MOD(MONTH(A713)-4,12)/3)+1)&amp;" "&amp;IF(MONTH(A713)&gt;=4,YEAR(A713),YEAR(A713)-1)&amp;"-"&amp;RIGHT(IF(MONTH(A713)&gt;=4,YEAR(A713),YEAR(A713)-1)+1,2))</f>
        <v/>
      </c>
      <c r="J713" s="27"/>
      <c r="K713" s="27"/>
    </row>
    <row r="714" customFormat="false" ht="15" hidden="false" customHeight="true" outlineLevel="0" collapsed="false">
      <c r="A714" s="36"/>
      <c r="B714" s="27"/>
      <c r="C714" s="30" t="str">
        <f aca="false">IF(B714="","",IFERROR(INDEX(Employees!$B$5:$B$104,MATCH(B714,Employees!$A$5:$A$104,0)),"Unknown code"))</f>
        <v/>
      </c>
      <c r="D714" s="37"/>
      <c r="E714" s="27"/>
      <c r="F714" s="32" t="str">
        <f aca="false">IF(OR(A714="",B714=""),"",IF(Settings!$B$13="Y",INT(IF(UPPER(E714)="Y",D714,MAX(0,D714-Settings!$B$9)))+IF(MOD(IF(UPPER(E714)="Y",D714,MAX(0,D714-Settings!$B$9)),1)&lt;0.25,0,IF(MOD(IF(UPPER(E714)="Y",D714,MAX(0,D714-Settings!$B$9)),1)&lt;=0.5,0.5,1)),IF(UPPER(E714)="Y",D714,MAX(0,D714-Settings!$B$9))))</f>
        <v/>
      </c>
      <c r="G714" s="33" t="str">
        <f aca="false">IF(F714="","",IFERROR(INDEX(Employees!$I$5:$I$104,MATCH(B714,Employees!$A$5:$A$104,0)),0))</f>
        <v/>
      </c>
      <c r="H714" s="34" t="str">
        <f aca="false">IF(F714="","",ROUND(F714*G714,0))</f>
        <v/>
      </c>
      <c r="I714" s="35" t="str">
        <f aca="false">IF(A714="","","Q"&amp;(INT(MOD(MONTH(A714)-4,12)/3)+1)&amp;" "&amp;IF(MONTH(A714)&gt;=4,YEAR(A714),YEAR(A714)-1)&amp;"-"&amp;RIGHT(IF(MONTH(A714)&gt;=4,YEAR(A714),YEAR(A714)-1)+1,2))</f>
        <v/>
      </c>
      <c r="J714" s="27"/>
      <c r="K714" s="27"/>
    </row>
    <row r="715" customFormat="false" ht="15" hidden="false" customHeight="true" outlineLevel="0" collapsed="false">
      <c r="A715" s="36"/>
      <c r="B715" s="27"/>
      <c r="C715" s="30" t="str">
        <f aca="false">IF(B715="","",IFERROR(INDEX(Employees!$B$5:$B$104,MATCH(B715,Employees!$A$5:$A$104,0)),"Unknown code"))</f>
        <v/>
      </c>
      <c r="D715" s="37"/>
      <c r="E715" s="27"/>
      <c r="F715" s="32" t="str">
        <f aca="false">IF(OR(A715="",B715=""),"",IF(Settings!$B$13="Y",INT(IF(UPPER(E715)="Y",D715,MAX(0,D715-Settings!$B$9)))+IF(MOD(IF(UPPER(E715)="Y",D715,MAX(0,D715-Settings!$B$9)),1)&lt;0.25,0,IF(MOD(IF(UPPER(E715)="Y",D715,MAX(0,D715-Settings!$B$9)),1)&lt;=0.5,0.5,1)),IF(UPPER(E715)="Y",D715,MAX(0,D715-Settings!$B$9))))</f>
        <v/>
      </c>
      <c r="G715" s="33" t="str">
        <f aca="false">IF(F715="","",IFERROR(INDEX(Employees!$I$5:$I$104,MATCH(B715,Employees!$A$5:$A$104,0)),0))</f>
        <v/>
      </c>
      <c r="H715" s="34" t="str">
        <f aca="false">IF(F715="","",ROUND(F715*G715,0))</f>
        <v/>
      </c>
      <c r="I715" s="35" t="str">
        <f aca="false">IF(A715="","","Q"&amp;(INT(MOD(MONTH(A715)-4,12)/3)+1)&amp;" "&amp;IF(MONTH(A715)&gt;=4,YEAR(A715),YEAR(A715)-1)&amp;"-"&amp;RIGHT(IF(MONTH(A715)&gt;=4,YEAR(A715),YEAR(A715)-1)+1,2))</f>
        <v/>
      </c>
      <c r="J715" s="27"/>
      <c r="K715" s="27"/>
    </row>
    <row r="716" customFormat="false" ht="15" hidden="false" customHeight="true" outlineLevel="0" collapsed="false">
      <c r="A716" s="36"/>
      <c r="B716" s="27"/>
      <c r="C716" s="30" t="str">
        <f aca="false">IF(B716="","",IFERROR(INDEX(Employees!$B$5:$B$104,MATCH(B716,Employees!$A$5:$A$104,0)),"Unknown code"))</f>
        <v/>
      </c>
      <c r="D716" s="37"/>
      <c r="E716" s="27"/>
      <c r="F716" s="32" t="str">
        <f aca="false">IF(OR(A716="",B716=""),"",IF(Settings!$B$13="Y",INT(IF(UPPER(E716)="Y",D716,MAX(0,D716-Settings!$B$9)))+IF(MOD(IF(UPPER(E716)="Y",D716,MAX(0,D716-Settings!$B$9)),1)&lt;0.25,0,IF(MOD(IF(UPPER(E716)="Y",D716,MAX(0,D716-Settings!$B$9)),1)&lt;=0.5,0.5,1)),IF(UPPER(E716)="Y",D716,MAX(0,D716-Settings!$B$9))))</f>
        <v/>
      </c>
      <c r="G716" s="33" t="str">
        <f aca="false">IF(F716="","",IFERROR(INDEX(Employees!$I$5:$I$104,MATCH(B716,Employees!$A$5:$A$104,0)),0))</f>
        <v/>
      </c>
      <c r="H716" s="34" t="str">
        <f aca="false">IF(F716="","",ROUND(F716*G716,0))</f>
        <v/>
      </c>
      <c r="I716" s="35" t="str">
        <f aca="false">IF(A716="","","Q"&amp;(INT(MOD(MONTH(A716)-4,12)/3)+1)&amp;" "&amp;IF(MONTH(A716)&gt;=4,YEAR(A716),YEAR(A716)-1)&amp;"-"&amp;RIGHT(IF(MONTH(A716)&gt;=4,YEAR(A716),YEAR(A716)-1)+1,2))</f>
        <v/>
      </c>
      <c r="J716" s="27"/>
      <c r="K716" s="27"/>
    </row>
    <row r="717" customFormat="false" ht="15" hidden="false" customHeight="true" outlineLevel="0" collapsed="false">
      <c r="A717" s="36"/>
      <c r="B717" s="27"/>
      <c r="C717" s="30" t="str">
        <f aca="false">IF(B717="","",IFERROR(INDEX(Employees!$B$5:$B$104,MATCH(B717,Employees!$A$5:$A$104,0)),"Unknown code"))</f>
        <v/>
      </c>
      <c r="D717" s="37"/>
      <c r="E717" s="27"/>
      <c r="F717" s="32" t="str">
        <f aca="false">IF(OR(A717="",B717=""),"",IF(Settings!$B$13="Y",INT(IF(UPPER(E717)="Y",D717,MAX(0,D717-Settings!$B$9)))+IF(MOD(IF(UPPER(E717)="Y",D717,MAX(0,D717-Settings!$B$9)),1)&lt;0.25,0,IF(MOD(IF(UPPER(E717)="Y",D717,MAX(0,D717-Settings!$B$9)),1)&lt;=0.5,0.5,1)),IF(UPPER(E717)="Y",D717,MAX(0,D717-Settings!$B$9))))</f>
        <v/>
      </c>
      <c r="G717" s="33" t="str">
        <f aca="false">IF(F717="","",IFERROR(INDEX(Employees!$I$5:$I$104,MATCH(B717,Employees!$A$5:$A$104,0)),0))</f>
        <v/>
      </c>
      <c r="H717" s="34" t="str">
        <f aca="false">IF(F717="","",ROUND(F717*G717,0))</f>
        <v/>
      </c>
      <c r="I717" s="35" t="str">
        <f aca="false">IF(A717="","","Q"&amp;(INT(MOD(MONTH(A717)-4,12)/3)+1)&amp;" "&amp;IF(MONTH(A717)&gt;=4,YEAR(A717),YEAR(A717)-1)&amp;"-"&amp;RIGHT(IF(MONTH(A717)&gt;=4,YEAR(A717),YEAR(A717)-1)+1,2))</f>
        <v/>
      </c>
      <c r="J717" s="27"/>
      <c r="K717" s="27"/>
    </row>
    <row r="718" customFormat="false" ht="15" hidden="false" customHeight="true" outlineLevel="0" collapsed="false">
      <c r="A718" s="36"/>
      <c r="B718" s="27"/>
      <c r="C718" s="30" t="str">
        <f aca="false">IF(B718="","",IFERROR(INDEX(Employees!$B$5:$B$104,MATCH(B718,Employees!$A$5:$A$104,0)),"Unknown code"))</f>
        <v/>
      </c>
      <c r="D718" s="37"/>
      <c r="E718" s="27"/>
      <c r="F718" s="32" t="str">
        <f aca="false">IF(OR(A718="",B718=""),"",IF(Settings!$B$13="Y",INT(IF(UPPER(E718)="Y",D718,MAX(0,D718-Settings!$B$9)))+IF(MOD(IF(UPPER(E718)="Y",D718,MAX(0,D718-Settings!$B$9)),1)&lt;0.25,0,IF(MOD(IF(UPPER(E718)="Y",D718,MAX(0,D718-Settings!$B$9)),1)&lt;=0.5,0.5,1)),IF(UPPER(E718)="Y",D718,MAX(0,D718-Settings!$B$9))))</f>
        <v/>
      </c>
      <c r="G718" s="33" t="str">
        <f aca="false">IF(F718="","",IFERROR(INDEX(Employees!$I$5:$I$104,MATCH(B718,Employees!$A$5:$A$104,0)),0))</f>
        <v/>
      </c>
      <c r="H718" s="34" t="str">
        <f aca="false">IF(F718="","",ROUND(F718*G718,0))</f>
        <v/>
      </c>
      <c r="I718" s="35" t="str">
        <f aca="false">IF(A718="","","Q"&amp;(INT(MOD(MONTH(A718)-4,12)/3)+1)&amp;" "&amp;IF(MONTH(A718)&gt;=4,YEAR(A718),YEAR(A718)-1)&amp;"-"&amp;RIGHT(IF(MONTH(A718)&gt;=4,YEAR(A718),YEAR(A718)-1)+1,2))</f>
        <v/>
      </c>
      <c r="J718" s="27"/>
      <c r="K718" s="27"/>
    </row>
    <row r="719" customFormat="false" ht="15" hidden="false" customHeight="true" outlineLevel="0" collapsed="false">
      <c r="A719" s="36"/>
      <c r="B719" s="27"/>
      <c r="C719" s="30" t="str">
        <f aca="false">IF(B719="","",IFERROR(INDEX(Employees!$B$5:$B$104,MATCH(B719,Employees!$A$5:$A$104,0)),"Unknown code"))</f>
        <v/>
      </c>
      <c r="D719" s="37"/>
      <c r="E719" s="27"/>
      <c r="F719" s="32" t="str">
        <f aca="false">IF(OR(A719="",B719=""),"",IF(Settings!$B$13="Y",INT(IF(UPPER(E719)="Y",D719,MAX(0,D719-Settings!$B$9)))+IF(MOD(IF(UPPER(E719)="Y",D719,MAX(0,D719-Settings!$B$9)),1)&lt;0.25,0,IF(MOD(IF(UPPER(E719)="Y",D719,MAX(0,D719-Settings!$B$9)),1)&lt;=0.5,0.5,1)),IF(UPPER(E719)="Y",D719,MAX(0,D719-Settings!$B$9))))</f>
        <v/>
      </c>
      <c r="G719" s="33" t="str">
        <f aca="false">IF(F719="","",IFERROR(INDEX(Employees!$I$5:$I$104,MATCH(B719,Employees!$A$5:$A$104,0)),0))</f>
        <v/>
      </c>
      <c r="H719" s="34" t="str">
        <f aca="false">IF(F719="","",ROUND(F719*G719,0))</f>
        <v/>
      </c>
      <c r="I719" s="35" t="str">
        <f aca="false">IF(A719="","","Q"&amp;(INT(MOD(MONTH(A719)-4,12)/3)+1)&amp;" "&amp;IF(MONTH(A719)&gt;=4,YEAR(A719),YEAR(A719)-1)&amp;"-"&amp;RIGHT(IF(MONTH(A719)&gt;=4,YEAR(A719),YEAR(A719)-1)+1,2))</f>
        <v/>
      </c>
      <c r="J719" s="27"/>
      <c r="K719" s="27"/>
    </row>
    <row r="720" customFormat="false" ht="15" hidden="false" customHeight="true" outlineLevel="0" collapsed="false">
      <c r="A720" s="36"/>
      <c r="B720" s="27"/>
      <c r="C720" s="30" t="str">
        <f aca="false">IF(B720="","",IFERROR(INDEX(Employees!$B$5:$B$104,MATCH(B720,Employees!$A$5:$A$104,0)),"Unknown code"))</f>
        <v/>
      </c>
      <c r="D720" s="37"/>
      <c r="E720" s="27"/>
      <c r="F720" s="32" t="str">
        <f aca="false">IF(OR(A720="",B720=""),"",IF(Settings!$B$13="Y",INT(IF(UPPER(E720)="Y",D720,MAX(0,D720-Settings!$B$9)))+IF(MOD(IF(UPPER(E720)="Y",D720,MAX(0,D720-Settings!$B$9)),1)&lt;0.25,0,IF(MOD(IF(UPPER(E720)="Y",D720,MAX(0,D720-Settings!$B$9)),1)&lt;=0.5,0.5,1)),IF(UPPER(E720)="Y",D720,MAX(0,D720-Settings!$B$9))))</f>
        <v/>
      </c>
      <c r="G720" s="33" t="str">
        <f aca="false">IF(F720="","",IFERROR(INDEX(Employees!$I$5:$I$104,MATCH(B720,Employees!$A$5:$A$104,0)),0))</f>
        <v/>
      </c>
      <c r="H720" s="34" t="str">
        <f aca="false">IF(F720="","",ROUND(F720*G720,0))</f>
        <v/>
      </c>
      <c r="I720" s="35" t="str">
        <f aca="false">IF(A720="","","Q"&amp;(INT(MOD(MONTH(A720)-4,12)/3)+1)&amp;" "&amp;IF(MONTH(A720)&gt;=4,YEAR(A720),YEAR(A720)-1)&amp;"-"&amp;RIGHT(IF(MONTH(A720)&gt;=4,YEAR(A720),YEAR(A720)-1)+1,2))</f>
        <v/>
      </c>
      <c r="J720" s="27"/>
      <c r="K720" s="27"/>
    </row>
    <row r="721" customFormat="false" ht="15" hidden="false" customHeight="true" outlineLevel="0" collapsed="false">
      <c r="A721" s="36"/>
      <c r="B721" s="27"/>
      <c r="C721" s="30" t="str">
        <f aca="false">IF(B721="","",IFERROR(INDEX(Employees!$B$5:$B$104,MATCH(B721,Employees!$A$5:$A$104,0)),"Unknown code"))</f>
        <v/>
      </c>
      <c r="D721" s="37"/>
      <c r="E721" s="27"/>
      <c r="F721" s="32" t="str">
        <f aca="false">IF(OR(A721="",B721=""),"",IF(Settings!$B$13="Y",INT(IF(UPPER(E721)="Y",D721,MAX(0,D721-Settings!$B$9)))+IF(MOD(IF(UPPER(E721)="Y",D721,MAX(0,D721-Settings!$B$9)),1)&lt;0.25,0,IF(MOD(IF(UPPER(E721)="Y",D721,MAX(0,D721-Settings!$B$9)),1)&lt;=0.5,0.5,1)),IF(UPPER(E721)="Y",D721,MAX(0,D721-Settings!$B$9))))</f>
        <v/>
      </c>
      <c r="G721" s="33" t="str">
        <f aca="false">IF(F721="","",IFERROR(INDEX(Employees!$I$5:$I$104,MATCH(B721,Employees!$A$5:$A$104,0)),0))</f>
        <v/>
      </c>
      <c r="H721" s="34" t="str">
        <f aca="false">IF(F721="","",ROUND(F721*G721,0))</f>
        <v/>
      </c>
      <c r="I721" s="35" t="str">
        <f aca="false">IF(A721="","","Q"&amp;(INT(MOD(MONTH(A721)-4,12)/3)+1)&amp;" "&amp;IF(MONTH(A721)&gt;=4,YEAR(A721),YEAR(A721)-1)&amp;"-"&amp;RIGHT(IF(MONTH(A721)&gt;=4,YEAR(A721),YEAR(A721)-1)+1,2))</f>
        <v/>
      </c>
      <c r="J721" s="27"/>
      <c r="K721" s="27"/>
    </row>
    <row r="722" customFormat="false" ht="15" hidden="false" customHeight="true" outlineLevel="0" collapsed="false">
      <c r="A722" s="36"/>
      <c r="B722" s="27"/>
      <c r="C722" s="30" t="str">
        <f aca="false">IF(B722="","",IFERROR(INDEX(Employees!$B$5:$B$104,MATCH(B722,Employees!$A$5:$A$104,0)),"Unknown code"))</f>
        <v/>
      </c>
      <c r="D722" s="37"/>
      <c r="E722" s="27"/>
      <c r="F722" s="32" t="str">
        <f aca="false">IF(OR(A722="",B722=""),"",IF(Settings!$B$13="Y",INT(IF(UPPER(E722)="Y",D722,MAX(0,D722-Settings!$B$9)))+IF(MOD(IF(UPPER(E722)="Y",D722,MAX(0,D722-Settings!$B$9)),1)&lt;0.25,0,IF(MOD(IF(UPPER(E722)="Y",D722,MAX(0,D722-Settings!$B$9)),1)&lt;=0.5,0.5,1)),IF(UPPER(E722)="Y",D722,MAX(0,D722-Settings!$B$9))))</f>
        <v/>
      </c>
      <c r="G722" s="33" t="str">
        <f aca="false">IF(F722="","",IFERROR(INDEX(Employees!$I$5:$I$104,MATCH(B722,Employees!$A$5:$A$104,0)),0))</f>
        <v/>
      </c>
      <c r="H722" s="34" t="str">
        <f aca="false">IF(F722="","",ROUND(F722*G722,0))</f>
        <v/>
      </c>
      <c r="I722" s="35" t="str">
        <f aca="false">IF(A722="","","Q"&amp;(INT(MOD(MONTH(A722)-4,12)/3)+1)&amp;" "&amp;IF(MONTH(A722)&gt;=4,YEAR(A722),YEAR(A722)-1)&amp;"-"&amp;RIGHT(IF(MONTH(A722)&gt;=4,YEAR(A722),YEAR(A722)-1)+1,2))</f>
        <v/>
      </c>
      <c r="J722" s="27"/>
      <c r="K722" s="27"/>
    </row>
    <row r="723" customFormat="false" ht="15" hidden="false" customHeight="true" outlineLevel="0" collapsed="false">
      <c r="A723" s="36"/>
      <c r="B723" s="27"/>
      <c r="C723" s="30" t="str">
        <f aca="false">IF(B723="","",IFERROR(INDEX(Employees!$B$5:$B$104,MATCH(B723,Employees!$A$5:$A$104,0)),"Unknown code"))</f>
        <v/>
      </c>
      <c r="D723" s="37"/>
      <c r="E723" s="27"/>
      <c r="F723" s="32" t="str">
        <f aca="false">IF(OR(A723="",B723=""),"",IF(Settings!$B$13="Y",INT(IF(UPPER(E723)="Y",D723,MAX(0,D723-Settings!$B$9)))+IF(MOD(IF(UPPER(E723)="Y",D723,MAX(0,D723-Settings!$B$9)),1)&lt;0.25,0,IF(MOD(IF(UPPER(E723)="Y",D723,MAX(0,D723-Settings!$B$9)),1)&lt;=0.5,0.5,1)),IF(UPPER(E723)="Y",D723,MAX(0,D723-Settings!$B$9))))</f>
        <v/>
      </c>
      <c r="G723" s="33" t="str">
        <f aca="false">IF(F723="","",IFERROR(INDEX(Employees!$I$5:$I$104,MATCH(B723,Employees!$A$5:$A$104,0)),0))</f>
        <v/>
      </c>
      <c r="H723" s="34" t="str">
        <f aca="false">IF(F723="","",ROUND(F723*G723,0))</f>
        <v/>
      </c>
      <c r="I723" s="35" t="str">
        <f aca="false">IF(A723="","","Q"&amp;(INT(MOD(MONTH(A723)-4,12)/3)+1)&amp;" "&amp;IF(MONTH(A723)&gt;=4,YEAR(A723),YEAR(A723)-1)&amp;"-"&amp;RIGHT(IF(MONTH(A723)&gt;=4,YEAR(A723),YEAR(A723)-1)+1,2))</f>
        <v/>
      </c>
      <c r="J723" s="27"/>
      <c r="K723" s="27"/>
    </row>
    <row r="724" customFormat="false" ht="15" hidden="false" customHeight="true" outlineLevel="0" collapsed="false">
      <c r="A724" s="36"/>
      <c r="B724" s="27"/>
      <c r="C724" s="30" t="str">
        <f aca="false">IF(B724="","",IFERROR(INDEX(Employees!$B$5:$B$104,MATCH(B724,Employees!$A$5:$A$104,0)),"Unknown code"))</f>
        <v/>
      </c>
      <c r="D724" s="37"/>
      <c r="E724" s="27"/>
      <c r="F724" s="32" t="str">
        <f aca="false">IF(OR(A724="",B724=""),"",IF(Settings!$B$13="Y",INT(IF(UPPER(E724)="Y",D724,MAX(0,D724-Settings!$B$9)))+IF(MOD(IF(UPPER(E724)="Y",D724,MAX(0,D724-Settings!$B$9)),1)&lt;0.25,0,IF(MOD(IF(UPPER(E724)="Y",D724,MAX(0,D724-Settings!$B$9)),1)&lt;=0.5,0.5,1)),IF(UPPER(E724)="Y",D724,MAX(0,D724-Settings!$B$9))))</f>
        <v/>
      </c>
      <c r="G724" s="33" t="str">
        <f aca="false">IF(F724="","",IFERROR(INDEX(Employees!$I$5:$I$104,MATCH(B724,Employees!$A$5:$A$104,0)),0))</f>
        <v/>
      </c>
      <c r="H724" s="34" t="str">
        <f aca="false">IF(F724="","",ROUND(F724*G724,0))</f>
        <v/>
      </c>
      <c r="I724" s="35" t="str">
        <f aca="false">IF(A724="","","Q"&amp;(INT(MOD(MONTH(A724)-4,12)/3)+1)&amp;" "&amp;IF(MONTH(A724)&gt;=4,YEAR(A724),YEAR(A724)-1)&amp;"-"&amp;RIGHT(IF(MONTH(A724)&gt;=4,YEAR(A724),YEAR(A724)-1)+1,2))</f>
        <v/>
      </c>
      <c r="J724" s="27"/>
      <c r="K724" s="27"/>
    </row>
    <row r="725" customFormat="false" ht="15" hidden="false" customHeight="true" outlineLevel="0" collapsed="false">
      <c r="A725" s="36"/>
      <c r="B725" s="27"/>
      <c r="C725" s="30" t="str">
        <f aca="false">IF(B725="","",IFERROR(INDEX(Employees!$B$5:$B$104,MATCH(B725,Employees!$A$5:$A$104,0)),"Unknown code"))</f>
        <v/>
      </c>
      <c r="D725" s="37"/>
      <c r="E725" s="27"/>
      <c r="F725" s="32" t="str">
        <f aca="false">IF(OR(A725="",B725=""),"",IF(Settings!$B$13="Y",INT(IF(UPPER(E725)="Y",D725,MAX(0,D725-Settings!$B$9)))+IF(MOD(IF(UPPER(E725)="Y",D725,MAX(0,D725-Settings!$B$9)),1)&lt;0.25,0,IF(MOD(IF(UPPER(E725)="Y",D725,MAX(0,D725-Settings!$B$9)),1)&lt;=0.5,0.5,1)),IF(UPPER(E725)="Y",D725,MAX(0,D725-Settings!$B$9))))</f>
        <v/>
      </c>
      <c r="G725" s="33" t="str">
        <f aca="false">IF(F725="","",IFERROR(INDEX(Employees!$I$5:$I$104,MATCH(B725,Employees!$A$5:$A$104,0)),0))</f>
        <v/>
      </c>
      <c r="H725" s="34" t="str">
        <f aca="false">IF(F725="","",ROUND(F725*G725,0))</f>
        <v/>
      </c>
      <c r="I725" s="35" t="str">
        <f aca="false">IF(A725="","","Q"&amp;(INT(MOD(MONTH(A725)-4,12)/3)+1)&amp;" "&amp;IF(MONTH(A725)&gt;=4,YEAR(A725),YEAR(A725)-1)&amp;"-"&amp;RIGHT(IF(MONTH(A725)&gt;=4,YEAR(A725),YEAR(A725)-1)+1,2))</f>
        <v/>
      </c>
      <c r="J725" s="27"/>
      <c r="K725" s="27"/>
    </row>
    <row r="726" customFormat="false" ht="15" hidden="false" customHeight="true" outlineLevel="0" collapsed="false">
      <c r="A726" s="36"/>
      <c r="B726" s="27"/>
      <c r="C726" s="30" t="str">
        <f aca="false">IF(B726="","",IFERROR(INDEX(Employees!$B$5:$B$104,MATCH(B726,Employees!$A$5:$A$104,0)),"Unknown code"))</f>
        <v/>
      </c>
      <c r="D726" s="37"/>
      <c r="E726" s="27"/>
      <c r="F726" s="32" t="str">
        <f aca="false">IF(OR(A726="",B726=""),"",IF(Settings!$B$13="Y",INT(IF(UPPER(E726)="Y",D726,MAX(0,D726-Settings!$B$9)))+IF(MOD(IF(UPPER(E726)="Y",D726,MAX(0,D726-Settings!$B$9)),1)&lt;0.25,0,IF(MOD(IF(UPPER(E726)="Y",D726,MAX(0,D726-Settings!$B$9)),1)&lt;=0.5,0.5,1)),IF(UPPER(E726)="Y",D726,MAX(0,D726-Settings!$B$9))))</f>
        <v/>
      </c>
      <c r="G726" s="33" t="str">
        <f aca="false">IF(F726="","",IFERROR(INDEX(Employees!$I$5:$I$104,MATCH(B726,Employees!$A$5:$A$104,0)),0))</f>
        <v/>
      </c>
      <c r="H726" s="34" t="str">
        <f aca="false">IF(F726="","",ROUND(F726*G726,0))</f>
        <v/>
      </c>
      <c r="I726" s="35" t="str">
        <f aca="false">IF(A726="","","Q"&amp;(INT(MOD(MONTH(A726)-4,12)/3)+1)&amp;" "&amp;IF(MONTH(A726)&gt;=4,YEAR(A726),YEAR(A726)-1)&amp;"-"&amp;RIGHT(IF(MONTH(A726)&gt;=4,YEAR(A726),YEAR(A726)-1)+1,2))</f>
        <v/>
      </c>
      <c r="J726" s="27"/>
      <c r="K726" s="27"/>
    </row>
    <row r="727" customFormat="false" ht="15" hidden="false" customHeight="true" outlineLevel="0" collapsed="false">
      <c r="A727" s="36"/>
      <c r="B727" s="27"/>
      <c r="C727" s="30" t="str">
        <f aca="false">IF(B727="","",IFERROR(INDEX(Employees!$B$5:$B$104,MATCH(B727,Employees!$A$5:$A$104,0)),"Unknown code"))</f>
        <v/>
      </c>
      <c r="D727" s="37"/>
      <c r="E727" s="27"/>
      <c r="F727" s="32" t="str">
        <f aca="false">IF(OR(A727="",B727=""),"",IF(Settings!$B$13="Y",INT(IF(UPPER(E727)="Y",D727,MAX(0,D727-Settings!$B$9)))+IF(MOD(IF(UPPER(E727)="Y",D727,MAX(0,D727-Settings!$B$9)),1)&lt;0.25,0,IF(MOD(IF(UPPER(E727)="Y",D727,MAX(0,D727-Settings!$B$9)),1)&lt;=0.5,0.5,1)),IF(UPPER(E727)="Y",D727,MAX(0,D727-Settings!$B$9))))</f>
        <v/>
      </c>
      <c r="G727" s="33" t="str">
        <f aca="false">IF(F727="","",IFERROR(INDEX(Employees!$I$5:$I$104,MATCH(B727,Employees!$A$5:$A$104,0)),0))</f>
        <v/>
      </c>
      <c r="H727" s="34" t="str">
        <f aca="false">IF(F727="","",ROUND(F727*G727,0))</f>
        <v/>
      </c>
      <c r="I727" s="35" t="str">
        <f aca="false">IF(A727="","","Q"&amp;(INT(MOD(MONTH(A727)-4,12)/3)+1)&amp;" "&amp;IF(MONTH(A727)&gt;=4,YEAR(A727),YEAR(A727)-1)&amp;"-"&amp;RIGHT(IF(MONTH(A727)&gt;=4,YEAR(A727),YEAR(A727)-1)+1,2))</f>
        <v/>
      </c>
      <c r="J727" s="27"/>
      <c r="K727" s="27"/>
    </row>
    <row r="728" customFormat="false" ht="15" hidden="false" customHeight="true" outlineLevel="0" collapsed="false">
      <c r="A728" s="36"/>
      <c r="B728" s="27"/>
      <c r="C728" s="30" t="str">
        <f aca="false">IF(B728="","",IFERROR(INDEX(Employees!$B$5:$B$104,MATCH(B728,Employees!$A$5:$A$104,0)),"Unknown code"))</f>
        <v/>
      </c>
      <c r="D728" s="37"/>
      <c r="E728" s="27"/>
      <c r="F728" s="32" t="str">
        <f aca="false">IF(OR(A728="",B728=""),"",IF(Settings!$B$13="Y",INT(IF(UPPER(E728)="Y",D728,MAX(0,D728-Settings!$B$9)))+IF(MOD(IF(UPPER(E728)="Y",D728,MAX(0,D728-Settings!$B$9)),1)&lt;0.25,0,IF(MOD(IF(UPPER(E728)="Y",D728,MAX(0,D728-Settings!$B$9)),1)&lt;=0.5,0.5,1)),IF(UPPER(E728)="Y",D728,MAX(0,D728-Settings!$B$9))))</f>
        <v/>
      </c>
      <c r="G728" s="33" t="str">
        <f aca="false">IF(F728="","",IFERROR(INDEX(Employees!$I$5:$I$104,MATCH(B728,Employees!$A$5:$A$104,0)),0))</f>
        <v/>
      </c>
      <c r="H728" s="34" t="str">
        <f aca="false">IF(F728="","",ROUND(F728*G728,0))</f>
        <v/>
      </c>
      <c r="I728" s="35" t="str">
        <f aca="false">IF(A728="","","Q"&amp;(INT(MOD(MONTH(A728)-4,12)/3)+1)&amp;" "&amp;IF(MONTH(A728)&gt;=4,YEAR(A728),YEAR(A728)-1)&amp;"-"&amp;RIGHT(IF(MONTH(A728)&gt;=4,YEAR(A728),YEAR(A728)-1)+1,2))</f>
        <v/>
      </c>
      <c r="J728" s="27"/>
      <c r="K728" s="27"/>
    </row>
    <row r="729" customFormat="false" ht="15" hidden="false" customHeight="true" outlineLevel="0" collapsed="false">
      <c r="A729" s="36"/>
      <c r="B729" s="27"/>
      <c r="C729" s="30" t="str">
        <f aca="false">IF(B729="","",IFERROR(INDEX(Employees!$B$5:$B$104,MATCH(B729,Employees!$A$5:$A$104,0)),"Unknown code"))</f>
        <v/>
      </c>
      <c r="D729" s="37"/>
      <c r="E729" s="27"/>
      <c r="F729" s="32" t="str">
        <f aca="false">IF(OR(A729="",B729=""),"",IF(Settings!$B$13="Y",INT(IF(UPPER(E729)="Y",D729,MAX(0,D729-Settings!$B$9)))+IF(MOD(IF(UPPER(E729)="Y",D729,MAX(0,D729-Settings!$B$9)),1)&lt;0.25,0,IF(MOD(IF(UPPER(E729)="Y",D729,MAX(0,D729-Settings!$B$9)),1)&lt;=0.5,0.5,1)),IF(UPPER(E729)="Y",D729,MAX(0,D729-Settings!$B$9))))</f>
        <v/>
      </c>
      <c r="G729" s="33" t="str">
        <f aca="false">IF(F729="","",IFERROR(INDEX(Employees!$I$5:$I$104,MATCH(B729,Employees!$A$5:$A$104,0)),0))</f>
        <v/>
      </c>
      <c r="H729" s="34" t="str">
        <f aca="false">IF(F729="","",ROUND(F729*G729,0))</f>
        <v/>
      </c>
      <c r="I729" s="35" t="str">
        <f aca="false">IF(A729="","","Q"&amp;(INT(MOD(MONTH(A729)-4,12)/3)+1)&amp;" "&amp;IF(MONTH(A729)&gt;=4,YEAR(A729),YEAR(A729)-1)&amp;"-"&amp;RIGHT(IF(MONTH(A729)&gt;=4,YEAR(A729),YEAR(A729)-1)+1,2))</f>
        <v/>
      </c>
      <c r="J729" s="27"/>
      <c r="K729" s="27"/>
    </row>
    <row r="730" customFormat="false" ht="15" hidden="false" customHeight="true" outlineLevel="0" collapsed="false">
      <c r="A730" s="36"/>
      <c r="B730" s="27"/>
      <c r="C730" s="30" t="str">
        <f aca="false">IF(B730="","",IFERROR(INDEX(Employees!$B$5:$B$104,MATCH(B730,Employees!$A$5:$A$104,0)),"Unknown code"))</f>
        <v/>
      </c>
      <c r="D730" s="37"/>
      <c r="E730" s="27"/>
      <c r="F730" s="32" t="str">
        <f aca="false">IF(OR(A730="",B730=""),"",IF(Settings!$B$13="Y",INT(IF(UPPER(E730)="Y",D730,MAX(0,D730-Settings!$B$9)))+IF(MOD(IF(UPPER(E730)="Y",D730,MAX(0,D730-Settings!$B$9)),1)&lt;0.25,0,IF(MOD(IF(UPPER(E730)="Y",D730,MAX(0,D730-Settings!$B$9)),1)&lt;=0.5,0.5,1)),IF(UPPER(E730)="Y",D730,MAX(0,D730-Settings!$B$9))))</f>
        <v/>
      </c>
      <c r="G730" s="33" t="str">
        <f aca="false">IF(F730="","",IFERROR(INDEX(Employees!$I$5:$I$104,MATCH(B730,Employees!$A$5:$A$104,0)),0))</f>
        <v/>
      </c>
      <c r="H730" s="34" t="str">
        <f aca="false">IF(F730="","",ROUND(F730*G730,0))</f>
        <v/>
      </c>
      <c r="I730" s="35" t="str">
        <f aca="false">IF(A730="","","Q"&amp;(INT(MOD(MONTH(A730)-4,12)/3)+1)&amp;" "&amp;IF(MONTH(A730)&gt;=4,YEAR(A730),YEAR(A730)-1)&amp;"-"&amp;RIGHT(IF(MONTH(A730)&gt;=4,YEAR(A730),YEAR(A730)-1)+1,2))</f>
        <v/>
      </c>
      <c r="J730" s="27"/>
      <c r="K730" s="27"/>
    </row>
    <row r="731" customFormat="false" ht="15" hidden="false" customHeight="true" outlineLevel="0" collapsed="false">
      <c r="A731" s="36"/>
      <c r="B731" s="27"/>
      <c r="C731" s="30" t="str">
        <f aca="false">IF(B731="","",IFERROR(INDEX(Employees!$B$5:$B$104,MATCH(B731,Employees!$A$5:$A$104,0)),"Unknown code"))</f>
        <v/>
      </c>
      <c r="D731" s="37"/>
      <c r="E731" s="27"/>
      <c r="F731" s="32" t="str">
        <f aca="false">IF(OR(A731="",B731=""),"",IF(Settings!$B$13="Y",INT(IF(UPPER(E731)="Y",D731,MAX(0,D731-Settings!$B$9)))+IF(MOD(IF(UPPER(E731)="Y",D731,MAX(0,D731-Settings!$B$9)),1)&lt;0.25,0,IF(MOD(IF(UPPER(E731)="Y",D731,MAX(0,D731-Settings!$B$9)),1)&lt;=0.5,0.5,1)),IF(UPPER(E731)="Y",D731,MAX(0,D731-Settings!$B$9))))</f>
        <v/>
      </c>
      <c r="G731" s="33" t="str">
        <f aca="false">IF(F731="","",IFERROR(INDEX(Employees!$I$5:$I$104,MATCH(B731,Employees!$A$5:$A$104,0)),0))</f>
        <v/>
      </c>
      <c r="H731" s="34" t="str">
        <f aca="false">IF(F731="","",ROUND(F731*G731,0))</f>
        <v/>
      </c>
      <c r="I731" s="35" t="str">
        <f aca="false">IF(A731="","","Q"&amp;(INT(MOD(MONTH(A731)-4,12)/3)+1)&amp;" "&amp;IF(MONTH(A731)&gt;=4,YEAR(A731),YEAR(A731)-1)&amp;"-"&amp;RIGHT(IF(MONTH(A731)&gt;=4,YEAR(A731),YEAR(A731)-1)+1,2))</f>
        <v/>
      </c>
      <c r="J731" s="27"/>
      <c r="K731" s="27"/>
    </row>
    <row r="732" customFormat="false" ht="15" hidden="false" customHeight="true" outlineLevel="0" collapsed="false">
      <c r="A732" s="36"/>
      <c r="B732" s="27"/>
      <c r="C732" s="30" t="str">
        <f aca="false">IF(B732="","",IFERROR(INDEX(Employees!$B$5:$B$104,MATCH(B732,Employees!$A$5:$A$104,0)),"Unknown code"))</f>
        <v/>
      </c>
      <c r="D732" s="37"/>
      <c r="E732" s="27"/>
      <c r="F732" s="32" t="str">
        <f aca="false">IF(OR(A732="",B732=""),"",IF(Settings!$B$13="Y",INT(IF(UPPER(E732)="Y",D732,MAX(0,D732-Settings!$B$9)))+IF(MOD(IF(UPPER(E732)="Y",D732,MAX(0,D732-Settings!$B$9)),1)&lt;0.25,0,IF(MOD(IF(UPPER(E732)="Y",D732,MAX(0,D732-Settings!$B$9)),1)&lt;=0.5,0.5,1)),IF(UPPER(E732)="Y",D732,MAX(0,D732-Settings!$B$9))))</f>
        <v/>
      </c>
      <c r="G732" s="33" t="str">
        <f aca="false">IF(F732="","",IFERROR(INDEX(Employees!$I$5:$I$104,MATCH(B732,Employees!$A$5:$A$104,0)),0))</f>
        <v/>
      </c>
      <c r="H732" s="34" t="str">
        <f aca="false">IF(F732="","",ROUND(F732*G732,0))</f>
        <v/>
      </c>
      <c r="I732" s="35" t="str">
        <f aca="false">IF(A732="","","Q"&amp;(INT(MOD(MONTH(A732)-4,12)/3)+1)&amp;" "&amp;IF(MONTH(A732)&gt;=4,YEAR(A732),YEAR(A732)-1)&amp;"-"&amp;RIGHT(IF(MONTH(A732)&gt;=4,YEAR(A732),YEAR(A732)-1)+1,2))</f>
        <v/>
      </c>
      <c r="J732" s="27"/>
      <c r="K732" s="27"/>
    </row>
    <row r="733" customFormat="false" ht="15" hidden="false" customHeight="true" outlineLevel="0" collapsed="false">
      <c r="A733" s="36"/>
      <c r="B733" s="27"/>
      <c r="C733" s="30" t="str">
        <f aca="false">IF(B733="","",IFERROR(INDEX(Employees!$B$5:$B$104,MATCH(B733,Employees!$A$5:$A$104,0)),"Unknown code"))</f>
        <v/>
      </c>
      <c r="D733" s="37"/>
      <c r="E733" s="27"/>
      <c r="F733" s="32" t="str">
        <f aca="false">IF(OR(A733="",B733=""),"",IF(Settings!$B$13="Y",INT(IF(UPPER(E733)="Y",D733,MAX(0,D733-Settings!$B$9)))+IF(MOD(IF(UPPER(E733)="Y",D733,MAX(0,D733-Settings!$B$9)),1)&lt;0.25,0,IF(MOD(IF(UPPER(E733)="Y",D733,MAX(0,D733-Settings!$B$9)),1)&lt;=0.5,0.5,1)),IF(UPPER(E733)="Y",D733,MAX(0,D733-Settings!$B$9))))</f>
        <v/>
      </c>
      <c r="G733" s="33" t="str">
        <f aca="false">IF(F733="","",IFERROR(INDEX(Employees!$I$5:$I$104,MATCH(B733,Employees!$A$5:$A$104,0)),0))</f>
        <v/>
      </c>
      <c r="H733" s="34" t="str">
        <f aca="false">IF(F733="","",ROUND(F733*G733,0))</f>
        <v/>
      </c>
      <c r="I733" s="35" t="str">
        <f aca="false">IF(A733="","","Q"&amp;(INT(MOD(MONTH(A733)-4,12)/3)+1)&amp;" "&amp;IF(MONTH(A733)&gt;=4,YEAR(A733),YEAR(A733)-1)&amp;"-"&amp;RIGHT(IF(MONTH(A733)&gt;=4,YEAR(A733),YEAR(A733)-1)+1,2))</f>
        <v/>
      </c>
      <c r="J733" s="27"/>
      <c r="K733" s="27"/>
    </row>
    <row r="734" customFormat="false" ht="15" hidden="false" customHeight="true" outlineLevel="0" collapsed="false">
      <c r="A734" s="36"/>
      <c r="B734" s="27"/>
      <c r="C734" s="30" t="str">
        <f aca="false">IF(B734="","",IFERROR(INDEX(Employees!$B$5:$B$104,MATCH(B734,Employees!$A$5:$A$104,0)),"Unknown code"))</f>
        <v/>
      </c>
      <c r="D734" s="37"/>
      <c r="E734" s="27"/>
      <c r="F734" s="32" t="str">
        <f aca="false">IF(OR(A734="",B734=""),"",IF(Settings!$B$13="Y",INT(IF(UPPER(E734)="Y",D734,MAX(0,D734-Settings!$B$9)))+IF(MOD(IF(UPPER(E734)="Y",D734,MAX(0,D734-Settings!$B$9)),1)&lt;0.25,0,IF(MOD(IF(UPPER(E734)="Y",D734,MAX(0,D734-Settings!$B$9)),1)&lt;=0.5,0.5,1)),IF(UPPER(E734)="Y",D734,MAX(0,D734-Settings!$B$9))))</f>
        <v/>
      </c>
      <c r="G734" s="33" t="str">
        <f aca="false">IF(F734="","",IFERROR(INDEX(Employees!$I$5:$I$104,MATCH(B734,Employees!$A$5:$A$104,0)),0))</f>
        <v/>
      </c>
      <c r="H734" s="34" t="str">
        <f aca="false">IF(F734="","",ROUND(F734*G734,0))</f>
        <v/>
      </c>
      <c r="I734" s="35" t="str">
        <f aca="false">IF(A734="","","Q"&amp;(INT(MOD(MONTH(A734)-4,12)/3)+1)&amp;" "&amp;IF(MONTH(A734)&gt;=4,YEAR(A734),YEAR(A734)-1)&amp;"-"&amp;RIGHT(IF(MONTH(A734)&gt;=4,YEAR(A734),YEAR(A734)-1)+1,2))</f>
        <v/>
      </c>
      <c r="J734" s="27"/>
      <c r="K734" s="27"/>
    </row>
    <row r="735" customFormat="false" ht="15" hidden="false" customHeight="true" outlineLevel="0" collapsed="false">
      <c r="A735" s="36"/>
      <c r="B735" s="27"/>
      <c r="C735" s="30" t="str">
        <f aca="false">IF(B735="","",IFERROR(INDEX(Employees!$B$5:$B$104,MATCH(B735,Employees!$A$5:$A$104,0)),"Unknown code"))</f>
        <v/>
      </c>
      <c r="D735" s="37"/>
      <c r="E735" s="27"/>
      <c r="F735" s="32" t="str">
        <f aca="false">IF(OR(A735="",B735=""),"",IF(Settings!$B$13="Y",INT(IF(UPPER(E735)="Y",D735,MAX(0,D735-Settings!$B$9)))+IF(MOD(IF(UPPER(E735)="Y",D735,MAX(0,D735-Settings!$B$9)),1)&lt;0.25,0,IF(MOD(IF(UPPER(E735)="Y",D735,MAX(0,D735-Settings!$B$9)),1)&lt;=0.5,0.5,1)),IF(UPPER(E735)="Y",D735,MAX(0,D735-Settings!$B$9))))</f>
        <v/>
      </c>
      <c r="G735" s="33" t="str">
        <f aca="false">IF(F735="","",IFERROR(INDEX(Employees!$I$5:$I$104,MATCH(B735,Employees!$A$5:$A$104,0)),0))</f>
        <v/>
      </c>
      <c r="H735" s="34" t="str">
        <f aca="false">IF(F735="","",ROUND(F735*G735,0))</f>
        <v/>
      </c>
      <c r="I735" s="35" t="str">
        <f aca="false">IF(A735="","","Q"&amp;(INT(MOD(MONTH(A735)-4,12)/3)+1)&amp;" "&amp;IF(MONTH(A735)&gt;=4,YEAR(A735),YEAR(A735)-1)&amp;"-"&amp;RIGHT(IF(MONTH(A735)&gt;=4,YEAR(A735),YEAR(A735)-1)+1,2))</f>
        <v/>
      </c>
      <c r="J735" s="27"/>
      <c r="K735" s="27"/>
    </row>
    <row r="736" customFormat="false" ht="15" hidden="false" customHeight="true" outlineLevel="0" collapsed="false">
      <c r="A736" s="36"/>
      <c r="B736" s="27"/>
      <c r="C736" s="30" t="str">
        <f aca="false">IF(B736="","",IFERROR(INDEX(Employees!$B$5:$B$104,MATCH(B736,Employees!$A$5:$A$104,0)),"Unknown code"))</f>
        <v/>
      </c>
      <c r="D736" s="37"/>
      <c r="E736" s="27"/>
      <c r="F736" s="32" t="str">
        <f aca="false">IF(OR(A736="",B736=""),"",IF(Settings!$B$13="Y",INT(IF(UPPER(E736)="Y",D736,MAX(0,D736-Settings!$B$9)))+IF(MOD(IF(UPPER(E736)="Y",D736,MAX(0,D736-Settings!$B$9)),1)&lt;0.25,0,IF(MOD(IF(UPPER(E736)="Y",D736,MAX(0,D736-Settings!$B$9)),1)&lt;=0.5,0.5,1)),IF(UPPER(E736)="Y",D736,MAX(0,D736-Settings!$B$9))))</f>
        <v/>
      </c>
      <c r="G736" s="33" t="str">
        <f aca="false">IF(F736="","",IFERROR(INDEX(Employees!$I$5:$I$104,MATCH(B736,Employees!$A$5:$A$104,0)),0))</f>
        <v/>
      </c>
      <c r="H736" s="34" t="str">
        <f aca="false">IF(F736="","",ROUND(F736*G736,0))</f>
        <v/>
      </c>
      <c r="I736" s="35" t="str">
        <f aca="false">IF(A736="","","Q"&amp;(INT(MOD(MONTH(A736)-4,12)/3)+1)&amp;" "&amp;IF(MONTH(A736)&gt;=4,YEAR(A736),YEAR(A736)-1)&amp;"-"&amp;RIGHT(IF(MONTH(A736)&gt;=4,YEAR(A736),YEAR(A736)-1)+1,2))</f>
        <v/>
      </c>
      <c r="J736" s="27"/>
      <c r="K736" s="27"/>
    </row>
    <row r="737" customFormat="false" ht="15" hidden="false" customHeight="true" outlineLevel="0" collapsed="false">
      <c r="A737" s="36"/>
      <c r="B737" s="27"/>
      <c r="C737" s="30" t="str">
        <f aca="false">IF(B737="","",IFERROR(INDEX(Employees!$B$5:$B$104,MATCH(B737,Employees!$A$5:$A$104,0)),"Unknown code"))</f>
        <v/>
      </c>
      <c r="D737" s="37"/>
      <c r="E737" s="27"/>
      <c r="F737" s="32" t="str">
        <f aca="false">IF(OR(A737="",B737=""),"",IF(Settings!$B$13="Y",INT(IF(UPPER(E737)="Y",D737,MAX(0,D737-Settings!$B$9)))+IF(MOD(IF(UPPER(E737)="Y",D737,MAX(0,D737-Settings!$B$9)),1)&lt;0.25,0,IF(MOD(IF(UPPER(E737)="Y",D737,MAX(0,D737-Settings!$B$9)),1)&lt;=0.5,0.5,1)),IF(UPPER(E737)="Y",D737,MAX(0,D737-Settings!$B$9))))</f>
        <v/>
      </c>
      <c r="G737" s="33" t="str">
        <f aca="false">IF(F737="","",IFERROR(INDEX(Employees!$I$5:$I$104,MATCH(B737,Employees!$A$5:$A$104,0)),0))</f>
        <v/>
      </c>
      <c r="H737" s="34" t="str">
        <f aca="false">IF(F737="","",ROUND(F737*G737,0))</f>
        <v/>
      </c>
      <c r="I737" s="35" t="str">
        <f aca="false">IF(A737="","","Q"&amp;(INT(MOD(MONTH(A737)-4,12)/3)+1)&amp;" "&amp;IF(MONTH(A737)&gt;=4,YEAR(A737),YEAR(A737)-1)&amp;"-"&amp;RIGHT(IF(MONTH(A737)&gt;=4,YEAR(A737),YEAR(A737)-1)+1,2))</f>
        <v/>
      </c>
      <c r="J737" s="27"/>
      <c r="K737" s="27"/>
    </row>
    <row r="738" customFormat="false" ht="15" hidden="false" customHeight="true" outlineLevel="0" collapsed="false">
      <c r="A738" s="36"/>
      <c r="B738" s="27"/>
      <c r="C738" s="30" t="str">
        <f aca="false">IF(B738="","",IFERROR(INDEX(Employees!$B$5:$B$104,MATCH(B738,Employees!$A$5:$A$104,0)),"Unknown code"))</f>
        <v/>
      </c>
      <c r="D738" s="37"/>
      <c r="E738" s="27"/>
      <c r="F738" s="32" t="str">
        <f aca="false">IF(OR(A738="",B738=""),"",IF(Settings!$B$13="Y",INT(IF(UPPER(E738)="Y",D738,MAX(0,D738-Settings!$B$9)))+IF(MOD(IF(UPPER(E738)="Y",D738,MAX(0,D738-Settings!$B$9)),1)&lt;0.25,0,IF(MOD(IF(UPPER(E738)="Y",D738,MAX(0,D738-Settings!$B$9)),1)&lt;=0.5,0.5,1)),IF(UPPER(E738)="Y",D738,MAX(0,D738-Settings!$B$9))))</f>
        <v/>
      </c>
      <c r="G738" s="33" t="str">
        <f aca="false">IF(F738="","",IFERROR(INDEX(Employees!$I$5:$I$104,MATCH(B738,Employees!$A$5:$A$104,0)),0))</f>
        <v/>
      </c>
      <c r="H738" s="34" t="str">
        <f aca="false">IF(F738="","",ROUND(F738*G738,0))</f>
        <v/>
      </c>
      <c r="I738" s="35" t="str">
        <f aca="false">IF(A738="","","Q"&amp;(INT(MOD(MONTH(A738)-4,12)/3)+1)&amp;" "&amp;IF(MONTH(A738)&gt;=4,YEAR(A738),YEAR(A738)-1)&amp;"-"&amp;RIGHT(IF(MONTH(A738)&gt;=4,YEAR(A738),YEAR(A738)-1)+1,2))</f>
        <v/>
      </c>
      <c r="J738" s="27"/>
      <c r="K738" s="27"/>
    </row>
    <row r="739" customFormat="false" ht="15" hidden="false" customHeight="true" outlineLevel="0" collapsed="false">
      <c r="A739" s="36"/>
      <c r="B739" s="27"/>
      <c r="C739" s="30" t="str">
        <f aca="false">IF(B739="","",IFERROR(INDEX(Employees!$B$5:$B$104,MATCH(B739,Employees!$A$5:$A$104,0)),"Unknown code"))</f>
        <v/>
      </c>
      <c r="D739" s="37"/>
      <c r="E739" s="27"/>
      <c r="F739" s="32" t="str">
        <f aca="false">IF(OR(A739="",B739=""),"",IF(Settings!$B$13="Y",INT(IF(UPPER(E739)="Y",D739,MAX(0,D739-Settings!$B$9)))+IF(MOD(IF(UPPER(E739)="Y",D739,MAX(0,D739-Settings!$B$9)),1)&lt;0.25,0,IF(MOD(IF(UPPER(E739)="Y",D739,MAX(0,D739-Settings!$B$9)),1)&lt;=0.5,0.5,1)),IF(UPPER(E739)="Y",D739,MAX(0,D739-Settings!$B$9))))</f>
        <v/>
      </c>
      <c r="G739" s="33" t="str">
        <f aca="false">IF(F739="","",IFERROR(INDEX(Employees!$I$5:$I$104,MATCH(B739,Employees!$A$5:$A$104,0)),0))</f>
        <v/>
      </c>
      <c r="H739" s="34" t="str">
        <f aca="false">IF(F739="","",ROUND(F739*G739,0))</f>
        <v/>
      </c>
      <c r="I739" s="35" t="str">
        <f aca="false">IF(A739="","","Q"&amp;(INT(MOD(MONTH(A739)-4,12)/3)+1)&amp;" "&amp;IF(MONTH(A739)&gt;=4,YEAR(A739),YEAR(A739)-1)&amp;"-"&amp;RIGHT(IF(MONTH(A739)&gt;=4,YEAR(A739),YEAR(A739)-1)+1,2))</f>
        <v/>
      </c>
      <c r="J739" s="27"/>
      <c r="K739" s="27"/>
    </row>
    <row r="740" customFormat="false" ht="15" hidden="false" customHeight="true" outlineLevel="0" collapsed="false">
      <c r="A740" s="36"/>
      <c r="B740" s="27"/>
      <c r="C740" s="30" t="str">
        <f aca="false">IF(B740="","",IFERROR(INDEX(Employees!$B$5:$B$104,MATCH(B740,Employees!$A$5:$A$104,0)),"Unknown code"))</f>
        <v/>
      </c>
      <c r="D740" s="37"/>
      <c r="E740" s="27"/>
      <c r="F740" s="32" t="str">
        <f aca="false">IF(OR(A740="",B740=""),"",IF(Settings!$B$13="Y",INT(IF(UPPER(E740)="Y",D740,MAX(0,D740-Settings!$B$9)))+IF(MOD(IF(UPPER(E740)="Y",D740,MAX(0,D740-Settings!$B$9)),1)&lt;0.25,0,IF(MOD(IF(UPPER(E740)="Y",D740,MAX(0,D740-Settings!$B$9)),1)&lt;=0.5,0.5,1)),IF(UPPER(E740)="Y",D740,MAX(0,D740-Settings!$B$9))))</f>
        <v/>
      </c>
      <c r="G740" s="33" t="str">
        <f aca="false">IF(F740="","",IFERROR(INDEX(Employees!$I$5:$I$104,MATCH(B740,Employees!$A$5:$A$104,0)),0))</f>
        <v/>
      </c>
      <c r="H740" s="34" t="str">
        <f aca="false">IF(F740="","",ROUND(F740*G740,0))</f>
        <v/>
      </c>
      <c r="I740" s="35" t="str">
        <f aca="false">IF(A740="","","Q"&amp;(INT(MOD(MONTH(A740)-4,12)/3)+1)&amp;" "&amp;IF(MONTH(A740)&gt;=4,YEAR(A740),YEAR(A740)-1)&amp;"-"&amp;RIGHT(IF(MONTH(A740)&gt;=4,YEAR(A740),YEAR(A740)-1)+1,2))</f>
        <v/>
      </c>
      <c r="J740" s="27"/>
      <c r="K740" s="27"/>
    </row>
    <row r="741" customFormat="false" ht="15" hidden="false" customHeight="true" outlineLevel="0" collapsed="false">
      <c r="A741" s="36"/>
      <c r="B741" s="27"/>
      <c r="C741" s="30" t="str">
        <f aca="false">IF(B741="","",IFERROR(INDEX(Employees!$B$5:$B$104,MATCH(B741,Employees!$A$5:$A$104,0)),"Unknown code"))</f>
        <v/>
      </c>
      <c r="D741" s="37"/>
      <c r="E741" s="27"/>
      <c r="F741" s="32" t="str">
        <f aca="false">IF(OR(A741="",B741=""),"",IF(Settings!$B$13="Y",INT(IF(UPPER(E741)="Y",D741,MAX(0,D741-Settings!$B$9)))+IF(MOD(IF(UPPER(E741)="Y",D741,MAX(0,D741-Settings!$B$9)),1)&lt;0.25,0,IF(MOD(IF(UPPER(E741)="Y",D741,MAX(0,D741-Settings!$B$9)),1)&lt;=0.5,0.5,1)),IF(UPPER(E741)="Y",D741,MAX(0,D741-Settings!$B$9))))</f>
        <v/>
      </c>
      <c r="G741" s="33" t="str">
        <f aca="false">IF(F741="","",IFERROR(INDEX(Employees!$I$5:$I$104,MATCH(B741,Employees!$A$5:$A$104,0)),0))</f>
        <v/>
      </c>
      <c r="H741" s="34" t="str">
        <f aca="false">IF(F741="","",ROUND(F741*G741,0))</f>
        <v/>
      </c>
      <c r="I741" s="35" t="str">
        <f aca="false">IF(A741="","","Q"&amp;(INT(MOD(MONTH(A741)-4,12)/3)+1)&amp;" "&amp;IF(MONTH(A741)&gt;=4,YEAR(A741),YEAR(A741)-1)&amp;"-"&amp;RIGHT(IF(MONTH(A741)&gt;=4,YEAR(A741),YEAR(A741)-1)+1,2))</f>
        <v/>
      </c>
      <c r="J741" s="27"/>
      <c r="K741" s="27"/>
    </row>
    <row r="742" customFormat="false" ht="15" hidden="false" customHeight="true" outlineLevel="0" collapsed="false">
      <c r="A742" s="36"/>
      <c r="B742" s="27"/>
      <c r="C742" s="30" t="str">
        <f aca="false">IF(B742="","",IFERROR(INDEX(Employees!$B$5:$B$104,MATCH(B742,Employees!$A$5:$A$104,0)),"Unknown code"))</f>
        <v/>
      </c>
      <c r="D742" s="37"/>
      <c r="E742" s="27"/>
      <c r="F742" s="32" t="str">
        <f aca="false">IF(OR(A742="",B742=""),"",IF(Settings!$B$13="Y",INT(IF(UPPER(E742)="Y",D742,MAX(0,D742-Settings!$B$9)))+IF(MOD(IF(UPPER(E742)="Y",D742,MAX(0,D742-Settings!$B$9)),1)&lt;0.25,0,IF(MOD(IF(UPPER(E742)="Y",D742,MAX(0,D742-Settings!$B$9)),1)&lt;=0.5,0.5,1)),IF(UPPER(E742)="Y",D742,MAX(0,D742-Settings!$B$9))))</f>
        <v/>
      </c>
      <c r="G742" s="33" t="str">
        <f aca="false">IF(F742="","",IFERROR(INDEX(Employees!$I$5:$I$104,MATCH(B742,Employees!$A$5:$A$104,0)),0))</f>
        <v/>
      </c>
      <c r="H742" s="34" t="str">
        <f aca="false">IF(F742="","",ROUND(F742*G742,0))</f>
        <v/>
      </c>
      <c r="I742" s="35" t="str">
        <f aca="false">IF(A742="","","Q"&amp;(INT(MOD(MONTH(A742)-4,12)/3)+1)&amp;" "&amp;IF(MONTH(A742)&gt;=4,YEAR(A742),YEAR(A742)-1)&amp;"-"&amp;RIGHT(IF(MONTH(A742)&gt;=4,YEAR(A742),YEAR(A742)-1)+1,2))</f>
        <v/>
      </c>
      <c r="J742" s="27"/>
      <c r="K742" s="27"/>
    </row>
    <row r="743" customFormat="false" ht="15" hidden="false" customHeight="true" outlineLevel="0" collapsed="false">
      <c r="A743" s="36"/>
      <c r="B743" s="27"/>
      <c r="C743" s="30" t="str">
        <f aca="false">IF(B743="","",IFERROR(INDEX(Employees!$B$5:$B$104,MATCH(B743,Employees!$A$5:$A$104,0)),"Unknown code"))</f>
        <v/>
      </c>
      <c r="D743" s="37"/>
      <c r="E743" s="27"/>
      <c r="F743" s="32" t="str">
        <f aca="false">IF(OR(A743="",B743=""),"",IF(Settings!$B$13="Y",INT(IF(UPPER(E743)="Y",D743,MAX(0,D743-Settings!$B$9)))+IF(MOD(IF(UPPER(E743)="Y",D743,MAX(0,D743-Settings!$B$9)),1)&lt;0.25,0,IF(MOD(IF(UPPER(E743)="Y",D743,MAX(0,D743-Settings!$B$9)),1)&lt;=0.5,0.5,1)),IF(UPPER(E743)="Y",D743,MAX(0,D743-Settings!$B$9))))</f>
        <v/>
      </c>
      <c r="G743" s="33" t="str">
        <f aca="false">IF(F743="","",IFERROR(INDEX(Employees!$I$5:$I$104,MATCH(B743,Employees!$A$5:$A$104,0)),0))</f>
        <v/>
      </c>
      <c r="H743" s="34" t="str">
        <f aca="false">IF(F743="","",ROUND(F743*G743,0))</f>
        <v/>
      </c>
      <c r="I743" s="35" t="str">
        <f aca="false">IF(A743="","","Q"&amp;(INT(MOD(MONTH(A743)-4,12)/3)+1)&amp;" "&amp;IF(MONTH(A743)&gt;=4,YEAR(A743),YEAR(A743)-1)&amp;"-"&amp;RIGHT(IF(MONTH(A743)&gt;=4,YEAR(A743),YEAR(A743)-1)+1,2))</f>
        <v/>
      </c>
      <c r="J743" s="27"/>
      <c r="K743" s="27"/>
    </row>
    <row r="744" customFormat="false" ht="15" hidden="false" customHeight="true" outlineLevel="0" collapsed="false">
      <c r="A744" s="36"/>
      <c r="B744" s="27"/>
      <c r="C744" s="30" t="str">
        <f aca="false">IF(B744="","",IFERROR(INDEX(Employees!$B$5:$B$104,MATCH(B744,Employees!$A$5:$A$104,0)),"Unknown code"))</f>
        <v/>
      </c>
      <c r="D744" s="37"/>
      <c r="E744" s="27"/>
      <c r="F744" s="32" t="str">
        <f aca="false">IF(OR(A744="",B744=""),"",IF(Settings!$B$13="Y",INT(IF(UPPER(E744)="Y",D744,MAX(0,D744-Settings!$B$9)))+IF(MOD(IF(UPPER(E744)="Y",D744,MAX(0,D744-Settings!$B$9)),1)&lt;0.25,0,IF(MOD(IF(UPPER(E744)="Y",D744,MAX(0,D744-Settings!$B$9)),1)&lt;=0.5,0.5,1)),IF(UPPER(E744)="Y",D744,MAX(0,D744-Settings!$B$9))))</f>
        <v/>
      </c>
      <c r="G744" s="33" t="str">
        <f aca="false">IF(F744="","",IFERROR(INDEX(Employees!$I$5:$I$104,MATCH(B744,Employees!$A$5:$A$104,0)),0))</f>
        <v/>
      </c>
      <c r="H744" s="34" t="str">
        <f aca="false">IF(F744="","",ROUND(F744*G744,0))</f>
        <v/>
      </c>
      <c r="I744" s="35" t="str">
        <f aca="false">IF(A744="","","Q"&amp;(INT(MOD(MONTH(A744)-4,12)/3)+1)&amp;" "&amp;IF(MONTH(A744)&gt;=4,YEAR(A744),YEAR(A744)-1)&amp;"-"&amp;RIGHT(IF(MONTH(A744)&gt;=4,YEAR(A744),YEAR(A744)-1)+1,2))</f>
        <v/>
      </c>
      <c r="J744" s="27"/>
      <c r="K744" s="27"/>
    </row>
    <row r="745" customFormat="false" ht="15" hidden="false" customHeight="true" outlineLevel="0" collapsed="false">
      <c r="A745" s="36"/>
      <c r="B745" s="27"/>
      <c r="C745" s="30" t="str">
        <f aca="false">IF(B745="","",IFERROR(INDEX(Employees!$B$5:$B$104,MATCH(B745,Employees!$A$5:$A$104,0)),"Unknown code"))</f>
        <v/>
      </c>
      <c r="D745" s="37"/>
      <c r="E745" s="27"/>
      <c r="F745" s="32" t="str">
        <f aca="false">IF(OR(A745="",B745=""),"",IF(Settings!$B$13="Y",INT(IF(UPPER(E745)="Y",D745,MAX(0,D745-Settings!$B$9)))+IF(MOD(IF(UPPER(E745)="Y",D745,MAX(0,D745-Settings!$B$9)),1)&lt;0.25,0,IF(MOD(IF(UPPER(E745)="Y",D745,MAX(0,D745-Settings!$B$9)),1)&lt;=0.5,0.5,1)),IF(UPPER(E745)="Y",D745,MAX(0,D745-Settings!$B$9))))</f>
        <v/>
      </c>
      <c r="G745" s="33" t="str">
        <f aca="false">IF(F745="","",IFERROR(INDEX(Employees!$I$5:$I$104,MATCH(B745,Employees!$A$5:$A$104,0)),0))</f>
        <v/>
      </c>
      <c r="H745" s="34" t="str">
        <f aca="false">IF(F745="","",ROUND(F745*G745,0))</f>
        <v/>
      </c>
      <c r="I745" s="35" t="str">
        <f aca="false">IF(A745="","","Q"&amp;(INT(MOD(MONTH(A745)-4,12)/3)+1)&amp;" "&amp;IF(MONTH(A745)&gt;=4,YEAR(A745),YEAR(A745)-1)&amp;"-"&amp;RIGHT(IF(MONTH(A745)&gt;=4,YEAR(A745),YEAR(A745)-1)+1,2))</f>
        <v/>
      </c>
      <c r="J745" s="27"/>
      <c r="K745" s="27"/>
    </row>
    <row r="746" customFormat="false" ht="15" hidden="false" customHeight="true" outlineLevel="0" collapsed="false">
      <c r="A746" s="36"/>
      <c r="B746" s="27"/>
      <c r="C746" s="30" t="str">
        <f aca="false">IF(B746="","",IFERROR(INDEX(Employees!$B$5:$B$104,MATCH(B746,Employees!$A$5:$A$104,0)),"Unknown code"))</f>
        <v/>
      </c>
      <c r="D746" s="37"/>
      <c r="E746" s="27"/>
      <c r="F746" s="32" t="str">
        <f aca="false">IF(OR(A746="",B746=""),"",IF(Settings!$B$13="Y",INT(IF(UPPER(E746)="Y",D746,MAX(0,D746-Settings!$B$9)))+IF(MOD(IF(UPPER(E746)="Y",D746,MAX(0,D746-Settings!$B$9)),1)&lt;0.25,0,IF(MOD(IF(UPPER(E746)="Y",D746,MAX(0,D746-Settings!$B$9)),1)&lt;=0.5,0.5,1)),IF(UPPER(E746)="Y",D746,MAX(0,D746-Settings!$B$9))))</f>
        <v/>
      </c>
      <c r="G746" s="33" t="str">
        <f aca="false">IF(F746="","",IFERROR(INDEX(Employees!$I$5:$I$104,MATCH(B746,Employees!$A$5:$A$104,0)),0))</f>
        <v/>
      </c>
      <c r="H746" s="34" t="str">
        <f aca="false">IF(F746="","",ROUND(F746*G746,0))</f>
        <v/>
      </c>
      <c r="I746" s="35" t="str">
        <f aca="false">IF(A746="","","Q"&amp;(INT(MOD(MONTH(A746)-4,12)/3)+1)&amp;" "&amp;IF(MONTH(A746)&gt;=4,YEAR(A746),YEAR(A746)-1)&amp;"-"&amp;RIGHT(IF(MONTH(A746)&gt;=4,YEAR(A746),YEAR(A746)-1)+1,2))</f>
        <v/>
      </c>
      <c r="J746" s="27"/>
      <c r="K746" s="27"/>
    </row>
    <row r="747" customFormat="false" ht="15" hidden="false" customHeight="true" outlineLevel="0" collapsed="false">
      <c r="A747" s="36"/>
      <c r="B747" s="27"/>
      <c r="C747" s="30" t="str">
        <f aca="false">IF(B747="","",IFERROR(INDEX(Employees!$B$5:$B$104,MATCH(B747,Employees!$A$5:$A$104,0)),"Unknown code"))</f>
        <v/>
      </c>
      <c r="D747" s="37"/>
      <c r="E747" s="27"/>
      <c r="F747" s="32" t="str">
        <f aca="false">IF(OR(A747="",B747=""),"",IF(Settings!$B$13="Y",INT(IF(UPPER(E747)="Y",D747,MAX(0,D747-Settings!$B$9)))+IF(MOD(IF(UPPER(E747)="Y",D747,MAX(0,D747-Settings!$B$9)),1)&lt;0.25,0,IF(MOD(IF(UPPER(E747)="Y",D747,MAX(0,D747-Settings!$B$9)),1)&lt;=0.5,0.5,1)),IF(UPPER(E747)="Y",D747,MAX(0,D747-Settings!$B$9))))</f>
        <v/>
      </c>
      <c r="G747" s="33" t="str">
        <f aca="false">IF(F747="","",IFERROR(INDEX(Employees!$I$5:$I$104,MATCH(B747,Employees!$A$5:$A$104,0)),0))</f>
        <v/>
      </c>
      <c r="H747" s="34" t="str">
        <f aca="false">IF(F747="","",ROUND(F747*G747,0))</f>
        <v/>
      </c>
      <c r="I747" s="35" t="str">
        <f aca="false">IF(A747="","","Q"&amp;(INT(MOD(MONTH(A747)-4,12)/3)+1)&amp;" "&amp;IF(MONTH(A747)&gt;=4,YEAR(A747),YEAR(A747)-1)&amp;"-"&amp;RIGHT(IF(MONTH(A747)&gt;=4,YEAR(A747),YEAR(A747)-1)+1,2))</f>
        <v/>
      </c>
      <c r="J747" s="27"/>
      <c r="K747" s="27"/>
    </row>
    <row r="748" customFormat="false" ht="15" hidden="false" customHeight="true" outlineLevel="0" collapsed="false">
      <c r="A748" s="36"/>
      <c r="B748" s="27"/>
      <c r="C748" s="30" t="str">
        <f aca="false">IF(B748="","",IFERROR(INDEX(Employees!$B$5:$B$104,MATCH(B748,Employees!$A$5:$A$104,0)),"Unknown code"))</f>
        <v/>
      </c>
      <c r="D748" s="37"/>
      <c r="E748" s="27"/>
      <c r="F748" s="32" t="str">
        <f aca="false">IF(OR(A748="",B748=""),"",IF(Settings!$B$13="Y",INT(IF(UPPER(E748)="Y",D748,MAX(0,D748-Settings!$B$9)))+IF(MOD(IF(UPPER(E748)="Y",D748,MAX(0,D748-Settings!$B$9)),1)&lt;0.25,0,IF(MOD(IF(UPPER(E748)="Y",D748,MAX(0,D748-Settings!$B$9)),1)&lt;=0.5,0.5,1)),IF(UPPER(E748)="Y",D748,MAX(0,D748-Settings!$B$9))))</f>
        <v/>
      </c>
      <c r="G748" s="33" t="str">
        <f aca="false">IF(F748="","",IFERROR(INDEX(Employees!$I$5:$I$104,MATCH(B748,Employees!$A$5:$A$104,0)),0))</f>
        <v/>
      </c>
      <c r="H748" s="34" t="str">
        <f aca="false">IF(F748="","",ROUND(F748*G748,0))</f>
        <v/>
      </c>
      <c r="I748" s="35" t="str">
        <f aca="false">IF(A748="","","Q"&amp;(INT(MOD(MONTH(A748)-4,12)/3)+1)&amp;" "&amp;IF(MONTH(A748)&gt;=4,YEAR(A748),YEAR(A748)-1)&amp;"-"&amp;RIGHT(IF(MONTH(A748)&gt;=4,YEAR(A748),YEAR(A748)-1)+1,2))</f>
        <v/>
      </c>
      <c r="J748" s="27"/>
      <c r="K748" s="27"/>
    </row>
    <row r="749" customFormat="false" ht="15" hidden="false" customHeight="true" outlineLevel="0" collapsed="false">
      <c r="A749" s="36"/>
      <c r="B749" s="27"/>
      <c r="C749" s="30" t="str">
        <f aca="false">IF(B749="","",IFERROR(INDEX(Employees!$B$5:$B$104,MATCH(B749,Employees!$A$5:$A$104,0)),"Unknown code"))</f>
        <v/>
      </c>
      <c r="D749" s="37"/>
      <c r="E749" s="27"/>
      <c r="F749" s="32" t="str">
        <f aca="false">IF(OR(A749="",B749=""),"",IF(Settings!$B$13="Y",INT(IF(UPPER(E749)="Y",D749,MAX(0,D749-Settings!$B$9)))+IF(MOD(IF(UPPER(E749)="Y",D749,MAX(0,D749-Settings!$B$9)),1)&lt;0.25,0,IF(MOD(IF(UPPER(E749)="Y",D749,MAX(0,D749-Settings!$B$9)),1)&lt;=0.5,0.5,1)),IF(UPPER(E749)="Y",D749,MAX(0,D749-Settings!$B$9))))</f>
        <v/>
      </c>
      <c r="G749" s="33" t="str">
        <f aca="false">IF(F749="","",IFERROR(INDEX(Employees!$I$5:$I$104,MATCH(B749,Employees!$A$5:$A$104,0)),0))</f>
        <v/>
      </c>
      <c r="H749" s="34" t="str">
        <f aca="false">IF(F749="","",ROUND(F749*G749,0))</f>
        <v/>
      </c>
      <c r="I749" s="35" t="str">
        <f aca="false">IF(A749="","","Q"&amp;(INT(MOD(MONTH(A749)-4,12)/3)+1)&amp;" "&amp;IF(MONTH(A749)&gt;=4,YEAR(A749),YEAR(A749)-1)&amp;"-"&amp;RIGHT(IF(MONTH(A749)&gt;=4,YEAR(A749),YEAR(A749)-1)+1,2))</f>
        <v/>
      </c>
      <c r="J749" s="27"/>
      <c r="K749" s="27"/>
    </row>
    <row r="750" customFormat="false" ht="15" hidden="false" customHeight="true" outlineLevel="0" collapsed="false">
      <c r="A750" s="36"/>
      <c r="B750" s="27"/>
      <c r="C750" s="30" t="str">
        <f aca="false">IF(B750="","",IFERROR(INDEX(Employees!$B$5:$B$104,MATCH(B750,Employees!$A$5:$A$104,0)),"Unknown code"))</f>
        <v/>
      </c>
      <c r="D750" s="37"/>
      <c r="E750" s="27"/>
      <c r="F750" s="32" t="str">
        <f aca="false">IF(OR(A750="",B750=""),"",IF(Settings!$B$13="Y",INT(IF(UPPER(E750)="Y",D750,MAX(0,D750-Settings!$B$9)))+IF(MOD(IF(UPPER(E750)="Y",D750,MAX(0,D750-Settings!$B$9)),1)&lt;0.25,0,IF(MOD(IF(UPPER(E750)="Y",D750,MAX(0,D750-Settings!$B$9)),1)&lt;=0.5,0.5,1)),IF(UPPER(E750)="Y",D750,MAX(0,D750-Settings!$B$9))))</f>
        <v/>
      </c>
      <c r="G750" s="33" t="str">
        <f aca="false">IF(F750="","",IFERROR(INDEX(Employees!$I$5:$I$104,MATCH(B750,Employees!$A$5:$A$104,0)),0))</f>
        <v/>
      </c>
      <c r="H750" s="34" t="str">
        <f aca="false">IF(F750="","",ROUND(F750*G750,0))</f>
        <v/>
      </c>
      <c r="I750" s="35" t="str">
        <f aca="false">IF(A750="","","Q"&amp;(INT(MOD(MONTH(A750)-4,12)/3)+1)&amp;" "&amp;IF(MONTH(A750)&gt;=4,YEAR(A750),YEAR(A750)-1)&amp;"-"&amp;RIGHT(IF(MONTH(A750)&gt;=4,YEAR(A750),YEAR(A750)-1)+1,2))</f>
        <v/>
      </c>
      <c r="J750" s="27"/>
      <c r="K750" s="27"/>
    </row>
    <row r="751" customFormat="false" ht="15" hidden="false" customHeight="true" outlineLevel="0" collapsed="false">
      <c r="A751" s="36"/>
      <c r="B751" s="27"/>
      <c r="C751" s="30" t="str">
        <f aca="false">IF(B751="","",IFERROR(INDEX(Employees!$B$5:$B$104,MATCH(B751,Employees!$A$5:$A$104,0)),"Unknown code"))</f>
        <v/>
      </c>
      <c r="D751" s="37"/>
      <c r="E751" s="27"/>
      <c r="F751" s="32" t="str">
        <f aca="false">IF(OR(A751="",B751=""),"",IF(Settings!$B$13="Y",INT(IF(UPPER(E751)="Y",D751,MAX(0,D751-Settings!$B$9)))+IF(MOD(IF(UPPER(E751)="Y",D751,MAX(0,D751-Settings!$B$9)),1)&lt;0.25,0,IF(MOD(IF(UPPER(E751)="Y",D751,MAX(0,D751-Settings!$B$9)),1)&lt;=0.5,0.5,1)),IF(UPPER(E751)="Y",D751,MAX(0,D751-Settings!$B$9))))</f>
        <v/>
      </c>
      <c r="G751" s="33" t="str">
        <f aca="false">IF(F751="","",IFERROR(INDEX(Employees!$I$5:$I$104,MATCH(B751,Employees!$A$5:$A$104,0)),0))</f>
        <v/>
      </c>
      <c r="H751" s="34" t="str">
        <f aca="false">IF(F751="","",ROUND(F751*G751,0))</f>
        <v/>
      </c>
      <c r="I751" s="35" t="str">
        <f aca="false">IF(A751="","","Q"&amp;(INT(MOD(MONTH(A751)-4,12)/3)+1)&amp;" "&amp;IF(MONTH(A751)&gt;=4,YEAR(A751),YEAR(A751)-1)&amp;"-"&amp;RIGHT(IF(MONTH(A751)&gt;=4,YEAR(A751),YEAR(A751)-1)+1,2))</f>
        <v/>
      </c>
      <c r="J751" s="27"/>
      <c r="K751" s="27"/>
    </row>
    <row r="752" customFormat="false" ht="15" hidden="false" customHeight="true" outlineLevel="0" collapsed="false">
      <c r="A752" s="36"/>
      <c r="B752" s="27"/>
      <c r="C752" s="30" t="str">
        <f aca="false">IF(B752="","",IFERROR(INDEX(Employees!$B$5:$B$104,MATCH(B752,Employees!$A$5:$A$104,0)),"Unknown code"))</f>
        <v/>
      </c>
      <c r="D752" s="37"/>
      <c r="E752" s="27"/>
      <c r="F752" s="32" t="str">
        <f aca="false">IF(OR(A752="",B752=""),"",IF(Settings!$B$13="Y",INT(IF(UPPER(E752)="Y",D752,MAX(0,D752-Settings!$B$9)))+IF(MOD(IF(UPPER(E752)="Y",D752,MAX(0,D752-Settings!$B$9)),1)&lt;0.25,0,IF(MOD(IF(UPPER(E752)="Y",D752,MAX(0,D752-Settings!$B$9)),1)&lt;=0.5,0.5,1)),IF(UPPER(E752)="Y",D752,MAX(0,D752-Settings!$B$9))))</f>
        <v/>
      </c>
      <c r="G752" s="33" t="str">
        <f aca="false">IF(F752="","",IFERROR(INDEX(Employees!$I$5:$I$104,MATCH(B752,Employees!$A$5:$A$104,0)),0))</f>
        <v/>
      </c>
      <c r="H752" s="34" t="str">
        <f aca="false">IF(F752="","",ROUND(F752*G752,0))</f>
        <v/>
      </c>
      <c r="I752" s="35" t="str">
        <f aca="false">IF(A752="","","Q"&amp;(INT(MOD(MONTH(A752)-4,12)/3)+1)&amp;" "&amp;IF(MONTH(A752)&gt;=4,YEAR(A752),YEAR(A752)-1)&amp;"-"&amp;RIGHT(IF(MONTH(A752)&gt;=4,YEAR(A752),YEAR(A752)-1)+1,2))</f>
        <v/>
      </c>
      <c r="J752" s="27"/>
      <c r="K752" s="27"/>
    </row>
    <row r="753" customFormat="false" ht="15" hidden="false" customHeight="true" outlineLevel="0" collapsed="false">
      <c r="A753" s="36"/>
      <c r="B753" s="27"/>
      <c r="C753" s="30" t="str">
        <f aca="false">IF(B753="","",IFERROR(INDEX(Employees!$B$5:$B$104,MATCH(B753,Employees!$A$5:$A$104,0)),"Unknown code"))</f>
        <v/>
      </c>
      <c r="D753" s="37"/>
      <c r="E753" s="27"/>
      <c r="F753" s="32" t="str">
        <f aca="false">IF(OR(A753="",B753=""),"",IF(Settings!$B$13="Y",INT(IF(UPPER(E753)="Y",D753,MAX(0,D753-Settings!$B$9)))+IF(MOD(IF(UPPER(E753)="Y",D753,MAX(0,D753-Settings!$B$9)),1)&lt;0.25,0,IF(MOD(IF(UPPER(E753)="Y",D753,MAX(0,D753-Settings!$B$9)),1)&lt;=0.5,0.5,1)),IF(UPPER(E753)="Y",D753,MAX(0,D753-Settings!$B$9))))</f>
        <v/>
      </c>
      <c r="G753" s="33" t="str">
        <f aca="false">IF(F753="","",IFERROR(INDEX(Employees!$I$5:$I$104,MATCH(B753,Employees!$A$5:$A$104,0)),0))</f>
        <v/>
      </c>
      <c r="H753" s="34" t="str">
        <f aca="false">IF(F753="","",ROUND(F753*G753,0))</f>
        <v/>
      </c>
      <c r="I753" s="35" t="str">
        <f aca="false">IF(A753="","","Q"&amp;(INT(MOD(MONTH(A753)-4,12)/3)+1)&amp;" "&amp;IF(MONTH(A753)&gt;=4,YEAR(A753),YEAR(A753)-1)&amp;"-"&amp;RIGHT(IF(MONTH(A753)&gt;=4,YEAR(A753),YEAR(A753)-1)+1,2))</f>
        <v/>
      </c>
      <c r="J753" s="27"/>
      <c r="K753" s="27"/>
    </row>
    <row r="754" customFormat="false" ht="15" hidden="false" customHeight="true" outlineLevel="0" collapsed="false">
      <c r="A754" s="36"/>
      <c r="B754" s="27"/>
      <c r="C754" s="30" t="str">
        <f aca="false">IF(B754="","",IFERROR(INDEX(Employees!$B$5:$B$104,MATCH(B754,Employees!$A$5:$A$104,0)),"Unknown code"))</f>
        <v/>
      </c>
      <c r="D754" s="37"/>
      <c r="E754" s="27"/>
      <c r="F754" s="32" t="str">
        <f aca="false">IF(OR(A754="",B754=""),"",IF(Settings!$B$13="Y",INT(IF(UPPER(E754)="Y",D754,MAX(0,D754-Settings!$B$9)))+IF(MOD(IF(UPPER(E754)="Y",D754,MAX(0,D754-Settings!$B$9)),1)&lt;0.25,0,IF(MOD(IF(UPPER(E754)="Y",D754,MAX(0,D754-Settings!$B$9)),1)&lt;=0.5,0.5,1)),IF(UPPER(E754)="Y",D754,MAX(0,D754-Settings!$B$9))))</f>
        <v/>
      </c>
      <c r="G754" s="33" t="str">
        <f aca="false">IF(F754="","",IFERROR(INDEX(Employees!$I$5:$I$104,MATCH(B754,Employees!$A$5:$A$104,0)),0))</f>
        <v/>
      </c>
      <c r="H754" s="34" t="str">
        <f aca="false">IF(F754="","",ROUND(F754*G754,0))</f>
        <v/>
      </c>
      <c r="I754" s="35" t="str">
        <f aca="false">IF(A754="","","Q"&amp;(INT(MOD(MONTH(A754)-4,12)/3)+1)&amp;" "&amp;IF(MONTH(A754)&gt;=4,YEAR(A754),YEAR(A754)-1)&amp;"-"&amp;RIGHT(IF(MONTH(A754)&gt;=4,YEAR(A754),YEAR(A754)-1)+1,2))</f>
        <v/>
      </c>
      <c r="J754" s="27"/>
      <c r="K754" s="27"/>
    </row>
    <row r="755" customFormat="false" ht="15" hidden="false" customHeight="true" outlineLevel="0" collapsed="false">
      <c r="A755" s="36"/>
      <c r="B755" s="27"/>
      <c r="C755" s="30" t="str">
        <f aca="false">IF(B755="","",IFERROR(INDEX(Employees!$B$5:$B$104,MATCH(B755,Employees!$A$5:$A$104,0)),"Unknown code"))</f>
        <v/>
      </c>
      <c r="D755" s="37"/>
      <c r="E755" s="27"/>
      <c r="F755" s="32" t="str">
        <f aca="false">IF(OR(A755="",B755=""),"",IF(Settings!$B$13="Y",INT(IF(UPPER(E755)="Y",D755,MAX(0,D755-Settings!$B$9)))+IF(MOD(IF(UPPER(E755)="Y",D755,MAX(0,D755-Settings!$B$9)),1)&lt;0.25,0,IF(MOD(IF(UPPER(E755)="Y",D755,MAX(0,D755-Settings!$B$9)),1)&lt;=0.5,0.5,1)),IF(UPPER(E755)="Y",D755,MAX(0,D755-Settings!$B$9))))</f>
        <v/>
      </c>
      <c r="G755" s="33" t="str">
        <f aca="false">IF(F755="","",IFERROR(INDEX(Employees!$I$5:$I$104,MATCH(B755,Employees!$A$5:$A$104,0)),0))</f>
        <v/>
      </c>
      <c r="H755" s="34" t="str">
        <f aca="false">IF(F755="","",ROUND(F755*G755,0))</f>
        <v/>
      </c>
      <c r="I755" s="35" t="str">
        <f aca="false">IF(A755="","","Q"&amp;(INT(MOD(MONTH(A755)-4,12)/3)+1)&amp;" "&amp;IF(MONTH(A755)&gt;=4,YEAR(A755),YEAR(A755)-1)&amp;"-"&amp;RIGHT(IF(MONTH(A755)&gt;=4,YEAR(A755),YEAR(A755)-1)+1,2))</f>
        <v/>
      </c>
      <c r="J755" s="27"/>
      <c r="K755" s="27"/>
    </row>
    <row r="756" customFormat="false" ht="15" hidden="false" customHeight="true" outlineLevel="0" collapsed="false">
      <c r="A756" s="36"/>
      <c r="B756" s="27"/>
      <c r="C756" s="30" t="str">
        <f aca="false">IF(B756="","",IFERROR(INDEX(Employees!$B$5:$B$104,MATCH(B756,Employees!$A$5:$A$104,0)),"Unknown code"))</f>
        <v/>
      </c>
      <c r="D756" s="37"/>
      <c r="E756" s="27"/>
      <c r="F756" s="32" t="str">
        <f aca="false">IF(OR(A756="",B756=""),"",IF(Settings!$B$13="Y",INT(IF(UPPER(E756)="Y",D756,MAX(0,D756-Settings!$B$9)))+IF(MOD(IF(UPPER(E756)="Y",D756,MAX(0,D756-Settings!$B$9)),1)&lt;0.25,0,IF(MOD(IF(UPPER(E756)="Y",D756,MAX(0,D756-Settings!$B$9)),1)&lt;=0.5,0.5,1)),IF(UPPER(E756)="Y",D756,MAX(0,D756-Settings!$B$9))))</f>
        <v/>
      </c>
      <c r="G756" s="33" t="str">
        <f aca="false">IF(F756="","",IFERROR(INDEX(Employees!$I$5:$I$104,MATCH(B756,Employees!$A$5:$A$104,0)),0))</f>
        <v/>
      </c>
      <c r="H756" s="34" t="str">
        <f aca="false">IF(F756="","",ROUND(F756*G756,0))</f>
        <v/>
      </c>
      <c r="I756" s="35" t="str">
        <f aca="false">IF(A756="","","Q"&amp;(INT(MOD(MONTH(A756)-4,12)/3)+1)&amp;" "&amp;IF(MONTH(A756)&gt;=4,YEAR(A756),YEAR(A756)-1)&amp;"-"&amp;RIGHT(IF(MONTH(A756)&gt;=4,YEAR(A756),YEAR(A756)-1)+1,2))</f>
        <v/>
      </c>
      <c r="J756" s="27"/>
      <c r="K756" s="27"/>
    </row>
    <row r="757" customFormat="false" ht="15" hidden="false" customHeight="true" outlineLevel="0" collapsed="false">
      <c r="A757" s="36"/>
      <c r="B757" s="27"/>
      <c r="C757" s="30" t="str">
        <f aca="false">IF(B757="","",IFERROR(INDEX(Employees!$B$5:$B$104,MATCH(B757,Employees!$A$5:$A$104,0)),"Unknown code"))</f>
        <v/>
      </c>
      <c r="D757" s="37"/>
      <c r="E757" s="27"/>
      <c r="F757" s="32" t="str">
        <f aca="false">IF(OR(A757="",B757=""),"",IF(Settings!$B$13="Y",INT(IF(UPPER(E757)="Y",D757,MAX(0,D757-Settings!$B$9)))+IF(MOD(IF(UPPER(E757)="Y",D757,MAX(0,D757-Settings!$B$9)),1)&lt;0.25,0,IF(MOD(IF(UPPER(E757)="Y",D757,MAX(0,D757-Settings!$B$9)),1)&lt;=0.5,0.5,1)),IF(UPPER(E757)="Y",D757,MAX(0,D757-Settings!$B$9))))</f>
        <v/>
      </c>
      <c r="G757" s="33" t="str">
        <f aca="false">IF(F757="","",IFERROR(INDEX(Employees!$I$5:$I$104,MATCH(B757,Employees!$A$5:$A$104,0)),0))</f>
        <v/>
      </c>
      <c r="H757" s="34" t="str">
        <f aca="false">IF(F757="","",ROUND(F757*G757,0))</f>
        <v/>
      </c>
      <c r="I757" s="35" t="str">
        <f aca="false">IF(A757="","","Q"&amp;(INT(MOD(MONTH(A757)-4,12)/3)+1)&amp;" "&amp;IF(MONTH(A757)&gt;=4,YEAR(A757),YEAR(A757)-1)&amp;"-"&amp;RIGHT(IF(MONTH(A757)&gt;=4,YEAR(A757),YEAR(A757)-1)+1,2))</f>
        <v/>
      </c>
      <c r="J757" s="27"/>
      <c r="K757" s="27"/>
    </row>
    <row r="758" customFormat="false" ht="15" hidden="false" customHeight="true" outlineLevel="0" collapsed="false">
      <c r="A758" s="36"/>
      <c r="B758" s="27"/>
      <c r="C758" s="30" t="str">
        <f aca="false">IF(B758="","",IFERROR(INDEX(Employees!$B$5:$B$104,MATCH(B758,Employees!$A$5:$A$104,0)),"Unknown code"))</f>
        <v/>
      </c>
      <c r="D758" s="37"/>
      <c r="E758" s="27"/>
      <c r="F758" s="32" t="str">
        <f aca="false">IF(OR(A758="",B758=""),"",IF(Settings!$B$13="Y",INT(IF(UPPER(E758)="Y",D758,MAX(0,D758-Settings!$B$9)))+IF(MOD(IF(UPPER(E758)="Y",D758,MAX(0,D758-Settings!$B$9)),1)&lt;0.25,0,IF(MOD(IF(UPPER(E758)="Y",D758,MAX(0,D758-Settings!$B$9)),1)&lt;=0.5,0.5,1)),IF(UPPER(E758)="Y",D758,MAX(0,D758-Settings!$B$9))))</f>
        <v/>
      </c>
      <c r="G758" s="33" t="str">
        <f aca="false">IF(F758="","",IFERROR(INDEX(Employees!$I$5:$I$104,MATCH(B758,Employees!$A$5:$A$104,0)),0))</f>
        <v/>
      </c>
      <c r="H758" s="34" t="str">
        <f aca="false">IF(F758="","",ROUND(F758*G758,0))</f>
        <v/>
      </c>
      <c r="I758" s="35" t="str">
        <f aca="false">IF(A758="","","Q"&amp;(INT(MOD(MONTH(A758)-4,12)/3)+1)&amp;" "&amp;IF(MONTH(A758)&gt;=4,YEAR(A758),YEAR(A758)-1)&amp;"-"&amp;RIGHT(IF(MONTH(A758)&gt;=4,YEAR(A758),YEAR(A758)-1)+1,2))</f>
        <v/>
      </c>
      <c r="J758" s="27"/>
      <c r="K758" s="27"/>
    </row>
    <row r="759" customFormat="false" ht="15" hidden="false" customHeight="true" outlineLevel="0" collapsed="false">
      <c r="A759" s="36"/>
      <c r="B759" s="27"/>
      <c r="C759" s="30" t="str">
        <f aca="false">IF(B759="","",IFERROR(INDEX(Employees!$B$5:$B$104,MATCH(B759,Employees!$A$5:$A$104,0)),"Unknown code"))</f>
        <v/>
      </c>
      <c r="D759" s="37"/>
      <c r="E759" s="27"/>
      <c r="F759" s="32" t="str">
        <f aca="false">IF(OR(A759="",B759=""),"",IF(Settings!$B$13="Y",INT(IF(UPPER(E759)="Y",D759,MAX(0,D759-Settings!$B$9)))+IF(MOD(IF(UPPER(E759)="Y",D759,MAX(0,D759-Settings!$B$9)),1)&lt;0.25,0,IF(MOD(IF(UPPER(E759)="Y",D759,MAX(0,D759-Settings!$B$9)),1)&lt;=0.5,0.5,1)),IF(UPPER(E759)="Y",D759,MAX(0,D759-Settings!$B$9))))</f>
        <v/>
      </c>
      <c r="G759" s="33" t="str">
        <f aca="false">IF(F759="","",IFERROR(INDEX(Employees!$I$5:$I$104,MATCH(B759,Employees!$A$5:$A$104,0)),0))</f>
        <v/>
      </c>
      <c r="H759" s="34" t="str">
        <f aca="false">IF(F759="","",ROUND(F759*G759,0))</f>
        <v/>
      </c>
      <c r="I759" s="35" t="str">
        <f aca="false">IF(A759="","","Q"&amp;(INT(MOD(MONTH(A759)-4,12)/3)+1)&amp;" "&amp;IF(MONTH(A759)&gt;=4,YEAR(A759),YEAR(A759)-1)&amp;"-"&amp;RIGHT(IF(MONTH(A759)&gt;=4,YEAR(A759),YEAR(A759)-1)+1,2))</f>
        <v/>
      </c>
      <c r="J759" s="27"/>
      <c r="K759" s="27"/>
    </row>
    <row r="760" customFormat="false" ht="15" hidden="false" customHeight="true" outlineLevel="0" collapsed="false">
      <c r="A760" s="36"/>
      <c r="B760" s="27"/>
      <c r="C760" s="30" t="str">
        <f aca="false">IF(B760="","",IFERROR(INDEX(Employees!$B$5:$B$104,MATCH(B760,Employees!$A$5:$A$104,0)),"Unknown code"))</f>
        <v/>
      </c>
      <c r="D760" s="37"/>
      <c r="E760" s="27"/>
      <c r="F760" s="32" t="str">
        <f aca="false">IF(OR(A760="",B760=""),"",IF(Settings!$B$13="Y",INT(IF(UPPER(E760)="Y",D760,MAX(0,D760-Settings!$B$9)))+IF(MOD(IF(UPPER(E760)="Y",D760,MAX(0,D760-Settings!$B$9)),1)&lt;0.25,0,IF(MOD(IF(UPPER(E760)="Y",D760,MAX(0,D760-Settings!$B$9)),1)&lt;=0.5,0.5,1)),IF(UPPER(E760)="Y",D760,MAX(0,D760-Settings!$B$9))))</f>
        <v/>
      </c>
      <c r="G760" s="33" t="str">
        <f aca="false">IF(F760="","",IFERROR(INDEX(Employees!$I$5:$I$104,MATCH(B760,Employees!$A$5:$A$104,0)),0))</f>
        <v/>
      </c>
      <c r="H760" s="34" t="str">
        <f aca="false">IF(F760="","",ROUND(F760*G760,0))</f>
        <v/>
      </c>
      <c r="I760" s="35" t="str">
        <f aca="false">IF(A760="","","Q"&amp;(INT(MOD(MONTH(A760)-4,12)/3)+1)&amp;" "&amp;IF(MONTH(A760)&gt;=4,YEAR(A760),YEAR(A760)-1)&amp;"-"&amp;RIGHT(IF(MONTH(A760)&gt;=4,YEAR(A760),YEAR(A760)-1)+1,2))</f>
        <v/>
      </c>
      <c r="J760" s="27"/>
      <c r="K760" s="27"/>
    </row>
    <row r="761" customFormat="false" ht="15" hidden="false" customHeight="true" outlineLevel="0" collapsed="false">
      <c r="A761" s="36"/>
      <c r="B761" s="27"/>
      <c r="C761" s="30" t="str">
        <f aca="false">IF(B761="","",IFERROR(INDEX(Employees!$B$5:$B$104,MATCH(B761,Employees!$A$5:$A$104,0)),"Unknown code"))</f>
        <v/>
      </c>
      <c r="D761" s="37"/>
      <c r="E761" s="27"/>
      <c r="F761" s="32" t="str">
        <f aca="false">IF(OR(A761="",B761=""),"",IF(Settings!$B$13="Y",INT(IF(UPPER(E761)="Y",D761,MAX(0,D761-Settings!$B$9)))+IF(MOD(IF(UPPER(E761)="Y",D761,MAX(0,D761-Settings!$B$9)),1)&lt;0.25,0,IF(MOD(IF(UPPER(E761)="Y",D761,MAX(0,D761-Settings!$B$9)),1)&lt;=0.5,0.5,1)),IF(UPPER(E761)="Y",D761,MAX(0,D761-Settings!$B$9))))</f>
        <v/>
      </c>
      <c r="G761" s="33" t="str">
        <f aca="false">IF(F761="","",IFERROR(INDEX(Employees!$I$5:$I$104,MATCH(B761,Employees!$A$5:$A$104,0)),0))</f>
        <v/>
      </c>
      <c r="H761" s="34" t="str">
        <f aca="false">IF(F761="","",ROUND(F761*G761,0))</f>
        <v/>
      </c>
      <c r="I761" s="35" t="str">
        <f aca="false">IF(A761="","","Q"&amp;(INT(MOD(MONTH(A761)-4,12)/3)+1)&amp;" "&amp;IF(MONTH(A761)&gt;=4,YEAR(A761),YEAR(A761)-1)&amp;"-"&amp;RIGHT(IF(MONTH(A761)&gt;=4,YEAR(A761),YEAR(A761)-1)+1,2))</f>
        <v/>
      </c>
      <c r="J761" s="27"/>
      <c r="K761" s="27"/>
    </row>
    <row r="762" customFormat="false" ht="15" hidden="false" customHeight="true" outlineLevel="0" collapsed="false">
      <c r="A762" s="36"/>
      <c r="B762" s="27"/>
      <c r="C762" s="30" t="str">
        <f aca="false">IF(B762="","",IFERROR(INDEX(Employees!$B$5:$B$104,MATCH(B762,Employees!$A$5:$A$104,0)),"Unknown code"))</f>
        <v/>
      </c>
      <c r="D762" s="37"/>
      <c r="E762" s="27"/>
      <c r="F762" s="32" t="str">
        <f aca="false">IF(OR(A762="",B762=""),"",IF(Settings!$B$13="Y",INT(IF(UPPER(E762)="Y",D762,MAX(0,D762-Settings!$B$9)))+IF(MOD(IF(UPPER(E762)="Y",D762,MAX(0,D762-Settings!$B$9)),1)&lt;0.25,0,IF(MOD(IF(UPPER(E762)="Y",D762,MAX(0,D762-Settings!$B$9)),1)&lt;=0.5,0.5,1)),IF(UPPER(E762)="Y",D762,MAX(0,D762-Settings!$B$9))))</f>
        <v/>
      </c>
      <c r="G762" s="33" t="str">
        <f aca="false">IF(F762="","",IFERROR(INDEX(Employees!$I$5:$I$104,MATCH(B762,Employees!$A$5:$A$104,0)),0))</f>
        <v/>
      </c>
      <c r="H762" s="34" t="str">
        <f aca="false">IF(F762="","",ROUND(F762*G762,0))</f>
        <v/>
      </c>
      <c r="I762" s="35" t="str">
        <f aca="false">IF(A762="","","Q"&amp;(INT(MOD(MONTH(A762)-4,12)/3)+1)&amp;" "&amp;IF(MONTH(A762)&gt;=4,YEAR(A762),YEAR(A762)-1)&amp;"-"&amp;RIGHT(IF(MONTH(A762)&gt;=4,YEAR(A762),YEAR(A762)-1)+1,2))</f>
        <v/>
      </c>
      <c r="J762" s="27"/>
      <c r="K762" s="27"/>
    </row>
    <row r="763" customFormat="false" ht="15" hidden="false" customHeight="true" outlineLevel="0" collapsed="false">
      <c r="A763" s="36"/>
      <c r="B763" s="27"/>
      <c r="C763" s="30" t="str">
        <f aca="false">IF(B763="","",IFERROR(INDEX(Employees!$B$5:$B$104,MATCH(B763,Employees!$A$5:$A$104,0)),"Unknown code"))</f>
        <v/>
      </c>
      <c r="D763" s="37"/>
      <c r="E763" s="27"/>
      <c r="F763" s="32" t="str">
        <f aca="false">IF(OR(A763="",B763=""),"",IF(Settings!$B$13="Y",INT(IF(UPPER(E763)="Y",D763,MAX(0,D763-Settings!$B$9)))+IF(MOD(IF(UPPER(E763)="Y",D763,MAX(0,D763-Settings!$B$9)),1)&lt;0.25,0,IF(MOD(IF(UPPER(E763)="Y",D763,MAX(0,D763-Settings!$B$9)),1)&lt;=0.5,0.5,1)),IF(UPPER(E763)="Y",D763,MAX(0,D763-Settings!$B$9))))</f>
        <v/>
      </c>
      <c r="G763" s="33" t="str">
        <f aca="false">IF(F763="","",IFERROR(INDEX(Employees!$I$5:$I$104,MATCH(B763,Employees!$A$5:$A$104,0)),0))</f>
        <v/>
      </c>
      <c r="H763" s="34" t="str">
        <f aca="false">IF(F763="","",ROUND(F763*G763,0))</f>
        <v/>
      </c>
      <c r="I763" s="35" t="str">
        <f aca="false">IF(A763="","","Q"&amp;(INT(MOD(MONTH(A763)-4,12)/3)+1)&amp;" "&amp;IF(MONTH(A763)&gt;=4,YEAR(A763),YEAR(A763)-1)&amp;"-"&amp;RIGHT(IF(MONTH(A763)&gt;=4,YEAR(A763),YEAR(A763)-1)+1,2))</f>
        <v/>
      </c>
      <c r="J763" s="27"/>
      <c r="K763" s="27"/>
    </row>
    <row r="764" customFormat="false" ht="15" hidden="false" customHeight="true" outlineLevel="0" collapsed="false">
      <c r="A764" s="36"/>
      <c r="B764" s="27"/>
      <c r="C764" s="30" t="str">
        <f aca="false">IF(B764="","",IFERROR(INDEX(Employees!$B$5:$B$104,MATCH(B764,Employees!$A$5:$A$104,0)),"Unknown code"))</f>
        <v/>
      </c>
      <c r="D764" s="37"/>
      <c r="E764" s="27"/>
      <c r="F764" s="32" t="str">
        <f aca="false">IF(OR(A764="",B764=""),"",IF(Settings!$B$13="Y",INT(IF(UPPER(E764)="Y",D764,MAX(0,D764-Settings!$B$9)))+IF(MOD(IF(UPPER(E764)="Y",D764,MAX(0,D764-Settings!$B$9)),1)&lt;0.25,0,IF(MOD(IF(UPPER(E764)="Y",D764,MAX(0,D764-Settings!$B$9)),1)&lt;=0.5,0.5,1)),IF(UPPER(E764)="Y",D764,MAX(0,D764-Settings!$B$9))))</f>
        <v/>
      </c>
      <c r="G764" s="33" t="str">
        <f aca="false">IF(F764="","",IFERROR(INDEX(Employees!$I$5:$I$104,MATCH(B764,Employees!$A$5:$A$104,0)),0))</f>
        <v/>
      </c>
      <c r="H764" s="34" t="str">
        <f aca="false">IF(F764="","",ROUND(F764*G764,0))</f>
        <v/>
      </c>
      <c r="I764" s="35" t="str">
        <f aca="false">IF(A764="","","Q"&amp;(INT(MOD(MONTH(A764)-4,12)/3)+1)&amp;" "&amp;IF(MONTH(A764)&gt;=4,YEAR(A764),YEAR(A764)-1)&amp;"-"&amp;RIGHT(IF(MONTH(A764)&gt;=4,YEAR(A764),YEAR(A764)-1)+1,2))</f>
        <v/>
      </c>
      <c r="J764" s="27"/>
      <c r="K764" s="27"/>
    </row>
    <row r="765" customFormat="false" ht="15" hidden="false" customHeight="true" outlineLevel="0" collapsed="false">
      <c r="A765" s="36"/>
      <c r="B765" s="27"/>
      <c r="C765" s="30" t="str">
        <f aca="false">IF(B765="","",IFERROR(INDEX(Employees!$B$5:$B$104,MATCH(B765,Employees!$A$5:$A$104,0)),"Unknown code"))</f>
        <v/>
      </c>
      <c r="D765" s="37"/>
      <c r="E765" s="27"/>
      <c r="F765" s="32" t="str">
        <f aca="false">IF(OR(A765="",B765=""),"",IF(Settings!$B$13="Y",INT(IF(UPPER(E765)="Y",D765,MAX(0,D765-Settings!$B$9)))+IF(MOD(IF(UPPER(E765)="Y",D765,MAX(0,D765-Settings!$B$9)),1)&lt;0.25,0,IF(MOD(IF(UPPER(E765)="Y",D765,MAX(0,D765-Settings!$B$9)),1)&lt;=0.5,0.5,1)),IF(UPPER(E765)="Y",D765,MAX(0,D765-Settings!$B$9))))</f>
        <v/>
      </c>
      <c r="G765" s="33" t="str">
        <f aca="false">IF(F765="","",IFERROR(INDEX(Employees!$I$5:$I$104,MATCH(B765,Employees!$A$5:$A$104,0)),0))</f>
        <v/>
      </c>
      <c r="H765" s="34" t="str">
        <f aca="false">IF(F765="","",ROUND(F765*G765,0))</f>
        <v/>
      </c>
      <c r="I765" s="35" t="str">
        <f aca="false">IF(A765="","","Q"&amp;(INT(MOD(MONTH(A765)-4,12)/3)+1)&amp;" "&amp;IF(MONTH(A765)&gt;=4,YEAR(A765),YEAR(A765)-1)&amp;"-"&amp;RIGHT(IF(MONTH(A765)&gt;=4,YEAR(A765),YEAR(A765)-1)+1,2))</f>
        <v/>
      </c>
      <c r="J765" s="27"/>
      <c r="K765" s="27"/>
    </row>
    <row r="766" customFormat="false" ht="15" hidden="false" customHeight="true" outlineLevel="0" collapsed="false">
      <c r="A766" s="36"/>
      <c r="B766" s="27"/>
      <c r="C766" s="30" t="str">
        <f aca="false">IF(B766="","",IFERROR(INDEX(Employees!$B$5:$B$104,MATCH(B766,Employees!$A$5:$A$104,0)),"Unknown code"))</f>
        <v/>
      </c>
      <c r="D766" s="37"/>
      <c r="E766" s="27"/>
      <c r="F766" s="32" t="str">
        <f aca="false">IF(OR(A766="",B766=""),"",IF(Settings!$B$13="Y",INT(IF(UPPER(E766)="Y",D766,MAX(0,D766-Settings!$B$9)))+IF(MOD(IF(UPPER(E766)="Y",D766,MAX(0,D766-Settings!$B$9)),1)&lt;0.25,0,IF(MOD(IF(UPPER(E766)="Y",D766,MAX(0,D766-Settings!$B$9)),1)&lt;=0.5,0.5,1)),IF(UPPER(E766)="Y",D766,MAX(0,D766-Settings!$B$9))))</f>
        <v/>
      </c>
      <c r="G766" s="33" t="str">
        <f aca="false">IF(F766="","",IFERROR(INDEX(Employees!$I$5:$I$104,MATCH(B766,Employees!$A$5:$A$104,0)),0))</f>
        <v/>
      </c>
      <c r="H766" s="34" t="str">
        <f aca="false">IF(F766="","",ROUND(F766*G766,0))</f>
        <v/>
      </c>
      <c r="I766" s="35" t="str">
        <f aca="false">IF(A766="","","Q"&amp;(INT(MOD(MONTH(A766)-4,12)/3)+1)&amp;" "&amp;IF(MONTH(A766)&gt;=4,YEAR(A766),YEAR(A766)-1)&amp;"-"&amp;RIGHT(IF(MONTH(A766)&gt;=4,YEAR(A766),YEAR(A766)-1)+1,2))</f>
        <v/>
      </c>
      <c r="J766" s="27"/>
      <c r="K766" s="27"/>
    </row>
    <row r="767" customFormat="false" ht="15" hidden="false" customHeight="true" outlineLevel="0" collapsed="false">
      <c r="A767" s="36"/>
      <c r="B767" s="27"/>
      <c r="C767" s="30" t="str">
        <f aca="false">IF(B767="","",IFERROR(INDEX(Employees!$B$5:$B$104,MATCH(B767,Employees!$A$5:$A$104,0)),"Unknown code"))</f>
        <v/>
      </c>
      <c r="D767" s="37"/>
      <c r="E767" s="27"/>
      <c r="F767" s="32" t="str">
        <f aca="false">IF(OR(A767="",B767=""),"",IF(Settings!$B$13="Y",INT(IF(UPPER(E767)="Y",D767,MAX(0,D767-Settings!$B$9)))+IF(MOD(IF(UPPER(E767)="Y",D767,MAX(0,D767-Settings!$B$9)),1)&lt;0.25,0,IF(MOD(IF(UPPER(E767)="Y",D767,MAX(0,D767-Settings!$B$9)),1)&lt;=0.5,0.5,1)),IF(UPPER(E767)="Y",D767,MAX(0,D767-Settings!$B$9))))</f>
        <v/>
      </c>
      <c r="G767" s="33" t="str">
        <f aca="false">IF(F767="","",IFERROR(INDEX(Employees!$I$5:$I$104,MATCH(B767,Employees!$A$5:$A$104,0)),0))</f>
        <v/>
      </c>
      <c r="H767" s="34" t="str">
        <f aca="false">IF(F767="","",ROUND(F767*G767,0))</f>
        <v/>
      </c>
      <c r="I767" s="35" t="str">
        <f aca="false">IF(A767="","","Q"&amp;(INT(MOD(MONTH(A767)-4,12)/3)+1)&amp;" "&amp;IF(MONTH(A767)&gt;=4,YEAR(A767),YEAR(A767)-1)&amp;"-"&amp;RIGHT(IF(MONTH(A767)&gt;=4,YEAR(A767),YEAR(A767)-1)+1,2))</f>
        <v/>
      </c>
      <c r="J767" s="27"/>
      <c r="K767" s="27"/>
    </row>
    <row r="768" customFormat="false" ht="15" hidden="false" customHeight="true" outlineLevel="0" collapsed="false">
      <c r="A768" s="36"/>
      <c r="B768" s="27"/>
      <c r="C768" s="30" t="str">
        <f aca="false">IF(B768="","",IFERROR(INDEX(Employees!$B$5:$B$104,MATCH(B768,Employees!$A$5:$A$104,0)),"Unknown code"))</f>
        <v/>
      </c>
      <c r="D768" s="37"/>
      <c r="E768" s="27"/>
      <c r="F768" s="32" t="str">
        <f aca="false">IF(OR(A768="",B768=""),"",IF(Settings!$B$13="Y",INT(IF(UPPER(E768)="Y",D768,MAX(0,D768-Settings!$B$9)))+IF(MOD(IF(UPPER(E768)="Y",D768,MAX(0,D768-Settings!$B$9)),1)&lt;0.25,0,IF(MOD(IF(UPPER(E768)="Y",D768,MAX(0,D768-Settings!$B$9)),1)&lt;=0.5,0.5,1)),IF(UPPER(E768)="Y",D768,MAX(0,D768-Settings!$B$9))))</f>
        <v/>
      </c>
      <c r="G768" s="33" t="str">
        <f aca="false">IF(F768="","",IFERROR(INDEX(Employees!$I$5:$I$104,MATCH(B768,Employees!$A$5:$A$104,0)),0))</f>
        <v/>
      </c>
      <c r="H768" s="34" t="str">
        <f aca="false">IF(F768="","",ROUND(F768*G768,0))</f>
        <v/>
      </c>
      <c r="I768" s="35" t="str">
        <f aca="false">IF(A768="","","Q"&amp;(INT(MOD(MONTH(A768)-4,12)/3)+1)&amp;" "&amp;IF(MONTH(A768)&gt;=4,YEAR(A768),YEAR(A768)-1)&amp;"-"&amp;RIGHT(IF(MONTH(A768)&gt;=4,YEAR(A768),YEAR(A768)-1)+1,2))</f>
        <v/>
      </c>
      <c r="J768" s="27"/>
      <c r="K768" s="27"/>
    </row>
    <row r="769" customFormat="false" ht="15" hidden="false" customHeight="true" outlineLevel="0" collapsed="false">
      <c r="A769" s="36"/>
      <c r="B769" s="27"/>
      <c r="C769" s="30" t="str">
        <f aca="false">IF(B769="","",IFERROR(INDEX(Employees!$B$5:$B$104,MATCH(B769,Employees!$A$5:$A$104,0)),"Unknown code"))</f>
        <v/>
      </c>
      <c r="D769" s="37"/>
      <c r="E769" s="27"/>
      <c r="F769" s="32" t="str">
        <f aca="false">IF(OR(A769="",B769=""),"",IF(Settings!$B$13="Y",INT(IF(UPPER(E769)="Y",D769,MAX(0,D769-Settings!$B$9)))+IF(MOD(IF(UPPER(E769)="Y",D769,MAX(0,D769-Settings!$B$9)),1)&lt;0.25,0,IF(MOD(IF(UPPER(E769)="Y",D769,MAX(0,D769-Settings!$B$9)),1)&lt;=0.5,0.5,1)),IF(UPPER(E769)="Y",D769,MAX(0,D769-Settings!$B$9))))</f>
        <v/>
      </c>
      <c r="G769" s="33" t="str">
        <f aca="false">IF(F769="","",IFERROR(INDEX(Employees!$I$5:$I$104,MATCH(B769,Employees!$A$5:$A$104,0)),0))</f>
        <v/>
      </c>
      <c r="H769" s="34" t="str">
        <f aca="false">IF(F769="","",ROUND(F769*G769,0))</f>
        <v/>
      </c>
      <c r="I769" s="35" t="str">
        <f aca="false">IF(A769="","","Q"&amp;(INT(MOD(MONTH(A769)-4,12)/3)+1)&amp;" "&amp;IF(MONTH(A769)&gt;=4,YEAR(A769),YEAR(A769)-1)&amp;"-"&amp;RIGHT(IF(MONTH(A769)&gt;=4,YEAR(A769),YEAR(A769)-1)+1,2))</f>
        <v/>
      </c>
      <c r="J769" s="27"/>
      <c r="K769" s="27"/>
    </row>
    <row r="770" customFormat="false" ht="15" hidden="false" customHeight="true" outlineLevel="0" collapsed="false">
      <c r="A770" s="36"/>
      <c r="B770" s="27"/>
      <c r="C770" s="30" t="str">
        <f aca="false">IF(B770="","",IFERROR(INDEX(Employees!$B$5:$B$104,MATCH(B770,Employees!$A$5:$A$104,0)),"Unknown code"))</f>
        <v/>
      </c>
      <c r="D770" s="37"/>
      <c r="E770" s="27"/>
      <c r="F770" s="32" t="str">
        <f aca="false">IF(OR(A770="",B770=""),"",IF(Settings!$B$13="Y",INT(IF(UPPER(E770)="Y",D770,MAX(0,D770-Settings!$B$9)))+IF(MOD(IF(UPPER(E770)="Y",D770,MAX(0,D770-Settings!$B$9)),1)&lt;0.25,0,IF(MOD(IF(UPPER(E770)="Y",D770,MAX(0,D770-Settings!$B$9)),1)&lt;=0.5,0.5,1)),IF(UPPER(E770)="Y",D770,MAX(0,D770-Settings!$B$9))))</f>
        <v/>
      </c>
      <c r="G770" s="33" t="str">
        <f aca="false">IF(F770="","",IFERROR(INDEX(Employees!$I$5:$I$104,MATCH(B770,Employees!$A$5:$A$104,0)),0))</f>
        <v/>
      </c>
      <c r="H770" s="34" t="str">
        <f aca="false">IF(F770="","",ROUND(F770*G770,0))</f>
        <v/>
      </c>
      <c r="I770" s="35" t="str">
        <f aca="false">IF(A770="","","Q"&amp;(INT(MOD(MONTH(A770)-4,12)/3)+1)&amp;" "&amp;IF(MONTH(A770)&gt;=4,YEAR(A770),YEAR(A770)-1)&amp;"-"&amp;RIGHT(IF(MONTH(A770)&gt;=4,YEAR(A770),YEAR(A770)-1)+1,2))</f>
        <v/>
      </c>
      <c r="J770" s="27"/>
      <c r="K770" s="27"/>
    </row>
    <row r="771" customFormat="false" ht="15" hidden="false" customHeight="true" outlineLevel="0" collapsed="false">
      <c r="A771" s="36"/>
      <c r="B771" s="27"/>
      <c r="C771" s="30" t="str">
        <f aca="false">IF(B771="","",IFERROR(INDEX(Employees!$B$5:$B$104,MATCH(B771,Employees!$A$5:$A$104,0)),"Unknown code"))</f>
        <v/>
      </c>
      <c r="D771" s="37"/>
      <c r="E771" s="27"/>
      <c r="F771" s="32" t="str">
        <f aca="false">IF(OR(A771="",B771=""),"",IF(Settings!$B$13="Y",INT(IF(UPPER(E771)="Y",D771,MAX(0,D771-Settings!$B$9)))+IF(MOD(IF(UPPER(E771)="Y",D771,MAX(0,D771-Settings!$B$9)),1)&lt;0.25,0,IF(MOD(IF(UPPER(E771)="Y",D771,MAX(0,D771-Settings!$B$9)),1)&lt;=0.5,0.5,1)),IF(UPPER(E771)="Y",D771,MAX(0,D771-Settings!$B$9))))</f>
        <v/>
      </c>
      <c r="G771" s="33" t="str">
        <f aca="false">IF(F771="","",IFERROR(INDEX(Employees!$I$5:$I$104,MATCH(B771,Employees!$A$5:$A$104,0)),0))</f>
        <v/>
      </c>
      <c r="H771" s="34" t="str">
        <f aca="false">IF(F771="","",ROUND(F771*G771,0))</f>
        <v/>
      </c>
      <c r="I771" s="35" t="str">
        <f aca="false">IF(A771="","","Q"&amp;(INT(MOD(MONTH(A771)-4,12)/3)+1)&amp;" "&amp;IF(MONTH(A771)&gt;=4,YEAR(A771),YEAR(A771)-1)&amp;"-"&amp;RIGHT(IF(MONTH(A771)&gt;=4,YEAR(A771),YEAR(A771)-1)+1,2))</f>
        <v/>
      </c>
      <c r="J771" s="27"/>
      <c r="K771" s="27"/>
    </row>
    <row r="772" customFormat="false" ht="15" hidden="false" customHeight="true" outlineLevel="0" collapsed="false">
      <c r="A772" s="36"/>
      <c r="B772" s="27"/>
      <c r="C772" s="30" t="str">
        <f aca="false">IF(B772="","",IFERROR(INDEX(Employees!$B$5:$B$104,MATCH(B772,Employees!$A$5:$A$104,0)),"Unknown code"))</f>
        <v/>
      </c>
      <c r="D772" s="37"/>
      <c r="E772" s="27"/>
      <c r="F772" s="32" t="str">
        <f aca="false">IF(OR(A772="",B772=""),"",IF(Settings!$B$13="Y",INT(IF(UPPER(E772)="Y",D772,MAX(0,D772-Settings!$B$9)))+IF(MOD(IF(UPPER(E772)="Y",D772,MAX(0,D772-Settings!$B$9)),1)&lt;0.25,0,IF(MOD(IF(UPPER(E772)="Y",D772,MAX(0,D772-Settings!$B$9)),1)&lt;=0.5,0.5,1)),IF(UPPER(E772)="Y",D772,MAX(0,D772-Settings!$B$9))))</f>
        <v/>
      </c>
      <c r="G772" s="33" t="str">
        <f aca="false">IF(F772="","",IFERROR(INDEX(Employees!$I$5:$I$104,MATCH(B772,Employees!$A$5:$A$104,0)),0))</f>
        <v/>
      </c>
      <c r="H772" s="34" t="str">
        <f aca="false">IF(F772="","",ROUND(F772*G772,0))</f>
        <v/>
      </c>
      <c r="I772" s="35" t="str">
        <f aca="false">IF(A772="","","Q"&amp;(INT(MOD(MONTH(A772)-4,12)/3)+1)&amp;" "&amp;IF(MONTH(A772)&gt;=4,YEAR(A772),YEAR(A772)-1)&amp;"-"&amp;RIGHT(IF(MONTH(A772)&gt;=4,YEAR(A772),YEAR(A772)-1)+1,2))</f>
        <v/>
      </c>
      <c r="J772" s="27"/>
      <c r="K772" s="27"/>
    </row>
    <row r="773" customFormat="false" ht="15" hidden="false" customHeight="true" outlineLevel="0" collapsed="false">
      <c r="A773" s="36"/>
      <c r="B773" s="27"/>
      <c r="C773" s="30" t="str">
        <f aca="false">IF(B773="","",IFERROR(INDEX(Employees!$B$5:$B$104,MATCH(B773,Employees!$A$5:$A$104,0)),"Unknown code"))</f>
        <v/>
      </c>
      <c r="D773" s="37"/>
      <c r="E773" s="27"/>
      <c r="F773" s="32" t="str">
        <f aca="false">IF(OR(A773="",B773=""),"",IF(Settings!$B$13="Y",INT(IF(UPPER(E773)="Y",D773,MAX(0,D773-Settings!$B$9)))+IF(MOD(IF(UPPER(E773)="Y",D773,MAX(0,D773-Settings!$B$9)),1)&lt;0.25,0,IF(MOD(IF(UPPER(E773)="Y",D773,MAX(0,D773-Settings!$B$9)),1)&lt;=0.5,0.5,1)),IF(UPPER(E773)="Y",D773,MAX(0,D773-Settings!$B$9))))</f>
        <v/>
      </c>
      <c r="G773" s="33" t="str">
        <f aca="false">IF(F773="","",IFERROR(INDEX(Employees!$I$5:$I$104,MATCH(B773,Employees!$A$5:$A$104,0)),0))</f>
        <v/>
      </c>
      <c r="H773" s="34" t="str">
        <f aca="false">IF(F773="","",ROUND(F773*G773,0))</f>
        <v/>
      </c>
      <c r="I773" s="35" t="str">
        <f aca="false">IF(A773="","","Q"&amp;(INT(MOD(MONTH(A773)-4,12)/3)+1)&amp;" "&amp;IF(MONTH(A773)&gt;=4,YEAR(A773),YEAR(A773)-1)&amp;"-"&amp;RIGHT(IF(MONTH(A773)&gt;=4,YEAR(A773),YEAR(A773)-1)+1,2))</f>
        <v/>
      </c>
      <c r="J773" s="27"/>
      <c r="K773" s="27"/>
    </row>
    <row r="774" customFormat="false" ht="15" hidden="false" customHeight="true" outlineLevel="0" collapsed="false">
      <c r="A774" s="36"/>
      <c r="B774" s="27"/>
      <c r="C774" s="30" t="str">
        <f aca="false">IF(B774="","",IFERROR(INDEX(Employees!$B$5:$B$104,MATCH(B774,Employees!$A$5:$A$104,0)),"Unknown code"))</f>
        <v/>
      </c>
      <c r="D774" s="37"/>
      <c r="E774" s="27"/>
      <c r="F774" s="32" t="str">
        <f aca="false">IF(OR(A774="",B774=""),"",IF(Settings!$B$13="Y",INT(IF(UPPER(E774)="Y",D774,MAX(0,D774-Settings!$B$9)))+IF(MOD(IF(UPPER(E774)="Y",D774,MAX(0,D774-Settings!$B$9)),1)&lt;0.25,0,IF(MOD(IF(UPPER(E774)="Y",D774,MAX(0,D774-Settings!$B$9)),1)&lt;=0.5,0.5,1)),IF(UPPER(E774)="Y",D774,MAX(0,D774-Settings!$B$9))))</f>
        <v/>
      </c>
      <c r="G774" s="33" t="str">
        <f aca="false">IF(F774="","",IFERROR(INDEX(Employees!$I$5:$I$104,MATCH(B774,Employees!$A$5:$A$104,0)),0))</f>
        <v/>
      </c>
      <c r="H774" s="34" t="str">
        <f aca="false">IF(F774="","",ROUND(F774*G774,0))</f>
        <v/>
      </c>
      <c r="I774" s="35" t="str">
        <f aca="false">IF(A774="","","Q"&amp;(INT(MOD(MONTH(A774)-4,12)/3)+1)&amp;" "&amp;IF(MONTH(A774)&gt;=4,YEAR(A774),YEAR(A774)-1)&amp;"-"&amp;RIGHT(IF(MONTH(A774)&gt;=4,YEAR(A774),YEAR(A774)-1)+1,2))</f>
        <v/>
      </c>
      <c r="J774" s="27"/>
      <c r="K774" s="27"/>
    </row>
    <row r="775" customFormat="false" ht="15" hidden="false" customHeight="true" outlineLevel="0" collapsed="false">
      <c r="A775" s="36"/>
      <c r="B775" s="27"/>
      <c r="C775" s="30" t="str">
        <f aca="false">IF(B775="","",IFERROR(INDEX(Employees!$B$5:$B$104,MATCH(B775,Employees!$A$5:$A$104,0)),"Unknown code"))</f>
        <v/>
      </c>
      <c r="D775" s="37"/>
      <c r="E775" s="27"/>
      <c r="F775" s="32" t="str">
        <f aca="false">IF(OR(A775="",B775=""),"",IF(Settings!$B$13="Y",INT(IF(UPPER(E775)="Y",D775,MAX(0,D775-Settings!$B$9)))+IF(MOD(IF(UPPER(E775)="Y",D775,MAX(0,D775-Settings!$B$9)),1)&lt;0.25,0,IF(MOD(IF(UPPER(E775)="Y",D775,MAX(0,D775-Settings!$B$9)),1)&lt;=0.5,0.5,1)),IF(UPPER(E775)="Y",D775,MAX(0,D775-Settings!$B$9))))</f>
        <v/>
      </c>
      <c r="G775" s="33" t="str">
        <f aca="false">IF(F775="","",IFERROR(INDEX(Employees!$I$5:$I$104,MATCH(B775,Employees!$A$5:$A$104,0)),0))</f>
        <v/>
      </c>
      <c r="H775" s="34" t="str">
        <f aca="false">IF(F775="","",ROUND(F775*G775,0))</f>
        <v/>
      </c>
      <c r="I775" s="35" t="str">
        <f aca="false">IF(A775="","","Q"&amp;(INT(MOD(MONTH(A775)-4,12)/3)+1)&amp;" "&amp;IF(MONTH(A775)&gt;=4,YEAR(A775),YEAR(A775)-1)&amp;"-"&amp;RIGHT(IF(MONTH(A775)&gt;=4,YEAR(A775),YEAR(A775)-1)+1,2))</f>
        <v/>
      </c>
      <c r="J775" s="27"/>
      <c r="K775" s="27"/>
    </row>
    <row r="776" customFormat="false" ht="15" hidden="false" customHeight="true" outlineLevel="0" collapsed="false">
      <c r="A776" s="36"/>
      <c r="B776" s="27"/>
      <c r="C776" s="30" t="str">
        <f aca="false">IF(B776="","",IFERROR(INDEX(Employees!$B$5:$B$104,MATCH(B776,Employees!$A$5:$A$104,0)),"Unknown code"))</f>
        <v/>
      </c>
      <c r="D776" s="37"/>
      <c r="E776" s="27"/>
      <c r="F776" s="32" t="str">
        <f aca="false">IF(OR(A776="",B776=""),"",IF(Settings!$B$13="Y",INT(IF(UPPER(E776)="Y",D776,MAX(0,D776-Settings!$B$9)))+IF(MOD(IF(UPPER(E776)="Y",D776,MAX(0,D776-Settings!$B$9)),1)&lt;0.25,0,IF(MOD(IF(UPPER(E776)="Y",D776,MAX(0,D776-Settings!$B$9)),1)&lt;=0.5,0.5,1)),IF(UPPER(E776)="Y",D776,MAX(0,D776-Settings!$B$9))))</f>
        <v/>
      </c>
      <c r="G776" s="33" t="str">
        <f aca="false">IF(F776="","",IFERROR(INDEX(Employees!$I$5:$I$104,MATCH(B776,Employees!$A$5:$A$104,0)),0))</f>
        <v/>
      </c>
      <c r="H776" s="34" t="str">
        <f aca="false">IF(F776="","",ROUND(F776*G776,0))</f>
        <v/>
      </c>
      <c r="I776" s="35" t="str">
        <f aca="false">IF(A776="","","Q"&amp;(INT(MOD(MONTH(A776)-4,12)/3)+1)&amp;" "&amp;IF(MONTH(A776)&gt;=4,YEAR(A776),YEAR(A776)-1)&amp;"-"&amp;RIGHT(IF(MONTH(A776)&gt;=4,YEAR(A776),YEAR(A776)-1)+1,2))</f>
        <v/>
      </c>
      <c r="J776" s="27"/>
      <c r="K776" s="27"/>
    </row>
    <row r="777" customFormat="false" ht="15" hidden="false" customHeight="true" outlineLevel="0" collapsed="false">
      <c r="A777" s="36"/>
      <c r="B777" s="27"/>
      <c r="C777" s="30" t="str">
        <f aca="false">IF(B777="","",IFERROR(INDEX(Employees!$B$5:$B$104,MATCH(B777,Employees!$A$5:$A$104,0)),"Unknown code"))</f>
        <v/>
      </c>
      <c r="D777" s="37"/>
      <c r="E777" s="27"/>
      <c r="F777" s="32" t="str">
        <f aca="false">IF(OR(A777="",B777=""),"",IF(Settings!$B$13="Y",INT(IF(UPPER(E777)="Y",D777,MAX(0,D777-Settings!$B$9)))+IF(MOD(IF(UPPER(E777)="Y",D777,MAX(0,D777-Settings!$B$9)),1)&lt;0.25,0,IF(MOD(IF(UPPER(E777)="Y",D777,MAX(0,D777-Settings!$B$9)),1)&lt;=0.5,0.5,1)),IF(UPPER(E777)="Y",D777,MAX(0,D777-Settings!$B$9))))</f>
        <v/>
      </c>
      <c r="G777" s="33" t="str">
        <f aca="false">IF(F777="","",IFERROR(INDEX(Employees!$I$5:$I$104,MATCH(B777,Employees!$A$5:$A$104,0)),0))</f>
        <v/>
      </c>
      <c r="H777" s="34" t="str">
        <f aca="false">IF(F777="","",ROUND(F777*G777,0))</f>
        <v/>
      </c>
      <c r="I777" s="35" t="str">
        <f aca="false">IF(A777="","","Q"&amp;(INT(MOD(MONTH(A777)-4,12)/3)+1)&amp;" "&amp;IF(MONTH(A777)&gt;=4,YEAR(A777),YEAR(A777)-1)&amp;"-"&amp;RIGHT(IF(MONTH(A777)&gt;=4,YEAR(A777),YEAR(A777)-1)+1,2))</f>
        <v/>
      </c>
      <c r="J777" s="27"/>
      <c r="K777" s="27"/>
    </row>
    <row r="778" customFormat="false" ht="15" hidden="false" customHeight="true" outlineLevel="0" collapsed="false">
      <c r="A778" s="36"/>
      <c r="B778" s="27"/>
      <c r="C778" s="30" t="str">
        <f aca="false">IF(B778="","",IFERROR(INDEX(Employees!$B$5:$B$104,MATCH(B778,Employees!$A$5:$A$104,0)),"Unknown code"))</f>
        <v/>
      </c>
      <c r="D778" s="37"/>
      <c r="E778" s="27"/>
      <c r="F778" s="32" t="str">
        <f aca="false">IF(OR(A778="",B778=""),"",IF(Settings!$B$13="Y",INT(IF(UPPER(E778)="Y",D778,MAX(0,D778-Settings!$B$9)))+IF(MOD(IF(UPPER(E778)="Y",D778,MAX(0,D778-Settings!$B$9)),1)&lt;0.25,0,IF(MOD(IF(UPPER(E778)="Y",D778,MAX(0,D778-Settings!$B$9)),1)&lt;=0.5,0.5,1)),IF(UPPER(E778)="Y",D778,MAX(0,D778-Settings!$B$9))))</f>
        <v/>
      </c>
      <c r="G778" s="33" t="str">
        <f aca="false">IF(F778="","",IFERROR(INDEX(Employees!$I$5:$I$104,MATCH(B778,Employees!$A$5:$A$104,0)),0))</f>
        <v/>
      </c>
      <c r="H778" s="34" t="str">
        <f aca="false">IF(F778="","",ROUND(F778*G778,0))</f>
        <v/>
      </c>
      <c r="I778" s="35" t="str">
        <f aca="false">IF(A778="","","Q"&amp;(INT(MOD(MONTH(A778)-4,12)/3)+1)&amp;" "&amp;IF(MONTH(A778)&gt;=4,YEAR(A778),YEAR(A778)-1)&amp;"-"&amp;RIGHT(IF(MONTH(A778)&gt;=4,YEAR(A778),YEAR(A778)-1)+1,2))</f>
        <v/>
      </c>
      <c r="J778" s="27"/>
      <c r="K778" s="27"/>
    </row>
    <row r="779" customFormat="false" ht="15" hidden="false" customHeight="true" outlineLevel="0" collapsed="false">
      <c r="A779" s="36"/>
      <c r="B779" s="27"/>
      <c r="C779" s="30" t="str">
        <f aca="false">IF(B779="","",IFERROR(INDEX(Employees!$B$5:$B$104,MATCH(B779,Employees!$A$5:$A$104,0)),"Unknown code"))</f>
        <v/>
      </c>
      <c r="D779" s="37"/>
      <c r="E779" s="27"/>
      <c r="F779" s="32" t="str">
        <f aca="false">IF(OR(A779="",B779=""),"",IF(Settings!$B$13="Y",INT(IF(UPPER(E779)="Y",D779,MAX(0,D779-Settings!$B$9)))+IF(MOD(IF(UPPER(E779)="Y",D779,MAX(0,D779-Settings!$B$9)),1)&lt;0.25,0,IF(MOD(IF(UPPER(E779)="Y",D779,MAX(0,D779-Settings!$B$9)),1)&lt;=0.5,0.5,1)),IF(UPPER(E779)="Y",D779,MAX(0,D779-Settings!$B$9))))</f>
        <v/>
      </c>
      <c r="G779" s="33" t="str">
        <f aca="false">IF(F779="","",IFERROR(INDEX(Employees!$I$5:$I$104,MATCH(B779,Employees!$A$5:$A$104,0)),0))</f>
        <v/>
      </c>
      <c r="H779" s="34" t="str">
        <f aca="false">IF(F779="","",ROUND(F779*G779,0))</f>
        <v/>
      </c>
      <c r="I779" s="35" t="str">
        <f aca="false">IF(A779="","","Q"&amp;(INT(MOD(MONTH(A779)-4,12)/3)+1)&amp;" "&amp;IF(MONTH(A779)&gt;=4,YEAR(A779),YEAR(A779)-1)&amp;"-"&amp;RIGHT(IF(MONTH(A779)&gt;=4,YEAR(A779),YEAR(A779)-1)+1,2))</f>
        <v/>
      </c>
      <c r="J779" s="27"/>
      <c r="K779" s="27"/>
    </row>
    <row r="780" customFormat="false" ht="15" hidden="false" customHeight="true" outlineLevel="0" collapsed="false">
      <c r="A780" s="36"/>
      <c r="B780" s="27"/>
      <c r="C780" s="30" t="str">
        <f aca="false">IF(B780="","",IFERROR(INDEX(Employees!$B$5:$B$104,MATCH(B780,Employees!$A$5:$A$104,0)),"Unknown code"))</f>
        <v/>
      </c>
      <c r="D780" s="37"/>
      <c r="E780" s="27"/>
      <c r="F780" s="32" t="str">
        <f aca="false">IF(OR(A780="",B780=""),"",IF(Settings!$B$13="Y",INT(IF(UPPER(E780)="Y",D780,MAX(0,D780-Settings!$B$9)))+IF(MOD(IF(UPPER(E780)="Y",D780,MAX(0,D780-Settings!$B$9)),1)&lt;0.25,0,IF(MOD(IF(UPPER(E780)="Y",D780,MAX(0,D780-Settings!$B$9)),1)&lt;=0.5,0.5,1)),IF(UPPER(E780)="Y",D780,MAX(0,D780-Settings!$B$9))))</f>
        <v/>
      </c>
      <c r="G780" s="33" t="str">
        <f aca="false">IF(F780="","",IFERROR(INDEX(Employees!$I$5:$I$104,MATCH(B780,Employees!$A$5:$A$104,0)),0))</f>
        <v/>
      </c>
      <c r="H780" s="34" t="str">
        <f aca="false">IF(F780="","",ROUND(F780*G780,0))</f>
        <v/>
      </c>
      <c r="I780" s="35" t="str">
        <f aca="false">IF(A780="","","Q"&amp;(INT(MOD(MONTH(A780)-4,12)/3)+1)&amp;" "&amp;IF(MONTH(A780)&gt;=4,YEAR(A780),YEAR(A780)-1)&amp;"-"&amp;RIGHT(IF(MONTH(A780)&gt;=4,YEAR(A780),YEAR(A780)-1)+1,2))</f>
        <v/>
      </c>
      <c r="J780" s="27"/>
      <c r="K780" s="27"/>
    </row>
    <row r="781" customFormat="false" ht="15" hidden="false" customHeight="true" outlineLevel="0" collapsed="false">
      <c r="A781" s="36"/>
      <c r="B781" s="27"/>
      <c r="C781" s="30" t="str">
        <f aca="false">IF(B781="","",IFERROR(INDEX(Employees!$B$5:$B$104,MATCH(B781,Employees!$A$5:$A$104,0)),"Unknown code"))</f>
        <v/>
      </c>
      <c r="D781" s="37"/>
      <c r="E781" s="27"/>
      <c r="F781" s="32" t="str">
        <f aca="false">IF(OR(A781="",B781=""),"",IF(Settings!$B$13="Y",INT(IF(UPPER(E781)="Y",D781,MAX(0,D781-Settings!$B$9)))+IF(MOD(IF(UPPER(E781)="Y",D781,MAX(0,D781-Settings!$B$9)),1)&lt;0.25,0,IF(MOD(IF(UPPER(E781)="Y",D781,MAX(0,D781-Settings!$B$9)),1)&lt;=0.5,0.5,1)),IF(UPPER(E781)="Y",D781,MAX(0,D781-Settings!$B$9))))</f>
        <v/>
      </c>
      <c r="G781" s="33" t="str">
        <f aca="false">IF(F781="","",IFERROR(INDEX(Employees!$I$5:$I$104,MATCH(B781,Employees!$A$5:$A$104,0)),0))</f>
        <v/>
      </c>
      <c r="H781" s="34" t="str">
        <f aca="false">IF(F781="","",ROUND(F781*G781,0))</f>
        <v/>
      </c>
      <c r="I781" s="35" t="str">
        <f aca="false">IF(A781="","","Q"&amp;(INT(MOD(MONTH(A781)-4,12)/3)+1)&amp;" "&amp;IF(MONTH(A781)&gt;=4,YEAR(A781),YEAR(A781)-1)&amp;"-"&amp;RIGHT(IF(MONTH(A781)&gt;=4,YEAR(A781),YEAR(A781)-1)+1,2))</f>
        <v/>
      </c>
      <c r="J781" s="27"/>
      <c r="K781" s="27"/>
    </row>
    <row r="782" customFormat="false" ht="15" hidden="false" customHeight="true" outlineLevel="0" collapsed="false">
      <c r="A782" s="36"/>
      <c r="B782" s="27"/>
      <c r="C782" s="30" t="str">
        <f aca="false">IF(B782="","",IFERROR(INDEX(Employees!$B$5:$B$104,MATCH(B782,Employees!$A$5:$A$104,0)),"Unknown code"))</f>
        <v/>
      </c>
      <c r="D782" s="37"/>
      <c r="E782" s="27"/>
      <c r="F782" s="32" t="str">
        <f aca="false">IF(OR(A782="",B782=""),"",IF(Settings!$B$13="Y",INT(IF(UPPER(E782)="Y",D782,MAX(0,D782-Settings!$B$9)))+IF(MOD(IF(UPPER(E782)="Y",D782,MAX(0,D782-Settings!$B$9)),1)&lt;0.25,0,IF(MOD(IF(UPPER(E782)="Y",D782,MAX(0,D782-Settings!$B$9)),1)&lt;=0.5,0.5,1)),IF(UPPER(E782)="Y",D782,MAX(0,D782-Settings!$B$9))))</f>
        <v/>
      </c>
      <c r="G782" s="33" t="str">
        <f aca="false">IF(F782="","",IFERROR(INDEX(Employees!$I$5:$I$104,MATCH(B782,Employees!$A$5:$A$104,0)),0))</f>
        <v/>
      </c>
      <c r="H782" s="34" t="str">
        <f aca="false">IF(F782="","",ROUND(F782*G782,0))</f>
        <v/>
      </c>
      <c r="I782" s="35" t="str">
        <f aca="false">IF(A782="","","Q"&amp;(INT(MOD(MONTH(A782)-4,12)/3)+1)&amp;" "&amp;IF(MONTH(A782)&gt;=4,YEAR(A782),YEAR(A782)-1)&amp;"-"&amp;RIGHT(IF(MONTH(A782)&gt;=4,YEAR(A782),YEAR(A782)-1)+1,2))</f>
        <v/>
      </c>
      <c r="J782" s="27"/>
      <c r="K782" s="27"/>
    </row>
    <row r="783" customFormat="false" ht="15" hidden="false" customHeight="true" outlineLevel="0" collapsed="false">
      <c r="A783" s="36"/>
      <c r="B783" s="27"/>
      <c r="C783" s="30" t="str">
        <f aca="false">IF(B783="","",IFERROR(INDEX(Employees!$B$5:$B$104,MATCH(B783,Employees!$A$5:$A$104,0)),"Unknown code"))</f>
        <v/>
      </c>
      <c r="D783" s="37"/>
      <c r="E783" s="27"/>
      <c r="F783" s="32" t="str">
        <f aca="false">IF(OR(A783="",B783=""),"",IF(Settings!$B$13="Y",INT(IF(UPPER(E783)="Y",D783,MAX(0,D783-Settings!$B$9)))+IF(MOD(IF(UPPER(E783)="Y",D783,MAX(0,D783-Settings!$B$9)),1)&lt;0.25,0,IF(MOD(IF(UPPER(E783)="Y",D783,MAX(0,D783-Settings!$B$9)),1)&lt;=0.5,0.5,1)),IF(UPPER(E783)="Y",D783,MAX(0,D783-Settings!$B$9))))</f>
        <v/>
      </c>
      <c r="G783" s="33" t="str">
        <f aca="false">IF(F783="","",IFERROR(INDEX(Employees!$I$5:$I$104,MATCH(B783,Employees!$A$5:$A$104,0)),0))</f>
        <v/>
      </c>
      <c r="H783" s="34" t="str">
        <f aca="false">IF(F783="","",ROUND(F783*G783,0))</f>
        <v/>
      </c>
      <c r="I783" s="35" t="str">
        <f aca="false">IF(A783="","","Q"&amp;(INT(MOD(MONTH(A783)-4,12)/3)+1)&amp;" "&amp;IF(MONTH(A783)&gt;=4,YEAR(A783),YEAR(A783)-1)&amp;"-"&amp;RIGHT(IF(MONTH(A783)&gt;=4,YEAR(A783),YEAR(A783)-1)+1,2))</f>
        <v/>
      </c>
      <c r="J783" s="27"/>
      <c r="K783" s="27"/>
    </row>
    <row r="784" customFormat="false" ht="15" hidden="false" customHeight="true" outlineLevel="0" collapsed="false">
      <c r="A784" s="36"/>
      <c r="B784" s="27"/>
      <c r="C784" s="30" t="str">
        <f aca="false">IF(B784="","",IFERROR(INDEX(Employees!$B$5:$B$104,MATCH(B784,Employees!$A$5:$A$104,0)),"Unknown code"))</f>
        <v/>
      </c>
      <c r="D784" s="37"/>
      <c r="E784" s="27"/>
      <c r="F784" s="32" t="str">
        <f aca="false">IF(OR(A784="",B784=""),"",IF(Settings!$B$13="Y",INT(IF(UPPER(E784)="Y",D784,MAX(0,D784-Settings!$B$9)))+IF(MOD(IF(UPPER(E784)="Y",D784,MAX(0,D784-Settings!$B$9)),1)&lt;0.25,0,IF(MOD(IF(UPPER(E784)="Y",D784,MAX(0,D784-Settings!$B$9)),1)&lt;=0.5,0.5,1)),IF(UPPER(E784)="Y",D784,MAX(0,D784-Settings!$B$9))))</f>
        <v/>
      </c>
      <c r="G784" s="33" t="str">
        <f aca="false">IF(F784="","",IFERROR(INDEX(Employees!$I$5:$I$104,MATCH(B784,Employees!$A$5:$A$104,0)),0))</f>
        <v/>
      </c>
      <c r="H784" s="34" t="str">
        <f aca="false">IF(F784="","",ROUND(F784*G784,0))</f>
        <v/>
      </c>
      <c r="I784" s="35" t="str">
        <f aca="false">IF(A784="","","Q"&amp;(INT(MOD(MONTH(A784)-4,12)/3)+1)&amp;" "&amp;IF(MONTH(A784)&gt;=4,YEAR(A784),YEAR(A784)-1)&amp;"-"&amp;RIGHT(IF(MONTH(A784)&gt;=4,YEAR(A784),YEAR(A784)-1)+1,2))</f>
        <v/>
      </c>
      <c r="J784" s="27"/>
      <c r="K784" s="27"/>
    </row>
    <row r="785" customFormat="false" ht="15" hidden="false" customHeight="true" outlineLevel="0" collapsed="false">
      <c r="A785" s="36"/>
      <c r="B785" s="27"/>
      <c r="C785" s="30" t="str">
        <f aca="false">IF(B785="","",IFERROR(INDEX(Employees!$B$5:$B$104,MATCH(B785,Employees!$A$5:$A$104,0)),"Unknown code"))</f>
        <v/>
      </c>
      <c r="D785" s="37"/>
      <c r="E785" s="27"/>
      <c r="F785" s="32" t="str">
        <f aca="false">IF(OR(A785="",B785=""),"",IF(Settings!$B$13="Y",INT(IF(UPPER(E785)="Y",D785,MAX(0,D785-Settings!$B$9)))+IF(MOD(IF(UPPER(E785)="Y",D785,MAX(0,D785-Settings!$B$9)),1)&lt;0.25,0,IF(MOD(IF(UPPER(E785)="Y",D785,MAX(0,D785-Settings!$B$9)),1)&lt;=0.5,0.5,1)),IF(UPPER(E785)="Y",D785,MAX(0,D785-Settings!$B$9))))</f>
        <v/>
      </c>
      <c r="G785" s="33" t="str">
        <f aca="false">IF(F785="","",IFERROR(INDEX(Employees!$I$5:$I$104,MATCH(B785,Employees!$A$5:$A$104,0)),0))</f>
        <v/>
      </c>
      <c r="H785" s="34" t="str">
        <f aca="false">IF(F785="","",ROUND(F785*G785,0))</f>
        <v/>
      </c>
      <c r="I785" s="35" t="str">
        <f aca="false">IF(A785="","","Q"&amp;(INT(MOD(MONTH(A785)-4,12)/3)+1)&amp;" "&amp;IF(MONTH(A785)&gt;=4,YEAR(A785),YEAR(A785)-1)&amp;"-"&amp;RIGHT(IF(MONTH(A785)&gt;=4,YEAR(A785),YEAR(A785)-1)+1,2))</f>
        <v/>
      </c>
      <c r="J785" s="27"/>
      <c r="K785" s="27"/>
    </row>
    <row r="786" customFormat="false" ht="15" hidden="false" customHeight="true" outlineLevel="0" collapsed="false">
      <c r="A786" s="36"/>
      <c r="B786" s="27"/>
      <c r="C786" s="30" t="str">
        <f aca="false">IF(B786="","",IFERROR(INDEX(Employees!$B$5:$B$104,MATCH(B786,Employees!$A$5:$A$104,0)),"Unknown code"))</f>
        <v/>
      </c>
      <c r="D786" s="37"/>
      <c r="E786" s="27"/>
      <c r="F786" s="32" t="str">
        <f aca="false">IF(OR(A786="",B786=""),"",IF(Settings!$B$13="Y",INT(IF(UPPER(E786)="Y",D786,MAX(0,D786-Settings!$B$9)))+IF(MOD(IF(UPPER(E786)="Y",D786,MAX(0,D786-Settings!$B$9)),1)&lt;0.25,0,IF(MOD(IF(UPPER(E786)="Y",D786,MAX(0,D786-Settings!$B$9)),1)&lt;=0.5,0.5,1)),IF(UPPER(E786)="Y",D786,MAX(0,D786-Settings!$B$9))))</f>
        <v/>
      </c>
      <c r="G786" s="33" t="str">
        <f aca="false">IF(F786="","",IFERROR(INDEX(Employees!$I$5:$I$104,MATCH(B786,Employees!$A$5:$A$104,0)),0))</f>
        <v/>
      </c>
      <c r="H786" s="34" t="str">
        <f aca="false">IF(F786="","",ROUND(F786*G786,0))</f>
        <v/>
      </c>
      <c r="I786" s="35" t="str">
        <f aca="false">IF(A786="","","Q"&amp;(INT(MOD(MONTH(A786)-4,12)/3)+1)&amp;" "&amp;IF(MONTH(A786)&gt;=4,YEAR(A786),YEAR(A786)-1)&amp;"-"&amp;RIGHT(IF(MONTH(A786)&gt;=4,YEAR(A786),YEAR(A786)-1)+1,2))</f>
        <v/>
      </c>
      <c r="J786" s="27"/>
      <c r="K786" s="27"/>
    </row>
    <row r="787" customFormat="false" ht="15" hidden="false" customHeight="true" outlineLevel="0" collapsed="false">
      <c r="A787" s="36"/>
      <c r="B787" s="27"/>
      <c r="C787" s="30" t="str">
        <f aca="false">IF(B787="","",IFERROR(INDEX(Employees!$B$5:$B$104,MATCH(B787,Employees!$A$5:$A$104,0)),"Unknown code"))</f>
        <v/>
      </c>
      <c r="D787" s="37"/>
      <c r="E787" s="27"/>
      <c r="F787" s="32" t="str">
        <f aca="false">IF(OR(A787="",B787=""),"",IF(Settings!$B$13="Y",INT(IF(UPPER(E787)="Y",D787,MAX(0,D787-Settings!$B$9)))+IF(MOD(IF(UPPER(E787)="Y",D787,MAX(0,D787-Settings!$B$9)),1)&lt;0.25,0,IF(MOD(IF(UPPER(E787)="Y",D787,MAX(0,D787-Settings!$B$9)),1)&lt;=0.5,0.5,1)),IF(UPPER(E787)="Y",D787,MAX(0,D787-Settings!$B$9))))</f>
        <v/>
      </c>
      <c r="G787" s="33" t="str">
        <f aca="false">IF(F787="","",IFERROR(INDEX(Employees!$I$5:$I$104,MATCH(B787,Employees!$A$5:$A$104,0)),0))</f>
        <v/>
      </c>
      <c r="H787" s="34" t="str">
        <f aca="false">IF(F787="","",ROUND(F787*G787,0))</f>
        <v/>
      </c>
      <c r="I787" s="35" t="str">
        <f aca="false">IF(A787="","","Q"&amp;(INT(MOD(MONTH(A787)-4,12)/3)+1)&amp;" "&amp;IF(MONTH(A787)&gt;=4,YEAR(A787),YEAR(A787)-1)&amp;"-"&amp;RIGHT(IF(MONTH(A787)&gt;=4,YEAR(A787),YEAR(A787)-1)+1,2))</f>
        <v/>
      </c>
      <c r="J787" s="27"/>
      <c r="K787" s="27"/>
    </row>
    <row r="788" customFormat="false" ht="15" hidden="false" customHeight="true" outlineLevel="0" collapsed="false">
      <c r="A788" s="36"/>
      <c r="B788" s="27"/>
      <c r="C788" s="30" t="str">
        <f aca="false">IF(B788="","",IFERROR(INDEX(Employees!$B$5:$B$104,MATCH(B788,Employees!$A$5:$A$104,0)),"Unknown code"))</f>
        <v/>
      </c>
      <c r="D788" s="37"/>
      <c r="E788" s="27"/>
      <c r="F788" s="32" t="str">
        <f aca="false">IF(OR(A788="",B788=""),"",IF(Settings!$B$13="Y",INT(IF(UPPER(E788)="Y",D788,MAX(0,D788-Settings!$B$9)))+IF(MOD(IF(UPPER(E788)="Y",D788,MAX(0,D788-Settings!$B$9)),1)&lt;0.25,0,IF(MOD(IF(UPPER(E788)="Y",D788,MAX(0,D788-Settings!$B$9)),1)&lt;=0.5,0.5,1)),IF(UPPER(E788)="Y",D788,MAX(0,D788-Settings!$B$9))))</f>
        <v/>
      </c>
      <c r="G788" s="33" t="str">
        <f aca="false">IF(F788="","",IFERROR(INDEX(Employees!$I$5:$I$104,MATCH(B788,Employees!$A$5:$A$104,0)),0))</f>
        <v/>
      </c>
      <c r="H788" s="34" t="str">
        <f aca="false">IF(F788="","",ROUND(F788*G788,0))</f>
        <v/>
      </c>
      <c r="I788" s="35" t="str">
        <f aca="false">IF(A788="","","Q"&amp;(INT(MOD(MONTH(A788)-4,12)/3)+1)&amp;" "&amp;IF(MONTH(A788)&gt;=4,YEAR(A788),YEAR(A788)-1)&amp;"-"&amp;RIGHT(IF(MONTH(A788)&gt;=4,YEAR(A788),YEAR(A788)-1)+1,2))</f>
        <v/>
      </c>
      <c r="J788" s="27"/>
      <c r="K788" s="27"/>
    </row>
    <row r="789" customFormat="false" ht="15" hidden="false" customHeight="true" outlineLevel="0" collapsed="false">
      <c r="A789" s="36"/>
      <c r="B789" s="27"/>
      <c r="C789" s="30" t="str">
        <f aca="false">IF(B789="","",IFERROR(INDEX(Employees!$B$5:$B$104,MATCH(B789,Employees!$A$5:$A$104,0)),"Unknown code"))</f>
        <v/>
      </c>
      <c r="D789" s="37"/>
      <c r="E789" s="27"/>
      <c r="F789" s="32" t="str">
        <f aca="false">IF(OR(A789="",B789=""),"",IF(Settings!$B$13="Y",INT(IF(UPPER(E789)="Y",D789,MAX(0,D789-Settings!$B$9)))+IF(MOD(IF(UPPER(E789)="Y",D789,MAX(0,D789-Settings!$B$9)),1)&lt;0.25,0,IF(MOD(IF(UPPER(E789)="Y",D789,MAX(0,D789-Settings!$B$9)),1)&lt;=0.5,0.5,1)),IF(UPPER(E789)="Y",D789,MAX(0,D789-Settings!$B$9))))</f>
        <v/>
      </c>
      <c r="G789" s="33" t="str">
        <f aca="false">IF(F789="","",IFERROR(INDEX(Employees!$I$5:$I$104,MATCH(B789,Employees!$A$5:$A$104,0)),0))</f>
        <v/>
      </c>
      <c r="H789" s="34" t="str">
        <f aca="false">IF(F789="","",ROUND(F789*G789,0))</f>
        <v/>
      </c>
      <c r="I789" s="35" t="str">
        <f aca="false">IF(A789="","","Q"&amp;(INT(MOD(MONTH(A789)-4,12)/3)+1)&amp;" "&amp;IF(MONTH(A789)&gt;=4,YEAR(A789),YEAR(A789)-1)&amp;"-"&amp;RIGHT(IF(MONTH(A789)&gt;=4,YEAR(A789),YEAR(A789)-1)+1,2))</f>
        <v/>
      </c>
      <c r="J789" s="27"/>
      <c r="K789" s="27"/>
    </row>
    <row r="790" customFormat="false" ht="15" hidden="false" customHeight="true" outlineLevel="0" collapsed="false">
      <c r="A790" s="36"/>
      <c r="B790" s="27"/>
      <c r="C790" s="30" t="str">
        <f aca="false">IF(B790="","",IFERROR(INDEX(Employees!$B$5:$B$104,MATCH(B790,Employees!$A$5:$A$104,0)),"Unknown code"))</f>
        <v/>
      </c>
      <c r="D790" s="37"/>
      <c r="E790" s="27"/>
      <c r="F790" s="32" t="str">
        <f aca="false">IF(OR(A790="",B790=""),"",IF(Settings!$B$13="Y",INT(IF(UPPER(E790)="Y",D790,MAX(0,D790-Settings!$B$9)))+IF(MOD(IF(UPPER(E790)="Y",D790,MAX(0,D790-Settings!$B$9)),1)&lt;0.25,0,IF(MOD(IF(UPPER(E790)="Y",D790,MAX(0,D790-Settings!$B$9)),1)&lt;=0.5,0.5,1)),IF(UPPER(E790)="Y",D790,MAX(0,D790-Settings!$B$9))))</f>
        <v/>
      </c>
      <c r="G790" s="33" t="str">
        <f aca="false">IF(F790="","",IFERROR(INDEX(Employees!$I$5:$I$104,MATCH(B790,Employees!$A$5:$A$104,0)),0))</f>
        <v/>
      </c>
      <c r="H790" s="34" t="str">
        <f aca="false">IF(F790="","",ROUND(F790*G790,0))</f>
        <v/>
      </c>
      <c r="I790" s="35" t="str">
        <f aca="false">IF(A790="","","Q"&amp;(INT(MOD(MONTH(A790)-4,12)/3)+1)&amp;" "&amp;IF(MONTH(A790)&gt;=4,YEAR(A790),YEAR(A790)-1)&amp;"-"&amp;RIGHT(IF(MONTH(A790)&gt;=4,YEAR(A790),YEAR(A790)-1)+1,2))</f>
        <v/>
      </c>
      <c r="J790" s="27"/>
      <c r="K790" s="27"/>
    </row>
    <row r="791" customFormat="false" ht="15" hidden="false" customHeight="true" outlineLevel="0" collapsed="false">
      <c r="A791" s="36"/>
      <c r="B791" s="27"/>
      <c r="C791" s="30" t="str">
        <f aca="false">IF(B791="","",IFERROR(INDEX(Employees!$B$5:$B$104,MATCH(B791,Employees!$A$5:$A$104,0)),"Unknown code"))</f>
        <v/>
      </c>
      <c r="D791" s="37"/>
      <c r="E791" s="27"/>
      <c r="F791" s="32" t="str">
        <f aca="false">IF(OR(A791="",B791=""),"",IF(Settings!$B$13="Y",INT(IF(UPPER(E791)="Y",D791,MAX(0,D791-Settings!$B$9)))+IF(MOD(IF(UPPER(E791)="Y",D791,MAX(0,D791-Settings!$B$9)),1)&lt;0.25,0,IF(MOD(IF(UPPER(E791)="Y",D791,MAX(0,D791-Settings!$B$9)),1)&lt;=0.5,0.5,1)),IF(UPPER(E791)="Y",D791,MAX(0,D791-Settings!$B$9))))</f>
        <v/>
      </c>
      <c r="G791" s="33" t="str">
        <f aca="false">IF(F791="","",IFERROR(INDEX(Employees!$I$5:$I$104,MATCH(B791,Employees!$A$5:$A$104,0)),0))</f>
        <v/>
      </c>
      <c r="H791" s="34" t="str">
        <f aca="false">IF(F791="","",ROUND(F791*G791,0))</f>
        <v/>
      </c>
      <c r="I791" s="35" t="str">
        <f aca="false">IF(A791="","","Q"&amp;(INT(MOD(MONTH(A791)-4,12)/3)+1)&amp;" "&amp;IF(MONTH(A791)&gt;=4,YEAR(A791),YEAR(A791)-1)&amp;"-"&amp;RIGHT(IF(MONTH(A791)&gt;=4,YEAR(A791),YEAR(A791)-1)+1,2))</f>
        <v/>
      </c>
      <c r="J791" s="27"/>
      <c r="K791" s="27"/>
    </row>
    <row r="792" customFormat="false" ht="15" hidden="false" customHeight="true" outlineLevel="0" collapsed="false">
      <c r="A792" s="36"/>
      <c r="B792" s="27"/>
      <c r="C792" s="30" t="str">
        <f aca="false">IF(B792="","",IFERROR(INDEX(Employees!$B$5:$B$104,MATCH(B792,Employees!$A$5:$A$104,0)),"Unknown code"))</f>
        <v/>
      </c>
      <c r="D792" s="37"/>
      <c r="E792" s="27"/>
      <c r="F792" s="32" t="str">
        <f aca="false">IF(OR(A792="",B792=""),"",IF(Settings!$B$13="Y",INT(IF(UPPER(E792)="Y",D792,MAX(0,D792-Settings!$B$9)))+IF(MOD(IF(UPPER(E792)="Y",D792,MAX(0,D792-Settings!$B$9)),1)&lt;0.25,0,IF(MOD(IF(UPPER(E792)="Y",D792,MAX(0,D792-Settings!$B$9)),1)&lt;=0.5,0.5,1)),IF(UPPER(E792)="Y",D792,MAX(0,D792-Settings!$B$9))))</f>
        <v/>
      </c>
      <c r="G792" s="33" t="str">
        <f aca="false">IF(F792="","",IFERROR(INDEX(Employees!$I$5:$I$104,MATCH(B792,Employees!$A$5:$A$104,0)),0))</f>
        <v/>
      </c>
      <c r="H792" s="34" t="str">
        <f aca="false">IF(F792="","",ROUND(F792*G792,0))</f>
        <v/>
      </c>
      <c r="I792" s="35" t="str">
        <f aca="false">IF(A792="","","Q"&amp;(INT(MOD(MONTH(A792)-4,12)/3)+1)&amp;" "&amp;IF(MONTH(A792)&gt;=4,YEAR(A792),YEAR(A792)-1)&amp;"-"&amp;RIGHT(IF(MONTH(A792)&gt;=4,YEAR(A792),YEAR(A792)-1)+1,2))</f>
        <v/>
      </c>
      <c r="J792" s="27"/>
      <c r="K792" s="27"/>
    </row>
    <row r="793" customFormat="false" ht="15" hidden="false" customHeight="true" outlineLevel="0" collapsed="false">
      <c r="A793" s="36"/>
      <c r="B793" s="27"/>
      <c r="C793" s="30" t="str">
        <f aca="false">IF(B793="","",IFERROR(INDEX(Employees!$B$5:$B$104,MATCH(B793,Employees!$A$5:$A$104,0)),"Unknown code"))</f>
        <v/>
      </c>
      <c r="D793" s="37"/>
      <c r="E793" s="27"/>
      <c r="F793" s="32" t="str">
        <f aca="false">IF(OR(A793="",B793=""),"",IF(Settings!$B$13="Y",INT(IF(UPPER(E793)="Y",D793,MAX(0,D793-Settings!$B$9)))+IF(MOD(IF(UPPER(E793)="Y",D793,MAX(0,D793-Settings!$B$9)),1)&lt;0.25,0,IF(MOD(IF(UPPER(E793)="Y",D793,MAX(0,D793-Settings!$B$9)),1)&lt;=0.5,0.5,1)),IF(UPPER(E793)="Y",D793,MAX(0,D793-Settings!$B$9))))</f>
        <v/>
      </c>
      <c r="G793" s="33" t="str">
        <f aca="false">IF(F793="","",IFERROR(INDEX(Employees!$I$5:$I$104,MATCH(B793,Employees!$A$5:$A$104,0)),0))</f>
        <v/>
      </c>
      <c r="H793" s="34" t="str">
        <f aca="false">IF(F793="","",ROUND(F793*G793,0))</f>
        <v/>
      </c>
      <c r="I793" s="35" t="str">
        <f aca="false">IF(A793="","","Q"&amp;(INT(MOD(MONTH(A793)-4,12)/3)+1)&amp;" "&amp;IF(MONTH(A793)&gt;=4,YEAR(A793),YEAR(A793)-1)&amp;"-"&amp;RIGHT(IF(MONTH(A793)&gt;=4,YEAR(A793),YEAR(A793)-1)+1,2))</f>
        <v/>
      </c>
      <c r="J793" s="27"/>
      <c r="K793" s="27"/>
    </row>
    <row r="794" customFormat="false" ht="15" hidden="false" customHeight="true" outlineLevel="0" collapsed="false">
      <c r="A794" s="36"/>
      <c r="B794" s="27"/>
      <c r="C794" s="30" t="str">
        <f aca="false">IF(B794="","",IFERROR(INDEX(Employees!$B$5:$B$104,MATCH(B794,Employees!$A$5:$A$104,0)),"Unknown code"))</f>
        <v/>
      </c>
      <c r="D794" s="37"/>
      <c r="E794" s="27"/>
      <c r="F794" s="32" t="str">
        <f aca="false">IF(OR(A794="",B794=""),"",IF(Settings!$B$13="Y",INT(IF(UPPER(E794)="Y",D794,MAX(0,D794-Settings!$B$9)))+IF(MOD(IF(UPPER(E794)="Y",D794,MAX(0,D794-Settings!$B$9)),1)&lt;0.25,0,IF(MOD(IF(UPPER(E794)="Y",D794,MAX(0,D794-Settings!$B$9)),1)&lt;=0.5,0.5,1)),IF(UPPER(E794)="Y",D794,MAX(0,D794-Settings!$B$9))))</f>
        <v/>
      </c>
      <c r="G794" s="33" t="str">
        <f aca="false">IF(F794="","",IFERROR(INDEX(Employees!$I$5:$I$104,MATCH(B794,Employees!$A$5:$A$104,0)),0))</f>
        <v/>
      </c>
      <c r="H794" s="34" t="str">
        <f aca="false">IF(F794="","",ROUND(F794*G794,0))</f>
        <v/>
      </c>
      <c r="I794" s="35" t="str">
        <f aca="false">IF(A794="","","Q"&amp;(INT(MOD(MONTH(A794)-4,12)/3)+1)&amp;" "&amp;IF(MONTH(A794)&gt;=4,YEAR(A794),YEAR(A794)-1)&amp;"-"&amp;RIGHT(IF(MONTH(A794)&gt;=4,YEAR(A794),YEAR(A794)-1)+1,2))</f>
        <v/>
      </c>
      <c r="J794" s="27"/>
      <c r="K794" s="27"/>
    </row>
    <row r="795" customFormat="false" ht="15" hidden="false" customHeight="true" outlineLevel="0" collapsed="false">
      <c r="A795" s="36"/>
      <c r="B795" s="27"/>
      <c r="C795" s="30" t="str">
        <f aca="false">IF(B795="","",IFERROR(INDEX(Employees!$B$5:$B$104,MATCH(B795,Employees!$A$5:$A$104,0)),"Unknown code"))</f>
        <v/>
      </c>
      <c r="D795" s="37"/>
      <c r="E795" s="27"/>
      <c r="F795" s="32" t="str">
        <f aca="false">IF(OR(A795="",B795=""),"",IF(Settings!$B$13="Y",INT(IF(UPPER(E795)="Y",D795,MAX(0,D795-Settings!$B$9)))+IF(MOD(IF(UPPER(E795)="Y",D795,MAX(0,D795-Settings!$B$9)),1)&lt;0.25,0,IF(MOD(IF(UPPER(E795)="Y",D795,MAX(0,D795-Settings!$B$9)),1)&lt;=0.5,0.5,1)),IF(UPPER(E795)="Y",D795,MAX(0,D795-Settings!$B$9))))</f>
        <v/>
      </c>
      <c r="G795" s="33" t="str">
        <f aca="false">IF(F795="","",IFERROR(INDEX(Employees!$I$5:$I$104,MATCH(B795,Employees!$A$5:$A$104,0)),0))</f>
        <v/>
      </c>
      <c r="H795" s="34" t="str">
        <f aca="false">IF(F795="","",ROUND(F795*G795,0))</f>
        <v/>
      </c>
      <c r="I795" s="35" t="str">
        <f aca="false">IF(A795="","","Q"&amp;(INT(MOD(MONTH(A795)-4,12)/3)+1)&amp;" "&amp;IF(MONTH(A795)&gt;=4,YEAR(A795),YEAR(A795)-1)&amp;"-"&amp;RIGHT(IF(MONTH(A795)&gt;=4,YEAR(A795),YEAR(A795)-1)+1,2))</f>
        <v/>
      </c>
      <c r="J795" s="27"/>
      <c r="K795" s="27"/>
    </row>
    <row r="796" customFormat="false" ht="15" hidden="false" customHeight="true" outlineLevel="0" collapsed="false">
      <c r="A796" s="36"/>
      <c r="B796" s="27"/>
      <c r="C796" s="30" t="str">
        <f aca="false">IF(B796="","",IFERROR(INDEX(Employees!$B$5:$B$104,MATCH(B796,Employees!$A$5:$A$104,0)),"Unknown code"))</f>
        <v/>
      </c>
      <c r="D796" s="37"/>
      <c r="E796" s="27"/>
      <c r="F796" s="32" t="str">
        <f aca="false">IF(OR(A796="",B796=""),"",IF(Settings!$B$13="Y",INT(IF(UPPER(E796)="Y",D796,MAX(0,D796-Settings!$B$9)))+IF(MOD(IF(UPPER(E796)="Y",D796,MAX(0,D796-Settings!$B$9)),1)&lt;0.25,0,IF(MOD(IF(UPPER(E796)="Y",D796,MAX(0,D796-Settings!$B$9)),1)&lt;=0.5,0.5,1)),IF(UPPER(E796)="Y",D796,MAX(0,D796-Settings!$B$9))))</f>
        <v/>
      </c>
      <c r="G796" s="33" t="str">
        <f aca="false">IF(F796="","",IFERROR(INDEX(Employees!$I$5:$I$104,MATCH(B796,Employees!$A$5:$A$104,0)),0))</f>
        <v/>
      </c>
      <c r="H796" s="34" t="str">
        <f aca="false">IF(F796="","",ROUND(F796*G796,0))</f>
        <v/>
      </c>
      <c r="I796" s="35" t="str">
        <f aca="false">IF(A796="","","Q"&amp;(INT(MOD(MONTH(A796)-4,12)/3)+1)&amp;" "&amp;IF(MONTH(A796)&gt;=4,YEAR(A796),YEAR(A796)-1)&amp;"-"&amp;RIGHT(IF(MONTH(A796)&gt;=4,YEAR(A796),YEAR(A796)-1)+1,2))</f>
        <v/>
      </c>
      <c r="J796" s="27"/>
      <c r="K796" s="27"/>
    </row>
    <row r="797" customFormat="false" ht="15" hidden="false" customHeight="true" outlineLevel="0" collapsed="false">
      <c r="A797" s="36"/>
      <c r="B797" s="27"/>
      <c r="C797" s="30" t="str">
        <f aca="false">IF(B797="","",IFERROR(INDEX(Employees!$B$5:$B$104,MATCH(B797,Employees!$A$5:$A$104,0)),"Unknown code"))</f>
        <v/>
      </c>
      <c r="D797" s="37"/>
      <c r="E797" s="27"/>
      <c r="F797" s="32" t="str">
        <f aca="false">IF(OR(A797="",B797=""),"",IF(Settings!$B$13="Y",INT(IF(UPPER(E797)="Y",D797,MAX(0,D797-Settings!$B$9)))+IF(MOD(IF(UPPER(E797)="Y",D797,MAX(0,D797-Settings!$B$9)),1)&lt;0.25,0,IF(MOD(IF(UPPER(E797)="Y",D797,MAX(0,D797-Settings!$B$9)),1)&lt;=0.5,0.5,1)),IF(UPPER(E797)="Y",D797,MAX(0,D797-Settings!$B$9))))</f>
        <v/>
      </c>
      <c r="G797" s="33" t="str">
        <f aca="false">IF(F797="","",IFERROR(INDEX(Employees!$I$5:$I$104,MATCH(B797,Employees!$A$5:$A$104,0)),0))</f>
        <v/>
      </c>
      <c r="H797" s="34" t="str">
        <f aca="false">IF(F797="","",ROUND(F797*G797,0))</f>
        <v/>
      </c>
      <c r="I797" s="35" t="str">
        <f aca="false">IF(A797="","","Q"&amp;(INT(MOD(MONTH(A797)-4,12)/3)+1)&amp;" "&amp;IF(MONTH(A797)&gt;=4,YEAR(A797),YEAR(A797)-1)&amp;"-"&amp;RIGHT(IF(MONTH(A797)&gt;=4,YEAR(A797),YEAR(A797)-1)+1,2))</f>
        <v/>
      </c>
      <c r="J797" s="27"/>
      <c r="K797" s="27"/>
    </row>
    <row r="798" customFormat="false" ht="15" hidden="false" customHeight="true" outlineLevel="0" collapsed="false">
      <c r="A798" s="36"/>
      <c r="B798" s="27"/>
      <c r="C798" s="30" t="str">
        <f aca="false">IF(B798="","",IFERROR(INDEX(Employees!$B$5:$B$104,MATCH(B798,Employees!$A$5:$A$104,0)),"Unknown code"))</f>
        <v/>
      </c>
      <c r="D798" s="37"/>
      <c r="E798" s="27"/>
      <c r="F798" s="32" t="str">
        <f aca="false">IF(OR(A798="",B798=""),"",IF(Settings!$B$13="Y",INT(IF(UPPER(E798)="Y",D798,MAX(0,D798-Settings!$B$9)))+IF(MOD(IF(UPPER(E798)="Y",D798,MAX(0,D798-Settings!$B$9)),1)&lt;0.25,0,IF(MOD(IF(UPPER(E798)="Y",D798,MAX(0,D798-Settings!$B$9)),1)&lt;=0.5,0.5,1)),IF(UPPER(E798)="Y",D798,MAX(0,D798-Settings!$B$9))))</f>
        <v/>
      </c>
      <c r="G798" s="33" t="str">
        <f aca="false">IF(F798="","",IFERROR(INDEX(Employees!$I$5:$I$104,MATCH(B798,Employees!$A$5:$A$104,0)),0))</f>
        <v/>
      </c>
      <c r="H798" s="34" t="str">
        <f aca="false">IF(F798="","",ROUND(F798*G798,0))</f>
        <v/>
      </c>
      <c r="I798" s="35" t="str">
        <f aca="false">IF(A798="","","Q"&amp;(INT(MOD(MONTH(A798)-4,12)/3)+1)&amp;" "&amp;IF(MONTH(A798)&gt;=4,YEAR(A798),YEAR(A798)-1)&amp;"-"&amp;RIGHT(IF(MONTH(A798)&gt;=4,YEAR(A798),YEAR(A798)-1)+1,2))</f>
        <v/>
      </c>
      <c r="J798" s="27"/>
      <c r="K798" s="27"/>
    </row>
    <row r="799" customFormat="false" ht="15" hidden="false" customHeight="true" outlineLevel="0" collapsed="false">
      <c r="A799" s="36"/>
      <c r="B799" s="27"/>
      <c r="C799" s="30" t="str">
        <f aca="false">IF(B799="","",IFERROR(INDEX(Employees!$B$5:$B$104,MATCH(B799,Employees!$A$5:$A$104,0)),"Unknown code"))</f>
        <v/>
      </c>
      <c r="D799" s="37"/>
      <c r="E799" s="27"/>
      <c r="F799" s="32" t="str">
        <f aca="false">IF(OR(A799="",B799=""),"",IF(Settings!$B$13="Y",INT(IF(UPPER(E799)="Y",D799,MAX(0,D799-Settings!$B$9)))+IF(MOD(IF(UPPER(E799)="Y",D799,MAX(0,D799-Settings!$B$9)),1)&lt;0.25,0,IF(MOD(IF(UPPER(E799)="Y",D799,MAX(0,D799-Settings!$B$9)),1)&lt;=0.5,0.5,1)),IF(UPPER(E799)="Y",D799,MAX(0,D799-Settings!$B$9))))</f>
        <v/>
      </c>
      <c r="G799" s="33" t="str">
        <f aca="false">IF(F799="","",IFERROR(INDEX(Employees!$I$5:$I$104,MATCH(B799,Employees!$A$5:$A$104,0)),0))</f>
        <v/>
      </c>
      <c r="H799" s="34" t="str">
        <f aca="false">IF(F799="","",ROUND(F799*G799,0))</f>
        <v/>
      </c>
      <c r="I799" s="35" t="str">
        <f aca="false">IF(A799="","","Q"&amp;(INT(MOD(MONTH(A799)-4,12)/3)+1)&amp;" "&amp;IF(MONTH(A799)&gt;=4,YEAR(A799),YEAR(A799)-1)&amp;"-"&amp;RIGHT(IF(MONTH(A799)&gt;=4,YEAR(A799),YEAR(A799)-1)+1,2))</f>
        <v/>
      </c>
      <c r="J799" s="27"/>
      <c r="K799" s="27"/>
    </row>
    <row r="800" customFormat="false" ht="15" hidden="false" customHeight="true" outlineLevel="0" collapsed="false">
      <c r="A800" s="36"/>
      <c r="B800" s="27"/>
      <c r="C800" s="30" t="str">
        <f aca="false">IF(B800="","",IFERROR(INDEX(Employees!$B$5:$B$104,MATCH(B800,Employees!$A$5:$A$104,0)),"Unknown code"))</f>
        <v/>
      </c>
      <c r="D800" s="37"/>
      <c r="E800" s="27"/>
      <c r="F800" s="32" t="str">
        <f aca="false">IF(OR(A800="",B800=""),"",IF(Settings!$B$13="Y",INT(IF(UPPER(E800)="Y",D800,MAX(0,D800-Settings!$B$9)))+IF(MOD(IF(UPPER(E800)="Y",D800,MAX(0,D800-Settings!$B$9)),1)&lt;0.25,0,IF(MOD(IF(UPPER(E800)="Y",D800,MAX(0,D800-Settings!$B$9)),1)&lt;=0.5,0.5,1)),IF(UPPER(E800)="Y",D800,MAX(0,D800-Settings!$B$9))))</f>
        <v/>
      </c>
      <c r="G800" s="33" t="str">
        <f aca="false">IF(F800="","",IFERROR(INDEX(Employees!$I$5:$I$104,MATCH(B800,Employees!$A$5:$A$104,0)),0))</f>
        <v/>
      </c>
      <c r="H800" s="34" t="str">
        <f aca="false">IF(F800="","",ROUND(F800*G800,0))</f>
        <v/>
      </c>
      <c r="I800" s="35" t="str">
        <f aca="false">IF(A800="","","Q"&amp;(INT(MOD(MONTH(A800)-4,12)/3)+1)&amp;" "&amp;IF(MONTH(A800)&gt;=4,YEAR(A800),YEAR(A800)-1)&amp;"-"&amp;RIGHT(IF(MONTH(A800)&gt;=4,YEAR(A800),YEAR(A800)-1)+1,2))</f>
        <v/>
      </c>
      <c r="J800" s="27"/>
      <c r="K800" s="27"/>
    </row>
    <row r="801" customFormat="false" ht="15" hidden="false" customHeight="true" outlineLevel="0" collapsed="false">
      <c r="A801" s="36"/>
      <c r="B801" s="27"/>
      <c r="C801" s="30" t="str">
        <f aca="false">IF(B801="","",IFERROR(INDEX(Employees!$B$5:$B$104,MATCH(B801,Employees!$A$5:$A$104,0)),"Unknown code"))</f>
        <v/>
      </c>
      <c r="D801" s="37"/>
      <c r="E801" s="27"/>
      <c r="F801" s="32" t="str">
        <f aca="false">IF(OR(A801="",B801=""),"",IF(Settings!$B$13="Y",INT(IF(UPPER(E801)="Y",D801,MAX(0,D801-Settings!$B$9)))+IF(MOD(IF(UPPER(E801)="Y",D801,MAX(0,D801-Settings!$B$9)),1)&lt;0.25,0,IF(MOD(IF(UPPER(E801)="Y",D801,MAX(0,D801-Settings!$B$9)),1)&lt;=0.5,0.5,1)),IF(UPPER(E801)="Y",D801,MAX(0,D801-Settings!$B$9))))</f>
        <v/>
      </c>
      <c r="G801" s="33" t="str">
        <f aca="false">IF(F801="","",IFERROR(INDEX(Employees!$I$5:$I$104,MATCH(B801,Employees!$A$5:$A$104,0)),0))</f>
        <v/>
      </c>
      <c r="H801" s="34" t="str">
        <f aca="false">IF(F801="","",ROUND(F801*G801,0))</f>
        <v/>
      </c>
      <c r="I801" s="35" t="str">
        <f aca="false">IF(A801="","","Q"&amp;(INT(MOD(MONTH(A801)-4,12)/3)+1)&amp;" "&amp;IF(MONTH(A801)&gt;=4,YEAR(A801),YEAR(A801)-1)&amp;"-"&amp;RIGHT(IF(MONTH(A801)&gt;=4,YEAR(A801),YEAR(A801)-1)+1,2))</f>
        <v/>
      </c>
      <c r="J801" s="27"/>
      <c r="K801" s="27"/>
    </row>
    <row r="802" customFormat="false" ht="15" hidden="false" customHeight="true" outlineLevel="0" collapsed="false">
      <c r="A802" s="36"/>
      <c r="B802" s="27"/>
      <c r="C802" s="30" t="str">
        <f aca="false">IF(B802="","",IFERROR(INDEX(Employees!$B$5:$B$104,MATCH(B802,Employees!$A$5:$A$104,0)),"Unknown code"))</f>
        <v/>
      </c>
      <c r="D802" s="37"/>
      <c r="E802" s="27"/>
      <c r="F802" s="32" t="str">
        <f aca="false">IF(OR(A802="",B802=""),"",IF(Settings!$B$13="Y",INT(IF(UPPER(E802)="Y",D802,MAX(0,D802-Settings!$B$9)))+IF(MOD(IF(UPPER(E802)="Y",D802,MAX(0,D802-Settings!$B$9)),1)&lt;0.25,0,IF(MOD(IF(UPPER(E802)="Y",D802,MAX(0,D802-Settings!$B$9)),1)&lt;=0.5,0.5,1)),IF(UPPER(E802)="Y",D802,MAX(0,D802-Settings!$B$9))))</f>
        <v/>
      </c>
      <c r="G802" s="33" t="str">
        <f aca="false">IF(F802="","",IFERROR(INDEX(Employees!$I$5:$I$104,MATCH(B802,Employees!$A$5:$A$104,0)),0))</f>
        <v/>
      </c>
      <c r="H802" s="34" t="str">
        <f aca="false">IF(F802="","",ROUND(F802*G802,0))</f>
        <v/>
      </c>
      <c r="I802" s="35" t="str">
        <f aca="false">IF(A802="","","Q"&amp;(INT(MOD(MONTH(A802)-4,12)/3)+1)&amp;" "&amp;IF(MONTH(A802)&gt;=4,YEAR(A802),YEAR(A802)-1)&amp;"-"&amp;RIGHT(IF(MONTH(A802)&gt;=4,YEAR(A802),YEAR(A802)-1)+1,2))</f>
        <v/>
      </c>
      <c r="J802" s="27"/>
      <c r="K802" s="27"/>
    </row>
    <row r="803" customFormat="false" ht="15" hidden="false" customHeight="true" outlineLevel="0" collapsed="false">
      <c r="A803" s="36"/>
      <c r="B803" s="27"/>
      <c r="C803" s="30" t="str">
        <f aca="false">IF(B803="","",IFERROR(INDEX(Employees!$B$5:$B$104,MATCH(B803,Employees!$A$5:$A$104,0)),"Unknown code"))</f>
        <v/>
      </c>
      <c r="D803" s="37"/>
      <c r="E803" s="27"/>
      <c r="F803" s="32" t="str">
        <f aca="false">IF(OR(A803="",B803=""),"",IF(Settings!$B$13="Y",INT(IF(UPPER(E803)="Y",D803,MAX(0,D803-Settings!$B$9)))+IF(MOD(IF(UPPER(E803)="Y",D803,MAX(0,D803-Settings!$B$9)),1)&lt;0.25,0,IF(MOD(IF(UPPER(E803)="Y",D803,MAX(0,D803-Settings!$B$9)),1)&lt;=0.5,0.5,1)),IF(UPPER(E803)="Y",D803,MAX(0,D803-Settings!$B$9))))</f>
        <v/>
      </c>
      <c r="G803" s="33" t="str">
        <f aca="false">IF(F803="","",IFERROR(INDEX(Employees!$I$5:$I$104,MATCH(B803,Employees!$A$5:$A$104,0)),0))</f>
        <v/>
      </c>
      <c r="H803" s="34" t="str">
        <f aca="false">IF(F803="","",ROUND(F803*G803,0))</f>
        <v/>
      </c>
      <c r="I803" s="35" t="str">
        <f aca="false">IF(A803="","","Q"&amp;(INT(MOD(MONTH(A803)-4,12)/3)+1)&amp;" "&amp;IF(MONTH(A803)&gt;=4,YEAR(A803),YEAR(A803)-1)&amp;"-"&amp;RIGHT(IF(MONTH(A803)&gt;=4,YEAR(A803),YEAR(A803)-1)+1,2))</f>
        <v/>
      </c>
      <c r="J803" s="27"/>
      <c r="K803" s="27"/>
    </row>
    <row r="804" customFormat="false" ht="15" hidden="false" customHeight="true" outlineLevel="0" collapsed="false">
      <c r="A804" s="36"/>
      <c r="B804" s="27"/>
      <c r="C804" s="30" t="str">
        <f aca="false">IF(B804="","",IFERROR(INDEX(Employees!$B$5:$B$104,MATCH(B804,Employees!$A$5:$A$104,0)),"Unknown code"))</f>
        <v/>
      </c>
      <c r="D804" s="37"/>
      <c r="E804" s="27"/>
      <c r="F804" s="32" t="str">
        <f aca="false">IF(OR(A804="",B804=""),"",IF(Settings!$B$13="Y",INT(IF(UPPER(E804)="Y",D804,MAX(0,D804-Settings!$B$9)))+IF(MOD(IF(UPPER(E804)="Y",D804,MAX(0,D804-Settings!$B$9)),1)&lt;0.25,0,IF(MOD(IF(UPPER(E804)="Y",D804,MAX(0,D804-Settings!$B$9)),1)&lt;=0.5,0.5,1)),IF(UPPER(E804)="Y",D804,MAX(0,D804-Settings!$B$9))))</f>
        <v/>
      </c>
      <c r="G804" s="33" t="str">
        <f aca="false">IF(F804="","",IFERROR(INDEX(Employees!$I$5:$I$104,MATCH(B804,Employees!$A$5:$A$104,0)),0))</f>
        <v/>
      </c>
      <c r="H804" s="34" t="str">
        <f aca="false">IF(F804="","",ROUND(F804*G804,0))</f>
        <v/>
      </c>
      <c r="I804" s="35" t="str">
        <f aca="false">IF(A804="","","Q"&amp;(INT(MOD(MONTH(A804)-4,12)/3)+1)&amp;" "&amp;IF(MONTH(A804)&gt;=4,YEAR(A804),YEAR(A804)-1)&amp;"-"&amp;RIGHT(IF(MONTH(A804)&gt;=4,YEAR(A804),YEAR(A804)-1)+1,2))</f>
        <v/>
      </c>
      <c r="J804" s="27"/>
      <c r="K804" s="27"/>
    </row>
    <row r="805" customFormat="false" ht="15" hidden="false" customHeight="true" outlineLevel="0" collapsed="false">
      <c r="A805" s="36"/>
      <c r="B805" s="27"/>
      <c r="C805" s="30" t="str">
        <f aca="false">IF(B805="","",IFERROR(INDEX(Employees!$B$5:$B$104,MATCH(B805,Employees!$A$5:$A$104,0)),"Unknown code"))</f>
        <v/>
      </c>
      <c r="D805" s="37"/>
      <c r="E805" s="27"/>
      <c r="F805" s="32" t="str">
        <f aca="false">IF(OR(A805="",B805=""),"",IF(Settings!$B$13="Y",INT(IF(UPPER(E805)="Y",D805,MAX(0,D805-Settings!$B$9)))+IF(MOD(IF(UPPER(E805)="Y",D805,MAX(0,D805-Settings!$B$9)),1)&lt;0.25,0,IF(MOD(IF(UPPER(E805)="Y",D805,MAX(0,D805-Settings!$B$9)),1)&lt;=0.5,0.5,1)),IF(UPPER(E805)="Y",D805,MAX(0,D805-Settings!$B$9))))</f>
        <v/>
      </c>
      <c r="G805" s="33" t="str">
        <f aca="false">IF(F805="","",IFERROR(INDEX(Employees!$I$5:$I$104,MATCH(B805,Employees!$A$5:$A$104,0)),0))</f>
        <v/>
      </c>
      <c r="H805" s="34" t="str">
        <f aca="false">IF(F805="","",ROUND(F805*G805,0))</f>
        <v/>
      </c>
      <c r="I805" s="35" t="str">
        <f aca="false">IF(A805="","","Q"&amp;(INT(MOD(MONTH(A805)-4,12)/3)+1)&amp;" "&amp;IF(MONTH(A805)&gt;=4,YEAR(A805),YEAR(A805)-1)&amp;"-"&amp;RIGHT(IF(MONTH(A805)&gt;=4,YEAR(A805),YEAR(A805)-1)+1,2))</f>
        <v/>
      </c>
      <c r="J805" s="27"/>
      <c r="K805" s="27"/>
    </row>
    <row r="806" customFormat="false" ht="15" hidden="false" customHeight="true" outlineLevel="0" collapsed="false">
      <c r="A806" s="36"/>
      <c r="B806" s="27"/>
      <c r="C806" s="30" t="str">
        <f aca="false">IF(B806="","",IFERROR(INDEX(Employees!$B$5:$B$104,MATCH(B806,Employees!$A$5:$A$104,0)),"Unknown code"))</f>
        <v/>
      </c>
      <c r="D806" s="37"/>
      <c r="E806" s="27"/>
      <c r="F806" s="32" t="str">
        <f aca="false">IF(OR(A806="",B806=""),"",IF(Settings!$B$13="Y",INT(IF(UPPER(E806)="Y",D806,MAX(0,D806-Settings!$B$9)))+IF(MOD(IF(UPPER(E806)="Y",D806,MAX(0,D806-Settings!$B$9)),1)&lt;0.25,0,IF(MOD(IF(UPPER(E806)="Y",D806,MAX(0,D806-Settings!$B$9)),1)&lt;=0.5,0.5,1)),IF(UPPER(E806)="Y",D806,MAX(0,D806-Settings!$B$9))))</f>
        <v/>
      </c>
      <c r="G806" s="33" t="str">
        <f aca="false">IF(F806="","",IFERROR(INDEX(Employees!$I$5:$I$104,MATCH(B806,Employees!$A$5:$A$104,0)),0))</f>
        <v/>
      </c>
      <c r="H806" s="34" t="str">
        <f aca="false">IF(F806="","",ROUND(F806*G806,0))</f>
        <v/>
      </c>
      <c r="I806" s="35" t="str">
        <f aca="false">IF(A806="","","Q"&amp;(INT(MOD(MONTH(A806)-4,12)/3)+1)&amp;" "&amp;IF(MONTH(A806)&gt;=4,YEAR(A806),YEAR(A806)-1)&amp;"-"&amp;RIGHT(IF(MONTH(A806)&gt;=4,YEAR(A806),YEAR(A806)-1)+1,2))</f>
        <v/>
      </c>
      <c r="J806" s="27"/>
      <c r="K806" s="27"/>
    </row>
    <row r="807" customFormat="false" ht="15" hidden="false" customHeight="true" outlineLevel="0" collapsed="false">
      <c r="A807" s="36"/>
      <c r="B807" s="27"/>
      <c r="C807" s="30" t="str">
        <f aca="false">IF(B807="","",IFERROR(INDEX(Employees!$B$5:$B$104,MATCH(B807,Employees!$A$5:$A$104,0)),"Unknown code"))</f>
        <v/>
      </c>
      <c r="D807" s="37"/>
      <c r="E807" s="27"/>
      <c r="F807" s="32" t="str">
        <f aca="false">IF(OR(A807="",B807=""),"",IF(Settings!$B$13="Y",INT(IF(UPPER(E807)="Y",D807,MAX(0,D807-Settings!$B$9)))+IF(MOD(IF(UPPER(E807)="Y",D807,MAX(0,D807-Settings!$B$9)),1)&lt;0.25,0,IF(MOD(IF(UPPER(E807)="Y",D807,MAX(0,D807-Settings!$B$9)),1)&lt;=0.5,0.5,1)),IF(UPPER(E807)="Y",D807,MAX(0,D807-Settings!$B$9))))</f>
        <v/>
      </c>
      <c r="G807" s="33" t="str">
        <f aca="false">IF(F807="","",IFERROR(INDEX(Employees!$I$5:$I$104,MATCH(B807,Employees!$A$5:$A$104,0)),0))</f>
        <v/>
      </c>
      <c r="H807" s="34" t="str">
        <f aca="false">IF(F807="","",ROUND(F807*G807,0))</f>
        <v/>
      </c>
      <c r="I807" s="35" t="str">
        <f aca="false">IF(A807="","","Q"&amp;(INT(MOD(MONTH(A807)-4,12)/3)+1)&amp;" "&amp;IF(MONTH(A807)&gt;=4,YEAR(A807),YEAR(A807)-1)&amp;"-"&amp;RIGHT(IF(MONTH(A807)&gt;=4,YEAR(A807),YEAR(A807)-1)+1,2))</f>
        <v/>
      </c>
      <c r="J807" s="27"/>
      <c r="K807" s="27"/>
    </row>
    <row r="808" customFormat="false" ht="15" hidden="false" customHeight="true" outlineLevel="0" collapsed="false">
      <c r="A808" s="36"/>
      <c r="B808" s="27"/>
      <c r="C808" s="30" t="str">
        <f aca="false">IF(B808="","",IFERROR(INDEX(Employees!$B$5:$B$104,MATCH(B808,Employees!$A$5:$A$104,0)),"Unknown code"))</f>
        <v/>
      </c>
      <c r="D808" s="37"/>
      <c r="E808" s="27"/>
      <c r="F808" s="32" t="str">
        <f aca="false">IF(OR(A808="",B808=""),"",IF(Settings!$B$13="Y",INT(IF(UPPER(E808)="Y",D808,MAX(0,D808-Settings!$B$9)))+IF(MOD(IF(UPPER(E808)="Y",D808,MAX(0,D808-Settings!$B$9)),1)&lt;0.25,0,IF(MOD(IF(UPPER(E808)="Y",D808,MAX(0,D808-Settings!$B$9)),1)&lt;=0.5,0.5,1)),IF(UPPER(E808)="Y",D808,MAX(0,D808-Settings!$B$9))))</f>
        <v/>
      </c>
      <c r="G808" s="33" t="str">
        <f aca="false">IF(F808="","",IFERROR(INDEX(Employees!$I$5:$I$104,MATCH(B808,Employees!$A$5:$A$104,0)),0))</f>
        <v/>
      </c>
      <c r="H808" s="34" t="str">
        <f aca="false">IF(F808="","",ROUND(F808*G808,0))</f>
        <v/>
      </c>
      <c r="I808" s="35" t="str">
        <f aca="false">IF(A808="","","Q"&amp;(INT(MOD(MONTH(A808)-4,12)/3)+1)&amp;" "&amp;IF(MONTH(A808)&gt;=4,YEAR(A808),YEAR(A808)-1)&amp;"-"&amp;RIGHT(IF(MONTH(A808)&gt;=4,YEAR(A808),YEAR(A808)-1)+1,2))</f>
        <v/>
      </c>
      <c r="J808" s="27"/>
      <c r="K808" s="27"/>
    </row>
    <row r="809" customFormat="false" ht="15" hidden="false" customHeight="true" outlineLevel="0" collapsed="false">
      <c r="A809" s="36"/>
      <c r="B809" s="27"/>
      <c r="C809" s="30" t="str">
        <f aca="false">IF(B809="","",IFERROR(INDEX(Employees!$B$5:$B$104,MATCH(B809,Employees!$A$5:$A$104,0)),"Unknown code"))</f>
        <v/>
      </c>
      <c r="D809" s="37"/>
      <c r="E809" s="27"/>
      <c r="F809" s="32" t="str">
        <f aca="false">IF(OR(A809="",B809=""),"",IF(Settings!$B$13="Y",INT(IF(UPPER(E809)="Y",D809,MAX(0,D809-Settings!$B$9)))+IF(MOD(IF(UPPER(E809)="Y",D809,MAX(0,D809-Settings!$B$9)),1)&lt;0.25,0,IF(MOD(IF(UPPER(E809)="Y",D809,MAX(0,D809-Settings!$B$9)),1)&lt;=0.5,0.5,1)),IF(UPPER(E809)="Y",D809,MAX(0,D809-Settings!$B$9))))</f>
        <v/>
      </c>
      <c r="G809" s="33" t="str">
        <f aca="false">IF(F809="","",IFERROR(INDEX(Employees!$I$5:$I$104,MATCH(B809,Employees!$A$5:$A$104,0)),0))</f>
        <v/>
      </c>
      <c r="H809" s="34" t="str">
        <f aca="false">IF(F809="","",ROUND(F809*G809,0))</f>
        <v/>
      </c>
      <c r="I809" s="35" t="str">
        <f aca="false">IF(A809="","","Q"&amp;(INT(MOD(MONTH(A809)-4,12)/3)+1)&amp;" "&amp;IF(MONTH(A809)&gt;=4,YEAR(A809),YEAR(A809)-1)&amp;"-"&amp;RIGHT(IF(MONTH(A809)&gt;=4,YEAR(A809),YEAR(A809)-1)+1,2))</f>
        <v/>
      </c>
      <c r="J809" s="27"/>
      <c r="K809" s="27"/>
    </row>
    <row r="810" customFormat="false" ht="15" hidden="false" customHeight="true" outlineLevel="0" collapsed="false">
      <c r="A810" s="36"/>
      <c r="B810" s="27"/>
      <c r="C810" s="30" t="str">
        <f aca="false">IF(B810="","",IFERROR(INDEX(Employees!$B$5:$B$104,MATCH(B810,Employees!$A$5:$A$104,0)),"Unknown code"))</f>
        <v/>
      </c>
      <c r="D810" s="37"/>
      <c r="E810" s="27"/>
      <c r="F810" s="32" t="str">
        <f aca="false">IF(OR(A810="",B810=""),"",IF(Settings!$B$13="Y",INT(IF(UPPER(E810)="Y",D810,MAX(0,D810-Settings!$B$9)))+IF(MOD(IF(UPPER(E810)="Y",D810,MAX(0,D810-Settings!$B$9)),1)&lt;0.25,0,IF(MOD(IF(UPPER(E810)="Y",D810,MAX(0,D810-Settings!$B$9)),1)&lt;=0.5,0.5,1)),IF(UPPER(E810)="Y",D810,MAX(0,D810-Settings!$B$9))))</f>
        <v/>
      </c>
      <c r="G810" s="33" t="str">
        <f aca="false">IF(F810="","",IFERROR(INDEX(Employees!$I$5:$I$104,MATCH(B810,Employees!$A$5:$A$104,0)),0))</f>
        <v/>
      </c>
      <c r="H810" s="34" t="str">
        <f aca="false">IF(F810="","",ROUND(F810*G810,0))</f>
        <v/>
      </c>
      <c r="I810" s="35" t="str">
        <f aca="false">IF(A810="","","Q"&amp;(INT(MOD(MONTH(A810)-4,12)/3)+1)&amp;" "&amp;IF(MONTH(A810)&gt;=4,YEAR(A810),YEAR(A810)-1)&amp;"-"&amp;RIGHT(IF(MONTH(A810)&gt;=4,YEAR(A810),YEAR(A810)-1)+1,2))</f>
        <v/>
      </c>
      <c r="J810" s="27"/>
      <c r="K810" s="27"/>
    </row>
    <row r="811" customFormat="false" ht="15" hidden="false" customHeight="true" outlineLevel="0" collapsed="false">
      <c r="A811" s="36"/>
      <c r="B811" s="27"/>
      <c r="C811" s="30" t="str">
        <f aca="false">IF(B811="","",IFERROR(INDEX(Employees!$B$5:$B$104,MATCH(B811,Employees!$A$5:$A$104,0)),"Unknown code"))</f>
        <v/>
      </c>
      <c r="D811" s="37"/>
      <c r="E811" s="27"/>
      <c r="F811" s="32" t="str">
        <f aca="false">IF(OR(A811="",B811=""),"",IF(Settings!$B$13="Y",INT(IF(UPPER(E811)="Y",D811,MAX(0,D811-Settings!$B$9)))+IF(MOD(IF(UPPER(E811)="Y",D811,MAX(0,D811-Settings!$B$9)),1)&lt;0.25,0,IF(MOD(IF(UPPER(E811)="Y",D811,MAX(0,D811-Settings!$B$9)),1)&lt;=0.5,0.5,1)),IF(UPPER(E811)="Y",D811,MAX(0,D811-Settings!$B$9))))</f>
        <v/>
      </c>
      <c r="G811" s="33" t="str">
        <f aca="false">IF(F811="","",IFERROR(INDEX(Employees!$I$5:$I$104,MATCH(B811,Employees!$A$5:$A$104,0)),0))</f>
        <v/>
      </c>
      <c r="H811" s="34" t="str">
        <f aca="false">IF(F811="","",ROUND(F811*G811,0))</f>
        <v/>
      </c>
      <c r="I811" s="35" t="str">
        <f aca="false">IF(A811="","","Q"&amp;(INT(MOD(MONTH(A811)-4,12)/3)+1)&amp;" "&amp;IF(MONTH(A811)&gt;=4,YEAR(A811),YEAR(A811)-1)&amp;"-"&amp;RIGHT(IF(MONTH(A811)&gt;=4,YEAR(A811),YEAR(A811)-1)+1,2))</f>
        <v/>
      </c>
      <c r="J811" s="27"/>
      <c r="K811" s="27"/>
    </row>
    <row r="812" customFormat="false" ht="15" hidden="false" customHeight="true" outlineLevel="0" collapsed="false">
      <c r="A812" s="36"/>
      <c r="B812" s="27"/>
      <c r="C812" s="30" t="str">
        <f aca="false">IF(B812="","",IFERROR(INDEX(Employees!$B$5:$B$104,MATCH(B812,Employees!$A$5:$A$104,0)),"Unknown code"))</f>
        <v/>
      </c>
      <c r="D812" s="37"/>
      <c r="E812" s="27"/>
      <c r="F812" s="32" t="str">
        <f aca="false">IF(OR(A812="",B812=""),"",IF(Settings!$B$13="Y",INT(IF(UPPER(E812)="Y",D812,MAX(0,D812-Settings!$B$9)))+IF(MOD(IF(UPPER(E812)="Y",D812,MAX(0,D812-Settings!$B$9)),1)&lt;0.25,0,IF(MOD(IF(UPPER(E812)="Y",D812,MAX(0,D812-Settings!$B$9)),1)&lt;=0.5,0.5,1)),IF(UPPER(E812)="Y",D812,MAX(0,D812-Settings!$B$9))))</f>
        <v/>
      </c>
      <c r="G812" s="33" t="str">
        <f aca="false">IF(F812="","",IFERROR(INDEX(Employees!$I$5:$I$104,MATCH(B812,Employees!$A$5:$A$104,0)),0))</f>
        <v/>
      </c>
      <c r="H812" s="34" t="str">
        <f aca="false">IF(F812="","",ROUND(F812*G812,0))</f>
        <v/>
      </c>
      <c r="I812" s="35" t="str">
        <f aca="false">IF(A812="","","Q"&amp;(INT(MOD(MONTH(A812)-4,12)/3)+1)&amp;" "&amp;IF(MONTH(A812)&gt;=4,YEAR(A812),YEAR(A812)-1)&amp;"-"&amp;RIGHT(IF(MONTH(A812)&gt;=4,YEAR(A812),YEAR(A812)-1)+1,2))</f>
        <v/>
      </c>
      <c r="J812" s="27"/>
      <c r="K812" s="27"/>
    </row>
    <row r="813" customFormat="false" ht="15" hidden="false" customHeight="true" outlineLevel="0" collapsed="false">
      <c r="A813" s="36"/>
      <c r="B813" s="27"/>
      <c r="C813" s="30" t="str">
        <f aca="false">IF(B813="","",IFERROR(INDEX(Employees!$B$5:$B$104,MATCH(B813,Employees!$A$5:$A$104,0)),"Unknown code"))</f>
        <v/>
      </c>
      <c r="D813" s="37"/>
      <c r="E813" s="27"/>
      <c r="F813" s="32" t="str">
        <f aca="false">IF(OR(A813="",B813=""),"",IF(Settings!$B$13="Y",INT(IF(UPPER(E813)="Y",D813,MAX(0,D813-Settings!$B$9)))+IF(MOD(IF(UPPER(E813)="Y",D813,MAX(0,D813-Settings!$B$9)),1)&lt;0.25,0,IF(MOD(IF(UPPER(E813)="Y",D813,MAX(0,D813-Settings!$B$9)),1)&lt;=0.5,0.5,1)),IF(UPPER(E813)="Y",D813,MAX(0,D813-Settings!$B$9))))</f>
        <v/>
      </c>
      <c r="G813" s="33" t="str">
        <f aca="false">IF(F813="","",IFERROR(INDEX(Employees!$I$5:$I$104,MATCH(B813,Employees!$A$5:$A$104,0)),0))</f>
        <v/>
      </c>
      <c r="H813" s="34" t="str">
        <f aca="false">IF(F813="","",ROUND(F813*G813,0))</f>
        <v/>
      </c>
      <c r="I813" s="35" t="str">
        <f aca="false">IF(A813="","","Q"&amp;(INT(MOD(MONTH(A813)-4,12)/3)+1)&amp;" "&amp;IF(MONTH(A813)&gt;=4,YEAR(A813),YEAR(A813)-1)&amp;"-"&amp;RIGHT(IF(MONTH(A813)&gt;=4,YEAR(A813),YEAR(A813)-1)+1,2))</f>
        <v/>
      </c>
      <c r="J813" s="27"/>
      <c r="K813" s="27"/>
    </row>
    <row r="814" customFormat="false" ht="15" hidden="false" customHeight="true" outlineLevel="0" collapsed="false">
      <c r="A814" s="36"/>
      <c r="B814" s="27"/>
      <c r="C814" s="30" t="str">
        <f aca="false">IF(B814="","",IFERROR(INDEX(Employees!$B$5:$B$104,MATCH(B814,Employees!$A$5:$A$104,0)),"Unknown code"))</f>
        <v/>
      </c>
      <c r="D814" s="37"/>
      <c r="E814" s="27"/>
      <c r="F814" s="32" t="str">
        <f aca="false">IF(OR(A814="",B814=""),"",IF(Settings!$B$13="Y",INT(IF(UPPER(E814)="Y",D814,MAX(0,D814-Settings!$B$9)))+IF(MOD(IF(UPPER(E814)="Y",D814,MAX(0,D814-Settings!$B$9)),1)&lt;0.25,0,IF(MOD(IF(UPPER(E814)="Y",D814,MAX(0,D814-Settings!$B$9)),1)&lt;=0.5,0.5,1)),IF(UPPER(E814)="Y",D814,MAX(0,D814-Settings!$B$9))))</f>
        <v/>
      </c>
      <c r="G814" s="33" t="str">
        <f aca="false">IF(F814="","",IFERROR(INDEX(Employees!$I$5:$I$104,MATCH(B814,Employees!$A$5:$A$104,0)),0))</f>
        <v/>
      </c>
      <c r="H814" s="34" t="str">
        <f aca="false">IF(F814="","",ROUND(F814*G814,0))</f>
        <v/>
      </c>
      <c r="I814" s="35" t="str">
        <f aca="false">IF(A814="","","Q"&amp;(INT(MOD(MONTH(A814)-4,12)/3)+1)&amp;" "&amp;IF(MONTH(A814)&gt;=4,YEAR(A814),YEAR(A814)-1)&amp;"-"&amp;RIGHT(IF(MONTH(A814)&gt;=4,YEAR(A814),YEAR(A814)-1)+1,2))</f>
        <v/>
      </c>
      <c r="J814" s="27"/>
      <c r="K814" s="27"/>
    </row>
    <row r="815" customFormat="false" ht="15" hidden="false" customHeight="true" outlineLevel="0" collapsed="false">
      <c r="A815" s="36"/>
      <c r="B815" s="27"/>
      <c r="C815" s="30" t="str">
        <f aca="false">IF(B815="","",IFERROR(INDEX(Employees!$B$5:$B$104,MATCH(B815,Employees!$A$5:$A$104,0)),"Unknown code"))</f>
        <v/>
      </c>
      <c r="D815" s="37"/>
      <c r="E815" s="27"/>
      <c r="F815" s="32" t="str">
        <f aca="false">IF(OR(A815="",B815=""),"",IF(Settings!$B$13="Y",INT(IF(UPPER(E815)="Y",D815,MAX(0,D815-Settings!$B$9)))+IF(MOD(IF(UPPER(E815)="Y",D815,MAX(0,D815-Settings!$B$9)),1)&lt;0.25,0,IF(MOD(IF(UPPER(E815)="Y",D815,MAX(0,D815-Settings!$B$9)),1)&lt;=0.5,0.5,1)),IF(UPPER(E815)="Y",D815,MAX(0,D815-Settings!$B$9))))</f>
        <v/>
      </c>
      <c r="G815" s="33" t="str">
        <f aca="false">IF(F815="","",IFERROR(INDEX(Employees!$I$5:$I$104,MATCH(B815,Employees!$A$5:$A$104,0)),0))</f>
        <v/>
      </c>
      <c r="H815" s="34" t="str">
        <f aca="false">IF(F815="","",ROUND(F815*G815,0))</f>
        <v/>
      </c>
      <c r="I815" s="35" t="str">
        <f aca="false">IF(A815="","","Q"&amp;(INT(MOD(MONTH(A815)-4,12)/3)+1)&amp;" "&amp;IF(MONTH(A815)&gt;=4,YEAR(A815),YEAR(A815)-1)&amp;"-"&amp;RIGHT(IF(MONTH(A815)&gt;=4,YEAR(A815),YEAR(A815)-1)+1,2))</f>
        <v/>
      </c>
      <c r="J815" s="27"/>
      <c r="K815" s="27"/>
    </row>
    <row r="816" customFormat="false" ht="15" hidden="false" customHeight="true" outlineLevel="0" collapsed="false">
      <c r="A816" s="36"/>
      <c r="B816" s="27"/>
      <c r="C816" s="30" t="str">
        <f aca="false">IF(B816="","",IFERROR(INDEX(Employees!$B$5:$B$104,MATCH(B816,Employees!$A$5:$A$104,0)),"Unknown code"))</f>
        <v/>
      </c>
      <c r="D816" s="37"/>
      <c r="E816" s="27"/>
      <c r="F816" s="32" t="str">
        <f aca="false">IF(OR(A816="",B816=""),"",IF(Settings!$B$13="Y",INT(IF(UPPER(E816)="Y",D816,MAX(0,D816-Settings!$B$9)))+IF(MOD(IF(UPPER(E816)="Y",D816,MAX(0,D816-Settings!$B$9)),1)&lt;0.25,0,IF(MOD(IF(UPPER(E816)="Y",D816,MAX(0,D816-Settings!$B$9)),1)&lt;=0.5,0.5,1)),IF(UPPER(E816)="Y",D816,MAX(0,D816-Settings!$B$9))))</f>
        <v/>
      </c>
      <c r="G816" s="33" t="str">
        <f aca="false">IF(F816="","",IFERROR(INDEX(Employees!$I$5:$I$104,MATCH(B816,Employees!$A$5:$A$104,0)),0))</f>
        <v/>
      </c>
      <c r="H816" s="34" t="str">
        <f aca="false">IF(F816="","",ROUND(F816*G816,0))</f>
        <v/>
      </c>
      <c r="I816" s="35" t="str">
        <f aca="false">IF(A816="","","Q"&amp;(INT(MOD(MONTH(A816)-4,12)/3)+1)&amp;" "&amp;IF(MONTH(A816)&gt;=4,YEAR(A816),YEAR(A816)-1)&amp;"-"&amp;RIGHT(IF(MONTH(A816)&gt;=4,YEAR(A816),YEAR(A816)-1)+1,2))</f>
        <v/>
      </c>
      <c r="J816" s="27"/>
      <c r="K816" s="27"/>
    </row>
    <row r="817" customFormat="false" ht="15" hidden="false" customHeight="true" outlineLevel="0" collapsed="false">
      <c r="A817" s="36"/>
      <c r="B817" s="27"/>
      <c r="C817" s="30" t="str">
        <f aca="false">IF(B817="","",IFERROR(INDEX(Employees!$B$5:$B$104,MATCH(B817,Employees!$A$5:$A$104,0)),"Unknown code"))</f>
        <v/>
      </c>
      <c r="D817" s="37"/>
      <c r="E817" s="27"/>
      <c r="F817" s="32" t="str">
        <f aca="false">IF(OR(A817="",B817=""),"",IF(Settings!$B$13="Y",INT(IF(UPPER(E817)="Y",D817,MAX(0,D817-Settings!$B$9)))+IF(MOD(IF(UPPER(E817)="Y",D817,MAX(0,D817-Settings!$B$9)),1)&lt;0.25,0,IF(MOD(IF(UPPER(E817)="Y",D817,MAX(0,D817-Settings!$B$9)),1)&lt;=0.5,0.5,1)),IF(UPPER(E817)="Y",D817,MAX(0,D817-Settings!$B$9))))</f>
        <v/>
      </c>
      <c r="G817" s="33" t="str">
        <f aca="false">IF(F817="","",IFERROR(INDEX(Employees!$I$5:$I$104,MATCH(B817,Employees!$A$5:$A$104,0)),0))</f>
        <v/>
      </c>
      <c r="H817" s="34" t="str">
        <f aca="false">IF(F817="","",ROUND(F817*G817,0))</f>
        <v/>
      </c>
      <c r="I817" s="35" t="str">
        <f aca="false">IF(A817="","","Q"&amp;(INT(MOD(MONTH(A817)-4,12)/3)+1)&amp;" "&amp;IF(MONTH(A817)&gt;=4,YEAR(A817),YEAR(A817)-1)&amp;"-"&amp;RIGHT(IF(MONTH(A817)&gt;=4,YEAR(A817),YEAR(A817)-1)+1,2))</f>
        <v/>
      </c>
      <c r="J817" s="27"/>
      <c r="K817" s="27"/>
    </row>
    <row r="818" customFormat="false" ht="15" hidden="false" customHeight="true" outlineLevel="0" collapsed="false">
      <c r="A818" s="36"/>
      <c r="B818" s="27"/>
      <c r="C818" s="30" t="str">
        <f aca="false">IF(B818="","",IFERROR(INDEX(Employees!$B$5:$B$104,MATCH(B818,Employees!$A$5:$A$104,0)),"Unknown code"))</f>
        <v/>
      </c>
      <c r="D818" s="37"/>
      <c r="E818" s="27"/>
      <c r="F818" s="32" t="str">
        <f aca="false">IF(OR(A818="",B818=""),"",IF(Settings!$B$13="Y",INT(IF(UPPER(E818)="Y",D818,MAX(0,D818-Settings!$B$9)))+IF(MOD(IF(UPPER(E818)="Y",D818,MAX(0,D818-Settings!$B$9)),1)&lt;0.25,0,IF(MOD(IF(UPPER(E818)="Y",D818,MAX(0,D818-Settings!$B$9)),1)&lt;=0.5,0.5,1)),IF(UPPER(E818)="Y",D818,MAX(0,D818-Settings!$B$9))))</f>
        <v/>
      </c>
      <c r="G818" s="33" t="str">
        <f aca="false">IF(F818="","",IFERROR(INDEX(Employees!$I$5:$I$104,MATCH(B818,Employees!$A$5:$A$104,0)),0))</f>
        <v/>
      </c>
      <c r="H818" s="34" t="str">
        <f aca="false">IF(F818="","",ROUND(F818*G818,0))</f>
        <v/>
      </c>
      <c r="I818" s="35" t="str">
        <f aca="false">IF(A818="","","Q"&amp;(INT(MOD(MONTH(A818)-4,12)/3)+1)&amp;" "&amp;IF(MONTH(A818)&gt;=4,YEAR(A818),YEAR(A818)-1)&amp;"-"&amp;RIGHT(IF(MONTH(A818)&gt;=4,YEAR(A818),YEAR(A818)-1)+1,2))</f>
        <v/>
      </c>
      <c r="J818" s="27"/>
      <c r="K818" s="27"/>
    </row>
    <row r="819" customFormat="false" ht="15" hidden="false" customHeight="true" outlineLevel="0" collapsed="false">
      <c r="A819" s="36"/>
      <c r="B819" s="27"/>
      <c r="C819" s="30" t="str">
        <f aca="false">IF(B819="","",IFERROR(INDEX(Employees!$B$5:$B$104,MATCH(B819,Employees!$A$5:$A$104,0)),"Unknown code"))</f>
        <v/>
      </c>
      <c r="D819" s="37"/>
      <c r="E819" s="27"/>
      <c r="F819" s="32" t="str">
        <f aca="false">IF(OR(A819="",B819=""),"",IF(Settings!$B$13="Y",INT(IF(UPPER(E819)="Y",D819,MAX(0,D819-Settings!$B$9)))+IF(MOD(IF(UPPER(E819)="Y",D819,MAX(0,D819-Settings!$B$9)),1)&lt;0.25,0,IF(MOD(IF(UPPER(E819)="Y",D819,MAX(0,D819-Settings!$B$9)),1)&lt;=0.5,0.5,1)),IF(UPPER(E819)="Y",D819,MAX(0,D819-Settings!$B$9))))</f>
        <v/>
      </c>
      <c r="G819" s="33" t="str">
        <f aca="false">IF(F819="","",IFERROR(INDEX(Employees!$I$5:$I$104,MATCH(B819,Employees!$A$5:$A$104,0)),0))</f>
        <v/>
      </c>
      <c r="H819" s="34" t="str">
        <f aca="false">IF(F819="","",ROUND(F819*G819,0))</f>
        <v/>
      </c>
      <c r="I819" s="35" t="str">
        <f aca="false">IF(A819="","","Q"&amp;(INT(MOD(MONTH(A819)-4,12)/3)+1)&amp;" "&amp;IF(MONTH(A819)&gt;=4,YEAR(A819),YEAR(A819)-1)&amp;"-"&amp;RIGHT(IF(MONTH(A819)&gt;=4,YEAR(A819),YEAR(A819)-1)+1,2))</f>
        <v/>
      </c>
      <c r="J819" s="27"/>
      <c r="K819" s="27"/>
    </row>
    <row r="820" customFormat="false" ht="15" hidden="false" customHeight="true" outlineLevel="0" collapsed="false">
      <c r="A820" s="36"/>
      <c r="B820" s="27"/>
      <c r="C820" s="30" t="str">
        <f aca="false">IF(B820="","",IFERROR(INDEX(Employees!$B$5:$B$104,MATCH(B820,Employees!$A$5:$A$104,0)),"Unknown code"))</f>
        <v/>
      </c>
      <c r="D820" s="37"/>
      <c r="E820" s="27"/>
      <c r="F820" s="32" t="str">
        <f aca="false">IF(OR(A820="",B820=""),"",IF(Settings!$B$13="Y",INT(IF(UPPER(E820)="Y",D820,MAX(0,D820-Settings!$B$9)))+IF(MOD(IF(UPPER(E820)="Y",D820,MAX(0,D820-Settings!$B$9)),1)&lt;0.25,0,IF(MOD(IF(UPPER(E820)="Y",D820,MAX(0,D820-Settings!$B$9)),1)&lt;=0.5,0.5,1)),IF(UPPER(E820)="Y",D820,MAX(0,D820-Settings!$B$9))))</f>
        <v/>
      </c>
      <c r="G820" s="33" t="str">
        <f aca="false">IF(F820="","",IFERROR(INDEX(Employees!$I$5:$I$104,MATCH(B820,Employees!$A$5:$A$104,0)),0))</f>
        <v/>
      </c>
      <c r="H820" s="34" t="str">
        <f aca="false">IF(F820="","",ROUND(F820*G820,0))</f>
        <v/>
      </c>
      <c r="I820" s="35" t="str">
        <f aca="false">IF(A820="","","Q"&amp;(INT(MOD(MONTH(A820)-4,12)/3)+1)&amp;" "&amp;IF(MONTH(A820)&gt;=4,YEAR(A820),YEAR(A820)-1)&amp;"-"&amp;RIGHT(IF(MONTH(A820)&gt;=4,YEAR(A820),YEAR(A820)-1)+1,2))</f>
        <v/>
      </c>
      <c r="J820" s="27"/>
      <c r="K820" s="27"/>
    </row>
    <row r="821" customFormat="false" ht="15" hidden="false" customHeight="true" outlineLevel="0" collapsed="false">
      <c r="A821" s="36"/>
      <c r="B821" s="27"/>
      <c r="C821" s="30" t="str">
        <f aca="false">IF(B821="","",IFERROR(INDEX(Employees!$B$5:$B$104,MATCH(B821,Employees!$A$5:$A$104,0)),"Unknown code"))</f>
        <v/>
      </c>
      <c r="D821" s="37"/>
      <c r="E821" s="27"/>
      <c r="F821" s="32" t="str">
        <f aca="false">IF(OR(A821="",B821=""),"",IF(Settings!$B$13="Y",INT(IF(UPPER(E821)="Y",D821,MAX(0,D821-Settings!$B$9)))+IF(MOD(IF(UPPER(E821)="Y",D821,MAX(0,D821-Settings!$B$9)),1)&lt;0.25,0,IF(MOD(IF(UPPER(E821)="Y",D821,MAX(0,D821-Settings!$B$9)),1)&lt;=0.5,0.5,1)),IF(UPPER(E821)="Y",D821,MAX(0,D821-Settings!$B$9))))</f>
        <v/>
      </c>
      <c r="G821" s="33" t="str">
        <f aca="false">IF(F821="","",IFERROR(INDEX(Employees!$I$5:$I$104,MATCH(B821,Employees!$A$5:$A$104,0)),0))</f>
        <v/>
      </c>
      <c r="H821" s="34" t="str">
        <f aca="false">IF(F821="","",ROUND(F821*G821,0))</f>
        <v/>
      </c>
      <c r="I821" s="35" t="str">
        <f aca="false">IF(A821="","","Q"&amp;(INT(MOD(MONTH(A821)-4,12)/3)+1)&amp;" "&amp;IF(MONTH(A821)&gt;=4,YEAR(A821),YEAR(A821)-1)&amp;"-"&amp;RIGHT(IF(MONTH(A821)&gt;=4,YEAR(A821),YEAR(A821)-1)+1,2))</f>
        <v/>
      </c>
      <c r="J821" s="27"/>
      <c r="K821" s="27"/>
    </row>
    <row r="822" customFormat="false" ht="15" hidden="false" customHeight="true" outlineLevel="0" collapsed="false">
      <c r="A822" s="36"/>
      <c r="B822" s="27"/>
      <c r="C822" s="30" t="str">
        <f aca="false">IF(B822="","",IFERROR(INDEX(Employees!$B$5:$B$104,MATCH(B822,Employees!$A$5:$A$104,0)),"Unknown code"))</f>
        <v/>
      </c>
      <c r="D822" s="37"/>
      <c r="E822" s="27"/>
      <c r="F822" s="32" t="str">
        <f aca="false">IF(OR(A822="",B822=""),"",IF(Settings!$B$13="Y",INT(IF(UPPER(E822)="Y",D822,MAX(0,D822-Settings!$B$9)))+IF(MOD(IF(UPPER(E822)="Y",D822,MAX(0,D822-Settings!$B$9)),1)&lt;0.25,0,IF(MOD(IF(UPPER(E822)="Y",D822,MAX(0,D822-Settings!$B$9)),1)&lt;=0.5,0.5,1)),IF(UPPER(E822)="Y",D822,MAX(0,D822-Settings!$B$9))))</f>
        <v/>
      </c>
      <c r="G822" s="33" t="str">
        <f aca="false">IF(F822="","",IFERROR(INDEX(Employees!$I$5:$I$104,MATCH(B822,Employees!$A$5:$A$104,0)),0))</f>
        <v/>
      </c>
      <c r="H822" s="34" t="str">
        <f aca="false">IF(F822="","",ROUND(F822*G822,0))</f>
        <v/>
      </c>
      <c r="I822" s="35" t="str">
        <f aca="false">IF(A822="","","Q"&amp;(INT(MOD(MONTH(A822)-4,12)/3)+1)&amp;" "&amp;IF(MONTH(A822)&gt;=4,YEAR(A822),YEAR(A822)-1)&amp;"-"&amp;RIGHT(IF(MONTH(A822)&gt;=4,YEAR(A822),YEAR(A822)-1)+1,2))</f>
        <v/>
      </c>
      <c r="J822" s="27"/>
      <c r="K822" s="27"/>
    </row>
    <row r="823" customFormat="false" ht="15" hidden="false" customHeight="true" outlineLevel="0" collapsed="false">
      <c r="A823" s="36"/>
      <c r="B823" s="27"/>
      <c r="C823" s="30" t="str">
        <f aca="false">IF(B823="","",IFERROR(INDEX(Employees!$B$5:$B$104,MATCH(B823,Employees!$A$5:$A$104,0)),"Unknown code"))</f>
        <v/>
      </c>
      <c r="D823" s="37"/>
      <c r="E823" s="27"/>
      <c r="F823" s="32" t="str">
        <f aca="false">IF(OR(A823="",B823=""),"",IF(Settings!$B$13="Y",INT(IF(UPPER(E823)="Y",D823,MAX(0,D823-Settings!$B$9)))+IF(MOD(IF(UPPER(E823)="Y",D823,MAX(0,D823-Settings!$B$9)),1)&lt;0.25,0,IF(MOD(IF(UPPER(E823)="Y",D823,MAX(0,D823-Settings!$B$9)),1)&lt;=0.5,0.5,1)),IF(UPPER(E823)="Y",D823,MAX(0,D823-Settings!$B$9))))</f>
        <v/>
      </c>
      <c r="G823" s="33" t="str">
        <f aca="false">IF(F823="","",IFERROR(INDEX(Employees!$I$5:$I$104,MATCH(B823,Employees!$A$5:$A$104,0)),0))</f>
        <v/>
      </c>
      <c r="H823" s="34" t="str">
        <f aca="false">IF(F823="","",ROUND(F823*G823,0))</f>
        <v/>
      </c>
      <c r="I823" s="35" t="str">
        <f aca="false">IF(A823="","","Q"&amp;(INT(MOD(MONTH(A823)-4,12)/3)+1)&amp;" "&amp;IF(MONTH(A823)&gt;=4,YEAR(A823),YEAR(A823)-1)&amp;"-"&amp;RIGHT(IF(MONTH(A823)&gt;=4,YEAR(A823),YEAR(A823)-1)+1,2))</f>
        <v/>
      </c>
      <c r="J823" s="27"/>
      <c r="K823" s="27"/>
    </row>
    <row r="824" customFormat="false" ht="15" hidden="false" customHeight="true" outlineLevel="0" collapsed="false">
      <c r="A824" s="36"/>
      <c r="B824" s="27"/>
      <c r="C824" s="30" t="str">
        <f aca="false">IF(B824="","",IFERROR(INDEX(Employees!$B$5:$B$104,MATCH(B824,Employees!$A$5:$A$104,0)),"Unknown code"))</f>
        <v/>
      </c>
      <c r="D824" s="37"/>
      <c r="E824" s="27"/>
      <c r="F824" s="32" t="str">
        <f aca="false">IF(OR(A824="",B824=""),"",IF(Settings!$B$13="Y",INT(IF(UPPER(E824)="Y",D824,MAX(0,D824-Settings!$B$9)))+IF(MOD(IF(UPPER(E824)="Y",D824,MAX(0,D824-Settings!$B$9)),1)&lt;0.25,0,IF(MOD(IF(UPPER(E824)="Y",D824,MAX(0,D824-Settings!$B$9)),1)&lt;=0.5,0.5,1)),IF(UPPER(E824)="Y",D824,MAX(0,D824-Settings!$B$9))))</f>
        <v/>
      </c>
      <c r="G824" s="33" t="str">
        <f aca="false">IF(F824="","",IFERROR(INDEX(Employees!$I$5:$I$104,MATCH(B824,Employees!$A$5:$A$104,0)),0))</f>
        <v/>
      </c>
      <c r="H824" s="34" t="str">
        <f aca="false">IF(F824="","",ROUND(F824*G824,0))</f>
        <v/>
      </c>
      <c r="I824" s="35" t="str">
        <f aca="false">IF(A824="","","Q"&amp;(INT(MOD(MONTH(A824)-4,12)/3)+1)&amp;" "&amp;IF(MONTH(A824)&gt;=4,YEAR(A824),YEAR(A824)-1)&amp;"-"&amp;RIGHT(IF(MONTH(A824)&gt;=4,YEAR(A824),YEAR(A824)-1)+1,2))</f>
        <v/>
      </c>
      <c r="J824" s="27"/>
      <c r="K824" s="27"/>
    </row>
    <row r="825" customFormat="false" ht="15" hidden="false" customHeight="true" outlineLevel="0" collapsed="false">
      <c r="A825" s="36"/>
      <c r="B825" s="27"/>
      <c r="C825" s="30" t="str">
        <f aca="false">IF(B825="","",IFERROR(INDEX(Employees!$B$5:$B$104,MATCH(B825,Employees!$A$5:$A$104,0)),"Unknown code"))</f>
        <v/>
      </c>
      <c r="D825" s="37"/>
      <c r="E825" s="27"/>
      <c r="F825" s="32" t="str">
        <f aca="false">IF(OR(A825="",B825=""),"",IF(Settings!$B$13="Y",INT(IF(UPPER(E825)="Y",D825,MAX(0,D825-Settings!$B$9)))+IF(MOD(IF(UPPER(E825)="Y",D825,MAX(0,D825-Settings!$B$9)),1)&lt;0.25,0,IF(MOD(IF(UPPER(E825)="Y",D825,MAX(0,D825-Settings!$B$9)),1)&lt;=0.5,0.5,1)),IF(UPPER(E825)="Y",D825,MAX(0,D825-Settings!$B$9))))</f>
        <v/>
      </c>
      <c r="G825" s="33" t="str">
        <f aca="false">IF(F825="","",IFERROR(INDEX(Employees!$I$5:$I$104,MATCH(B825,Employees!$A$5:$A$104,0)),0))</f>
        <v/>
      </c>
      <c r="H825" s="34" t="str">
        <f aca="false">IF(F825="","",ROUND(F825*G825,0))</f>
        <v/>
      </c>
      <c r="I825" s="35" t="str">
        <f aca="false">IF(A825="","","Q"&amp;(INT(MOD(MONTH(A825)-4,12)/3)+1)&amp;" "&amp;IF(MONTH(A825)&gt;=4,YEAR(A825),YEAR(A825)-1)&amp;"-"&amp;RIGHT(IF(MONTH(A825)&gt;=4,YEAR(A825),YEAR(A825)-1)+1,2))</f>
        <v/>
      </c>
      <c r="J825" s="27"/>
      <c r="K825" s="27"/>
    </row>
    <row r="826" customFormat="false" ht="15" hidden="false" customHeight="true" outlineLevel="0" collapsed="false">
      <c r="A826" s="36"/>
      <c r="B826" s="27"/>
      <c r="C826" s="30" t="str">
        <f aca="false">IF(B826="","",IFERROR(INDEX(Employees!$B$5:$B$104,MATCH(B826,Employees!$A$5:$A$104,0)),"Unknown code"))</f>
        <v/>
      </c>
      <c r="D826" s="37"/>
      <c r="E826" s="27"/>
      <c r="F826" s="32" t="str">
        <f aca="false">IF(OR(A826="",B826=""),"",IF(Settings!$B$13="Y",INT(IF(UPPER(E826)="Y",D826,MAX(0,D826-Settings!$B$9)))+IF(MOD(IF(UPPER(E826)="Y",D826,MAX(0,D826-Settings!$B$9)),1)&lt;0.25,0,IF(MOD(IF(UPPER(E826)="Y",D826,MAX(0,D826-Settings!$B$9)),1)&lt;=0.5,0.5,1)),IF(UPPER(E826)="Y",D826,MAX(0,D826-Settings!$B$9))))</f>
        <v/>
      </c>
      <c r="G826" s="33" t="str">
        <f aca="false">IF(F826="","",IFERROR(INDEX(Employees!$I$5:$I$104,MATCH(B826,Employees!$A$5:$A$104,0)),0))</f>
        <v/>
      </c>
      <c r="H826" s="34" t="str">
        <f aca="false">IF(F826="","",ROUND(F826*G826,0))</f>
        <v/>
      </c>
      <c r="I826" s="35" t="str">
        <f aca="false">IF(A826="","","Q"&amp;(INT(MOD(MONTH(A826)-4,12)/3)+1)&amp;" "&amp;IF(MONTH(A826)&gt;=4,YEAR(A826),YEAR(A826)-1)&amp;"-"&amp;RIGHT(IF(MONTH(A826)&gt;=4,YEAR(A826),YEAR(A826)-1)+1,2))</f>
        <v/>
      </c>
      <c r="J826" s="27"/>
      <c r="K826" s="27"/>
    </row>
    <row r="827" customFormat="false" ht="15" hidden="false" customHeight="true" outlineLevel="0" collapsed="false">
      <c r="A827" s="36"/>
      <c r="B827" s="27"/>
      <c r="C827" s="30" t="str">
        <f aca="false">IF(B827="","",IFERROR(INDEX(Employees!$B$5:$B$104,MATCH(B827,Employees!$A$5:$A$104,0)),"Unknown code"))</f>
        <v/>
      </c>
      <c r="D827" s="37"/>
      <c r="E827" s="27"/>
      <c r="F827" s="32" t="str">
        <f aca="false">IF(OR(A827="",B827=""),"",IF(Settings!$B$13="Y",INT(IF(UPPER(E827)="Y",D827,MAX(0,D827-Settings!$B$9)))+IF(MOD(IF(UPPER(E827)="Y",D827,MAX(0,D827-Settings!$B$9)),1)&lt;0.25,0,IF(MOD(IF(UPPER(E827)="Y",D827,MAX(0,D827-Settings!$B$9)),1)&lt;=0.5,0.5,1)),IF(UPPER(E827)="Y",D827,MAX(0,D827-Settings!$B$9))))</f>
        <v/>
      </c>
      <c r="G827" s="33" t="str">
        <f aca="false">IF(F827="","",IFERROR(INDEX(Employees!$I$5:$I$104,MATCH(B827,Employees!$A$5:$A$104,0)),0))</f>
        <v/>
      </c>
      <c r="H827" s="34" t="str">
        <f aca="false">IF(F827="","",ROUND(F827*G827,0))</f>
        <v/>
      </c>
      <c r="I827" s="35" t="str">
        <f aca="false">IF(A827="","","Q"&amp;(INT(MOD(MONTH(A827)-4,12)/3)+1)&amp;" "&amp;IF(MONTH(A827)&gt;=4,YEAR(A827),YEAR(A827)-1)&amp;"-"&amp;RIGHT(IF(MONTH(A827)&gt;=4,YEAR(A827),YEAR(A827)-1)+1,2))</f>
        <v/>
      </c>
      <c r="J827" s="27"/>
      <c r="K827" s="27"/>
    </row>
    <row r="828" customFormat="false" ht="15" hidden="false" customHeight="true" outlineLevel="0" collapsed="false">
      <c r="A828" s="36"/>
      <c r="B828" s="27"/>
      <c r="C828" s="30" t="str">
        <f aca="false">IF(B828="","",IFERROR(INDEX(Employees!$B$5:$B$104,MATCH(B828,Employees!$A$5:$A$104,0)),"Unknown code"))</f>
        <v/>
      </c>
      <c r="D828" s="37"/>
      <c r="E828" s="27"/>
      <c r="F828" s="32" t="str">
        <f aca="false">IF(OR(A828="",B828=""),"",IF(Settings!$B$13="Y",INT(IF(UPPER(E828)="Y",D828,MAX(0,D828-Settings!$B$9)))+IF(MOD(IF(UPPER(E828)="Y",D828,MAX(0,D828-Settings!$B$9)),1)&lt;0.25,0,IF(MOD(IF(UPPER(E828)="Y",D828,MAX(0,D828-Settings!$B$9)),1)&lt;=0.5,0.5,1)),IF(UPPER(E828)="Y",D828,MAX(0,D828-Settings!$B$9))))</f>
        <v/>
      </c>
      <c r="G828" s="33" t="str">
        <f aca="false">IF(F828="","",IFERROR(INDEX(Employees!$I$5:$I$104,MATCH(B828,Employees!$A$5:$A$104,0)),0))</f>
        <v/>
      </c>
      <c r="H828" s="34" t="str">
        <f aca="false">IF(F828="","",ROUND(F828*G828,0))</f>
        <v/>
      </c>
      <c r="I828" s="35" t="str">
        <f aca="false">IF(A828="","","Q"&amp;(INT(MOD(MONTH(A828)-4,12)/3)+1)&amp;" "&amp;IF(MONTH(A828)&gt;=4,YEAR(A828),YEAR(A828)-1)&amp;"-"&amp;RIGHT(IF(MONTH(A828)&gt;=4,YEAR(A828),YEAR(A828)-1)+1,2))</f>
        <v/>
      </c>
      <c r="J828" s="27"/>
      <c r="K828" s="27"/>
    </row>
    <row r="829" customFormat="false" ht="15" hidden="false" customHeight="true" outlineLevel="0" collapsed="false">
      <c r="A829" s="36"/>
      <c r="B829" s="27"/>
      <c r="C829" s="30" t="str">
        <f aca="false">IF(B829="","",IFERROR(INDEX(Employees!$B$5:$B$104,MATCH(B829,Employees!$A$5:$A$104,0)),"Unknown code"))</f>
        <v/>
      </c>
      <c r="D829" s="37"/>
      <c r="E829" s="27"/>
      <c r="F829" s="32" t="str">
        <f aca="false">IF(OR(A829="",B829=""),"",IF(Settings!$B$13="Y",INT(IF(UPPER(E829)="Y",D829,MAX(0,D829-Settings!$B$9)))+IF(MOD(IF(UPPER(E829)="Y",D829,MAX(0,D829-Settings!$B$9)),1)&lt;0.25,0,IF(MOD(IF(UPPER(E829)="Y",D829,MAX(0,D829-Settings!$B$9)),1)&lt;=0.5,0.5,1)),IF(UPPER(E829)="Y",D829,MAX(0,D829-Settings!$B$9))))</f>
        <v/>
      </c>
      <c r="G829" s="33" t="str">
        <f aca="false">IF(F829="","",IFERROR(INDEX(Employees!$I$5:$I$104,MATCH(B829,Employees!$A$5:$A$104,0)),0))</f>
        <v/>
      </c>
      <c r="H829" s="34" t="str">
        <f aca="false">IF(F829="","",ROUND(F829*G829,0))</f>
        <v/>
      </c>
      <c r="I829" s="35" t="str">
        <f aca="false">IF(A829="","","Q"&amp;(INT(MOD(MONTH(A829)-4,12)/3)+1)&amp;" "&amp;IF(MONTH(A829)&gt;=4,YEAR(A829),YEAR(A829)-1)&amp;"-"&amp;RIGHT(IF(MONTH(A829)&gt;=4,YEAR(A829),YEAR(A829)-1)+1,2))</f>
        <v/>
      </c>
      <c r="J829" s="27"/>
      <c r="K829" s="27"/>
    </row>
    <row r="830" customFormat="false" ht="15" hidden="false" customHeight="true" outlineLevel="0" collapsed="false">
      <c r="A830" s="36"/>
      <c r="B830" s="27"/>
      <c r="C830" s="30" t="str">
        <f aca="false">IF(B830="","",IFERROR(INDEX(Employees!$B$5:$B$104,MATCH(B830,Employees!$A$5:$A$104,0)),"Unknown code"))</f>
        <v/>
      </c>
      <c r="D830" s="37"/>
      <c r="E830" s="27"/>
      <c r="F830" s="32" t="str">
        <f aca="false">IF(OR(A830="",B830=""),"",IF(Settings!$B$13="Y",INT(IF(UPPER(E830)="Y",D830,MAX(0,D830-Settings!$B$9)))+IF(MOD(IF(UPPER(E830)="Y",D830,MAX(0,D830-Settings!$B$9)),1)&lt;0.25,0,IF(MOD(IF(UPPER(E830)="Y",D830,MAX(0,D830-Settings!$B$9)),1)&lt;=0.5,0.5,1)),IF(UPPER(E830)="Y",D830,MAX(0,D830-Settings!$B$9))))</f>
        <v/>
      </c>
      <c r="G830" s="33" t="str">
        <f aca="false">IF(F830="","",IFERROR(INDEX(Employees!$I$5:$I$104,MATCH(B830,Employees!$A$5:$A$104,0)),0))</f>
        <v/>
      </c>
      <c r="H830" s="34" t="str">
        <f aca="false">IF(F830="","",ROUND(F830*G830,0))</f>
        <v/>
      </c>
      <c r="I830" s="35" t="str">
        <f aca="false">IF(A830="","","Q"&amp;(INT(MOD(MONTH(A830)-4,12)/3)+1)&amp;" "&amp;IF(MONTH(A830)&gt;=4,YEAR(A830),YEAR(A830)-1)&amp;"-"&amp;RIGHT(IF(MONTH(A830)&gt;=4,YEAR(A830),YEAR(A830)-1)+1,2))</f>
        <v/>
      </c>
      <c r="J830" s="27"/>
      <c r="K830" s="27"/>
    </row>
    <row r="831" customFormat="false" ht="15" hidden="false" customHeight="true" outlineLevel="0" collapsed="false">
      <c r="A831" s="36"/>
      <c r="B831" s="27"/>
      <c r="C831" s="30" t="str">
        <f aca="false">IF(B831="","",IFERROR(INDEX(Employees!$B$5:$B$104,MATCH(B831,Employees!$A$5:$A$104,0)),"Unknown code"))</f>
        <v/>
      </c>
      <c r="D831" s="37"/>
      <c r="E831" s="27"/>
      <c r="F831" s="32" t="str">
        <f aca="false">IF(OR(A831="",B831=""),"",IF(Settings!$B$13="Y",INT(IF(UPPER(E831)="Y",D831,MAX(0,D831-Settings!$B$9)))+IF(MOD(IF(UPPER(E831)="Y",D831,MAX(0,D831-Settings!$B$9)),1)&lt;0.25,0,IF(MOD(IF(UPPER(E831)="Y",D831,MAX(0,D831-Settings!$B$9)),1)&lt;=0.5,0.5,1)),IF(UPPER(E831)="Y",D831,MAX(0,D831-Settings!$B$9))))</f>
        <v/>
      </c>
      <c r="G831" s="33" t="str">
        <f aca="false">IF(F831="","",IFERROR(INDEX(Employees!$I$5:$I$104,MATCH(B831,Employees!$A$5:$A$104,0)),0))</f>
        <v/>
      </c>
      <c r="H831" s="34" t="str">
        <f aca="false">IF(F831="","",ROUND(F831*G831,0))</f>
        <v/>
      </c>
      <c r="I831" s="35" t="str">
        <f aca="false">IF(A831="","","Q"&amp;(INT(MOD(MONTH(A831)-4,12)/3)+1)&amp;" "&amp;IF(MONTH(A831)&gt;=4,YEAR(A831),YEAR(A831)-1)&amp;"-"&amp;RIGHT(IF(MONTH(A831)&gt;=4,YEAR(A831),YEAR(A831)-1)+1,2))</f>
        <v/>
      </c>
      <c r="J831" s="27"/>
      <c r="K831" s="27"/>
    </row>
    <row r="832" customFormat="false" ht="15" hidden="false" customHeight="true" outlineLevel="0" collapsed="false">
      <c r="A832" s="36"/>
      <c r="B832" s="27"/>
      <c r="C832" s="30" t="str">
        <f aca="false">IF(B832="","",IFERROR(INDEX(Employees!$B$5:$B$104,MATCH(B832,Employees!$A$5:$A$104,0)),"Unknown code"))</f>
        <v/>
      </c>
      <c r="D832" s="37"/>
      <c r="E832" s="27"/>
      <c r="F832" s="32" t="str">
        <f aca="false">IF(OR(A832="",B832=""),"",IF(Settings!$B$13="Y",INT(IF(UPPER(E832)="Y",D832,MAX(0,D832-Settings!$B$9)))+IF(MOD(IF(UPPER(E832)="Y",D832,MAX(0,D832-Settings!$B$9)),1)&lt;0.25,0,IF(MOD(IF(UPPER(E832)="Y",D832,MAX(0,D832-Settings!$B$9)),1)&lt;=0.5,0.5,1)),IF(UPPER(E832)="Y",D832,MAX(0,D832-Settings!$B$9))))</f>
        <v/>
      </c>
      <c r="G832" s="33" t="str">
        <f aca="false">IF(F832="","",IFERROR(INDEX(Employees!$I$5:$I$104,MATCH(B832,Employees!$A$5:$A$104,0)),0))</f>
        <v/>
      </c>
      <c r="H832" s="34" t="str">
        <f aca="false">IF(F832="","",ROUND(F832*G832,0))</f>
        <v/>
      </c>
      <c r="I832" s="35" t="str">
        <f aca="false">IF(A832="","","Q"&amp;(INT(MOD(MONTH(A832)-4,12)/3)+1)&amp;" "&amp;IF(MONTH(A832)&gt;=4,YEAR(A832),YEAR(A832)-1)&amp;"-"&amp;RIGHT(IF(MONTH(A832)&gt;=4,YEAR(A832),YEAR(A832)-1)+1,2))</f>
        <v/>
      </c>
      <c r="J832" s="27"/>
      <c r="K832" s="27"/>
    </row>
    <row r="833" customFormat="false" ht="15" hidden="false" customHeight="true" outlineLevel="0" collapsed="false">
      <c r="A833" s="36"/>
      <c r="B833" s="27"/>
      <c r="C833" s="30" t="str">
        <f aca="false">IF(B833="","",IFERROR(INDEX(Employees!$B$5:$B$104,MATCH(B833,Employees!$A$5:$A$104,0)),"Unknown code"))</f>
        <v/>
      </c>
      <c r="D833" s="37"/>
      <c r="E833" s="27"/>
      <c r="F833" s="32" t="str">
        <f aca="false">IF(OR(A833="",B833=""),"",IF(Settings!$B$13="Y",INT(IF(UPPER(E833)="Y",D833,MAX(0,D833-Settings!$B$9)))+IF(MOD(IF(UPPER(E833)="Y",D833,MAX(0,D833-Settings!$B$9)),1)&lt;0.25,0,IF(MOD(IF(UPPER(E833)="Y",D833,MAX(0,D833-Settings!$B$9)),1)&lt;=0.5,0.5,1)),IF(UPPER(E833)="Y",D833,MAX(0,D833-Settings!$B$9))))</f>
        <v/>
      </c>
      <c r="G833" s="33" t="str">
        <f aca="false">IF(F833="","",IFERROR(INDEX(Employees!$I$5:$I$104,MATCH(B833,Employees!$A$5:$A$104,0)),0))</f>
        <v/>
      </c>
      <c r="H833" s="34" t="str">
        <f aca="false">IF(F833="","",ROUND(F833*G833,0))</f>
        <v/>
      </c>
      <c r="I833" s="35" t="str">
        <f aca="false">IF(A833="","","Q"&amp;(INT(MOD(MONTH(A833)-4,12)/3)+1)&amp;" "&amp;IF(MONTH(A833)&gt;=4,YEAR(A833),YEAR(A833)-1)&amp;"-"&amp;RIGHT(IF(MONTH(A833)&gt;=4,YEAR(A833),YEAR(A833)-1)+1,2))</f>
        <v/>
      </c>
      <c r="J833" s="27"/>
      <c r="K833" s="27"/>
    </row>
    <row r="834" customFormat="false" ht="15" hidden="false" customHeight="true" outlineLevel="0" collapsed="false">
      <c r="A834" s="36"/>
      <c r="B834" s="27"/>
      <c r="C834" s="30" t="str">
        <f aca="false">IF(B834="","",IFERROR(INDEX(Employees!$B$5:$B$104,MATCH(B834,Employees!$A$5:$A$104,0)),"Unknown code"))</f>
        <v/>
      </c>
      <c r="D834" s="37"/>
      <c r="E834" s="27"/>
      <c r="F834" s="32" t="str">
        <f aca="false">IF(OR(A834="",B834=""),"",IF(Settings!$B$13="Y",INT(IF(UPPER(E834)="Y",D834,MAX(0,D834-Settings!$B$9)))+IF(MOD(IF(UPPER(E834)="Y",D834,MAX(0,D834-Settings!$B$9)),1)&lt;0.25,0,IF(MOD(IF(UPPER(E834)="Y",D834,MAX(0,D834-Settings!$B$9)),1)&lt;=0.5,0.5,1)),IF(UPPER(E834)="Y",D834,MAX(0,D834-Settings!$B$9))))</f>
        <v/>
      </c>
      <c r="G834" s="33" t="str">
        <f aca="false">IF(F834="","",IFERROR(INDEX(Employees!$I$5:$I$104,MATCH(B834,Employees!$A$5:$A$104,0)),0))</f>
        <v/>
      </c>
      <c r="H834" s="34" t="str">
        <f aca="false">IF(F834="","",ROUND(F834*G834,0))</f>
        <v/>
      </c>
      <c r="I834" s="35" t="str">
        <f aca="false">IF(A834="","","Q"&amp;(INT(MOD(MONTH(A834)-4,12)/3)+1)&amp;" "&amp;IF(MONTH(A834)&gt;=4,YEAR(A834),YEAR(A834)-1)&amp;"-"&amp;RIGHT(IF(MONTH(A834)&gt;=4,YEAR(A834),YEAR(A834)-1)+1,2))</f>
        <v/>
      </c>
      <c r="J834" s="27"/>
      <c r="K834" s="27"/>
    </row>
    <row r="835" customFormat="false" ht="15" hidden="false" customHeight="true" outlineLevel="0" collapsed="false">
      <c r="A835" s="36"/>
      <c r="B835" s="27"/>
      <c r="C835" s="30" t="str">
        <f aca="false">IF(B835="","",IFERROR(INDEX(Employees!$B$5:$B$104,MATCH(B835,Employees!$A$5:$A$104,0)),"Unknown code"))</f>
        <v/>
      </c>
      <c r="D835" s="37"/>
      <c r="E835" s="27"/>
      <c r="F835" s="32" t="str">
        <f aca="false">IF(OR(A835="",B835=""),"",IF(Settings!$B$13="Y",INT(IF(UPPER(E835)="Y",D835,MAX(0,D835-Settings!$B$9)))+IF(MOD(IF(UPPER(E835)="Y",D835,MAX(0,D835-Settings!$B$9)),1)&lt;0.25,0,IF(MOD(IF(UPPER(E835)="Y",D835,MAX(0,D835-Settings!$B$9)),1)&lt;=0.5,0.5,1)),IF(UPPER(E835)="Y",D835,MAX(0,D835-Settings!$B$9))))</f>
        <v/>
      </c>
      <c r="G835" s="33" t="str">
        <f aca="false">IF(F835="","",IFERROR(INDEX(Employees!$I$5:$I$104,MATCH(B835,Employees!$A$5:$A$104,0)),0))</f>
        <v/>
      </c>
      <c r="H835" s="34" t="str">
        <f aca="false">IF(F835="","",ROUND(F835*G835,0))</f>
        <v/>
      </c>
      <c r="I835" s="35" t="str">
        <f aca="false">IF(A835="","","Q"&amp;(INT(MOD(MONTH(A835)-4,12)/3)+1)&amp;" "&amp;IF(MONTH(A835)&gt;=4,YEAR(A835),YEAR(A835)-1)&amp;"-"&amp;RIGHT(IF(MONTH(A835)&gt;=4,YEAR(A835),YEAR(A835)-1)+1,2))</f>
        <v/>
      </c>
      <c r="J835" s="27"/>
      <c r="K835" s="27"/>
    </row>
    <row r="836" customFormat="false" ht="15" hidden="false" customHeight="true" outlineLevel="0" collapsed="false">
      <c r="A836" s="36"/>
      <c r="B836" s="27"/>
      <c r="C836" s="30" t="str">
        <f aca="false">IF(B836="","",IFERROR(INDEX(Employees!$B$5:$B$104,MATCH(B836,Employees!$A$5:$A$104,0)),"Unknown code"))</f>
        <v/>
      </c>
      <c r="D836" s="37"/>
      <c r="E836" s="27"/>
      <c r="F836" s="32" t="str">
        <f aca="false">IF(OR(A836="",B836=""),"",IF(Settings!$B$13="Y",INT(IF(UPPER(E836)="Y",D836,MAX(0,D836-Settings!$B$9)))+IF(MOD(IF(UPPER(E836)="Y",D836,MAX(0,D836-Settings!$B$9)),1)&lt;0.25,0,IF(MOD(IF(UPPER(E836)="Y",D836,MAX(0,D836-Settings!$B$9)),1)&lt;=0.5,0.5,1)),IF(UPPER(E836)="Y",D836,MAX(0,D836-Settings!$B$9))))</f>
        <v/>
      </c>
      <c r="G836" s="33" t="str">
        <f aca="false">IF(F836="","",IFERROR(INDEX(Employees!$I$5:$I$104,MATCH(B836,Employees!$A$5:$A$104,0)),0))</f>
        <v/>
      </c>
      <c r="H836" s="34" t="str">
        <f aca="false">IF(F836="","",ROUND(F836*G836,0))</f>
        <v/>
      </c>
      <c r="I836" s="35" t="str">
        <f aca="false">IF(A836="","","Q"&amp;(INT(MOD(MONTH(A836)-4,12)/3)+1)&amp;" "&amp;IF(MONTH(A836)&gt;=4,YEAR(A836),YEAR(A836)-1)&amp;"-"&amp;RIGHT(IF(MONTH(A836)&gt;=4,YEAR(A836),YEAR(A836)-1)+1,2))</f>
        <v/>
      </c>
      <c r="J836" s="27"/>
      <c r="K836" s="27"/>
    </row>
    <row r="837" customFormat="false" ht="15" hidden="false" customHeight="true" outlineLevel="0" collapsed="false">
      <c r="A837" s="36"/>
      <c r="B837" s="27"/>
      <c r="C837" s="30" t="str">
        <f aca="false">IF(B837="","",IFERROR(INDEX(Employees!$B$5:$B$104,MATCH(B837,Employees!$A$5:$A$104,0)),"Unknown code"))</f>
        <v/>
      </c>
      <c r="D837" s="37"/>
      <c r="E837" s="27"/>
      <c r="F837" s="32" t="str">
        <f aca="false">IF(OR(A837="",B837=""),"",IF(Settings!$B$13="Y",INT(IF(UPPER(E837)="Y",D837,MAX(0,D837-Settings!$B$9)))+IF(MOD(IF(UPPER(E837)="Y",D837,MAX(0,D837-Settings!$B$9)),1)&lt;0.25,0,IF(MOD(IF(UPPER(E837)="Y",D837,MAX(0,D837-Settings!$B$9)),1)&lt;=0.5,0.5,1)),IF(UPPER(E837)="Y",D837,MAX(0,D837-Settings!$B$9))))</f>
        <v/>
      </c>
      <c r="G837" s="33" t="str">
        <f aca="false">IF(F837="","",IFERROR(INDEX(Employees!$I$5:$I$104,MATCH(B837,Employees!$A$5:$A$104,0)),0))</f>
        <v/>
      </c>
      <c r="H837" s="34" t="str">
        <f aca="false">IF(F837="","",ROUND(F837*G837,0))</f>
        <v/>
      </c>
      <c r="I837" s="35" t="str">
        <f aca="false">IF(A837="","","Q"&amp;(INT(MOD(MONTH(A837)-4,12)/3)+1)&amp;" "&amp;IF(MONTH(A837)&gt;=4,YEAR(A837),YEAR(A837)-1)&amp;"-"&amp;RIGHT(IF(MONTH(A837)&gt;=4,YEAR(A837),YEAR(A837)-1)+1,2))</f>
        <v/>
      </c>
      <c r="J837" s="27"/>
      <c r="K837" s="27"/>
    </row>
    <row r="838" customFormat="false" ht="15" hidden="false" customHeight="true" outlineLevel="0" collapsed="false">
      <c r="A838" s="36"/>
      <c r="B838" s="27"/>
      <c r="C838" s="30" t="str">
        <f aca="false">IF(B838="","",IFERROR(INDEX(Employees!$B$5:$B$104,MATCH(B838,Employees!$A$5:$A$104,0)),"Unknown code"))</f>
        <v/>
      </c>
      <c r="D838" s="37"/>
      <c r="E838" s="27"/>
      <c r="F838" s="32" t="str">
        <f aca="false">IF(OR(A838="",B838=""),"",IF(Settings!$B$13="Y",INT(IF(UPPER(E838)="Y",D838,MAX(0,D838-Settings!$B$9)))+IF(MOD(IF(UPPER(E838)="Y",D838,MAX(0,D838-Settings!$B$9)),1)&lt;0.25,0,IF(MOD(IF(UPPER(E838)="Y",D838,MAX(0,D838-Settings!$B$9)),1)&lt;=0.5,0.5,1)),IF(UPPER(E838)="Y",D838,MAX(0,D838-Settings!$B$9))))</f>
        <v/>
      </c>
      <c r="G838" s="33" t="str">
        <f aca="false">IF(F838="","",IFERROR(INDEX(Employees!$I$5:$I$104,MATCH(B838,Employees!$A$5:$A$104,0)),0))</f>
        <v/>
      </c>
      <c r="H838" s="34" t="str">
        <f aca="false">IF(F838="","",ROUND(F838*G838,0))</f>
        <v/>
      </c>
      <c r="I838" s="35" t="str">
        <f aca="false">IF(A838="","","Q"&amp;(INT(MOD(MONTH(A838)-4,12)/3)+1)&amp;" "&amp;IF(MONTH(A838)&gt;=4,YEAR(A838),YEAR(A838)-1)&amp;"-"&amp;RIGHT(IF(MONTH(A838)&gt;=4,YEAR(A838),YEAR(A838)-1)+1,2))</f>
        <v/>
      </c>
      <c r="J838" s="27"/>
      <c r="K838" s="27"/>
    </row>
    <row r="839" customFormat="false" ht="15" hidden="false" customHeight="true" outlineLevel="0" collapsed="false">
      <c r="A839" s="36"/>
      <c r="B839" s="27"/>
      <c r="C839" s="30" t="str">
        <f aca="false">IF(B839="","",IFERROR(INDEX(Employees!$B$5:$B$104,MATCH(B839,Employees!$A$5:$A$104,0)),"Unknown code"))</f>
        <v/>
      </c>
      <c r="D839" s="37"/>
      <c r="E839" s="27"/>
      <c r="F839" s="32" t="str">
        <f aca="false">IF(OR(A839="",B839=""),"",IF(Settings!$B$13="Y",INT(IF(UPPER(E839)="Y",D839,MAX(0,D839-Settings!$B$9)))+IF(MOD(IF(UPPER(E839)="Y",D839,MAX(0,D839-Settings!$B$9)),1)&lt;0.25,0,IF(MOD(IF(UPPER(E839)="Y",D839,MAX(0,D839-Settings!$B$9)),1)&lt;=0.5,0.5,1)),IF(UPPER(E839)="Y",D839,MAX(0,D839-Settings!$B$9))))</f>
        <v/>
      </c>
      <c r="G839" s="33" t="str">
        <f aca="false">IF(F839="","",IFERROR(INDEX(Employees!$I$5:$I$104,MATCH(B839,Employees!$A$5:$A$104,0)),0))</f>
        <v/>
      </c>
      <c r="H839" s="34" t="str">
        <f aca="false">IF(F839="","",ROUND(F839*G839,0))</f>
        <v/>
      </c>
      <c r="I839" s="35" t="str">
        <f aca="false">IF(A839="","","Q"&amp;(INT(MOD(MONTH(A839)-4,12)/3)+1)&amp;" "&amp;IF(MONTH(A839)&gt;=4,YEAR(A839),YEAR(A839)-1)&amp;"-"&amp;RIGHT(IF(MONTH(A839)&gt;=4,YEAR(A839),YEAR(A839)-1)+1,2))</f>
        <v/>
      </c>
      <c r="J839" s="27"/>
      <c r="K839" s="27"/>
    </row>
    <row r="840" customFormat="false" ht="15" hidden="false" customHeight="true" outlineLevel="0" collapsed="false">
      <c r="A840" s="36"/>
      <c r="B840" s="27"/>
      <c r="C840" s="30" t="str">
        <f aca="false">IF(B840="","",IFERROR(INDEX(Employees!$B$5:$B$104,MATCH(B840,Employees!$A$5:$A$104,0)),"Unknown code"))</f>
        <v/>
      </c>
      <c r="D840" s="37"/>
      <c r="E840" s="27"/>
      <c r="F840" s="32" t="str">
        <f aca="false">IF(OR(A840="",B840=""),"",IF(Settings!$B$13="Y",INT(IF(UPPER(E840)="Y",D840,MAX(0,D840-Settings!$B$9)))+IF(MOD(IF(UPPER(E840)="Y",D840,MAX(0,D840-Settings!$B$9)),1)&lt;0.25,0,IF(MOD(IF(UPPER(E840)="Y",D840,MAX(0,D840-Settings!$B$9)),1)&lt;=0.5,0.5,1)),IF(UPPER(E840)="Y",D840,MAX(0,D840-Settings!$B$9))))</f>
        <v/>
      </c>
      <c r="G840" s="33" t="str">
        <f aca="false">IF(F840="","",IFERROR(INDEX(Employees!$I$5:$I$104,MATCH(B840,Employees!$A$5:$A$104,0)),0))</f>
        <v/>
      </c>
      <c r="H840" s="34" t="str">
        <f aca="false">IF(F840="","",ROUND(F840*G840,0))</f>
        <v/>
      </c>
      <c r="I840" s="35" t="str">
        <f aca="false">IF(A840="","","Q"&amp;(INT(MOD(MONTH(A840)-4,12)/3)+1)&amp;" "&amp;IF(MONTH(A840)&gt;=4,YEAR(A840),YEAR(A840)-1)&amp;"-"&amp;RIGHT(IF(MONTH(A840)&gt;=4,YEAR(A840),YEAR(A840)-1)+1,2))</f>
        <v/>
      </c>
      <c r="J840" s="27"/>
      <c r="K840" s="27"/>
    </row>
    <row r="841" customFormat="false" ht="15" hidden="false" customHeight="true" outlineLevel="0" collapsed="false">
      <c r="A841" s="36"/>
      <c r="B841" s="27"/>
      <c r="C841" s="30" t="str">
        <f aca="false">IF(B841="","",IFERROR(INDEX(Employees!$B$5:$B$104,MATCH(B841,Employees!$A$5:$A$104,0)),"Unknown code"))</f>
        <v/>
      </c>
      <c r="D841" s="37"/>
      <c r="E841" s="27"/>
      <c r="F841" s="32" t="str">
        <f aca="false">IF(OR(A841="",B841=""),"",IF(Settings!$B$13="Y",INT(IF(UPPER(E841)="Y",D841,MAX(0,D841-Settings!$B$9)))+IF(MOD(IF(UPPER(E841)="Y",D841,MAX(0,D841-Settings!$B$9)),1)&lt;0.25,0,IF(MOD(IF(UPPER(E841)="Y",D841,MAX(0,D841-Settings!$B$9)),1)&lt;=0.5,0.5,1)),IF(UPPER(E841)="Y",D841,MAX(0,D841-Settings!$B$9))))</f>
        <v/>
      </c>
      <c r="G841" s="33" t="str">
        <f aca="false">IF(F841="","",IFERROR(INDEX(Employees!$I$5:$I$104,MATCH(B841,Employees!$A$5:$A$104,0)),0))</f>
        <v/>
      </c>
      <c r="H841" s="34" t="str">
        <f aca="false">IF(F841="","",ROUND(F841*G841,0))</f>
        <v/>
      </c>
      <c r="I841" s="35" t="str">
        <f aca="false">IF(A841="","","Q"&amp;(INT(MOD(MONTH(A841)-4,12)/3)+1)&amp;" "&amp;IF(MONTH(A841)&gt;=4,YEAR(A841),YEAR(A841)-1)&amp;"-"&amp;RIGHT(IF(MONTH(A841)&gt;=4,YEAR(A841),YEAR(A841)-1)+1,2))</f>
        <v/>
      </c>
      <c r="J841" s="27"/>
      <c r="K841" s="27"/>
    </row>
    <row r="842" customFormat="false" ht="15" hidden="false" customHeight="true" outlineLevel="0" collapsed="false">
      <c r="A842" s="36"/>
      <c r="B842" s="27"/>
      <c r="C842" s="30" t="str">
        <f aca="false">IF(B842="","",IFERROR(INDEX(Employees!$B$5:$B$104,MATCH(B842,Employees!$A$5:$A$104,0)),"Unknown code"))</f>
        <v/>
      </c>
      <c r="D842" s="37"/>
      <c r="E842" s="27"/>
      <c r="F842" s="32" t="str">
        <f aca="false">IF(OR(A842="",B842=""),"",IF(Settings!$B$13="Y",INT(IF(UPPER(E842)="Y",D842,MAX(0,D842-Settings!$B$9)))+IF(MOD(IF(UPPER(E842)="Y",D842,MAX(0,D842-Settings!$B$9)),1)&lt;0.25,0,IF(MOD(IF(UPPER(E842)="Y",D842,MAX(0,D842-Settings!$B$9)),1)&lt;=0.5,0.5,1)),IF(UPPER(E842)="Y",D842,MAX(0,D842-Settings!$B$9))))</f>
        <v/>
      </c>
      <c r="G842" s="33" t="str">
        <f aca="false">IF(F842="","",IFERROR(INDEX(Employees!$I$5:$I$104,MATCH(B842,Employees!$A$5:$A$104,0)),0))</f>
        <v/>
      </c>
      <c r="H842" s="34" t="str">
        <f aca="false">IF(F842="","",ROUND(F842*G842,0))</f>
        <v/>
      </c>
      <c r="I842" s="35" t="str">
        <f aca="false">IF(A842="","","Q"&amp;(INT(MOD(MONTH(A842)-4,12)/3)+1)&amp;" "&amp;IF(MONTH(A842)&gt;=4,YEAR(A842),YEAR(A842)-1)&amp;"-"&amp;RIGHT(IF(MONTH(A842)&gt;=4,YEAR(A842),YEAR(A842)-1)+1,2))</f>
        <v/>
      </c>
      <c r="J842" s="27"/>
      <c r="K842" s="27"/>
    </row>
    <row r="843" customFormat="false" ht="15" hidden="false" customHeight="true" outlineLevel="0" collapsed="false">
      <c r="A843" s="36"/>
      <c r="B843" s="27"/>
      <c r="C843" s="30" t="str">
        <f aca="false">IF(B843="","",IFERROR(INDEX(Employees!$B$5:$B$104,MATCH(B843,Employees!$A$5:$A$104,0)),"Unknown code"))</f>
        <v/>
      </c>
      <c r="D843" s="37"/>
      <c r="E843" s="27"/>
      <c r="F843" s="32" t="str">
        <f aca="false">IF(OR(A843="",B843=""),"",IF(Settings!$B$13="Y",INT(IF(UPPER(E843)="Y",D843,MAX(0,D843-Settings!$B$9)))+IF(MOD(IF(UPPER(E843)="Y",D843,MAX(0,D843-Settings!$B$9)),1)&lt;0.25,0,IF(MOD(IF(UPPER(E843)="Y",D843,MAX(0,D843-Settings!$B$9)),1)&lt;=0.5,0.5,1)),IF(UPPER(E843)="Y",D843,MAX(0,D843-Settings!$B$9))))</f>
        <v/>
      </c>
      <c r="G843" s="33" t="str">
        <f aca="false">IF(F843="","",IFERROR(INDEX(Employees!$I$5:$I$104,MATCH(B843,Employees!$A$5:$A$104,0)),0))</f>
        <v/>
      </c>
      <c r="H843" s="34" t="str">
        <f aca="false">IF(F843="","",ROUND(F843*G843,0))</f>
        <v/>
      </c>
      <c r="I843" s="35" t="str">
        <f aca="false">IF(A843="","","Q"&amp;(INT(MOD(MONTH(A843)-4,12)/3)+1)&amp;" "&amp;IF(MONTH(A843)&gt;=4,YEAR(A843),YEAR(A843)-1)&amp;"-"&amp;RIGHT(IF(MONTH(A843)&gt;=4,YEAR(A843),YEAR(A843)-1)+1,2))</f>
        <v/>
      </c>
      <c r="J843" s="27"/>
      <c r="K843" s="27"/>
    </row>
    <row r="844" customFormat="false" ht="15" hidden="false" customHeight="true" outlineLevel="0" collapsed="false">
      <c r="A844" s="36"/>
      <c r="B844" s="27"/>
      <c r="C844" s="30" t="str">
        <f aca="false">IF(B844="","",IFERROR(INDEX(Employees!$B$5:$B$104,MATCH(B844,Employees!$A$5:$A$104,0)),"Unknown code"))</f>
        <v/>
      </c>
      <c r="D844" s="37"/>
      <c r="E844" s="27"/>
      <c r="F844" s="32" t="str">
        <f aca="false">IF(OR(A844="",B844=""),"",IF(Settings!$B$13="Y",INT(IF(UPPER(E844)="Y",D844,MAX(0,D844-Settings!$B$9)))+IF(MOD(IF(UPPER(E844)="Y",D844,MAX(0,D844-Settings!$B$9)),1)&lt;0.25,0,IF(MOD(IF(UPPER(E844)="Y",D844,MAX(0,D844-Settings!$B$9)),1)&lt;=0.5,0.5,1)),IF(UPPER(E844)="Y",D844,MAX(0,D844-Settings!$B$9))))</f>
        <v/>
      </c>
      <c r="G844" s="33" t="str">
        <f aca="false">IF(F844="","",IFERROR(INDEX(Employees!$I$5:$I$104,MATCH(B844,Employees!$A$5:$A$104,0)),0))</f>
        <v/>
      </c>
      <c r="H844" s="34" t="str">
        <f aca="false">IF(F844="","",ROUND(F844*G844,0))</f>
        <v/>
      </c>
      <c r="I844" s="35" t="str">
        <f aca="false">IF(A844="","","Q"&amp;(INT(MOD(MONTH(A844)-4,12)/3)+1)&amp;" "&amp;IF(MONTH(A844)&gt;=4,YEAR(A844),YEAR(A844)-1)&amp;"-"&amp;RIGHT(IF(MONTH(A844)&gt;=4,YEAR(A844),YEAR(A844)-1)+1,2))</f>
        <v/>
      </c>
      <c r="J844" s="27"/>
      <c r="K844" s="27"/>
    </row>
    <row r="845" customFormat="false" ht="15" hidden="false" customHeight="true" outlineLevel="0" collapsed="false">
      <c r="A845" s="36"/>
      <c r="B845" s="27"/>
      <c r="C845" s="30" t="str">
        <f aca="false">IF(B845="","",IFERROR(INDEX(Employees!$B$5:$B$104,MATCH(B845,Employees!$A$5:$A$104,0)),"Unknown code"))</f>
        <v/>
      </c>
      <c r="D845" s="37"/>
      <c r="E845" s="27"/>
      <c r="F845" s="32" t="str">
        <f aca="false">IF(OR(A845="",B845=""),"",IF(Settings!$B$13="Y",INT(IF(UPPER(E845)="Y",D845,MAX(0,D845-Settings!$B$9)))+IF(MOD(IF(UPPER(E845)="Y",D845,MAX(0,D845-Settings!$B$9)),1)&lt;0.25,0,IF(MOD(IF(UPPER(E845)="Y",D845,MAX(0,D845-Settings!$B$9)),1)&lt;=0.5,0.5,1)),IF(UPPER(E845)="Y",D845,MAX(0,D845-Settings!$B$9))))</f>
        <v/>
      </c>
      <c r="G845" s="33" t="str">
        <f aca="false">IF(F845="","",IFERROR(INDEX(Employees!$I$5:$I$104,MATCH(B845,Employees!$A$5:$A$104,0)),0))</f>
        <v/>
      </c>
      <c r="H845" s="34" t="str">
        <f aca="false">IF(F845="","",ROUND(F845*G845,0))</f>
        <v/>
      </c>
      <c r="I845" s="35" t="str">
        <f aca="false">IF(A845="","","Q"&amp;(INT(MOD(MONTH(A845)-4,12)/3)+1)&amp;" "&amp;IF(MONTH(A845)&gt;=4,YEAR(A845),YEAR(A845)-1)&amp;"-"&amp;RIGHT(IF(MONTH(A845)&gt;=4,YEAR(A845),YEAR(A845)-1)+1,2))</f>
        <v/>
      </c>
      <c r="J845" s="27"/>
      <c r="K845" s="27"/>
    </row>
    <row r="846" customFormat="false" ht="15" hidden="false" customHeight="true" outlineLevel="0" collapsed="false">
      <c r="A846" s="36"/>
      <c r="B846" s="27"/>
      <c r="C846" s="30" t="str">
        <f aca="false">IF(B846="","",IFERROR(INDEX(Employees!$B$5:$B$104,MATCH(B846,Employees!$A$5:$A$104,0)),"Unknown code"))</f>
        <v/>
      </c>
      <c r="D846" s="37"/>
      <c r="E846" s="27"/>
      <c r="F846" s="32" t="str">
        <f aca="false">IF(OR(A846="",B846=""),"",IF(Settings!$B$13="Y",INT(IF(UPPER(E846)="Y",D846,MAX(0,D846-Settings!$B$9)))+IF(MOD(IF(UPPER(E846)="Y",D846,MAX(0,D846-Settings!$B$9)),1)&lt;0.25,0,IF(MOD(IF(UPPER(E846)="Y",D846,MAX(0,D846-Settings!$B$9)),1)&lt;=0.5,0.5,1)),IF(UPPER(E846)="Y",D846,MAX(0,D846-Settings!$B$9))))</f>
        <v/>
      </c>
      <c r="G846" s="33" t="str">
        <f aca="false">IF(F846="","",IFERROR(INDEX(Employees!$I$5:$I$104,MATCH(B846,Employees!$A$5:$A$104,0)),0))</f>
        <v/>
      </c>
      <c r="H846" s="34" t="str">
        <f aca="false">IF(F846="","",ROUND(F846*G846,0))</f>
        <v/>
      </c>
      <c r="I846" s="35" t="str">
        <f aca="false">IF(A846="","","Q"&amp;(INT(MOD(MONTH(A846)-4,12)/3)+1)&amp;" "&amp;IF(MONTH(A846)&gt;=4,YEAR(A846),YEAR(A846)-1)&amp;"-"&amp;RIGHT(IF(MONTH(A846)&gt;=4,YEAR(A846),YEAR(A846)-1)+1,2))</f>
        <v/>
      </c>
      <c r="J846" s="27"/>
      <c r="K846" s="27"/>
    </row>
    <row r="847" customFormat="false" ht="15" hidden="false" customHeight="true" outlineLevel="0" collapsed="false">
      <c r="A847" s="36"/>
      <c r="B847" s="27"/>
      <c r="C847" s="30" t="str">
        <f aca="false">IF(B847="","",IFERROR(INDEX(Employees!$B$5:$B$104,MATCH(B847,Employees!$A$5:$A$104,0)),"Unknown code"))</f>
        <v/>
      </c>
      <c r="D847" s="37"/>
      <c r="E847" s="27"/>
      <c r="F847" s="32" t="str">
        <f aca="false">IF(OR(A847="",B847=""),"",IF(Settings!$B$13="Y",INT(IF(UPPER(E847)="Y",D847,MAX(0,D847-Settings!$B$9)))+IF(MOD(IF(UPPER(E847)="Y",D847,MAX(0,D847-Settings!$B$9)),1)&lt;0.25,0,IF(MOD(IF(UPPER(E847)="Y",D847,MAX(0,D847-Settings!$B$9)),1)&lt;=0.5,0.5,1)),IF(UPPER(E847)="Y",D847,MAX(0,D847-Settings!$B$9))))</f>
        <v/>
      </c>
      <c r="G847" s="33" t="str">
        <f aca="false">IF(F847="","",IFERROR(INDEX(Employees!$I$5:$I$104,MATCH(B847,Employees!$A$5:$A$104,0)),0))</f>
        <v/>
      </c>
      <c r="H847" s="34" t="str">
        <f aca="false">IF(F847="","",ROUND(F847*G847,0))</f>
        <v/>
      </c>
      <c r="I847" s="35" t="str">
        <f aca="false">IF(A847="","","Q"&amp;(INT(MOD(MONTH(A847)-4,12)/3)+1)&amp;" "&amp;IF(MONTH(A847)&gt;=4,YEAR(A847),YEAR(A847)-1)&amp;"-"&amp;RIGHT(IF(MONTH(A847)&gt;=4,YEAR(A847),YEAR(A847)-1)+1,2))</f>
        <v/>
      </c>
      <c r="J847" s="27"/>
      <c r="K847" s="27"/>
    </row>
    <row r="848" customFormat="false" ht="15" hidden="false" customHeight="true" outlineLevel="0" collapsed="false">
      <c r="A848" s="36"/>
      <c r="B848" s="27"/>
      <c r="C848" s="30" t="str">
        <f aca="false">IF(B848="","",IFERROR(INDEX(Employees!$B$5:$B$104,MATCH(B848,Employees!$A$5:$A$104,0)),"Unknown code"))</f>
        <v/>
      </c>
      <c r="D848" s="37"/>
      <c r="E848" s="27"/>
      <c r="F848" s="32" t="str">
        <f aca="false">IF(OR(A848="",B848=""),"",IF(Settings!$B$13="Y",INT(IF(UPPER(E848)="Y",D848,MAX(0,D848-Settings!$B$9)))+IF(MOD(IF(UPPER(E848)="Y",D848,MAX(0,D848-Settings!$B$9)),1)&lt;0.25,0,IF(MOD(IF(UPPER(E848)="Y",D848,MAX(0,D848-Settings!$B$9)),1)&lt;=0.5,0.5,1)),IF(UPPER(E848)="Y",D848,MAX(0,D848-Settings!$B$9))))</f>
        <v/>
      </c>
      <c r="G848" s="33" t="str">
        <f aca="false">IF(F848="","",IFERROR(INDEX(Employees!$I$5:$I$104,MATCH(B848,Employees!$A$5:$A$104,0)),0))</f>
        <v/>
      </c>
      <c r="H848" s="34" t="str">
        <f aca="false">IF(F848="","",ROUND(F848*G848,0))</f>
        <v/>
      </c>
      <c r="I848" s="35" t="str">
        <f aca="false">IF(A848="","","Q"&amp;(INT(MOD(MONTH(A848)-4,12)/3)+1)&amp;" "&amp;IF(MONTH(A848)&gt;=4,YEAR(A848),YEAR(A848)-1)&amp;"-"&amp;RIGHT(IF(MONTH(A848)&gt;=4,YEAR(A848),YEAR(A848)-1)+1,2))</f>
        <v/>
      </c>
      <c r="J848" s="27"/>
      <c r="K848" s="27"/>
    </row>
    <row r="849" customFormat="false" ht="15" hidden="false" customHeight="true" outlineLevel="0" collapsed="false">
      <c r="A849" s="36"/>
      <c r="B849" s="27"/>
      <c r="C849" s="30" t="str">
        <f aca="false">IF(B849="","",IFERROR(INDEX(Employees!$B$5:$B$104,MATCH(B849,Employees!$A$5:$A$104,0)),"Unknown code"))</f>
        <v/>
      </c>
      <c r="D849" s="37"/>
      <c r="E849" s="27"/>
      <c r="F849" s="32" t="str">
        <f aca="false">IF(OR(A849="",B849=""),"",IF(Settings!$B$13="Y",INT(IF(UPPER(E849)="Y",D849,MAX(0,D849-Settings!$B$9)))+IF(MOD(IF(UPPER(E849)="Y",D849,MAX(0,D849-Settings!$B$9)),1)&lt;0.25,0,IF(MOD(IF(UPPER(E849)="Y",D849,MAX(0,D849-Settings!$B$9)),1)&lt;=0.5,0.5,1)),IF(UPPER(E849)="Y",D849,MAX(0,D849-Settings!$B$9))))</f>
        <v/>
      </c>
      <c r="G849" s="33" t="str">
        <f aca="false">IF(F849="","",IFERROR(INDEX(Employees!$I$5:$I$104,MATCH(B849,Employees!$A$5:$A$104,0)),0))</f>
        <v/>
      </c>
      <c r="H849" s="34" t="str">
        <f aca="false">IF(F849="","",ROUND(F849*G849,0))</f>
        <v/>
      </c>
      <c r="I849" s="35" t="str">
        <f aca="false">IF(A849="","","Q"&amp;(INT(MOD(MONTH(A849)-4,12)/3)+1)&amp;" "&amp;IF(MONTH(A849)&gt;=4,YEAR(A849),YEAR(A849)-1)&amp;"-"&amp;RIGHT(IF(MONTH(A849)&gt;=4,YEAR(A849),YEAR(A849)-1)+1,2))</f>
        <v/>
      </c>
      <c r="J849" s="27"/>
      <c r="K849" s="27"/>
    </row>
    <row r="850" customFormat="false" ht="15" hidden="false" customHeight="true" outlineLevel="0" collapsed="false">
      <c r="A850" s="36"/>
      <c r="B850" s="27"/>
      <c r="C850" s="30" t="str">
        <f aca="false">IF(B850="","",IFERROR(INDEX(Employees!$B$5:$B$104,MATCH(B850,Employees!$A$5:$A$104,0)),"Unknown code"))</f>
        <v/>
      </c>
      <c r="D850" s="37"/>
      <c r="E850" s="27"/>
      <c r="F850" s="32" t="str">
        <f aca="false">IF(OR(A850="",B850=""),"",IF(Settings!$B$13="Y",INT(IF(UPPER(E850)="Y",D850,MAX(0,D850-Settings!$B$9)))+IF(MOD(IF(UPPER(E850)="Y",D850,MAX(0,D850-Settings!$B$9)),1)&lt;0.25,0,IF(MOD(IF(UPPER(E850)="Y",D850,MAX(0,D850-Settings!$B$9)),1)&lt;=0.5,0.5,1)),IF(UPPER(E850)="Y",D850,MAX(0,D850-Settings!$B$9))))</f>
        <v/>
      </c>
      <c r="G850" s="33" t="str">
        <f aca="false">IF(F850="","",IFERROR(INDEX(Employees!$I$5:$I$104,MATCH(B850,Employees!$A$5:$A$104,0)),0))</f>
        <v/>
      </c>
      <c r="H850" s="34" t="str">
        <f aca="false">IF(F850="","",ROUND(F850*G850,0))</f>
        <v/>
      </c>
      <c r="I850" s="35" t="str">
        <f aca="false">IF(A850="","","Q"&amp;(INT(MOD(MONTH(A850)-4,12)/3)+1)&amp;" "&amp;IF(MONTH(A850)&gt;=4,YEAR(A850),YEAR(A850)-1)&amp;"-"&amp;RIGHT(IF(MONTH(A850)&gt;=4,YEAR(A850),YEAR(A850)-1)+1,2))</f>
        <v/>
      </c>
      <c r="J850" s="27"/>
      <c r="K850" s="27"/>
    </row>
    <row r="851" customFormat="false" ht="15" hidden="false" customHeight="true" outlineLevel="0" collapsed="false">
      <c r="A851" s="36"/>
      <c r="B851" s="27"/>
      <c r="C851" s="30" t="str">
        <f aca="false">IF(B851="","",IFERROR(INDEX(Employees!$B$5:$B$104,MATCH(B851,Employees!$A$5:$A$104,0)),"Unknown code"))</f>
        <v/>
      </c>
      <c r="D851" s="37"/>
      <c r="E851" s="27"/>
      <c r="F851" s="32" t="str">
        <f aca="false">IF(OR(A851="",B851=""),"",IF(Settings!$B$13="Y",INT(IF(UPPER(E851)="Y",D851,MAX(0,D851-Settings!$B$9)))+IF(MOD(IF(UPPER(E851)="Y",D851,MAX(0,D851-Settings!$B$9)),1)&lt;0.25,0,IF(MOD(IF(UPPER(E851)="Y",D851,MAX(0,D851-Settings!$B$9)),1)&lt;=0.5,0.5,1)),IF(UPPER(E851)="Y",D851,MAX(0,D851-Settings!$B$9))))</f>
        <v/>
      </c>
      <c r="G851" s="33" t="str">
        <f aca="false">IF(F851="","",IFERROR(INDEX(Employees!$I$5:$I$104,MATCH(B851,Employees!$A$5:$A$104,0)),0))</f>
        <v/>
      </c>
      <c r="H851" s="34" t="str">
        <f aca="false">IF(F851="","",ROUND(F851*G851,0))</f>
        <v/>
      </c>
      <c r="I851" s="35" t="str">
        <f aca="false">IF(A851="","","Q"&amp;(INT(MOD(MONTH(A851)-4,12)/3)+1)&amp;" "&amp;IF(MONTH(A851)&gt;=4,YEAR(A851),YEAR(A851)-1)&amp;"-"&amp;RIGHT(IF(MONTH(A851)&gt;=4,YEAR(A851),YEAR(A851)-1)+1,2))</f>
        <v/>
      </c>
      <c r="J851" s="27"/>
      <c r="K851" s="27"/>
    </row>
    <row r="852" customFormat="false" ht="15" hidden="false" customHeight="true" outlineLevel="0" collapsed="false">
      <c r="A852" s="36"/>
      <c r="B852" s="27"/>
      <c r="C852" s="30" t="str">
        <f aca="false">IF(B852="","",IFERROR(INDEX(Employees!$B$5:$B$104,MATCH(B852,Employees!$A$5:$A$104,0)),"Unknown code"))</f>
        <v/>
      </c>
      <c r="D852" s="37"/>
      <c r="E852" s="27"/>
      <c r="F852" s="32" t="str">
        <f aca="false">IF(OR(A852="",B852=""),"",IF(Settings!$B$13="Y",INT(IF(UPPER(E852)="Y",D852,MAX(0,D852-Settings!$B$9)))+IF(MOD(IF(UPPER(E852)="Y",D852,MAX(0,D852-Settings!$B$9)),1)&lt;0.25,0,IF(MOD(IF(UPPER(E852)="Y",D852,MAX(0,D852-Settings!$B$9)),1)&lt;=0.5,0.5,1)),IF(UPPER(E852)="Y",D852,MAX(0,D852-Settings!$B$9))))</f>
        <v/>
      </c>
      <c r="G852" s="33" t="str">
        <f aca="false">IF(F852="","",IFERROR(INDEX(Employees!$I$5:$I$104,MATCH(B852,Employees!$A$5:$A$104,0)),0))</f>
        <v/>
      </c>
      <c r="H852" s="34" t="str">
        <f aca="false">IF(F852="","",ROUND(F852*G852,0))</f>
        <v/>
      </c>
      <c r="I852" s="35" t="str">
        <f aca="false">IF(A852="","","Q"&amp;(INT(MOD(MONTH(A852)-4,12)/3)+1)&amp;" "&amp;IF(MONTH(A852)&gt;=4,YEAR(A852),YEAR(A852)-1)&amp;"-"&amp;RIGHT(IF(MONTH(A852)&gt;=4,YEAR(A852),YEAR(A852)-1)+1,2))</f>
        <v/>
      </c>
      <c r="J852" s="27"/>
      <c r="K852" s="27"/>
    </row>
    <row r="853" customFormat="false" ht="15" hidden="false" customHeight="true" outlineLevel="0" collapsed="false">
      <c r="A853" s="36"/>
      <c r="B853" s="27"/>
      <c r="C853" s="30" t="str">
        <f aca="false">IF(B853="","",IFERROR(INDEX(Employees!$B$5:$B$104,MATCH(B853,Employees!$A$5:$A$104,0)),"Unknown code"))</f>
        <v/>
      </c>
      <c r="D853" s="37"/>
      <c r="E853" s="27"/>
      <c r="F853" s="32" t="str">
        <f aca="false">IF(OR(A853="",B853=""),"",IF(Settings!$B$13="Y",INT(IF(UPPER(E853)="Y",D853,MAX(0,D853-Settings!$B$9)))+IF(MOD(IF(UPPER(E853)="Y",D853,MAX(0,D853-Settings!$B$9)),1)&lt;0.25,0,IF(MOD(IF(UPPER(E853)="Y",D853,MAX(0,D853-Settings!$B$9)),1)&lt;=0.5,0.5,1)),IF(UPPER(E853)="Y",D853,MAX(0,D853-Settings!$B$9))))</f>
        <v/>
      </c>
      <c r="G853" s="33" t="str">
        <f aca="false">IF(F853="","",IFERROR(INDEX(Employees!$I$5:$I$104,MATCH(B853,Employees!$A$5:$A$104,0)),0))</f>
        <v/>
      </c>
      <c r="H853" s="34" t="str">
        <f aca="false">IF(F853="","",ROUND(F853*G853,0))</f>
        <v/>
      </c>
      <c r="I853" s="35" t="str">
        <f aca="false">IF(A853="","","Q"&amp;(INT(MOD(MONTH(A853)-4,12)/3)+1)&amp;" "&amp;IF(MONTH(A853)&gt;=4,YEAR(A853),YEAR(A853)-1)&amp;"-"&amp;RIGHT(IF(MONTH(A853)&gt;=4,YEAR(A853),YEAR(A853)-1)+1,2))</f>
        <v/>
      </c>
      <c r="J853" s="27"/>
      <c r="K853" s="27"/>
    </row>
    <row r="854" customFormat="false" ht="15" hidden="false" customHeight="true" outlineLevel="0" collapsed="false">
      <c r="A854" s="36"/>
      <c r="B854" s="27"/>
      <c r="C854" s="30" t="str">
        <f aca="false">IF(B854="","",IFERROR(INDEX(Employees!$B$5:$B$104,MATCH(B854,Employees!$A$5:$A$104,0)),"Unknown code"))</f>
        <v/>
      </c>
      <c r="D854" s="37"/>
      <c r="E854" s="27"/>
      <c r="F854" s="32" t="str">
        <f aca="false">IF(OR(A854="",B854=""),"",IF(Settings!$B$13="Y",INT(IF(UPPER(E854)="Y",D854,MAX(0,D854-Settings!$B$9)))+IF(MOD(IF(UPPER(E854)="Y",D854,MAX(0,D854-Settings!$B$9)),1)&lt;0.25,0,IF(MOD(IF(UPPER(E854)="Y",D854,MAX(0,D854-Settings!$B$9)),1)&lt;=0.5,0.5,1)),IF(UPPER(E854)="Y",D854,MAX(0,D854-Settings!$B$9))))</f>
        <v/>
      </c>
      <c r="G854" s="33" t="str">
        <f aca="false">IF(F854="","",IFERROR(INDEX(Employees!$I$5:$I$104,MATCH(B854,Employees!$A$5:$A$104,0)),0))</f>
        <v/>
      </c>
      <c r="H854" s="34" t="str">
        <f aca="false">IF(F854="","",ROUND(F854*G854,0))</f>
        <v/>
      </c>
      <c r="I854" s="35" t="str">
        <f aca="false">IF(A854="","","Q"&amp;(INT(MOD(MONTH(A854)-4,12)/3)+1)&amp;" "&amp;IF(MONTH(A854)&gt;=4,YEAR(A854),YEAR(A854)-1)&amp;"-"&amp;RIGHT(IF(MONTH(A854)&gt;=4,YEAR(A854),YEAR(A854)-1)+1,2))</f>
        <v/>
      </c>
      <c r="J854" s="27"/>
      <c r="K854" s="27"/>
    </row>
    <row r="855" customFormat="false" ht="15" hidden="false" customHeight="true" outlineLevel="0" collapsed="false">
      <c r="A855" s="36"/>
      <c r="B855" s="27"/>
      <c r="C855" s="30" t="str">
        <f aca="false">IF(B855="","",IFERROR(INDEX(Employees!$B$5:$B$104,MATCH(B855,Employees!$A$5:$A$104,0)),"Unknown code"))</f>
        <v/>
      </c>
      <c r="D855" s="37"/>
      <c r="E855" s="27"/>
      <c r="F855" s="32" t="str">
        <f aca="false">IF(OR(A855="",B855=""),"",IF(Settings!$B$13="Y",INT(IF(UPPER(E855)="Y",D855,MAX(0,D855-Settings!$B$9)))+IF(MOD(IF(UPPER(E855)="Y",D855,MAX(0,D855-Settings!$B$9)),1)&lt;0.25,0,IF(MOD(IF(UPPER(E855)="Y",D855,MAX(0,D855-Settings!$B$9)),1)&lt;=0.5,0.5,1)),IF(UPPER(E855)="Y",D855,MAX(0,D855-Settings!$B$9))))</f>
        <v/>
      </c>
      <c r="G855" s="33" t="str">
        <f aca="false">IF(F855="","",IFERROR(INDEX(Employees!$I$5:$I$104,MATCH(B855,Employees!$A$5:$A$104,0)),0))</f>
        <v/>
      </c>
      <c r="H855" s="34" t="str">
        <f aca="false">IF(F855="","",ROUND(F855*G855,0))</f>
        <v/>
      </c>
      <c r="I855" s="35" t="str">
        <f aca="false">IF(A855="","","Q"&amp;(INT(MOD(MONTH(A855)-4,12)/3)+1)&amp;" "&amp;IF(MONTH(A855)&gt;=4,YEAR(A855),YEAR(A855)-1)&amp;"-"&amp;RIGHT(IF(MONTH(A855)&gt;=4,YEAR(A855),YEAR(A855)-1)+1,2))</f>
        <v/>
      </c>
      <c r="J855" s="27"/>
      <c r="K855" s="27"/>
    </row>
    <row r="856" customFormat="false" ht="15" hidden="false" customHeight="true" outlineLevel="0" collapsed="false">
      <c r="A856" s="36"/>
      <c r="B856" s="27"/>
      <c r="C856" s="30" t="str">
        <f aca="false">IF(B856="","",IFERROR(INDEX(Employees!$B$5:$B$104,MATCH(B856,Employees!$A$5:$A$104,0)),"Unknown code"))</f>
        <v/>
      </c>
      <c r="D856" s="37"/>
      <c r="E856" s="27"/>
      <c r="F856" s="32" t="str">
        <f aca="false">IF(OR(A856="",B856=""),"",IF(Settings!$B$13="Y",INT(IF(UPPER(E856)="Y",D856,MAX(0,D856-Settings!$B$9)))+IF(MOD(IF(UPPER(E856)="Y",D856,MAX(0,D856-Settings!$B$9)),1)&lt;0.25,0,IF(MOD(IF(UPPER(E856)="Y",D856,MAX(0,D856-Settings!$B$9)),1)&lt;=0.5,0.5,1)),IF(UPPER(E856)="Y",D856,MAX(0,D856-Settings!$B$9))))</f>
        <v/>
      </c>
      <c r="G856" s="33" t="str">
        <f aca="false">IF(F856="","",IFERROR(INDEX(Employees!$I$5:$I$104,MATCH(B856,Employees!$A$5:$A$104,0)),0))</f>
        <v/>
      </c>
      <c r="H856" s="34" t="str">
        <f aca="false">IF(F856="","",ROUND(F856*G856,0))</f>
        <v/>
      </c>
      <c r="I856" s="35" t="str">
        <f aca="false">IF(A856="","","Q"&amp;(INT(MOD(MONTH(A856)-4,12)/3)+1)&amp;" "&amp;IF(MONTH(A856)&gt;=4,YEAR(A856),YEAR(A856)-1)&amp;"-"&amp;RIGHT(IF(MONTH(A856)&gt;=4,YEAR(A856),YEAR(A856)-1)+1,2))</f>
        <v/>
      </c>
      <c r="J856" s="27"/>
      <c r="K856" s="27"/>
    </row>
    <row r="857" customFormat="false" ht="15" hidden="false" customHeight="true" outlineLevel="0" collapsed="false">
      <c r="A857" s="36"/>
      <c r="B857" s="27"/>
      <c r="C857" s="30" t="str">
        <f aca="false">IF(B857="","",IFERROR(INDEX(Employees!$B$5:$B$104,MATCH(B857,Employees!$A$5:$A$104,0)),"Unknown code"))</f>
        <v/>
      </c>
      <c r="D857" s="37"/>
      <c r="E857" s="27"/>
      <c r="F857" s="32" t="str">
        <f aca="false">IF(OR(A857="",B857=""),"",IF(Settings!$B$13="Y",INT(IF(UPPER(E857)="Y",D857,MAX(0,D857-Settings!$B$9)))+IF(MOD(IF(UPPER(E857)="Y",D857,MAX(0,D857-Settings!$B$9)),1)&lt;0.25,0,IF(MOD(IF(UPPER(E857)="Y",D857,MAX(0,D857-Settings!$B$9)),1)&lt;=0.5,0.5,1)),IF(UPPER(E857)="Y",D857,MAX(0,D857-Settings!$B$9))))</f>
        <v/>
      </c>
      <c r="G857" s="33" t="str">
        <f aca="false">IF(F857="","",IFERROR(INDEX(Employees!$I$5:$I$104,MATCH(B857,Employees!$A$5:$A$104,0)),0))</f>
        <v/>
      </c>
      <c r="H857" s="34" t="str">
        <f aca="false">IF(F857="","",ROUND(F857*G857,0))</f>
        <v/>
      </c>
      <c r="I857" s="35" t="str">
        <f aca="false">IF(A857="","","Q"&amp;(INT(MOD(MONTH(A857)-4,12)/3)+1)&amp;" "&amp;IF(MONTH(A857)&gt;=4,YEAR(A857),YEAR(A857)-1)&amp;"-"&amp;RIGHT(IF(MONTH(A857)&gt;=4,YEAR(A857),YEAR(A857)-1)+1,2))</f>
        <v/>
      </c>
      <c r="J857" s="27"/>
      <c r="K857" s="27"/>
    </row>
    <row r="858" customFormat="false" ht="15" hidden="false" customHeight="true" outlineLevel="0" collapsed="false">
      <c r="A858" s="36"/>
      <c r="B858" s="27"/>
      <c r="C858" s="30" t="str">
        <f aca="false">IF(B858="","",IFERROR(INDEX(Employees!$B$5:$B$104,MATCH(B858,Employees!$A$5:$A$104,0)),"Unknown code"))</f>
        <v/>
      </c>
      <c r="D858" s="37"/>
      <c r="E858" s="27"/>
      <c r="F858" s="32" t="str">
        <f aca="false">IF(OR(A858="",B858=""),"",IF(Settings!$B$13="Y",INT(IF(UPPER(E858)="Y",D858,MAX(0,D858-Settings!$B$9)))+IF(MOD(IF(UPPER(E858)="Y",D858,MAX(0,D858-Settings!$B$9)),1)&lt;0.25,0,IF(MOD(IF(UPPER(E858)="Y",D858,MAX(0,D858-Settings!$B$9)),1)&lt;=0.5,0.5,1)),IF(UPPER(E858)="Y",D858,MAX(0,D858-Settings!$B$9))))</f>
        <v/>
      </c>
      <c r="G858" s="33" t="str">
        <f aca="false">IF(F858="","",IFERROR(INDEX(Employees!$I$5:$I$104,MATCH(B858,Employees!$A$5:$A$104,0)),0))</f>
        <v/>
      </c>
      <c r="H858" s="34" t="str">
        <f aca="false">IF(F858="","",ROUND(F858*G858,0))</f>
        <v/>
      </c>
      <c r="I858" s="35" t="str">
        <f aca="false">IF(A858="","","Q"&amp;(INT(MOD(MONTH(A858)-4,12)/3)+1)&amp;" "&amp;IF(MONTH(A858)&gt;=4,YEAR(A858),YEAR(A858)-1)&amp;"-"&amp;RIGHT(IF(MONTH(A858)&gt;=4,YEAR(A858),YEAR(A858)-1)+1,2))</f>
        <v/>
      </c>
      <c r="J858" s="27"/>
      <c r="K858" s="27"/>
    </row>
    <row r="859" customFormat="false" ht="15" hidden="false" customHeight="true" outlineLevel="0" collapsed="false">
      <c r="A859" s="36"/>
      <c r="B859" s="27"/>
      <c r="C859" s="30" t="str">
        <f aca="false">IF(B859="","",IFERROR(INDEX(Employees!$B$5:$B$104,MATCH(B859,Employees!$A$5:$A$104,0)),"Unknown code"))</f>
        <v/>
      </c>
      <c r="D859" s="37"/>
      <c r="E859" s="27"/>
      <c r="F859" s="32" t="str">
        <f aca="false">IF(OR(A859="",B859=""),"",IF(Settings!$B$13="Y",INT(IF(UPPER(E859)="Y",D859,MAX(0,D859-Settings!$B$9)))+IF(MOD(IF(UPPER(E859)="Y",D859,MAX(0,D859-Settings!$B$9)),1)&lt;0.25,0,IF(MOD(IF(UPPER(E859)="Y",D859,MAX(0,D859-Settings!$B$9)),1)&lt;=0.5,0.5,1)),IF(UPPER(E859)="Y",D859,MAX(0,D859-Settings!$B$9))))</f>
        <v/>
      </c>
      <c r="G859" s="33" t="str">
        <f aca="false">IF(F859="","",IFERROR(INDEX(Employees!$I$5:$I$104,MATCH(B859,Employees!$A$5:$A$104,0)),0))</f>
        <v/>
      </c>
      <c r="H859" s="34" t="str">
        <f aca="false">IF(F859="","",ROUND(F859*G859,0))</f>
        <v/>
      </c>
      <c r="I859" s="35" t="str">
        <f aca="false">IF(A859="","","Q"&amp;(INT(MOD(MONTH(A859)-4,12)/3)+1)&amp;" "&amp;IF(MONTH(A859)&gt;=4,YEAR(A859),YEAR(A859)-1)&amp;"-"&amp;RIGHT(IF(MONTH(A859)&gt;=4,YEAR(A859),YEAR(A859)-1)+1,2))</f>
        <v/>
      </c>
      <c r="J859" s="27"/>
      <c r="K859" s="27"/>
    </row>
    <row r="860" customFormat="false" ht="15" hidden="false" customHeight="true" outlineLevel="0" collapsed="false">
      <c r="A860" s="36"/>
      <c r="B860" s="27"/>
      <c r="C860" s="30" t="str">
        <f aca="false">IF(B860="","",IFERROR(INDEX(Employees!$B$5:$B$104,MATCH(B860,Employees!$A$5:$A$104,0)),"Unknown code"))</f>
        <v/>
      </c>
      <c r="D860" s="37"/>
      <c r="E860" s="27"/>
      <c r="F860" s="32" t="str">
        <f aca="false">IF(OR(A860="",B860=""),"",IF(Settings!$B$13="Y",INT(IF(UPPER(E860)="Y",D860,MAX(0,D860-Settings!$B$9)))+IF(MOD(IF(UPPER(E860)="Y",D860,MAX(0,D860-Settings!$B$9)),1)&lt;0.25,0,IF(MOD(IF(UPPER(E860)="Y",D860,MAX(0,D860-Settings!$B$9)),1)&lt;=0.5,0.5,1)),IF(UPPER(E860)="Y",D860,MAX(0,D860-Settings!$B$9))))</f>
        <v/>
      </c>
      <c r="G860" s="33" t="str">
        <f aca="false">IF(F860="","",IFERROR(INDEX(Employees!$I$5:$I$104,MATCH(B860,Employees!$A$5:$A$104,0)),0))</f>
        <v/>
      </c>
      <c r="H860" s="34" t="str">
        <f aca="false">IF(F860="","",ROUND(F860*G860,0))</f>
        <v/>
      </c>
      <c r="I860" s="35" t="str">
        <f aca="false">IF(A860="","","Q"&amp;(INT(MOD(MONTH(A860)-4,12)/3)+1)&amp;" "&amp;IF(MONTH(A860)&gt;=4,YEAR(A860),YEAR(A860)-1)&amp;"-"&amp;RIGHT(IF(MONTH(A860)&gt;=4,YEAR(A860),YEAR(A860)-1)+1,2))</f>
        <v/>
      </c>
      <c r="J860" s="27"/>
      <c r="K860" s="27"/>
    </row>
    <row r="861" customFormat="false" ht="15" hidden="false" customHeight="true" outlineLevel="0" collapsed="false">
      <c r="A861" s="36"/>
      <c r="B861" s="27"/>
      <c r="C861" s="30" t="str">
        <f aca="false">IF(B861="","",IFERROR(INDEX(Employees!$B$5:$B$104,MATCH(B861,Employees!$A$5:$A$104,0)),"Unknown code"))</f>
        <v/>
      </c>
      <c r="D861" s="37"/>
      <c r="E861" s="27"/>
      <c r="F861" s="32" t="str">
        <f aca="false">IF(OR(A861="",B861=""),"",IF(Settings!$B$13="Y",INT(IF(UPPER(E861)="Y",D861,MAX(0,D861-Settings!$B$9)))+IF(MOD(IF(UPPER(E861)="Y",D861,MAX(0,D861-Settings!$B$9)),1)&lt;0.25,0,IF(MOD(IF(UPPER(E861)="Y",D861,MAX(0,D861-Settings!$B$9)),1)&lt;=0.5,0.5,1)),IF(UPPER(E861)="Y",D861,MAX(0,D861-Settings!$B$9))))</f>
        <v/>
      </c>
      <c r="G861" s="33" t="str">
        <f aca="false">IF(F861="","",IFERROR(INDEX(Employees!$I$5:$I$104,MATCH(B861,Employees!$A$5:$A$104,0)),0))</f>
        <v/>
      </c>
      <c r="H861" s="34" t="str">
        <f aca="false">IF(F861="","",ROUND(F861*G861,0))</f>
        <v/>
      </c>
      <c r="I861" s="35" t="str">
        <f aca="false">IF(A861="","","Q"&amp;(INT(MOD(MONTH(A861)-4,12)/3)+1)&amp;" "&amp;IF(MONTH(A861)&gt;=4,YEAR(A861),YEAR(A861)-1)&amp;"-"&amp;RIGHT(IF(MONTH(A861)&gt;=4,YEAR(A861),YEAR(A861)-1)+1,2))</f>
        <v/>
      </c>
      <c r="J861" s="27"/>
      <c r="K861" s="27"/>
    </row>
    <row r="862" customFormat="false" ht="15" hidden="false" customHeight="true" outlineLevel="0" collapsed="false">
      <c r="A862" s="36"/>
      <c r="B862" s="27"/>
      <c r="C862" s="30" t="str">
        <f aca="false">IF(B862="","",IFERROR(INDEX(Employees!$B$5:$B$104,MATCH(B862,Employees!$A$5:$A$104,0)),"Unknown code"))</f>
        <v/>
      </c>
      <c r="D862" s="37"/>
      <c r="E862" s="27"/>
      <c r="F862" s="32" t="str">
        <f aca="false">IF(OR(A862="",B862=""),"",IF(Settings!$B$13="Y",INT(IF(UPPER(E862)="Y",D862,MAX(0,D862-Settings!$B$9)))+IF(MOD(IF(UPPER(E862)="Y",D862,MAX(0,D862-Settings!$B$9)),1)&lt;0.25,0,IF(MOD(IF(UPPER(E862)="Y",D862,MAX(0,D862-Settings!$B$9)),1)&lt;=0.5,0.5,1)),IF(UPPER(E862)="Y",D862,MAX(0,D862-Settings!$B$9))))</f>
        <v/>
      </c>
      <c r="G862" s="33" t="str">
        <f aca="false">IF(F862="","",IFERROR(INDEX(Employees!$I$5:$I$104,MATCH(B862,Employees!$A$5:$A$104,0)),0))</f>
        <v/>
      </c>
      <c r="H862" s="34" t="str">
        <f aca="false">IF(F862="","",ROUND(F862*G862,0))</f>
        <v/>
      </c>
      <c r="I862" s="35" t="str">
        <f aca="false">IF(A862="","","Q"&amp;(INT(MOD(MONTH(A862)-4,12)/3)+1)&amp;" "&amp;IF(MONTH(A862)&gt;=4,YEAR(A862),YEAR(A862)-1)&amp;"-"&amp;RIGHT(IF(MONTH(A862)&gt;=4,YEAR(A862),YEAR(A862)-1)+1,2))</f>
        <v/>
      </c>
      <c r="J862" s="27"/>
      <c r="K862" s="27"/>
    </row>
    <row r="863" customFormat="false" ht="15" hidden="false" customHeight="true" outlineLevel="0" collapsed="false">
      <c r="A863" s="36"/>
      <c r="B863" s="27"/>
      <c r="C863" s="30" t="str">
        <f aca="false">IF(B863="","",IFERROR(INDEX(Employees!$B$5:$B$104,MATCH(B863,Employees!$A$5:$A$104,0)),"Unknown code"))</f>
        <v/>
      </c>
      <c r="D863" s="37"/>
      <c r="E863" s="27"/>
      <c r="F863" s="32" t="str">
        <f aca="false">IF(OR(A863="",B863=""),"",IF(Settings!$B$13="Y",INT(IF(UPPER(E863)="Y",D863,MAX(0,D863-Settings!$B$9)))+IF(MOD(IF(UPPER(E863)="Y",D863,MAX(0,D863-Settings!$B$9)),1)&lt;0.25,0,IF(MOD(IF(UPPER(E863)="Y",D863,MAX(0,D863-Settings!$B$9)),1)&lt;=0.5,0.5,1)),IF(UPPER(E863)="Y",D863,MAX(0,D863-Settings!$B$9))))</f>
        <v/>
      </c>
      <c r="G863" s="33" t="str">
        <f aca="false">IF(F863="","",IFERROR(INDEX(Employees!$I$5:$I$104,MATCH(B863,Employees!$A$5:$A$104,0)),0))</f>
        <v/>
      </c>
      <c r="H863" s="34" t="str">
        <f aca="false">IF(F863="","",ROUND(F863*G863,0))</f>
        <v/>
      </c>
      <c r="I863" s="35" t="str">
        <f aca="false">IF(A863="","","Q"&amp;(INT(MOD(MONTH(A863)-4,12)/3)+1)&amp;" "&amp;IF(MONTH(A863)&gt;=4,YEAR(A863),YEAR(A863)-1)&amp;"-"&amp;RIGHT(IF(MONTH(A863)&gt;=4,YEAR(A863),YEAR(A863)-1)+1,2))</f>
        <v/>
      </c>
      <c r="J863" s="27"/>
      <c r="K863" s="27"/>
    </row>
    <row r="864" customFormat="false" ht="15" hidden="false" customHeight="true" outlineLevel="0" collapsed="false">
      <c r="A864" s="36"/>
      <c r="B864" s="27"/>
      <c r="C864" s="30" t="str">
        <f aca="false">IF(B864="","",IFERROR(INDEX(Employees!$B$5:$B$104,MATCH(B864,Employees!$A$5:$A$104,0)),"Unknown code"))</f>
        <v/>
      </c>
      <c r="D864" s="37"/>
      <c r="E864" s="27"/>
      <c r="F864" s="32" t="str">
        <f aca="false">IF(OR(A864="",B864=""),"",IF(Settings!$B$13="Y",INT(IF(UPPER(E864)="Y",D864,MAX(0,D864-Settings!$B$9)))+IF(MOD(IF(UPPER(E864)="Y",D864,MAX(0,D864-Settings!$B$9)),1)&lt;0.25,0,IF(MOD(IF(UPPER(E864)="Y",D864,MAX(0,D864-Settings!$B$9)),1)&lt;=0.5,0.5,1)),IF(UPPER(E864)="Y",D864,MAX(0,D864-Settings!$B$9))))</f>
        <v/>
      </c>
      <c r="G864" s="33" t="str">
        <f aca="false">IF(F864="","",IFERROR(INDEX(Employees!$I$5:$I$104,MATCH(B864,Employees!$A$5:$A$104,0)),0))</f>
        <v/>
      </c>
      <c r="H864" s="34" t="str">
        <f aca="false">IF(F864="","",ROUND(F864*G864,0))</f>
        <v/>
      </c>
      <c r="I864" s="35" t="str">
        <f aca="false">IF(A864="","","Q"&amp;(INT(MOD(MONTH(A864)-4,12)/3)+1)&amp;" "&amp;IF(MONTH(A864)&gt;=4,YEAR(A864),YEAR(A864)-1)&amp;"-"&amp;RIGHT(IF(MONTH(A864)&gt;=4,YEAR(A864),YEAR(A864)-1)+1,2))</f>
        <v/>
      </c>
      <c r="J864" s="27"/>
      <c r="K864" s="27"/>
    </row>
    <row r="865" customFormat="false" ht="15" hidden="false" customHeight="true" outlineLevel="0" collapsed="false">
      <c r="A865" s="36"/>
      <c r="B865" s="27"/>
      <c r="C865" s="30" t="str">
        <f aca="false">IF(B865="","",IFERROR(INDEX(Employees!$B$5:$B$104,MATCH(B865,Employees!$A$5:$A$104,0)),"Unknown code"))</f>
        <v/>
      </c>
      <c r="D865" s="37"/>
      <c r="E865" s="27"/>
      <c r="F865" s="32" t="str">
        <f aca="false">IF(OR(A865="",B865=""),"",IF(Settings!$B$13="Y",INT(IF(UPPER(E865)="Y",D865,MAX(0,D865-Settings!$B$9)))+IF(MOD(IF(UPPER(E865)="Y",D865,MAX(0,D865-Settings!$B$9)),1)&lt;0.25,0,IF(MOD(IF(UPPER(E865)="Y",D865,MAX(0,D865-Settings!$B$9)),1)&lt;=0.5,0.5,1)),IF(UPPER(E865)="Y",D865,MAX(0,D865-Settings!$B$9))))</f>
        <v/>
      </c>
      <c r="G865" s="33" t="str">
        <f aca="false">IF(F865="","",IFERROR(INDEX(Employees!$I$5:$I$104,MATCH(B865,Employees!$A$5:$A$104,0)),0))</f>
        <v/>
      </c>
      <c r="H865" s="34" t="str">
        <f aca="false">IF(F865="","",ROUND(F865*G865,0))</f>
        <v/>
      </c>
      <c r="I865" s="35" t="str">
        <f aca="false">IF(A865="","","Q"&amp;(INT(MOD(MONTH(A865)-4,12)/3)+1)&amp;" "&amp;IF(MONTH(A865)&gt;=4,YEAR(A865),YEAR(A865)-1)&amp;"-"&amp;RIGHT(IF(MONTH(A865)&gt;=4,YEAR(A865),YEAR(A865)-1)+1,2))</f>
        <v/>
      </c>
      <c r="J865" s="27"/>
      <c r="K865" s="27"/>
    </row>
    <row r="866" customFormat="false" ht="15" hidden="false" customHeight="true" outlineLevel="0" collapsed="false">
      <c r="A866" s="36"/>
      <c r="B866" s="27"/>
      <c r="C866" s="30" t="str">
        <f aca="false">IF(B866="","",IFERROR(INDEX(Employees!$B$5:$B$104,MATCH(B866,Employees!$A$5:$A$104,0)),"Unknown code"))</f>
        <v/>
      </c>
      <c r="D866" s="37"/>
      <c r="E866" s="27"/>
      <c r="F866" s="32" t="str">
        <f aca="false">IF(OR(A866="",B866=""),"",IF(Settings!$B$13="Y",INT(IF(UPPER(E866)="Y",D866,MAX(0,D866-Settings!$B$9)))+IF(MOD(IF(UPPER(E866)="Y",D866,MAX(0,D866-Settings!$B$9)),1)&lt;0.25,0,IF(MOD(IF(UPPER(E866)="Y",D866,MAX(0,D866-Settings!$B$9)),1)&lt;=0.5,0.5,1)),IF(UPPER(E866)="Y",D866,MAX(0,D866-Settings!$B$9))))</f>
        <v/>
      </c>
      <c r="G866" s="33" t="str">
        <f aca="false">IF(F866="","",IFERROR(INDEX(Employees!$I$5:$I$104,MATCH(B866,Employees!$A$5:$A$104,0)),0))</f>
        <v/>
      </c>
      <c r="H866" s="34" t="str">
        <f aca="false">IF(F866="","",ROUND(F866*G866,0))</f>
        <v/>
      </c>
      <c r="I866" s="35" t="str">
        <f aca="false">IF(A866="","","Q"&amp;(INT(MOD(MONTH(A866)-4,12)/3)+1)&amp;" "&amp;IF(MONTH(A866)&gt;=4,YEAR(A866),YEAR(A866)-1)&amp;"-"&amp;RIGHT(IF(MONTH(A866)&gt;=4,YEAR(A866),YEAR(A866)-1)+1,2))</f>
        <v/>
      </c>
      <c r="J866" s="27"/>
      <c r="K866" s="27"/>
    </row>
    <row r="867" customFormat="false" ht="15" hidden="false" customHeight="true" outlineLevel="0" collapsed="false">
      <c r="A867" s="36"/>
      <c r="B867" s="27"/>
      <c r="C867" s="30" t="str">
        <f aca="false">IF(B867="","",IFERROR(INDEX(Employees!$B$5:$B$104,MATCH(B867,Employees!$A$5:$A$104,0)),"Unknown code"))</f>
        <v/>
      </c>
      <c r="D867" s="37"/>
      <c r="E867" s="27"/>
      <c r="F867" s="32" t="str">
        <f aca="false">IF(OR(A867="",B867=""),"",IF(Settings!$B$13="Y",INT(IF(UPPER(E867)="Y",D867,MAX(0,D867-Settings!$B$9)))+IF(MOD(IF(UPPER(E867)="Y",D867,MAX(0,D867-Settings!$B$9)),1)&lt;0.25,0,IF(MOD(IF(UPPER(E867)="Y",D867,MAX(0,D867-Settings!$B$9)),1)&lt;=0.5,0.5,1)),IF(UPPER(E867)="Y",D867,MAX(0,D867-Settings!$B$9))))</f>
        <v/>
      </c>
      <c r="G867" s="33" t="str">
        <f aca="false">IF(F867="","",IFERROR(INDEX(Employees!$I$5:$I$104,MATCH(B867,Employees!$A$5:$A$104,0)),0))</f>
        <v/>
      </c>
      <c r="H867" s="34" t="str">
        <f aca="false">IF(F867="","",ROUND(F867*G867,0))</f>
        <v/>
      </c>
      <c r="I867" s="35" t="str">
        <f aca="false">IF(A867="","","Q"&amp;(INT(MOD(MONTH(A867)-4,12)/3)+1)&amp;" "&amp;IF(MONTH(A867)&gt;=4,YEAR(A867),YEAR(A867)-1)&amp;"-"&amp;RIGHT(IF(MONTH(A867)&gt;=4,YEAR(A867),YEAR(A867)-1)+1,2))</f>
        <v/>
      </c>
      <c r="J867" s="27"/>
      <c r="K867" s="27"/>
    </row>
    <row r="868" customFormat="false" ht="15" hidden="false" customHeight="true" outlineLevel="0" collapsed="false">
      <c r="A868" s="36"/>
      <c r="B868" s="27"/>
      <c r="C868" s="30" t="str">
        <f aca="false">IF(B868="","",IFERROR(INDEX(Employees!$B$5:$B$104,MATCH(B868,Employees!$A$5:$A$104,0)),"Unknown code"))</f>
        <v/>
      </c>
      <c r="D868" s="37"/>
      <c r="E868" s="27"/>
      <c r="F868" s="32" t="str">
        <f aca="false">IF(OR(A868="",B868=""),"",IF(Settings!$B$13="Y",INT(IF(UPPER(E868)="Y",D868,MAX(0,D868-Settings!$B$9)))+IF(MOD(IF(UPPER(E868)="Y",D868,MAX(0,D868-Settings!$B$9)),1)&lt;0.25,0,IF(MOD(IF(UPPER(E868)="Y",D868,MAX(0,D868-Settings!$B$9)),1)&lt;=0.5,0.5,1)),IF(UPPER(E868)="Y",D868,MAX(0,D868-Settings!$B$9))))</f>
        <v/>
      </c>
      <c r="G868" s="33" t="str">
        <f aca="false">IF(F868="","",IFERROR(INDEX(Employees!$I$5:$I$104,MATCH(B868,Employees!$A$5:$A$104,0)),0))</f>
        <v/>
      </c>
      <c r="H868" s="34" t="str">
        <f aca="false">IF(F868="","",ROUND(F868*G868,0))</f>
        <v/>
      </c>
      <c r="I868" s="35" t="str">
        <f aca="false">IF(A868="","","Q"&amp;(INT(MOD(MONTH(A868)-4,12)/3)+1)&amp;" "&amp;IF(MONTH(A868)&gt;=4,YEAR(A868),YEAR(A868)-1)&amp;"-"&amp;RIGHT(IF(MONTH(A868)&gt;=4,YEAR(A868),YEAR(A868)-1)+1,2))</f>
        <v/>
      </c>
      <c r="J868" s="27"/>
      <c r="K868" s="27"/>
    </row>
    <row r="869" customFormat="false" ht="15" hidden="false" customHeight="true" outlineLevel="0" collapsed="false">
      <c r="A869" s="36"/>
      <c r="B869" s="27"/>
      <c r="C869" s="30" t="str">
        <f aca="false">IF(B869="","",IFERROR(INDEX(Employees!$B$5:$B$104,MATCH(B869,Employees!$A$5:$A$104,0)),"Unknown code"))</f>
        <v/>
      </c>
      <c r="D869" s="37"/>
      <c r="E869" s="27"/>
      <c r="F869" s="32" t="str">
        <f aca="false">IF(OR(A869="",B869=""),"",IF(Settings!$B$13="Y",INT(IF(UPPER(E869)="Y",D869,MAX(0,D869-Settings!$B$9)))+IF(MOD(IF(UPPER(E869)="Y",D869,MAX(0,D869-Settings!$B$9)),1)&lt;0.25,0,IF(MOD(IF(UPPER(E869)="Y",D869,MAX(0,D869-Settings!$B$9)),1)&lt;=0.5,0.5,1)),IF(UPPER(E869)="Y",D869,MAX(0,D869-Settings!$B$9))))</f>
        <v/>
      </c>
      <c r="G869" s="33" t="str">
        <f aca="false">IF(F869="","",IFERROR(INDEX(Employees!$I$5:$I$104,MATCH(B869,Employees!$A$5:$A$104,0)),0))</f>
        <v/>
      </c>
      <c r="H869" s="34" t="str">
        <f aca="false">IF(F869="","",ROUND(F869*G869,0))</f>
        <v/>
      </c>
      <c r="I869" s="35" t="str">
        <f aca="false">IF(A869="","","Q"&amp;(INT(MOD(MONTH(A869)-4,12)/3)+1)&amp;" "&amp;IF(MONTH(A869)&gt;=4,YEAR(A869),YEAR(A869)-1)&amp;"-"&amp;RIGHT(IF(MONTH(A869)&gt;=4,YEAR(A869),YEAR(A869)-1)+1,2))</f>
        <v/>
      </c>
      <c r="J869" s="27"/>
      <c r="K869" s="27"/>
    </row>
    <row r="870" customFormat="false" ht="15" hidden="false" customHeight="true" outlineLevel="0" collapsed="false">
      <c r="A870" s="36"/>
      <c r="B870" s="27"/>
      <c r="C870" s="30" t="str">
        <f aca="false">IF(B870="","",IFERROR(INDEX(Employees!$B$5:$B$104,MATCH(B870,Employees!$A$5:$A$104,0)),"Unknown code"))</f>
        <v/>
      </c>
      <c r="D870" s="37"/>
      <c r="E870" s="27"/>
      <c r="F870" s="32" t="str">
        <f aca="false">IF(OR(A870="",B870=""),"",IF(Settings!$B$13="Y",INT(IF(UPPER(E870)="Y",D870,MAX(0,D870-Settings!$B$9)))+IF(MOD(IF(UPPER(E870)="Y",D870,MAX(0,D870-Settings!$B$9)),1)&lt;0.25,0,IF(MOD(IF(UPPER(E870)="Y",D870,MAX(0,D870-Settings!$B$9)),1)&lt;=0.5,0.5,1)),IF(UPPER(E870)="Y",D870,MAX(0,D870-Settings!$B$9))))</f>
        <v/>
      </c>
      <c r="G870" s="33" t="str">
        <f aca="false">IF(F870="","",IFERROR(INDEX(Employees!$I$5:$I$104,MATCH(B870,Employees!$A$5:$A$104,0)),0))</f>
        <v/>
      </c>
      <c r="H870" s="34" t="str">
        <f aca="false">IF(F870="","",ROUND(F870*G870,0))</f>
        <v/>
      </c>
      <c r="I870" s="35" t="str">
        <f aca="false">IF(A870="","","Q"&amp;(INT(MOD(MONTH(A870)-4,12)/3)+1)&amp;" "&amp;IF(MONTH(A870)&gt;=4,YEAR(A870),YEAR(A870)-1)&amp;"-"&amp;RIGHT(IF(MONTH(A870)&gt;=4,YEAR(A870),YEAR(A870)-1)+1,2))</f>
        <v/>
      </c>
      <c r="J870" s="27"/>
      <c r="K870" s="27"/>
    </row>
    <row r="871" customFormat="false" ht="15" hidden="false" customHeight="true" outlineLevel="0" collapsed="false">
      <c r="A871" s="36"/>
      <c r="B871" s="27"/>
      <c r="C871" s="30" t="str">
        <f aca="false">IF(B871="","",IFERROR(INDEX(Employees!$B$5:$B$104,MATCH(B871,Employees!$A$5:$A$104,0)),"Unknown code"))</f>
        <v/>
      </c>
      <c r="D871" s="37"/>
      <c r="E871" s="27"/>
      <c r="F871" s="32" t="str">
        <f aca="false">IF(OR(A871="",B871=""),"",IF(Settings!$B$13="Y",INT(IF(UPPER(E871)="Y",D871,MAX(0,D871-Settings!$B$9)))+IF(MOD(IF(UPPER(E871)="Y",D871,MAX(0,D871-Settings!$B$9)),1)&lt;0.25,0,IF(MOD(IF(UPPER(E871)="Y",D871,MAX(0,D871-Settings!$B$9)),1)&lt;=0.5,0.5,1)),IF(UPPER(E871)="Y",D871,MAX(0,D871-Settings!$B$9))))</f>
        <v/>
      </c>
      <c r="G871" s="33" t="str">
        <f aca="false">IF(F871="","",IFERROR(INDEX(Employees!$I$5:$I$104,MATCH(B871,Employees!$A$5:$A$104,0)),0))</f>
        <v/>
      </c>
      <c r="H871" s="34" t="str">
        <f aca="false">IF(F871="","",ROUND(F871*G871,0))</f>
        <v/>
      </c>
      <c r="I871" s="35" t="str">
        <f aca="false">IF(A871="","","Q"&amp;(INT(MOD(MONTH(A871)-4,12)/3)+1)&amp;" "&amp;IF(MONTH(A871)&gt;=4,YEAR(A871),YEAR(A871)-1)&amp;"-"&amp;RIGHT(IF(MONTH(A871)&gt;=4,YEAR(A871),YEAR(A871)-1)+1,2))</f>
        <v/>
      </c>
      <c r="J871" s="27"/>
      <c r="K871" s="27"/>
    </row>
    <row r="872" customFormat="false" ht="15" hidden="false" customHeight="true" outlineLevel="0" collapsed="false">
      <c r="A872" s="36"/>
      <c r="B872" s="27"/>
      <c r="C872" s="30" t="str">
        <f aca="false">IF(B872="","",IFERROR(INDEX(Employees!$B$5:$B$104,MATCH(B872,Employees!$A$5:$A$104,0)),"Unknown code"))</f>
        <v/>
      </c>
      <c r="D872" s="37"/>
      <c r="E872" s="27"/>
      <c r="F872" s="32" t="str">
        <f aca="false">IF(OR(A872="",B872=""),"",IF(Settings!$B$13="Y",INT(IF(UPPER(E872)="Y",D872,MAX(0,D872-Settings!$B$9)))+IF(MOD(IF(UPPER(E872)="Y",D872,MAX(0,D872-Settings!$B$9)),1)&lt;0.25,0,IF(MOD(IF(UPPER(E872)="Y",D872,MAX(0,D872-Settings!$B$9)),1)&lt;=0.5,0.5,1)),IF(UPPER(E872)="Y",D872,MAX(0,D872-Settings!$B$9))))</f>
        <v/>
      </c>
      <c r="G872" s="33" t="str">
        <f aca="false">IF(F872="","",IFERROR(INDEX(Employees!$I$5:$I$104,MATCH(B872,Employees!$A$5:$A$104,0)),0))</f>
        <v/>
      </c>
      <c r="H872" s="34" t="str">
        <f aca="false">IF(F872="","",ROUND(F872*G872,0))</f>
        <v/>
      </c>
      <c r="I872" s="35" t="str">
        <f aca="false">IF(A872="","","Q"&amp;(INT(MOD(MONTH(A872)-4,12)/3)+1)&amp;" "&amp;IF(MONTH(A872)&gt;=4,YEAR(A872),YEAR(A872)-1)&amp;"-"&amp;RIGHT(IF(MONTH(A872)&gt;=4,YEAR(A872),YEAR(A872)-1)+1,2))</f>
        <v/>
      </c>
      <c r="J872" s="27"/>
      <c r="K872" s="27"/>
    </row>
    <row r="873" customFormat="false" ht="15" hidden="false" customHeight="true" outlineLevel="0" collapsed="false">
      <c r="A873" s="36"/>
      <c r="B873" s="27"/>
      <c r="C873" s="30" t="str">
        <f aca="false">IF(B873="","",IFERROR(INDEX(Employees!$B$5:$B$104,MATCH(B873,Employees!$A$5:$A$104,0)),"Unknown code"))</f>
        <v/>
      </c>
      <c r="D873" s="37"/>
      <c r="E873" s="27"/>
      <c r="F873" s="32" t="str">
        <f aca="false">IF(OR(A873="",B873=""),"",IF(Settings!$B$13="Y",INT(IF(UPPER(E873)="Y",D873,MAX(0,D873-Settings!$B$9)))+IF(MOD(IF(UPPER(E873)="Y",D873,MAX(0,D873-Settings!$B$9)),1)&lt;0.25,0,IF(MOD(IF(UPPER(E873)="Y",D873,MAX(0,D873-Settings!$B$9)),1)&lt;=0.5,0.5,1)),IF(UPPER(E873)="Y",D873,MAX(0,D873-Settings!$B$9))))</f>
        <v/>
      </c>
      <c r="G873" s="33" t="str">
        <f aca="false">IF(F873="","",IFERROR(INDEX(Employees!$I$5:$I$104,MATCH(B873,Employees!$A$5:$A$104,0)),0))</f>
        <v/>
      </c>
      <c r="H873" s="34" t="str">
        <f aca="false">IF(F873="","",ROUND(F873*G873,0))</f>
        <v/>
      </c>
      <c r="I873" s="35" t="str">
        <f aca="false">IF(A873="","","Q"&amp;(INT(MOD(MONTH(A873)-4,12)/3)+1)&amp;" "&amp;IF(MONTH(A873)&gt;=4,YEAR(A873),YEAR(A873)-1)&amp;"-"&amp;RIGHT(IF(MONTH(A873)&gt;=4,YEAR(A873),YEAR(A873)-1)+1,2))</f>
        <v/>
      </c>
      <c r="J873" s="27"/>
      <c r="K873" s="27"/>
    </row>
    <row r="874" customFormat="false" ht="15" hidden="false" customHeight="true" outlineLevel="0" collapsed="false">
      <c r="A874" s="36"/>
      <c r="B874" s="27"/>
      <c r="C874" s="30" t="str">
        <f aca="false">IF(B874="","",IFERROR(INDEX(Employees!$B$5:$B$104,MATCH(B874,Employees!$A$5:$A$104,0)),"Unknown code"))</f>
        <v/>
      </c>
      <c r="D874" s="37"/>
      <c r="E874" s="27"/>
      <c r="F874" s="32" t="str">
        <f aca="false">IF(OR(A874="",B874=""),"",IF(Settings!$B$13="Y",INT(IF(UPPER(E874)="Y",D874,MAX(0,D874-Settings!$B$9)))+IF(MOD(IF(UPPER(E874)="Y",D874,MAX(0,D874-Settings!$B$9)),1)&lt;0.25,0,IF(MOD(IF(UPPER(E874)="Y",D874,MAX(0,D874-Settings!$B$9)),1)&lt;=0.5,0.5,1)),IF(UPPER(E874)="Y",D874,MAX(0,D874-Settings!$B$9))))</f>
        <v/>
      </c>
      <c r="G874" s="33" t="str">
        <f aca="false">IF(F874="","",IFERROR(INDEX(Employees!$I$5:$I$104,MATCH(B874,Employees!$A$5:$A$104,0)),0))</f>
        <v/>
      </c>
      <c r="H874" s="34" t="str">
        <f aca="false">IF(F874="","",ROUND(F874*G874,0))</f>
        <v/>
      </c>
      <c r="I874" s="35" t="str">
        <f aca="false">IF(A874="","","Q"&amp;(INT(MOD(MONTH(A874)-4,12)/3)+1)&amp;" "&amp;IF(MONTH(A874)&gt;=4,YEAR(A874),YEAR(A874)-1)&amp;"-"&amp;RIGHT(IF(MONTH(A874)&gt;=4,YEAR(A874),YEAR(A874)-1)+1,2))</f>
        <v/>
      </c>
      <c r="J874" s="27"/>
      <c r="K874" s="27"/>
    </row>
    <row r="875" customFormat="false" ht="15" hidden="false" customHeight="true" outlineLevel="0" collapsed="false">
      <c r="A875" s="36"/>
      <c r="B875" s="27"/>
      <c r="C875" s="30" t="str">
        <f aca="false">IF(B875="","",IFERROR(INDEX(Employees!$B$5:$B$104,MATCH(B875,Employees!$A$5:$A$104,0)),"Unknown code"))</f>
        <v/>
      </c>
      <c r="D875" s="37"/>
      <c r="E875" s="27"/>
      <c r="F875" s="32" t="str">
        <f aca="false">IF(OR(A875="",B875=""),"",IF(Settings!$B$13="Y",INT(IF(UPPER(E875)="Y",D875,MAX(0,D875-Settings!$B$9)))+IF(MOD(IF(UPPER(E875)="Y",D875,MAX(0,D875-Settings!$B$9)),1)&lt;0.25,0,IF(MOD(IF(UPPER(E875)="Y",D875,MAX(0,D875-Settings!$B$9)),1)&lt;=0.5,0.5,1)),IF(UPPER(E875)="Y",D875,MAX(0,D875-Settings!$B$9))))</f>
        <v/>
      </c>
      <c r="G875" s="33" t="str">
        <f aca="false">IF(F875="","",IFERROR(INDEX(Employees!$I$5:$I$104,MATCH(B875,Employees!$A$5:$A$104,0)),0))</f>
        <v/>
      </c>
      <c r="H875" s="34" t="str">
        <f aca="false">IF(F875="","",ROUND(F875*G875,0))</f>
        <v/>
      </c>
      <c r="I875" s="35" t="str">
        <f aca="false">IF(A875="","","Q"&amp;(INT(MOD(MONTH(A875)-4,12)/3)+1)&amp;" "&amp;IF(MONTH(A875)&gt;=4,YEAR(A875),YEAR(A875)-1)&amp;"-"&amp;RIGHT(IF(MONTH(A875)&gt;=4,YEAR(A875),YEAR(A875)-1)+1,2))</f>
        <v/>
      </c>
      <c r="J875" s="27"/>
      <c r="K875" s="27"/>
    </row>
    <row r="876" customFormat="false" ht="15" hidden="false" customHeight="true" outlineLevel="0" collapsed="false">
      <c r="A876" s="36"/>
      <c r="B876" s="27"/>
      <c r="C876" s="30" t="str">
        <f aca="false">IF(B876="","",IFERROR(INDEX(Employees!$B$5:$B$104,MATCH(B876,Employees!$A$5:$A$104,0)),"Unknown code"))</f>
        <v/>
      </c>
      <c r="D876" s="37"/>
      <c r="E876" s="27"/>
      <c r="F876" s="32" t="str">
        <f aca="false">IF(OR(A876="",B876=""),"",IF(Settings!$B$13="Y",INT(IF(UPPER(E876)="Y",D876,MAX(0,D876-Settings!$B$9)))+IF(MOD(IF(UPPER(E876)="Y",D876,MAX(0,D876-Settings!$B$9)),1)&lt;0.25,0,IF(MOD(IF(UPPER(E876)="Y",D876,MAX(0,D876-Settings!$B$9)),1)&lt;=0.5,0.5,1)),IF(UPPER(E876)="Y",D876,MAX(0,D876-Settings!$B$9))))</f>
        <v/>
      </c>
      <c r="G876" s="33" t="str">
        <f aca="false">IF(F876="","",IFERROR(INDEX(Employees!$I$5:$I$104,MATCH(B876,Employees!$A$5:$A$104,0)),0))</f>
        <v/>
      </c>
      <c r="H876" s="34" t="str">
        <f aca="false">IF(F876="","",ROUND(F876*G876,0))</f>
        <v/>
      </c>
      <c r="I876" s="35" t="str">
        <f aca="false">IF(A876="","","Q"&amp;(INT(MOD(MONTH(A876)-4,12)/3)+1)&amp;" "&amp;IF(MONTH(A876)&gt;=4,YEAR(A876),YEAR(A876)-1)&amp;"-"&amp;RIGHT(IF(MONTH(A876)&gt;=4,YEAR(A876),YEAR(A876)-1)+1,2))</f>
        <v/>
      </c>
      <c r="J876" s="27"/>
      <c r="K876" s="27"/>
    </row>
    <row r="877" customFormat="false" ht="15" hidden="false" customHeight="true" outlineLevel="0" collapsed="false">
      <c r="A877" s="36"/>
      <c r="B877" s="27"/>
      <c r="C877" s="30" t="str">
        <f aca="false">IF(B877="","",IFERROR(INDEX(Employees!$B$5:$B$104,MATCH(B877,Employees!$A$5:$A$104,0)),"Unknown code"))</f>
        <v/>
      </c>
      <c r="D877" s="37"/>
      <c r="E877" s="27"/>
      <c r="F877" s="32" t="str">
        <f aca="false">IF(OR(A877="",B877=""),"",IF(Settings!$B$13="Y",INT(IF(UPPER(E877)="Y",D877,MAX(0,D877-Settings!$B$9)))+IF(MOD(IF(UPPER(E877)="Y",D877,MAX(0,D877-Settings!$B$9)),1)&lt;0.25,0,IF(MOD(IF(UPPER(E877)="Y",D877,MAX(0,D877-Settings!$B$9)),1)&lt;=0.5,0.5,1)),IF(UPPER(E877)="Y",D877,MAX(0,D877-Settings!$B$9))))</f>
        <v/>
      </c>
      <c r="G877" s="33" t="str">
        <f aca="false">IF(F877="","",IFERROR(INDEX(Employees!$I$5:$I$104,MATCH(B877,Employees!$A$5:$A$104,0)),0))</f>
        <v/>
      </c>
      <c r="H877" s="34" t="str">
        <f aca="false">IF(F877="","",ROUND(F877*G877,0))</f>
        <v/>
      </c>
      <c r="I877" s="35" t="str">
        <f aca="false">IF(A877="","","Q"&amp;(INT(MOD(MONTH(A877)-4,12)/3)+1)&amp;" "&amp;IF(MONTH(A877)&gt;=4,YEAR(A877),YEAR(A877)-1)&amp;"-"&amp;RIGHT(IF(MONTH(A877)&gt;=4,YEAR(A877),YEAR(A877)-1)+1,2))</f>
        <v/>
      </c>
      <c r="J877" s="27"/>
      <c r="K877" s="27"/>
    </row>
    <row r="878" customFormat="false" ht="15" hidden="false" customHeight="true" outlineLevel="0" collapsed="false">
      <c r="A878" s="36"/>
      <c r="B878" s="27"/>
      <c r="C878" s="30" t="str">
        <f aca="false">IF(B878="","",IFERROR(INDEX(Employees!$B$5:$B$104,MATCH(B878,Employees!$A$5:$A$104,0)),"Unknown code"))</f>
        <v/>
      </c>
      <c r="D878" s="37"/>
      <c r="E878" s="27"/>
      <c r="F878" s="32" t="str">
        <f aca="false">IF(OR(A878="",B878=""),"",IF(Settings!$B$13="Y",INT(IF(UPPER(E878)="Y",D878,MAX(0,D878-Settings!$B$9)))+IF(MOD(IF(UPPER(E878)="Y",D878,MAX(0,D878-Settings!$B$9)),1)&lt;0.25,0,IF(MOD(IF(UPPER(E878)="Y",D878,MAX(0,D878-Settings!$B$9)),1)&lt;=0.5,0.5,1)),IF(UPPER(E878)="Y",D878,MAX(0,D878-Settings!$B$9))))</f>
        <v/>
      </c>
      <c r="G878" s="33" t="str">
        <f aca="false">IF(F878="","",IFERROR(INDEX(Employees!$I$5:$I$104,MATCH(B878,Employees!$A$5:$A$104,0)),0))</f>
        <v/>
      </c>
      <c r="H878" s="34" t="str">
        <f aca="false">IF(F878="","",ROUND(F878*G878,0))</f>
        <v/>
      </c>
      <c r="I878" s="35" t="str">
        <f aca="false">IF(A878="","","Q"&amp;(INT(MOD(MONTH(A878)-4,12)/3)+1)&amp;" "&amp;IF(MONTH(A878)&gt;=4,YEAR(A878),YEAR(A878)-1)&amp;"-"&amp;RIGHT(IF(MONTH(A878)&gt;=4,YEAR(A878),YEAR(A878)-1)+1,2))</f>
        <v/>
      </c>
      <c r="J878" s="27"/>
      <c r="K878" s="27"/>
    </row>
    <row r="879" customFormat="false" ht="15" hidden="false" customHeight="true" outlineLevel="0" collapsed="false">
      <c r="A879" s="36"/>
      <c r="B879" s="27"/>
      <c r="C879" s="30" t="str">
        <f aca="false">IF(B879="","",IFERROR(INDEX(Employees!$B$5:$B$104,MATCH(B879,Employees!$A$5:$A$104,0)),"Unknown code"))</f>
        <v/>
      </c>
      <c r="D879" s="37"/>
      <c r="E879" s="27"/>
      <c r="F879" s="32" t="str">
        <f aca="false">IF(OR(A879="",B879=""),"",IF(Settings!$B$13="Y",INT(IF(UPPER(E879)="Y",D879,MAX(0,D879-Settings!$B$9)))+IF(MOD(IF(UPPER(E879)="Y",D879,MAX(0,D879-Settings!$B$9)),1)&lt;0.25,0,IF(MOD(IF(UPPER(E879)="Y",D879,MAX(0,D879-Settings!$B$9)),1)&lt;=0.5,0.5,1)),IF(UPPER(E879)="Y",D879,MAX(0,D879-Settings!$B$9))))</f>
        <v/>
      </c>
      <c r="G879" s="33" t="str">
        <f aca="false">IF(F879="","",IFERROR(INDEX(Employees!$I$5:$I$104,MATCH(B879,Employees!$A$5:$A$104,0)),0))</f>
        <v/>
      </c>
      <c r="H879" s="34" t="str">
        <f aca="false">IF(F879="","",ROUND(F879*G879,0))</f>
        <v/>
      </c>
      <c r="I879" s="35" t="str">
        <f aca="false">IF(A879="","","Q"&amp;(INT(MOD(MONTH(A879)-4,12)/3)+1)&amp;" "&amp;IF(MONTH(A879)&gt;=4,YEAR(A879),YEAR(A879)-1)&amp;"-"&amp;RIGHT(IF(MONTH(A879)&gt;=4,YEAR(A879),YEAR(A879)-1)+1,2))</f>
        <v/>
      </c>
      <c r="J879" s="27"/>
      <c r="K879" s="27"/>
    </row>
    <row r="880" customFormat="false" ht="15" hidden="false" customHeight="true" outlineLevel="0" collapsed="false">
      <c r="A880" s="36"/>
      <c r="B880" s="27"/>
      <c r="C880" s="30" t="str">
        <f aca="false">IF(B880="","",IFERROR(INDEX(Employees!$B$5:$B$104,MATCH(B880,Employees!$A$5:$A$104,0)),"Unknown code"))</f>
        <v/>
      </c>
      <c r="D880" s="37"/>
      <c r="E880" s="27"/>
      <c r="F880" s="32" t="str">
        <f aca="false">IF(OR(A880="",B880=""),"",IF(Settings!$B$13="Y",INT(IF(UPPER(E880)="Y",D880,MAX(0,D880-Settings!$B$9)))+IF(MOD(IF(UPPER(E880)="Y",D880,MAX(0,D880-Settings!$B$9)),1)&lt;0.25,0,IF(MOD(IF(UPPER(E880)="Y",D880,MAX(0,D880-Settings!$B$9)),1)&lt;=0.5,0.5,1)),IF(UPPER(E880)="Y",D880,MAX(0,D880-Settings!$B$9))))</f>
        <v/>
      </c>
      <c r="G880" s="33" t="str">
        <f aca="false">IF(F880="","",IFERROR(INDEX(Employees!$I$5:$I$104,MATCH(B880,Employees!$A$5:$A$104,0)),0))</f>
        <v/>
      </c>
      <c r="H880" s="34" t="str">
        <f aca="false">IF(F880="","",ROUND(F880*G880,0))</f>
        <v/>
      </c>
      <c r="I880" s="35" t="str">
        <f aca="false">IF(A880="","","Q"&amp;(INT(MOD(MONTH(A880)-4,12)/3)+1)&amp;" "&amp;IF(MONTH(A880)&gt;=4,YEAR(A880),YEAR(A880)-1)&amp;"-"&amp;RIGHT(IF(MONTH(A880)&gt;=4,YEAR(A880),YEAR(A880)-1)+1,2))</f>
        <v/>
      </c>
      <c r="J880" s="27"/>
      <c r="K880" s="27"/>
    </row>
    <row r="881" customFormat="false" ht="15" hidden="false" customHeight="true" outlineLevel="0" collapsed="false">
      <c r="A881" s="36"/>
      <c r="B881" s="27"/>
      <c r="C881" s="30" t="str">
        <f aca="false">IF(B881="","",IFERROR(INDEX(Employees!$B$5:$B$104,MATCH(B881,Employees!$A$5:$A$104,0)),"Unknown code"))</f>
        <v/>
      </c>
      <c r="D881" s="37"/>
      <c r="E881" s="27"/>
      <c r="F881" s="32" t="str">
        <f aca="false">IF(OR(A881="",B881=""),"",IF(Settings!$B$13="Y",INT(IF(UPPER(E881)="Y",D881,MAX(0,D881-Settings!$B$9)))+IF(MOD(IF(UPPER(E881)="Y",D881,MAX(0,D881-Settings!$B$9)),1)&lt;0.25,0,IF(MOD(IF(UPPER(E881)="Y",D881,MAX(0,D881-Settings!$B$9)),1)&lt;=0.5,0.5,1)),IF(UPPER(E881)="Y",D881,MAX(0,D881-Settings!$B$9))))</f>
        <v/>
      </c>
      <c r="G881" s="33" t="str">
        <f aca="false">IF(F881="","",IFERROR(INDEX(Employees!$I$5:$I$104,MATCH(B881,Employees!$A$5:$A$104,0)),0))</f>
        <v/>
      </c>
      <c r="H881" s="34" t="str">
        <f aca="false">IF(F881="","",ROUND(F881*G881,0))</f>
        <v/>
      </c>
      <c r="I881" s="35" t="str">
        <f aca="false">IF(A881="","","Q"&amp;(INT(MOD(MONTH(A881)-4,12)/3)+1)&amp;" "&amp;IF(MONTH(A881)&gt;=4,YEAR(A881),YEAR(A881)-1)&amp;"-"&amp;RIGHT(IF(MONTH(A881)&gt;=4,YEAR(A881),YEAR(A881)-1)+1,2))</f>
        <v/>
      </c>
      <c r="J881" s="27"/>
      <c r="K881" s="27"/>
    </row>
    <row r="882" customFormat="false" ht="15" hidden="false" customHeight="true" outlineLevel="0" collapsed="false">
      <c r="A882" s="36"/>
      <c r="B882" s="27"/>
      <c r="C882" s="30" t="str">
        <f aca="false">IF(B882="","",IFERROR(INDEX(Employees!$B$5:$B$104,MATCH(B882,Employees!$A$5:$A$104,0)),"Unknown code"))</f>
        <v/>
      </c>
      <c r="D882" s="37"/>
      <c r="E882" s="27"/>
      <c r="F882" s="32" t="str">
        <f aca="false">IF(OR(A882="",B882=""),"",IF(Settings!$B$13="Y",INT(IF(UPPER(E882)="Y",D882,MAX(0,D882-Settings!$B$9)))+IF(MOD(IF(UPPER(E882)="Y",D882,MAX(0,D882-Settings!$B$9)),1)&lt;0.25,0,IF(MOD(IF(UPPER(E882)="Y",D882,MAX(0,D882-Settings!$B$9)),1)&lt;=0.5,0.5,1)),IF(UPPER(E882)="Y",D882,MAX(0,D882-Settings!$B$9))))</f>
        <v/>
      </c>
      <c r="G882" s="33" t="str">
        <f aca="false">IF(F882="","",IFERROR(INDEX(Employees!$I$5:$I$104,MATCH(B882,Employees!$A$5:$A$104,0)),0))</f>
        <v/>
      </c>
      <c r="H882" s="34" t="str">
        <f aca="false">IF(F882="","",ROUND(F882*G882,0))</f>
        <v/>
      </c>
      <c r="I882" s="35" t="str">
        <f aca="false">IF(A882="","","Q"&amp;(INT(MOD(MONTH(A882)-4,12)/3)+1)&amp;" "&amp;IF(MONTH(A882)&gt;=4,YEAR(A882),YEAR(A882)-1)&amp;"-"&amp;RIGHT(IF(MONTH(A882)&gt;=4,YEAR(A882),YEAR(A882)-1)+1,2))</f>
        <v/>
      </c>
      <c r="J882" s="27"/>
      <c r="K882" s="27"/>
    </row>
    <row r="883" customFormat="false" ht="15" hidden="false" customHeight="true" outlineLevel="0" collapsed="false">
      <c r="A883" s="36"/>
      <c r="B883" s="27"/>
      <c r="C883" s="30" t="str">
        <f aca="false">IF(B883="","",IFERROR(INDEX(Employees!$B$5:$B$104,MATCH(B883,Employees!$A$5:$A$104,0)),"Unknown code"))</f>
        <v/>
      </c>
      <c r="D883" s="37"/>
      <c r="E883" s="27"/>
      <c r="F883" s="32" t="str">
        <f aca="false">IF(OR(A883="",B883=""),"",IF(Settings!$B$13="Y",INT(IF(UPPER(E883)="Y",D883,MAX(0,D883-Settings!$B$9)))+IF(MOD(IF(UPPER(E883)="Y",D883,MAX(0,D883-Settings!$B$9)),1)&lt;0.25,0,IF(MOD(IF(UPPER(E883)="Y",D883,MAX(0,D883-Settings!$B$9)),1)&lt;=0.5,0.5,1)),IF(UPPER(E883)="Y",D883,MAX(0,D883-Settings!$B$9))))</f>
        <v/>
      </c>
      <c r="G883" s="33" t="str">
        <f aca="false">IF(F883="","",IFERROR(INDEX(Employees!$I$5:$I$104,MATCH(B883,Employees!$A$5:$A$104,0)),0))</f>
        <v/>
      </c>
      <c r="H883" s="34" t="str">
        <f aca="false">IF(F883="","",ROUND(F883*G883,0))</f>
        <v/>
      </c>
      <c r="I883" s="35" t="str">
        <f aca="false">IF(A883="","","Q"&amp;(INT(MOD(MONTH(A883)-4,12)/3)+1)&amp;" "&amp;IF(MONTH(A883)&gt;=4,YEAR(A883),YEAR(A883)-1)&amp;"-"&amp;RIGHT(IF(MONTH(A883)&gt;=4,YEAR(A883),YEAR(A883)-1)+1,2))</f>
        <v/>
      </c>
      <c r="J883" s="27"/>
      <c r="K883" s="27"/>
    </row>
    <row r="884" customFormat="false" ht="15" hidden="false" customHeight="true" outlineLevel="0" collapsed="false">
      <c r="A884" s="36"/>
      <c r="B884" s="27"/>
      <c r="C884" s="30" t="str">
        <f aca="false">IF(B884="","",IFERROR(INDEX(Employees!$B$5:$B$104,MATCH(B884,Employees!$A$5:$A$104,0)),"Unknown code"))</f>
        <v/>
      </c>
      <c r="D884" s="37"/>
      <c r="E884" s="27"/>
      <c r="F884" s="32" t="str">
        <f aca="false">IF(OR(A884="",B884=""),"",IF(Settings!$B$13="Y",INT(IF(UPPER(E884)="Y",D884,MAX(0,D884-Settings!$B$9)))+IF(MOD(IF(UPPER(E884)="Y",D884,MAX(0,D884-Settings!$B$9)),1)&lt;0.25,0,IF(MOD(IF(UPPER(E884)="Y",D884,MAX(0,D884-Settings!$B$9)),1)&lt;=0.5,0.5,1)),IF(UPPER(E884)="Y",D884,MAX(0,D884-Settings!$B$9))))</f>
        <v/>
      </c>
      <c r="G884" s="33" t="str">
        <f aca="false">IF(F884="","",IFERROR(INDEX(Employees!$I$5:$I$104,MATCH(B884,Employees!$A$5:$A$104,0)),0))</f>
        <v/>
      </c>
      <c r="H884" s="34" t="str">
        <f aca="false">IF(F884="","",ROUND(F884*G884,0))</f>
        <v/>
      </c>
      <c r="I884" s="35" t="str">
        <f aca="false">IF(A884="","","Q"&amp;(INT(MOD(MONTH(A884)-4,12)/3)+1)&amp;" "&amp;IF(MONTH(A884)&gt;=4,YEAR(A884),YEAR(A884)-1)&amp;"-"&amp;RIGHT(IF(MONTH(A884)&gt;=4,YEAR(A884),YEAR(A884)-1)+1,2))</f>
        <v/>
      </c>
      <c r="J884" s="27"/>
      <c r="K884" s="27"/>
    </row>
    <row r="885" customFormat="false" ht="15" hidden="false" customHeight="true" outlineLevel="0" collapsed="false">
      <c r="A885" s="36"/>
      <c r="B885" s="27"/>
      <c r="C885" s="30" t="str">
        <f aca="false">IF(B885="","",IFERROR(INDEX(Employees!$B$5:$B$104,MATCH(B885,Employees!$A$5:$A$104,0)),"Unknown code"))</f>
        <v/>
      </c>
      <c r="D885" s="37"/>
      <c r="E885" s="27"/>
      <c r="F885" s="32" t="str">
        <f aca="false">IF(OR(A885="",B885=""),"",IF(Settings!$B$13="Y",INT(IF(UPPER(E885)="Y",D885,MAX(0,D885-Settings!$B$9)))+IF(MOD(IF(UPPER(E885)="Y",D885,MAX(0,D885-Settings!$B$9)),1)&lt;0.25,0,IF(MOD(IF(UPPER(E885)="Y",D885,MAX(0,D885-Settings!$B$9)),1)&lt;=0.5,0.5,1)),IF(UPPER(E885)="Y",D885,MAX(0,D885-Settings!$B$9))))</f>
        <v/>
      </c>
      <c r="G885" s="33" t="str">
        <f aca="false">IF(F885="","",IFERROR(INDEX(Employees!$I$5:$I$104,MATCH(B885,Employees!$A$5:$A$104,0)),0))</f>
        <v/>
      </c>
      <c r="H885" s="34" t="str">
        <f aca="false">IF(F885="","",ROUND(F885*G885,0))</f>
        <v/>
      </c>
      <c r="I885" s="35" t="str">
        <f aca="false">IF(A885="","","Q"&amp;(INT(MOD(MONTH(A885)-4,12)/3)+1)&amp;" "&amp;IF(MONTH(A885)&gt;=4,YEAR(A885),YEAR(A885)-1)&amp;"-"&amp;RIGHT(IF(MONTH(A885)&gt;=4,YEAR(A885),YEAR(A885)-1)+1,2))</f>
        <v/>
      </c>
      <c r="J885" s="27"/>
      <c r="K885" s="27"/>
    </row>
    <row r="886" customFormat="false" ht="15" hidden="false" customHeight="true" outlineLevel="0" collapsed="false">
      <c r="A886" s="36"/>
      <c r="B886" s="27"/>
      <c r="C886" s="30" t="str">
        <f aca="false">IF(B886="","",IFERROR(INDEX(Employees!$B$5:$B$104,MATCH(B886,Employees!$A$5:$A$104,0)),"Unknown code"))</f>
        <v/>
      </c>
      <c r="D886" s="37"/>
      <c r="E886" s="27"/>
      <c r="F886" s="32" t="str">
        <f aca="false">IF(OR(A886="",B886=""),"",IF(Settings!$B$13="Y",INT(IF(UPPER(E886)="Y",D886,MAX(0,D886-Settings!$B$9)))+IF(MOD(IF(UPPER(E886)="Y",D886,MAX(0,D886-Settings!$B$9)),1)&lt;0.25,0,IF(MOD(IF(UPPER(E886)="Y",D886,MAX(0,D886-Settings!$B$9)),1)&lt;=0.5,0.5,1)),IF(UPPER(E886)="Y",D886,MAX(0,D886-Settings!$B$9))))</f>
        <v/>
      </c>
      <c r="G886" s="33" t="str">
        <f aca="false">IF(F886="","",IFERROR(INDEX(Employees!$I$5:$I$104,MATCH(B886,Employees!$A$5:$A$104,0)),0))</f>
        <v/>
      </c>
      <c r="H886" s="34" t="str">
        <f aca="false">IF(F886="","",ROUND(F886*G886,0))</f>
        <v/>
      </c>
      <c r="I886" s="35" t="str">
        <f aca="false">IF(A886="","","Q"&amp;(INT(MOD(MONTH(A886)-4,12)/3)+1)&amp;" "&amp;IF(MONTH(A886)&gt;=4,YEAR(A886),YEAR(A886)-1)&amp;"-"&amp;RIGHT(IF(MONTH(A886)&gt;=4,YEAR(A886),YEAR(A886)-1)+1,2))</f>
        <v/>
      </c>
      <c r="J886" s="27"/>
      <c r="K886" s="27"/>
    </row>
    <row r="887" customFormat="false" ht="15" hidden="false" customHeight="true" outlineLevel="0" collapsed="false">
      <c r="A887" s="36"/>
      <c r="B887" s="27"/>
      <c r="C887" s="30" t="str">
        <f aca="false">IF(B887="","",IFERROR(INDEX(Employees!$B$5:$B$104,MATCH(B887,Employees!$A$5:$A$104,0)),"Unknown code"))</f>
        <v/>
      </c>
      <c r="D887" s="37"/>
      <c r="E887" s="27"/>
      <c r="F887" s="32" t="str">
        <f aca="false">IF(OR(A887="",B887=""),"",IF(Settings!$B$13="Y",INT(IF(UPPER(E887)="Y",D887,MAX(0,D887-Settings!$B$9)))+IF(MOD(IF(UPPER(E887)="Y",D887,MAX(0,D887-Settings!$B$9)),1)&lt;0.25,0,IF(MOD(IF(UPPER(E887)="Y",D887,MAX(0,D887-Settings!$B$9)),1)&lt;=0.5,0.5,1)),IF(UPPER(E887)="Y",D887,MAX(0,D887-Settings!$B$9))))</f>
        <v/>
      </c>
      <c r="G887" s="33" t="str">
        <f aca="false">IF(F887="","",IFERROR(INDEX(Employees!$I$5:$I$104,MATCH(B887,Employees!$A$5:$A$104,0)),0))</f>
        <v/>
      </c>
      <c r="H887" s="34" t="str">
        <f aca="false">IF(F887="","",ROUND(F887*G887,0))</f>
        <v/>
      </c>
      <c r="I887" s="35" t="str">
        <f aca="false">IF(A887="","","Q"&amp;(INT(MOD(MONTH(A887)-4,12)/3)+1)&amp;" "&amp;IF(MONTH(A887)&gt;=4,YEAR(A887),YEAR(A887)-1)&amp;"-"&amp;RIGHT(IF(MONTH(A887)&gt;=4,YEAR(A887),YEAR(A887)-1)+1,2))</f>
        <v/>
      </c>
      <c r="J887" s="27"/>
      <c r="K887" s="27"/>
    </row>
    <row r="888" customFormat="false" ht="15" hidden="false" customHeight="true" outlineLevel="0" collapsed="false">
      <c r="A888" s="36"/>
      <c r="B888" s="27"/>
      <c r="C888" s="30" t="str">
        <f aca="false">IF(B888="","",IFERROR(INDEX(Employees!$B$5:$B$104,MATCH(B888,Employees!$A$5:$A$104,0)),"Unknown code"))</f>
        <v/>
      </c>
      <c r="D888" s="37"/>
      <c r="E888" s="27"/>
      <c r="F888" s="32" t="str">
        <f aca="false">IF(OR(A888="",B888=""),"",IF(Settings!$B$13="Y",INT(IF(UPPER(E888)="Y",D888,MAX(0,D888-Settings!$B$9)))+IF(MOD(IF(UPPER(E888)="Y",D888,MAX(0,D888-Settings!$B$9)),1)&lt;0.25,0,IF(MOD(IF(UPPER(E888)="Y",D888,MAX(0,D888-Settings!$B$9)),1)&lt;=0.5,0.5,1)),IF(UPPER(E888)="Y",D888,MAX(0,D888-Settings!$B$9))))</f>
        <v/>
      </c>
      <c r="G888" s="33" t="str">
        <f aca="false">IF(F888="","",IFERROR(INDEX(Employees!$I$5:$I$104,MATCH(B888,Employees!$A$5:$A$104,0)),0))</f>
        <v/>
      </c>
      <c r="H888" s="34" t="str">
        <f aca="false">IF(F888="","",ROUND(F888*G888,0))</f>
        <v/>
      </c>
      <c r="I888" s="35" t="str">
        <f aca="false">IF(A888="","","Q"&amp;(INT(MOD(MONTH(A888)-4,12)/3)+1)&amp;" "&amp;IF(MONTH(A888)&gt;=4,YEAR(A888),YEAR(A888)-1)&amp;"-"&amp;RIGHT(IF(MONTH(A888)&gt;=4,YEAR(A888),YEAR(A888)-1)+1,2))</f>
        <v/>
      </c>
      <c r="J888" s="27"/>
      <c r="K888" s="27"/>
    </row>
    <row r="889" customFormat="false" ht="15" hidden="false" customHeight="true" outlineLevel="0" collapsed="false">
      <c r="A889" s="36"/>
      <c r="B889" s="27"/>
      <c r="C889" s="30" t="str">
        <f aca="false">IF(B889="","",IFERROR(INDEX(Employees!$B$5:$B$104,MATCH(B889,Employees!$A$5:$A$104,0)),"Unknown code"))</f>
        <v/>
      </c>
      <c r="D889" s="37"/>
      <c r="E889" s="27"/>
      <c r="F889" s="32" t="str">
        <f aca="false">IF(OR(A889="",B889=""),"",IF(Settings!$B$13="Y",INT(IF(UPPER(E889)="Y",D889,MAX(0,D889-Settings!$B$9)))+IF(MOD(IF(UPPER(E889)="Y",D889,MAX(0,D889-Settings!$B$9)),1)&lt;0.25,0,IF(MOD(IF(UPPER(E889)="Y",D889,MAX(0,D889-Settings!$B$9)),1)&lt;=0.5,0.5,1)),IF(UPPER(E889)="Y",D889,MAX(0,D889-Settings!$B$9))))</f>
        <v/>
      </c>
      <c r="G889" s="33" t="str">
        <f aca="false">IF(F889="","",IFERROR(INDEX(Employees!$I$5:$I$104,MATCH(B889,Employees!$A$5:$A$104,0)),0))</f>
        <v/>
      </c>
      <c r="H889" s="34" t="str">
        <f aca="false">IF(F889="","",ROUND(F889*G889,0))</f>
        <v/>
      </c>
      <c r="I889" s="35" t="str">
        <f aca="false">IF(A889="","","Q"&amp;(INT(MOD(MONTH(A889)-4,12)/3)+1)&amp;" "&amp;IF(MONTH(A889)&gt;=4,YEAR(A889),YEAR(A889)-1)&amp;"-"&amp;RIGHT(IF(MONTH(A889)&gt;=4,YEAR(A889),YEAR(A889)-1)+1,2))</f>
        <v/>
      </c>
      <c r="J889" s="27"/>
      <c r="K889" s="27"/>
    </row>
    <row r="890" customFormat="false" ht="15" hidden="false" customHeight="true" outlineLevel="0" collapsed="false">
      <c r="A890" s="36"/>
      <c r="B890" s="27"/>
      <c r="C890" s="30" t="str">
        <f aca="false">IF(B890="","",IFERROR(INDEX(Employees!$B$5:$B$104,MATCH(B890,Employees!$A$5:$A$104,0)),"Unknown code"))</f>
        <v/>
      </c>
      <c r="D890" s="37"/>
      <c r="E890" s="27"/>
      <c r="F890" s="32" t="str">
        <f aca="false">IF(OR(A890="",B890=""),"",IF(Settings!$B$13="Y",INT(IF(UPPER(E890)="Y",D890,MAX(0,D890-Settings!$B$9)))+IF(MOD(IF(UPPER(E890)="Y",D890,MAX(0,D890-Settings!$B$9)),1)&lt;0.25,0,IF(MOD(IF(UPPER(E890)="Y",D890,MAX(0,D890-Settings!$B$9)),1)&lt;=0.5,0.5,1)),IF(UPPER(E890)="Y",D890,MAX(0,D890-Settings!$B$9))))</f>
        <v/>
      </c>
      <c r="G890" s="33" t="str">
        <f aca="false">IF(F890="","",IFERROR(INDEX(Employees!$I$5:$I$104,MATCH(B890,Employees!$A$5:$A$104,0)),0))</f>
        <v/>
      </c>
      <c r="H890" s="34" t="str">
        <f aca="false">IF(F890="","",ROUND(F890*G890,0))</f>
        <v/>
      </c>
      <c r="I890" s="35" t="str">
        <f aca="false">IF(A890="","","Q"&amp;(INT(MOD(MONTH(A890)-4,12)/3)+1)&amp;" "&amp;IF(MONTH(A890)&gt;=4,YEAR(A890),YEAR(A890)-1)&amp;"-"&amp;RIGHT(IF(MONTH(A890)&gt;=4,YEAR(A890),YEAR(A890)-1)+1,2))</f>
        <v/>
      </c>
      <c r="J890" s="27"/>
      <c r="K890" s="27"/>
    </row>
    <row r="891" customFormat="false" ht="15" hidden="false" customHeight="true" outlineLevel="0" collapsed="false">
      <c r="A891" s="36"/>
      <c r="B891" s="27"/>
      <c r="C891" s="30" t="str">
        <f aca="false">IF(B891="","",IFERROR(INDEX(Employees!$B$5:$B$104,MATCH(B891,Employees!$A$5:$A$104,0)),"Unknown code"))</f>
        <v/>
      </c>
      <c r="D891" s="37"/>
      <c r="E891" s="27"/>
      <c r="F891" s="32" t="str">
        <f aca="false">IF(OR(A891="",B891=""),"",IF(Settings!$B$13="Y",INT(IF(UPPER(E891)="Y",D891,MAX(0,D891-Settings!$B$9)))+IF(MOD(IF(UPPER(E891)="Y",D891,MAX(0,D891-Settings!$B$9)),1)&lt;0.25,0,IF(MOD(IF(UPPER(E891)="Y",D891,MAX(0,D891-Settings!$B$9)),1)&lt;=0.5,0.5,1)),IF(UPPER(E891)="Y",D891,MAX(0,D891-Settings!$B$9))))</f>
        <v/>
      </c>
      <c r="G891" s="33" t="str">
        <f aca="false">IF(F891="","",IFERROR(INDEX(Employees!$I$5:$I$104,MATCH(B891,Employees!$A$5:$A$104,0)),0))</f>
        <v/>
      </c>
      <c r="H891" s="34" t="str">
        <f aca="false">IF(F891="","",ROUND(F891*G891,0))</f>
        <v/>
      </c>
      <c r="I891" s="35" t="str">
        <f aca="false">IF(A891="","","Q"&amp;(INT(MOD(MONTH(A891)-4,12)/3)+1)&amp;" "&amp;IF(MONTH(A891)&gt;=4,YEAR(A891),YEAR(A891)-1)&amp;"-"&amp;RIGHT(IF(MONTH(A891)&gt;=4,YEAR(A891),YEAR(A891)-1)+1,2))</f>
        <v/>
      </c>
      <c r="J891" s="27"/>
      <c r="K891" s="27"/>
    </row>
    <row r="892" customFormat="false" ht="15" hidden="false" customHeight="true" outlineLevel="0" collapsed="false">
      <c r="A892" s="36"/>
      <c r="B892" s="27"/>
      <c r="C892" s="30" t="str">
        <f aca="false">IF(B892="","",IFERROR(INDEX(Employees!$B$5:$B$104,MATCH(B892,Employees!$A$5:$A$104,0)),"Unknown code"))</f>
        <v/>
      </c>
      <c r="D892" s="37"/>
      <c r="E892" s="27"/>
      <c r="F892" s="32" t="str">
        <f aca="false">IF(OR(A892="",B892=""),"",IF(Settings!$B$13="Y",INT(IF(UPPER(E892)="Y",D892,MAX(0,D892-Settings!$B$9)))+IF(MOD(IF(UPPER(E892)="Y",D892,MAX(0,D892-Settings!$B$9)),1)&lt;0.25,0,IF(MOD(IF(UPPER(E892)="Y",D892,MAX(0,D892-Settings!$B$9)),1)&lt;=0.5,0.5,1)),IF(UPPER(E892)="Y",D892,MAX(0,D892-Settings!$B$9))))</f>
        <v/>
      </c>
      <c r="G892" s="33" t="str">
        <f aca="false">IF(F892="","",IFERROR(INDEX(Employees!$I$5:$I$104,MATCH(B892,Employees!$A$5:$A$104,0)),0))</f>
        <v/>
      </c>
      <c r="H892" s="34" t="str">
        <f aca="false">IF(F892="","",ROUND(F892*G892,0))</f>
        <v/>
      </c>
      <c r="I892" s="35" t="str">
        <f aca="false">IF(A892="","","Q"&amp;(INT(MOD(MONTH(A892)-4,12)/3)+1)&amp;" "&amp;IF(MONTH(A892)&gt;=4,YEAR(A892),YEAR(A892)-1)&amp;"-"&amp;RIGHT(IF(MONTH(A892)&gt;=4,YEAR(A892),YEAR(A892)-1)+1,2))</f>
        <v/>
      </c>
      <c r="J892" s="27"/>
      <c r="K892" s="27"/>
    </row>
    <row r="893" customFormat="false" ht="15" hidden="false" customHeight="true" outlineLevel="0" collapsed="false">
      <c r="A893" s="36"/>
      <c r="B893" s="27"/>
      <c r="C893" s="30" t="str">
        <f aca="false">IF(B893="","",IFERROR(INDEX(Employees!$B$5:$B$104,MATCH(B893,Employees!$A$5:$A$104,0)),"Unknown code"))</f>
        <v/>
      </c>
      <c r="D893" s="37"/>
      <c r="E893" s="27"/>
      <c r="F893" s="32" t="str">
        <f aca="false">IF(OR(A893="",B893=""),"",IF(Settings!$B$13="Y",INT(IF(UPPER(E893)="Y",D893,MAX(0,D893-Settings!$B$9)))+IF(MOD(IF(UPPER(E893)="Y",D893,MAX(0,D893-Settings!$B$9)),1)&lt;0.25,0,IF(MOD(IF(UPPER(E893)="Y",D893,MAX(0,D893-Settings!$B$9)),1)&lt;=0.5,0.5,1)),IF(UPPER(E893)="Y",D893,MAX(0,D893-Settings!$B$9))))</f>
        <v/>
      </c>
      <c r="G893" s="33" t="str">
        <f aca="false">IF(F893="","",IFERROR(INDEX(Employees!$I$5:$I$104,MATCH(B893,Employees!$A$5:$A$104,0)),0))</f>
        <v/>
      </c>
      <c r="H893" s="34" t="str">
        <f aca="false">IF(F893="","",ROUND(F893*G893,0))</f>
        <v/>
      </c>
      <c r="I893" s="35" t="str">
        <f aca="false">IF(A893="","","Q"&amp;(INT(MOD(MONTH(A893)-4,12)/3)+1)&amp;" "&amp;IF(MONTH(A893)&gt;=4,YEAR(A893),YEAR(A893)-1)&amp;"-"&amp;RIGHT(IF(MONTH(A893)&gt;=4,YEAR(A893),YEAR(A893)-1)+1,2))</f>
        <v/>
      </c>
      <c r="J893" s="27"/>
      <c r="K893" s="27"/>
    </row>
    <row r="894" customFormat="false" ht="15" hidden="false" customHeight="true" outlineLevel="0" collapsed="false">
      <c r="A894" s="36"/>
      <c r="B894" s="27"/>
      <c r="C894" s="30" t="str">
        <f aca="false">IF(B894="","",IFERROR(INDEX(Employees!$B$5:$B$104,MATCH(B894,Employees!$A$5:$A$104,0)),"Unknown code"))</f>
        <v/>
      </c>
      <c r="D894" s="37"/>
      <c r="E894" s="27"/>
      <c r="F894" s="32" t="str">
        <f aca="false">IF(OR(A894="",B894=""),"",IF(Settings!$B$13="Y",INT(IF(UPPER(E894)="Y",D894,MAX(0,D894-Settings!$B$9)))+IF(MOD(IF(UPPER(E894)="Y",D894,MAX(0,D894-Settings!$B$9)),1)&lt;0.25,0,IF(MOD(IF(UPPER(E894)="Y",D894,MAX(0,D894-Settings!$B$9)),1)&lt;=0.5,0.5,1)),IF(UPPER(E894)="Y",D894,MAX(0,D894-Settings!$B$9))))</f>
        <v/>
      </c>
      <c r="G894" s="33" t="str">
        <f aca="false">IF(F894="","",IFERROR(INDEX(Employees!$I$5:$I$104,MATCH(B894,Employees!$A$5:$A$104,0)),0))</f>
        <v/>
      </c>
      <c r="H894" s="34" t="str">
        <f aca="false">IF(F894="","",ROUND(F894*G894,0))</f>
        <v/>
      </c>
      <c r="I894" s="35" t="str">
        <f aca="false">IF(A894="","","Q"&amp;(INT(MOD(MONTH(A894)-4,12)/3)+1)&amp;" "&amp;IF(MONTH(A894)&gt;=4,YEAR(A894),YEAR(A894)-1)&amp;"-"&amp;RIGHT(IF(MONTH(A894)&gt;=4,YEAR(A894),YEAR(A894)-1)+1,2))</f>
        <v/>
      </c>
      <c r="J894" s="27"/>
      <c r="K894" s="27"/>
    </row>
    <row r="895" customFormat="false" ht="15" hidden="false" customHeight="true" outlineLevel="0" collapsed="false">
      <c r="A895" s="36"/>
      <c r="B895" s="27"/>
      <c r="C895" s="30" t="str">
        <f aca="false">IF(B895="","",IFERROR(INDEX(Employees!$B$5:$B$104,MATCH(B895,Employees!$A$5:$A$104,0)),"Unknown code"))</f>
        <v/>
      </c>
      <c r="D895" s="37"/>
      <c r="E895" s="27"/>
      <c r="F895" s="32" t="str">
        <f aca="false">IF(OR(A895="",B895=""),"",IF(Settings!$B$13="Y",INT(IF(UPPER(E895)="Y",D895,MAX(0,D895-Settings!$B$9)))+IF(MOD(IF(UPPER(E895)="Y",D895,MAX(0,D895-Settings!$B$9)),1)&lt;0.25,0,IF(MOD(IF(UPPER(E895)="Y",D895,MAX(0,D895-Settings!$B$9)),1)&lt;=0.5,0.5,1)),IF(UPPER(E895)="Y",D895,MAX(0,D895-Settings!$B$9))))</f>
        <v/>
      </c>
      <c r="G895" s="33" t="str">
        <f aca="false">IF(F895="","",IFERROR(INDEX(Employees!$I$5:$I$104,MATCH(B895,Employees!$A$5:$A$104,0)),0))</f>
        <v/>
      </c>
      <c r="H895" s="34" t="str">
        <f aca="false">IF(F895="","",ROUND(F895*G895,0))</f>
        <v/>
      </c>
      <c r="I895" s="35" t="str">
        <f aca="false">IF(A895="","","Q"&amp;(INT(MOD(MONTH(A895)-4,12)/3)+1)&amp;" "&amp;IF(MONTH(A895)&gt;=4,YEAR(A895),YEAR(A895)-1)&amp;"-"&amp;RIGHT(IF(MONTH(A895)&gt;=4,YEAR(A895),YEAR(A895)-1)+1,2))</f>
        <v/>
      </c>
      <c r="J895" s="27"/>
      <c r="K895" s="27"/>
    </row>
    <row r="896" customFormat="false" ht="15" hidden="false" customHeight="true" outlineLevel="0" collapsed="false">
      <c r="A896" s="36"/>
      <c r="B896" s="27"/>
      <c r="C896" s="30" t="str">
        <f aca="false">IF(B896="","",IFERROR(INDEX(Employees!$B$5:$B$104,MATCH(B896,Employees!$A$5:$A$104,0)),"Unknown code"))</f>
        <v/>
      </c>
      <c r="D896" s="37"/>
      <c r="E896" s="27"/>
      <c r="F896" s="32" t="str">
        <f aca="false">IF(OR(A896="",B896=""),"",IF(Settings!$B$13="Y",INT(IF(UPPER(E896)="Y",D896,MAX(0,D896-Settings!$B$9)))+IF(MOD(IF(UPPER(E896)="Y",D896,MAX(0,D896-Settings!$B$9)),1)&lt;0.25,0,IF(MOD(IF(UPPER(E896)="Y",D896,MAX(0,D896-Settings!$B$9)),1)&lt;=0.5,0.5,1)),IF(UPPER(E896)="Y",D896,MAX(0,D896-Settings!$B$9))))</f>
        <v/>
      </c>
      <c r="G896" s="33" t="str">
        <f aca="false">IF(F896="","",IFERROR(INDEX(Employees!$I$5:$I$104,MATCH(B896,Employees!$A$5:$A$104,0)),0))</f>
        <v/>
      </c>
      <c r="H896" s="34" t="str">
        <f aca="false">IF(F896="","",ROUND(F896*G896,0))</f>
        <v/>
      </c>
      <c r="I896" s="35" t="str">
        <f aca="false">IF(A896="","","Q"&amp;(INT(MOD(MONTH(A896)-4,12)/3)+1)&amp;" "&amp;IF(MONTH(A896)&gt;=4,YEAR(A896),YEAR(A896)-1)&amp;"-"&amp;RIGHT(IF(MONTH(A896)&gt;=4,YEAR(A896),YEAR(A896)-1)+1,2))</f>
        <v/>
      </c>
      <c r="J896" s="27"/>
      <c r="K896" s="27"/>
    </row>
    <row r="897" customFormat="false" ht="15" hidden="false" customHeight="true" outlineLevel="0" collapsed="false">
      <c r="A897" s="36"/>
      <c r="B897" s="27"/>
      <c r="C897" s="30" t="str">
        <f aca="false">IF(B897="","",IFERROR(INDEX(Employees!$B$5:$B$104,MATCH(B897,Employees!$A$5:$A$104,0)),"Unknown code"))</f>
        <v/>
      </c>
      <c r="D897" s="37"/>
      <c r="E897" s="27"/>
      <c r="F897" s="32" t="str">
        <f aca="false">IF(OR(A897="",B897=""),"",IF(Settings!$B$13="Y",INT(IF(UPPER(E897)="Y",D897,MAX(0,D897-Settings!$B$9)))+IF(MOD(IF(UPPER(E897)="Y",D897,MAX(0,D897-Settings!$B$9)),1)&lt;0.25,0,IF(MOD(IF(UPPER(E897)="Y",D897,MAX(0,D897-Settings!$B$9)),1)&lt;=0.5,0.5,1)),IF(UPPER(E897)="Y",D897,MAX(0,D897-Settings!$B$9))))</f>
        <v/>
      </c>
      <c r="G897" s="33" t="str">
        <f aca="false">IF(F897="","",IFERROR(INDEX(Employees!$I$5:$I$104,MATCH(B897,Employees!$A$5:$A$104,0)),0))</f>
        <v/>
      </c>
      <c r="H897" s="34" t="str">
        <f aca="false">IF(F897="","",ROUND(F897*G897,0))</f>
        <v/>
      </c>
      <c r="I897" s="35" t="str">
        <f aca="false">IF(A897="","","Q"&amp;(INT(MOD(MONTH(A897)-4,12)/3)+1)&amp;" "&amp;IF(MONTH(A897)&gt;=4,YEAR(A897),YEAR(A897)-1)&amp;"-"&amp;RIGHT(IF(MONTH(A897)&gt;=4,YEAR(A897),YEAR(A897)-1)+1,2))</f>
        <v/>
      </c>
      <c r="J897" s="27"/>
      <c r="K897" s="27"/>
    </row>
    <row r="898" customFormat="false" ht="15" hidden="false" customHeight="true" outlineLevel="0" collapsed="false">
      <c r="A898" s="36"/>
      <c r="B898" s="27"/>
      <c r="C898" s="30" t="str">
        <f aca="false">IF(B898="","",IFERROR(INDEX(Employees!$B$5:$B$104,MATCH(B898,Employees!$A$5:$A$104,0)),"Unknown code"))</f>
        <v/>
      </c>
      <c r="D898" s="37"/>
      <c r="E898" s="27"/>
      <c r="F898" s="32" t="str">
        <f aca="false">IF(OR(A898="",B898=""),"",IF(Settings!$B$13="Y",INT(IF(UPPER(E898)="Y",D898,MAX(0,D898-Settings!$B$9)))+IF(MOD(IF(UPPER(E898)="Y",D898,MAX(0,D898-Settings!$B$9)),1)&lt;0.25,0,IF(MOD(IF(UPPER(E898)="Y",D898,MAX(0,D898-Settings!$B$9)),1)&lt;=0.5,0.5,1)),IF(UPPER(E898)="Y",D898,MAX(0,D898-Settings!$B$9))))</f>
        <v/>
      </c>
      <c r="G898" s="33" t="str">
        <f aca="false">IF(F898="","",IFERROR(INDEX(Employees!$I$5:$I$104,MATCH(B898,Employees!$A$5:$A$104,0)),0))</f>
        <v/>
      </c>
      <c r="H898" s="34" t="str">
        <f aca="false">IF(F898="","",ROUND(F898*G898,0))</f>
        <v/>
      </c>
      <c r="I898" s="35" t="str">
        <f aca="false">IF(A898="","","Q"&amp;(INT(MOD(MONTH(A898)-4,12)/3)+1)&amp;" "&amp;IF(MONTH(A898)&gt;=4,YEAR(A898),YEAR(A898)-1)&amp;"-"&amp;RIGHT(IF(MONTH(A898)&gt;=4,YEAR(A898),YEAR(A898)-1)+1,2))</f>
        <v/>
      </c>
      <c r="J898" s="27"/>
      <c r="K898" s="27"/>
    </row>
    <row r="899" customFormat="false" ht="15" hidden="false" customHeight="true" outlineLevel="0" collapsed="false">
      <c r="A899" s="36"/>
      <c r="B899" s="27"/>
      <c r="C899" s="30" t="str">
        <f aca="false">IF(B899="","",IFERROR(INDEX(Employees!$B$5:$B$104,MATCH(B899,Employees!$A$5:$A$104,0)),"Unknown code"))</f>
        <v/>
      </c>
      <c r="D899" s="37"/>
      <c r="E899" s="27"/>
      <c r="F899" s="32" t="str">
        <f aca="false">IF(OR(A899="",B899=""),"",IF(Settings!$B$13="Y",INT(IF(UPPER(E899)="Y",D899,MAX(0,D899-Settings!$B$9)))+IF(MOD(IF(UPPER(E899)="Y",D899,MAX(0,D899-Settings!$B$9)),1)&lt;0.25,0,IF(MOD(IF(UPPER(E899)="Y",D899,MAX(0,D899-Settings!$B$9)),1)&lt;=0.5,0.5,1)),IF(UPPER(E899)="Y",D899,MAX(0,D899-Settings!$B$9))))</f>
        <v/>
      </c>
      <c r="G899" s="33" t="str">
        <f aca="false">IF(F899="","",IFERROR(INDEX(Employees!$I$5:$I$104,MATCH(B899,Employees!$A$5:$A$104,0)),0))</f>
        <v/>
      </c>
      <c r="H899" s="34" t="str">
        <f aca="false">IF(F899="","",ROUND(F899*G899,0))</f>
        <v/>
      </c>
      <c r="I899" s="35" t="str">
        <f aca="false">IF(A899="","","Q"&amp;(INT(MOD(MONTH(A899)-4,12)/3)+1)&amp;" "&amp;IF(MONTH(A899)&gt;=4,YEAR(A899),YEAR(A899)-1)&amp;"-"&amp;RIGHT(IF(MONTH(A899)&gt;=4,YEAR(A899),YEAR(A899)-1)+1,2))</f>
        <v/>
      </c>
      <c r="J899" s="27"/>
      <c r="K899" s="27"/>
    </row>
    <row r="900" customFormat="false" ht="15" hidden="false" customHeight="true" outlineLevel="0" collapsed="false">
      <c r="A900" s="36"/>
      <c r="B900" s="27"/>
      <c r="C900" s="30" t="str">
        <f aca="false">IF(B900="","",IFERROR(INDEX(Employees!$B$5:$B$104,MATCH(B900,Employees!$A$5:$A$104,0)),"Unknown code"))</f>
        <v/>
      </c>
      <c r="D900" s="37"/>
      <c r="E900" s="27"/>
      <c r="F900" s="32" t="str">
        <f aca="false">IF(OR(A900="",B900=""),"",IF(Settings!$B$13="Y",INT(IF(UPPER(E900)="Y",D900,MAX(0,D900-Settings!$B$9)))+IF(MOD(IF(UPPER(E900)="Y",D900,MAX(0,D900-Settings!$B$9)),1)&lt;0.25,0,IF(MOD(IF(UPPER(E900)="Y",D900,MAX(0,D900-Settings!$B$9)),1)&lt;=0.5,0.5,1)),IF(UPPER(E900)="Y",D900,MAX(0,D900-Settings!$B$9))))</f>
        <v/>
      </c>
      <c r="G900" s="33" t="str">
        <f aca="false">IF(F900="","",IFERROR(INDEX(Employees!$I$5:$I$104,MATCH(B900,Employees!$A$5:$A$104,0)),0))</f>
        <v/>
      </c>
      <c r="H900" s="34" t="str">
        <f aca="false">IF(F900="","",ROUND(F900*G900,0))</f>
        <v/>
      </c>
      <c r="I900" s="35" t="str">
        <f aca="false">IF(A900="","","Q"&amp;(INT(MOD(MONTH(A900)-4,12)/3)+1)&amp;" "&amp;IF(MONTH(A900)&gt;=4,YEAR(A900),YEAR(A900)-1)&amp;"-"&amp;RIGHT(IF(MONTH(A900)&gt;=4,YEAR(A900),YEAR(A900)-1)+1,2))</f>
        <v/>
      </c>
      <c r="J900" s="27"/>
      <c r="K900" s="27"/>
    </row>
    <row r="901" customFormat="false" ht="15" hidden="false" customHeight="true" outlineLevel="0" collapsed="false">
      <c r="A901" s="36"/>
      <c r="B901" s="27"/>
      <c r="C901" s="30" t="str">
        <f aca="false">IF(B901="","",IFERROR(INDEX(Employees!$B$5:$B$104,MATCH(B901,Employees!$A$5:$A$104,0)),"Unknown code"))</f>
        <v/>
      </c>
      <c r="D901" s="37"/>
      <c r="E901" s="27"/>
      <c r="F901" s="32" t="str">
        <f aca="false">IF(OR(A901="",B901=""),"",IF(Settings!$B$13="Y",INT(IF(UPPER(E901)="Y",D901,MAX(0,D901-Settings!$B$9)))+IF(MOD(IF(UPPER(E901)="Y",D901,MAX(0,D901-Settings!$B$9)),1)&lt;0.25,0,IF(MOD(IF(UPPER(E901)="Y",D901,MAX(0,D901-Settings!$B$9)),1)&lt;=0.5,0.5,1)),IF(UPPER(E901)="Y",D901,MAX(0,D901-Settings!$B$9))))</f>
        <v/>
      </c>
      <c r="G901" s="33" t="str">
        <f aca="false">IF(F901="","",IFERROR(INDEX(Employees!$I$5:$I$104,MATCH(B901,Employees!$A$5:$A$104,0)),0))</f>
        <v/>
      </c>
      <c r="H901" s="34" t="str">
        <f aca="false">IF(F901="","",ROUND(F901*G901,0))</f>
        <v/>
      </c>
      <c r="I901" s="35" t="str">
        <f aca="false">IF(A901="","","Q"&amp;(INT(MOD(MONTH(A901)-4,12)/3)+1)&amp;" "&amp;IF(MONTH(A901)&gt;=4,YEAR(A901),YEAR(A901)-1)&amp;"-"&amp;RIGHT(IF(MONTH(A901)&gt;=4,YEAR(A901),YEAR(A901)-1)+1,2))</f>
        <v/>
      </c>
      <c r="J901" s="27"/>
      <c r="K901" s="27"/>
    </row>
    <row r="902" customFormat="false" ht="15" hidden="false" customHeight="true" outlineLevel="0" collapsed="false">
      <c r="A902" s="36"/>
      <c r="B902" s="27"/>
      <c r="C902" s="30" t="str">
        <f aca="false">IF(B902="","",IFERROR(INDEX(Employees!$B$5:$B$104,MATCH(B902,Employees!$A$5:$A$104,0)),"Unknown code"))</f>
        <v/>
      </c>
      <c r="D902" s="37"/>
      <c r="E902" s="27"/>
      <c r="F902" s="32" t="str">
        <f aca="false">IF(OR(A902="",B902=""),"",IF(Settings!$B$13="Y",INT(IF(UPPER(E902)="Y",D902,MAX(0,D902-Settings!$B$9)))+IF(MOD(IF(UPPER(E902)="Y",D902,MAX(0,D902-Settings!$B$9)),1)&lt;0.25,0,IF(MOD(IF(UPPER(E902)="Y",D902,MAX(0,D902-Settings!$B$9)),1)&lt;=0.5,0.5,1)),IF(UPPER(E902)="Y",D902,MAX(0,D902-Settings!$B$9))))</f>
        <v/>
      </c>
      <c r="G902" s="33" t="str">
        <f aca="false">IF(F902="","",IFERROR(INDEX(Employees!$I$5:$I$104,MATCH(B902,Employees!$A$5:$A$104,0)),0))</f>
        <v/>
      </c>
      <c r="H902" s="34" t="str">
        <f aca="false">IF(F902="","",ROUND(F902*G902,0))</f>
        <v/>
      </c>
      <c r="I902" s="35" t="str">
        <f aca="false">IF(A902="","","Q"&amp;(INT(MOD(MONTH(A902)-4,12)/3)+1)&amp;" "&amp;IF(MONTH(A902)&gt;=4,YEAR(A902),YEAR(A902)-1)&amp;"-"&amp;RIGHT(IF(MONTH(A902)&gt;=4,YEAR(A902),YEAR(A902)-1)+1,2))</f>
        <v/>
      </c>
      <c r="J902" s="27"/>
      <c r="K902" s="27"/>
    </row>
    <row r="903" customFormat="false" ht="15" hidden="false" customHeight="true" outlineLevel="0" collapsed="false">
      <c r="A903" s="36"/>
      <c r="B903" s="27"/>
      <c r="C903" s="30" t="str">
        <f aca="false">IF(B903="","",IFERROR(INDEX(Employees!$B$5:$B$104,MATCH(B903,Employees!$A$5:$A$104,0)),"Unknown code"))</f>
        <v/>
      </c>
      <c r="D903" s="37"/>
      <c r="E903" s="27"/>
      <c r="F903" s="32" t="str">
        <f aca="false">IF(OR(A903="",B903=""),"",IF(Settings!$B$13="Y",INT(IF(UPPER(E903)="Y",D903,MAX(0,D903-Settings!$B$9)))+IF(MOD(IF(UPPER(E903)="Y",D903,MAX(0,D903-Settings!$B$9)),1)&lt;0.25,0,IF(MOD(IF(UPPER(E903)="Y",D903,MAX(0,D903-Settings!$B$9)),1)&lt;=0.5,0.5,1)),IF(UPPER(E903)="Y",D903,MAX(0,D903-Settings!$B$9))))</f>
        <v/>
      </c>
      <c r="G903" s="33" t="str">
        <f aca="false">IF(F903="","",IFERROR(INDEX(Employees!$I$5:$I$104,MATCH(B903,Employees!$A$5:$A$104,0)),0))</f>
        <v/>
      </c>
      <c r="H903" s="34" t="str">
        <f aca="false">IF(F903="","",ROUND(F903*G903,0))</f>
        <v/>
      </c>
      <c r="I903" s="35" t="str">
        <f aca="false">IF(A903="","","Q"&amp;(INT(MOD(MONTH(A903)-4,12)/3)+1)&amp;" "&amp;IF(MONTH(A903)&gt;=4,YEAR(A903),YEAR(A903)-1)&amp;"-"&amp;RIGHT(IF(MONTH(A903)&gt;=4,YEAR(A903),YEAR(A903)-1)+1,2))</f>
        <v/>
      </c>
      <c r="J903" s="27"/>
      <c r="K903" s="27"/>
    </row>
    <row r="904" customFormat="false" ht="15" hidden="false" customHeight="true" outlineLevel="0" collapsed="false">
      <c r="A904" s="36"/>
      <c r="B904" s="27"/>
      <c r="C904" s="30" t="str">
        <f aca="false">IF(B904="","",IFERROR(INDEX(Employees!$B$5:$B$104,MATCH(B904,Employees!$A$5:$A$104,0)),"Unknown code"))</f>
        <v/>
      </c>
      <c r="D904" s="37"/>
      <c r="E904" s="27"/>
      <c r="F904" s="32" t="str">
        <f aca="false">IF(OR(A904="",B904=""),"",IF(Settings!$B$13="Y",INT(IF(UPPER(E904)="Y",D904,MAX(0,D904-Settings!$B$9)))+IF(MOD(IF(UPPER(E904)="Y",D904,MAX(0,D904-Settings!$B$9)),1)&lt;0.25,0,IF(MOD(IF(UPPER(E904)="Y",D904,MAX(0,D904-Settings!$B$9)),1)&lt;=0.5,0.5,1)),IF(UPPER(E904)="Y",D904,MAX(0,D904-Settings!$B$9))))</f>
        <v/>
      </c>
      <c r="G904" s="33" t="str">
        <f aca="false">IF(F904="","",IFERROR(INDEX(Employees!$I$5:$I$104,MATCH(B904,Employees!$A$5:$A$104,0)),0))</f>
        <v/>
      </c>
      <c r="H904" s="34" t="str">
        <f aca="false">IF(F904="","",ROUND(F904*G904,0))</f>
        <v/>
      </c>
      <c r="I904" s="35" t="str">
        <f aca="false">IF(A904="","","Q"&amp;(INT(MOD(MONTH(A904)-4,12)/3)+1)&amp;" "&amp;IF(MONTH(A904)&gt;=4,YEAR(A904),YEAR(A904)-1)&amp;"-"&amp;RIGHT(IF(MONTH(A904)&gt;=4,YEAR(A904),YEAR(A904)-1)+1,2))</f>
        <v/>
      </c>
      <c r="J904" s="27"/>
      <c r="K904" s="27"/>
    </row>
    <row r="905" customFormat="false" ht="15" hidden="false" customHeight="true" outlineLevel="0" collapsed="false">
      <c r="A905" s="36"/>
      <c r="B905" s="27"/>
      <c r="C905" s="30" t="str">
        <f aca="false">IF(B905="","",IFERROR(INDEX(Employees!$B$5:$B$104,MATCH(B905,Employees!$A$5:$A$104,0)),"Unknown code"))</f>
        <v/>
      </c>
      <c r="D905" s="37"/>
      <c r="E905" s="27"/>
      <c r="F905" s="32" t="str">
        <f aca="false">IF(OR(A905="",B905=""),"",IF(Settings!$B$13="Y",INT(IF(UPPER(E905)="Y",D905,MAX(0,D905-Settings!$B$9)))+IF(MOD(IF(UPPER(E905)="Y",D905,MAX(0,D905-Settings!$B$9)),1)&lt;0.25,0,IF(MOD(IF(UPPER(E905)="Y",D905,MAX(0,D905-Settings!$B$9)),1)&lt;=0.5,0.5,1)),IF(UPPER(E905)="Y",D905,MAX(0,D905-Settings!$B$9))))</f>
        <v/>
      </c>
      <c r="G905" s="33" t="str">
        <f aca="false">IF(F905="","",IFERROR(INDEX(Employees!$I$5:$I$104,MATCH(B905,Employees!$A$5:$A$104,0)),0))</f>
        <v/>
      </c>
      <c r="H905" s="34" t="str">
        <f aca="false">IF(F905="","",ROUND(F905*G905,0))</f>
        <v/>
      </c>
      <c r="I905" s="35" t="str">
        <f aca="false">IF(A905="","","Q"&amp;(INT(MOD(MONTH(A905)-4,12)/3)+1)&amp;" "&amp;IF(MONTH(A905)&gt;=4,YEAR(A905),YEAR(A905)-1)&amp;"-"&amp;RIGHT(IF(MONTH(A905)&gt;=4,YEAR(A905),YEAR(A905)-1)+1,2))</f>
        <v/>
      </c>
      <c r="J905" s="27"/>
      <c r="K905" s="27"/>
    </row>
    <row r="906" customFormat="false" ht="15" hidden="false" customHeight="true" outlineLevel="0" collapsed="false">
      <c r="A906" s="36"/>
      <c r="B906" s="27"/>
      <c r="C906" s="30" t="str">
        <f aca="false">IF(B906="","",IFERROR(INDEX(Employees!$B$5:$B$104,MATCH(B906,Employees!$A$5:$A$104,0)),"Unknown code"))</f>
        <v/>
      </c>
      <c r="D906" s="37"/>
      <c r="E906" s="27"/>
      <c r="F906" s="32" t="str">
        <f aca="false">IF(OR(A906="",B906=""),"",IF(Settings!$B$13="Y",INT(IF(UPPER(E906)="Y",D906,MAX(0,D906-Settings!$B$9)))+IF(MOD(IF(UPPER(E906)="Y",D906,MAX(0,D906-Settings!$B$9)),1)&lt;0.25,0,IF(MOD(IF(UPPER(E906)="Y",D906,MAX(0,D906-Settings!$B$9)),1)&lt;=0.5,0.5,1)),IF(UPPER(E906)="Y",D906,MAX(0,D906-Settings!$B$9))))</f>
        <v/>
      </c>
      <c r="G906" s="33" t="str">
        <f aca="false">IF(F906="","",IFERROR(INDEX(Employees!$I$5:$I$104,MATCH(B906,Employees!$A$5:$A$104,0)),0))</f>
        <v/>
      </c>
      <c r="H906" s="34" t="str">
        <f aca="false">IF(F906="","",ROUND(F906*G906,0))</f>
        <v/>
      </c>
      <c r="I906" s="35" t="str">
        <f aca="false">IF(A906="","","Q"&amp;(INT(MOD(MONTH(A906)-4,12)/3)+1)&amp;" "&amp;IF(MONTH(A906)&gt;=4,YEAR(A906),YEAR(A906)-1)&amp;"-"&amp;RIGHT(IF(MONTH(A906)&gt;=4,YEAR(A906),YEAR(A906)-1)+1,2))</f>
        <v/>
      </c>
      <c r="J906" s="27"/>
      <c r="K906" s="27"/>
    </row>
    <row r="907" customFormat="false" ht="15" hidden="false" customHeight="true" outlineLevel="0" collapsed="false">
      <c r="A907" s="36"/>
      <c r="B907" s="27"/>
      <c r="C907" s="30" t="str">
        <f aca="false">IF(B907="","",IFERROR(INDEX(Employees!$B$5:$B$104,MATCH(B907,Employees!$A$5:$A$104,0)),"Unknown code"))</f>
        <v/>
      </c>
      <c r="D907" s="37"/>
      <c r="E907" s="27"/>
      <c r="F907" s="32" t="str">
        <f aca="false">IF(OR(A907="",B907=""),"",IF(Settings!$B$13="Y",INT(IF(UPPER(E907)="Y",D907,MAX(0,D907-Settings!$B$9)))+IF(MOD(IF(UPPER(E907)="Y",D907,MAX(0,D907-Settings!$B$9)),1)&lt;0.25,0,IF(MOD(IF(UPPER(E907)="Y",D907,MAX(0,D907-Settings!$B$9)),1)&lt;=0.5,0.5,1)),IF(UPPER(E907)="Y",D907,MAX(0,D907-Settings!$B$9))))</f>
        <v/>
      </c>
      <c r="G907" s="33" t="str">
        <f aca="false">IF(F907="","",IFERROR(INDEX(Employees!$I$5:$I$104,MATCH(B907,Employees!$A$5:$A$104,0)),0))</f>
        <v/>
      </c>
      <c r="H907" s="34" t="str">
        <f aca="false">IF(F907="","",ROUND(F907*G907,0))</f>
        <v/>
      </c>
      <c r="I907" s="35" t="str">
        <f aca="false">IF(A907="","","Q"&amp;(INT(MOD(MONTH(A907)-4,12)/3)+1)&amp;" "&amp;IF(MONTH(A907)&gt;=4,YEAR(A907),YEAR(A907)-1)&amp;"-"&amp;RIGHT(IF(MONTH(A907)&gt;=4,YEAR(A907),YEAR(A907)-1)+1,2))</f>
        <v/>
      </c>
      <c r="J907" s="27"/>
      <c r="K907" s="27"/>
    </row>
    <row r="908" customFormat="false" ht="15" hidden="false" customHeight="true" outlineLevel="0" collapsed="false">
      <c r="A908" s="36"/>
      <c r="B908" s="27"/>
      <c r="C908" s="30" t="str">
        <f aca="false">IF(B908="","",IFERROR(INDEX(Employees!$B$5:$B$104,MATCH(B908,Employees!$A$5:$A$104,0)),"Unknown code"))</f>
        <v/>
      </c>
      <c r="D908" s="37"/>
      <c r="E908" s="27"/>
      <c r="F908" s="32" t="str">
        <f aca="false">IF(OR(A908="",B908=""),"",IF(Settings!$B$13="Y",INT(IF(UPPER(E908)="Y",D908,MAX(0,D908-Settings!$B$9)))+IF(MOD(IF(UPPER(E908)="Y",D908,MAX(0,D908-Settings!$B$9)),1)&lt;0.25,0,IF(MOD(IF(UPPER(E908)="Y",D908,MAX(0,D908-Settings!$B$9)),1)&lt;=0.5,0.5,1)),IF(UPPER(E908)="Y",D908,MAX(0,D908-Settings!$B$9))))</f>
        <v/>
      </c>
      <c r="G908" s="33" t="str">
        <f aca="false">IF(F908="","",IFERROR(INDEX(Employees!$I$5:$I$104,MATCH(B908,Employees!$A$5:$A$104,0)),0))</f>
        <v/>
      </c>
      <c r="H908" s="34" t="str">
        <f aca="false">IF(F908="","",ROUND(F908*G908,0))</f>
        <v/>
      </c>
      <c r="I908" s="35" t="str">
        <f aca="false">IF(A908="","","Q"&amp;(INT(MOD(MONTH(A908)-4,12)/3)+1)&amp;" "&amp;IF(MONTH(A908)&gt;=4,YEAR(A908),YEAR(A908)-1)&amp;"-"&amp;RIGHT(IF(MONTH(A908)&gt;=4,YEAR(A908),YEAR(A908)-1)+1,2))</f>
        <v/>
      </c>
      <c r="J908" s="27"/>
      <c r="K908" s="27"/>
    </row>
    <row r="909" customFormat="false" ht="15" hidden="false" customHeight="true" outlineLevel="0" collapsed="false">
      <c r="A909" s="36"/>
      <c r="B909" s="27"/>
      <c r="C909" s="30" t="str">
        <f aca="false">IF(B909="","",IFERROR(INDEX(Employees!$B$5:$B$104,MATCH(B909,Employees!$A$5:$A$104,0)),"Unknown code"))</f>
        <v/>
      </c>
      <c r="D909" s="37"/>
      <c r="E909" s="27"/>
      <c r="F909" s="32" t="str">
        <f aca="false">IF(OR(A909="",B909=""),"",IF(Settings!$B$13="Y",INT(IF(UPPER(E909)="Y",D909,MAX(0,D909-Settings!$B$9)))+IF(MOD(IF(UPPER(E909)="Y",D909,MAX(0,D909-Settings!$B$9)),1)&lt;0.25,0,IF(MOD(IF(UPPER(E909)="Y",D909,MAX(0,D909-Settings!$B$9)),1)&lt;=0.5,0.5,1)),IF(UPPER(E909)="Y",D909,MAX(0,D909-Settings!$B$9))))</f>
        <v/>
      </c>
      <c r="G909" s="33" t="str">
        <f aca="false">IF(F909="","",IFERROR(INDEX(Employees!$I$5:$I$104,MATCH(B909,Employees!$A$5:$A$104,0)),0))</f>
        <v/>
      </c>
      <c r="H909" s="34" t="str">
        <f aca="false">IF(F909="","",ROUND(F909*G909,0))</f>
        <v/>
      </c>
      <c r="I909" s="35" t="str">
        <f aca="false">IF(A909="","","Q"&amp;(INT(MOD(MONTH(A909)-4,12)/3)+1)&amp;" "&amp;IF(MONTH(A909)&gt;=4,YEAR(A909),YEAR(A909)-1)&amp;"-"&amp;RIGHT(IF(MONTH(A909)&gt;=4,YEAR(A909),YEAR(A909)-1)+1,2))</f>
        <v/>
      </c>
      <c r="J909" s="27"/>
      <c r="K909" s="27"/>
    </row>
    <row r="910" customFormat="false" ht="15" hidden="false" customHeight="true" outlineLevel="0" collapsed="false">
      <c r="A910" s="36"/>
      <c r="B910" s="27"/>
      <c r="C910" s="30" t="str">
        <f aca="false">IF(B910="","",IFERROR(INDEX(Employees!$B$5:$B$104,MATCH(B910,Employees!$A$5:$A$104,0)),"Unknown code"))</f>
        <v/>
      </c>
      <c r="D910" s="37"/>
      <c r="E910" s="27"/>
      <c r="F910" s="32" t="str">
        <f aca="false">IF(OR(A910="",B910=""),"",IF(Settings!$B$13="Y",INT(IF(UPPER(E910)="Y",D910,MAX(0,D910-Settings!$B$9)))+IF(MOD(IF(UPPER(E910)="Y",D910,MAX(0,D910-Settings!$B$9)),1)&lt;0.25,0,IF(MOD(IF(UPPER(E910)="Y",D910,MAX(0,D910-Settings!$B$9)),1)&lt;=0.5,0.5,1)),IF(UPPER(E910)="Y",D910,MAX(0,D910-Settings!$B$9))))</f>
        <v/>
      </c>
      <c r="G910" s="33" t="str">
        <f aca="false">IF(F910="","",IFERROR(INDEX(Employees!$I$5:$I$104,MATCH(B910,Employees!$A$5:$A$104,0)),0))</f>
        <v/>
      </c>
      <c r="H910" s="34" t="str">
        <f aca="false">IF(F910="","",ROUND(F910*G910,0))</f>
        <v/>
      </c>
      <c r="I910" s="35" t="str">
        <f aca="false">IF(A910="","","Q"&amp;(INT(MOD(MONTH(A910)-4,12)/3)+1)&amp;" "&amp;IF(MONTH(A910)&gt;=4,YEAR(A910),YEAR(A910)-1)&amp;"-"&amp;RIGHT(IF(MONTH(A910)&gt;=4,YEAR(A910),YEAR(A910)-1)+1,2))</f>
        <v/>
      </c>
      <c r="J910" s="27"/>
      <c r="K910" s="27"/>
    </row>
    <row r="911" customFormat="false" ht="15" hidden="false" customHeight="true" outlineLevel="0" collapsed="false">
      <c r="A911" s="36"/>
      <c r="B911" s="27"/>
      <c r="C911" s="30" t="str">
        <f aca="false">IF(B911="","",IFERROR(INDEX(Employees!$B$5:$B$104,MATCH(B911,Employees!$A$5:$A$104,0)),"Unknown code"))</f>
        <v/>
      </c>
      <c r="D911" s="37"/>
      <c r="E911" s="27"/>
      <c r="F911" s="32" t="str">
        <f aca="false">IF(OR(A911="",B911=""),"",IF(Settings!$B$13="Y",INT(IF(UPPER(E911)="Y",D911,MAX(0,D911-Settings!$B$9)))+IF(MOD(IF(UPPER(E911)="Y",D911,MAX(0,D911-Settings!$B$9)),1)&lt;0.25,0,IF(MOD(IF(UPPER(E911)="Y",D911,MAX(0,D911-Settings!$B$9)),1)&lt;=0.5,0.5,1)),IF(UPPER(E911)="Y",D911,MAX(0,D911-Settings!$B$9))))</f>
        <v/>
      </c>
      <c r="G911" s="33" t="str">
        <f aca="false">IF(F911="","",IFERROR(INDEX(Employees!$I$5:$I$104,MATCH(B911,Employees!$A$5:$A$104,0)),0))</f>
        <v/>
      </c>
      <c r="H911" s="34" t="str">
        <f aca="false">IF(F911="","",ROUND(F911*G911,0))</f>
        <v/>
      </c>
      <c r="I911" s="35" t="str">
        <f aca="false">IF(A911="","","Q"&amp;(INT(MOD(MONTH(A911)-4,12)/3)+1)&amp;" "&amp;IF(MONTH(A911)&gt;=4,YEAR(A911),YEAR(A911)-1)&amp;"-"&amp;RIGHT(IF(MONTH(A911)&gt;=4,YEAR(A911),YEAR(A911)-1)+1,2))</f>
        <v/>
      </c>
      <c r="J911" s="27"/>
      <c r="K911" s="27"/>
    </row>
    <row r="912" customFormat="false" ht="15" hidden="false" customHeight="true" outlineLevel="0" collapsed="false">
      <c r="A912" s="36"/>
      <c r="B912" s="27"/>
      <c r="C912" s="30" t="str">
        <f aca="false">IF(B912="","",IFERROR(INDEX(Employees!$B$5:$B$104,MATCH(B912,Employees!$A$5:$A$104,0)),"Unknown code"))</f>
        <v/>
      </c>
      <c r="D912" s="37"/>
      <c r="E912" s="27"/>
      <c r="F912" s="32" t="str">
        <f aca="false">IF(OR(A912="",B912=""),"",IF(Settings!$B$13="Y",INT(IF(UPPER(E912)="Y",D912,MAX(0,D912-Settings!$B$9)))+IF(MOD(IF(UPPER(E912)="Y",D912,MAX(0,D912-Settings!$B$9)),1)&lt;0.25,0,IF(MOD(IF(UPPER(E912)="Y",D912,MAX(0,D912-Settings!$B$9)),1)&lt;=0.5,0.5,1)),IF(UPPER(E912)="Y",D912,MAX(0,D912-Settings!$B$9))))</f>
        <v/>
      </c>
      <c r="G912" s="33" t="str">
        <f aca="false">IF(F912="","",IFERROR(INDEX(Employees!$I$5:$I$104,MATCH(B912,Employees!$A$5:$A$104,0)),0))</f>
        <v/>
      </c>
      <c r="H912" s="34" t="str">
        <f aca="false">IF(F912="","",ROUND(F912*G912,0))</f>
        <v/>
      </c>
      <c r="I912" s="35" t="str">
        <f aca="false">IF(A912="","","Q"&amp;(INT(MOD(MONTH(A912)-4,12)/3)+1)&amp;" "&amp;IF(MONTH(A912)&gt;=4,YEAR(A912),YEAR(A912)-1)&amp;"-"&amp;RIGHT(IF(MONTH(A912)&gt;=4,YEAR(A912),YEAR(A912)-1)+1,2))</f>
        <v/>
      </c>
      <c r="J912" s="27"/>
      <c r="K912" s="27"/>
    </row>
    <row r="913" customFormat="false" ht="15" hidden="false" customHeight="true" outlineLevel="0" collapsed="false">
      <c r="A913" s="36"/>
      <c r="B913" s="27"/>
      <c r="C913" s="30" t="str">
        <f aca="false">IF(B913="","",IFERROR(INDEX(Employees!$B$5:$B$104,MATCH(B913,Employees!$A$5:$A$104,0)),"Unknown code"))</f>
        <v/>
      </c>
      <c r="D913" s="37"/>
      <c r="E913" s="27"/>
      <c r="F913" s="32" t="str">
        <f aca="false">IF(OR(A913="",B913=""),"",IF(Settings!$B$13="Y",INT(IF(UPPER(E913)="Y",D913,MAX(0,D913-Settings!$B$9)))+IF(MOD(IF(UPPER(E913)="Y",D913,MAX(0,D913-Settings!$B$9)),1)&lt;0.25,0,IF(MOD(IF(UPPER(E913)="Y",D913,MAX(0,D913-Settings!$B$9)),1)&lt;=0.5,0.5,1)),IF(UPPER(E913)="Y",D913,MAX(0,D913-Settings!$B$9))))</f>
        <v/>
      </c>
      <c r="G913" s="33" t="str">
        <f aca="false">IF(F913="","",IFERROR(INDEX(Employees!$I$5:$I$104,MATCH(B913,Employees!$A$5:$A$104,0)),0))</f>
        <v/>
      </c>
      <c r="H913" s="34" t="str">
        <f aca="false">IF(F913="","",ROUND(F913*G913,0))</f>
        <v/>
      </c>
      <c r="I913" s="35" t="str">
        <f aca="false">IF(A913="","","Q"&amp;(INT(MOD(MONTH(A913)-4,12)/3)+1)&amp;" "&amp;IF(MONTH(A913)&gt;=4,YEAR(A913),YEAR(A913)-1)&amp;"-"&amp;RIGHT(IF(MONTH(A913)&gt;=4,YEAR(A913),YEAR(A913)-1)+1,2))</f>
        <v/>
      </c>
      <c r="J913" s="27"/>
      <c r="K913" s="27"/>
    </row>
    <row r="914" customFormat="false" ht="15" hidden="false" customHeight="true" outlineLevel="0" collapsed="false">
      <c r="A914" s="36"/>
      <c r="B914" s="27"/>
      <c r="C914" s="30" t="str">
        <f aca="false">IF(B914="","",IFERROR(INDEX(Employees!$B$5:$B$104,MATCH(B914,Employees!$A$5:$A$104,0)),"Unknown code"))</f>
        <v/>
      </c>
      <c r="D914" s="37"/>
      <c r="E914" s="27"/>
      <c r="F914" s="32" t="str">
        <f aca="false">IF(OR(A914="",B914=""),"",IF(Settings!$B$13="Y",INT(IF(UPPER(E914)="Y",D914,MAX(0,D914-Settings!$B$9)))+IF(MOD(IF(UPPER(E914)="Y",D914,MAX(0,D914-Settings!$B$9)),1)&lt;0.25,0,IF(MOD(IF(UPPER(E914)="Y",D914,MAX(0,D914-Settings!$B$9)),1)&lt;=0.5,0.5,1)),IF(UPPER(E914)="Y",D914,MAX(0,D914-Settings!$B$9))))</f>
        <v/>
      </c>
      <c r="G914" s="33" t="str">
        <f aca="false">IF(F914="","",IFERROR(INDEX(Employees!$I$5:$I$104,MATCH(B914,Employees!$A$5:$A$104,0)),0))</f>
        <v/>
      </c>
      <c r="H914" s="34" t="str">
        <f aca="false">IF(F914="","",ROUND(F914*G914,0))</f>
        <v/>
      </c>
      <c r="I914" s="35" t="str">
        <f aca="false">IF(A914="","","Q"&amp;(INT(MOD(MONTH(A914)-4,12)/3)+1)&amp;" "&amp;IF(MONTH(A914)&gt;=4,YEAR(A914),YEAR(A914)-1)&amp;"-"&amp;RIGHT(IF(MONTH(A914)&gt;=4,YEAR(A914),YEAR(A914)-1)+1,2))</f>
        <v/>
      </c>
      <c r="J914" s="27"/>
      <c r="K914" s="27"/>
    </row>
    <row r="915" customFormat="false" ht="15" hidden="false" customHeight="true" outlineLevel="0" collapsed="false">
      <c r="A915" s="36"/>
      <c r="B915" s="27"/>
      <c r="C915" s="30" t="str">
        <f aca="false">IF(B915="","",IFERROR(INDEX(Employees!$B$5:$B$104,MATCH(B915,Employees!$A$5:$A$104,0)),"Unknown code"))</f>
        <v/>
      </c>
      <c r="D915" s="37"/>
      <c r="E915" s="27"/>
      <c r="F915" s="32" t="str">
        <f aca="false">IF(OR(A915="",B915=""),"",IF(Settings!$B$13="Y",INT(IF(UPPER(E915)="Y",D915,MAX(0,D915-Settings!$B$9)))+IF(MOD(IF(UPPER(E915)="Y",D915,MAX(0,D915-Settings!$B$9)),1)&lt;0.25,0,IF(MOD(IF(UPPER(E915)="Y",D915,MAX(0,D915-Settings!$B$9)),1)&lt;=0.5,0.5,1)),IF(UPPER(E915)="Y",D915,MAX(0,D915-Settings!$B$9))))</f>
        <v/>
      </c>
      <c r="G915" s="33" t="str">
        <f aca="false">IF(F915="","",IFERROR(INDEX(Employees!$I$5:$I$104,MATCH(B915,Employees!$A$5:$A$104,0)),0))</f>
        <v/>
      </c>
      <c r="H915" s="34" t="str">
        <f aca="false">IF(F915="","",ROUND(F915*G915,0))</f>
        <v/>
      </c>
      <c r="I915" s="35" t="str">
        <f aca="false">IF(A915="","","Q"&amp;(INT(MOD(MONTH(A915)-4,12)/3)+1)&amp;" "&amp;IF(MONTH(A915)&gt;=4,YEAR(A915),YEAR(A915)-1)&amp;"-"&amp;RIGHT(IF(MONTH(A915)&gt;=4,YEAR(A915),YEAR(A915)-1)+1,2))</f>
        <v/>
      </c>
      <c r="J915" s="27"/>
      <c r="K915" s="27"/>
    </row>
    <row r="916" customFormat="false" ht="15" hidden="false" customHeight="true" outlineLevel="0" collapsed="false">
      <c r="A916" s="36"/>
      <c r="B916" s="27"/>
      <c r="C916" s="30" t="str">
        <f aca="false">IF(B916="","",IFERROR(INDEX(Employees!$B$5:$B$104,MATCH(B916,Employees!$A$5:$A$104,0)),"Unknown code"))</f>
        <v/>
      </c>
      <c r="D916" s="37"/>
      <c r="E916" s="27"/>
      <c r="F916" s="32" t="str">
        <f aca="false">IF(OR(A916="",B916=""),"",IF(Settings!$B$13="Y",INT(IF(UPPER(E916)="Y",D916,MAX(0,D916-Settings!$B$9)))+IF(MOD(IF(UPPER(E916)="Y",D916,MAX(0,D916-Settings!$B$9)),1)&lt;0.25,0,IF(MOD(IF(UPPER(E916)="Y",D916,MAX(0,D916-Settings!$B$9)),1)&lt;=0.5,0.5,1)),IF(UPPER(E916)="Y",D916,MAX(0,D916-Settings!$B$9))))</f>
        <v/>
      </c>
      <c r="G916" s="33" t="str">
        <f aca="false">IF(F916="","",IFERROR(INDEX(Employees!$I$5:$I$104,MATCH(B916,Employees!$A$5:$A$104,0)),0))</f>
        <v/>
      </c>
      <c r="H916" s="34" t="str">
        <f aca="false">IF(F916="","",ROUND(F916*G916,0))</f>
        <v/>
      </c>
      <c r="I916" s="35" t="str">
        <f aca="false">IF(A916="","","Q"&amp;(INT(MOD(MONTH(A916)-4,12)/3)+1)&amp;" "&amp;IF(MONTH(A916)&gt;=4,YEAR(A916),YEAR(A916)-1)&amp;"-"&amp;RIGHT(IF(MONTH(A916)&gt;=4,YEAR(A916),YEAR(A916)-1)+1,2))</f>
        <v/>
      </c>
      <c r="J916" s="27"/>
      <c r="K916" s="27"/>
    </row>
    <row r="917" customFormat="false" ht="15" hidden="false" customHeight="true" outlineLevel="0" collapsed="false">
      <c r="A917" s="36"/>
      <c r="B917" s="27"/>
      <c r="C917" s="30" t="str">
        <f aca="false">IF(B917="","",IFERROR(INDEX(Employees!$B$5:$B$104,MATCH(B917,Employees!$A$5:$A$104,0)),"Unknown code"))</f>
        <v/>
      </c>
      <c r="D917" s="37"/>
      <c r="E917" s="27"/>
      <c r="F917" s="32" t="str">
        <f aca="false">IF(OR(A917="",B917=""),"",IF(Settings!$B$13="Y",INT(IF(UPPER(E917)="Y",D917,MAX(0,D917-Settings!$B$9)))+IF(MOD(IF(UPPER(E917)="Y",D917,MAX(0,D917-Settings!$B$9)),1)&lt;0.25,0,IF(MOD(IF(UPPER(E917)="Y",D917,MAX(0,D917-Settings!$B$9)),1)&lt;=0.5,0.5,1)),IF(UPPER(E917)="Y",D917,MAX(0,D917-Settings!$B$9))))</f>
        <v/>
      </c>
      <c r="G917" s="33" t="str">
        <f aca="false">IF(F917="","",IFERROR(INDEX(Employees!$I$5:$I$104,MATCH(B917,Employees!$A$5:$A$104,0)),0))</f>
        <v/>
      </c>
      <c r="H917" s="34" t="str">
        <f aca="false">IF(F917="","",ROUND(F917*G917,0))</f>
        <v/>
      </c>
      <c r="I917" s="35" t="str">
        <f aca="false">IF(A917="","","Q"&amp;(INT(MOD(MONTH(A917)-4,12)/3)+1)&amp;" "&amp;IF(MONTH(A917)&gt;=4,YEAR(A917),YEAR(A917)-1)&amp;"-"&amp;RIGHT(IF(MONTH(A917)&gt;=4,YEAR(A917),YEAR(A917)-1)+1,2))</f>
        <v/>
      </c>
      <c r="J917" s="27"/>
      <c r="K917" s="27"/>
    </row>
    <row r="918" customFormat="false" ht="15" hidden="false" customHeight="true" outlineLevel="0" collapsed="false">
      <c r="A918" s="36"/>
      <c r="B918" s="27"/>
      <c r="C918" s="30" t="str">
        <f aca="false">IF(B918="","",IFERROR(INDEX(Employees!$B$5:$B$104,MATCH(B918,Employees!$A$5:$A$104,0)),"Unknown code"))</f>
        <v/>
      </c>
      <c r="D918" s="37"/>
      <c r="E918" s="27"/>
      <c r="F918" s="32" t="str">
        <f aca="false">IF(OR(A918="",B918=""),"",IF(Settings!$B$13="Y",INT(IF(UPPER(E918)="Y",D918,MAX(0,D918-Settings!$B$9)))+IF(MOD(IF(UPPER(E918)="Y",D918,MAX(0,D918-Settings!$B$9)),1)&lt;0.25,0,IF(MOD(IF(UPPER(E918)="Y",D918,MAX(0,D918-Settings!$B$9)),1)&lt;=0.5,0.5,1)),IF(UPPER(E918)="Y",D918,MAX(0,D918-Settings!$B$9))))</f>
        <v/>
      </c>
      <c r="G918" s="33" t="str">
        <f aca="false">IF(F918="","",IFERROR(INDEX(Employees!$I$5:$I$104,MATCH(B918,Employees!$A$5:$A$104,0)),0))</f>
        <v/>
      </c>
      <c r="H918" s="34" t="str">
        <f aca="false">IF(F918="","",ROUND(F918*G918,0))</f>
        <v/>
      </c>
      <c r="I918" s="35" t="str">
        <f aca="false">IF(A918="","","Q"&amp;(INT(MOD(MONTH(A918)-4,12)/3)+1)&amp;" "&amp;IF(MONTH(A918)&gt;=4,YEAR(A918),YEAR(A918)-1)&amp;"-"&amp;RIGHT(IF(MONTH(A918)&gt;=4,YEAR(A918),YEAR(A918)-1)+1,2))</f>
        <v/>
      </c>
      <c r="J918" s="27"/>
      <c r="K918" s="27"/>
    </row>
    <row r="919" customFormat="false" ht="15" hidden="false" customHeight="true" outlineLevel="0" collapsed="false">
      <c r="A919" s="36"/>
      <c r="B919" s="27"/>
      <c r="C919" s="30" t="str">
        <f aca="false">IF(B919="","",IFERROR(INDEX(Employees!$B$5:$B$104,MATCH(B919,Employees!$A$5:$A$104,0)),"Unknown code"))</f>
        <v/>
      </c>
      <c r="D919" s="37"/>
      <c r="E919" s="27"/>
      <c r="F919" s="32" t="str">
        <f aca="false">IF(OR(A919="",B919=""),"",IF(Settings!$B$13="Y",INT(IF(UPPER(E919)="Y",D919,MAX(0,D919-Settings!$B$9)))+IF(MOD(IF(UPPER(E919)="Y",D919,MAX(0,D919-Settings!$B$9)),1)&lt;0.25,0,IF(MOD(IF(UPPER(E919)="Y",D919,MAX(0,D919-Settings!$B$9)),1)&lt;=0.5,0.5,1)),IF(UPPER(E919)="Y",D919,MAX(0,D919-Settings!$B$9))))</f>
        <v/>
      </c>
      <c r="G919" s="33" t="str">
        <f aca="false">IF(F919="","",IFERROR(INDEX(Employees!$I$5:$I$104,MATCH(B919,Employees!$A$5:$A$104,0)),0))</f>
        <v/>
      </c>
      <c r="H919" s="34" t="str">
        <f aca="false">IF(F919="","",ROUND(F919*G919,0))</f>
        <v/>
      </c>
      <c r="I919" s="35" t="str">
        <f aca="false">IF(A919="","","Q"&amp;(INT(MOD(MONTH(A919)-4,12)/3)+1)&amp;" "&amp;IF(MONTH(A919)&gt;=4,YEAR(A919),YEAR(A919)-1)&amp;"-"&amp;RIGHT(IF(MONTH(A919)&gt;=4,YEAR(A919),YEAR(A919)-1)+1,2))</f>
        <v/>
      </c>
      <c r="J919" s="27"/>
      <c r="K919" s="27"/>
    </row>
    <row r="920" customFormat="false" ht="15" hidden="false" customHeight="true" outlineLevel="0" collapsed="false">
      <c r="A920" s="36"/>
      <c r="B920" s="27"/>
      <c r="C920" s="30" t="str">
        <f aca="false">IF(B920="","",IFERROR(INDEX(Employees!$B$5:$B$104,MATCH(B920,Employees!$A$5:$A$104,0)),"Unknown code"))</f>
        <v/>
      </c>
      <c r="D920" s="37"/>
      <c r="E920" s="27"/>
      <c r="F920" s="32" t="str">
        <f aca="false">IF(OR(A920="",B920=""),"",IF(Settings!$B$13="Y",INT(IF(UPPER(E920)="Y",D920,MAX(0,D920-Settings!$B$9)))+IF(MOD(IF(UPPER(E920)="Y",D920,MAX(0,D920-Settings!$B$9)),1)&lt;0.25,0,IF(MOD(IF(UPPER(E920)="Y",D920,MAX(0,D920-Settings!$B$9)),1)&lt;=0.5,0.5,1)),IF(UPPER(E920)="Y",D920,MAX(0,D920-Settings!$B$9))))</f>
        <v/>
      </c>
      <c r="G920" s="33" t="str">
        <f aca="false">IF(F920="","",IFERROR(INDEX(Employees!$I$5:$I$104,MATCH(B920,Employees!$A$5:$A$104,0)),0))</f>
        <v/>
      </c>
      <c r="H920" s="34" t="str">
        <f aca="false">IF(F920="","",ROUND(F920*G920,0))</f>
        <v/>
      </c>
      <c r="I920" s="35" t="str">
        <f aca="false">IF(A920="","","Q"&amp;(INT(MOD(MONTH(A920)-4,12)/3)+1)&amp;" "&amp;IF(MONTH(A920)&gt;=4,YEAR(A920),YEAR(A920)-1)&amp;"-"&amp;RIGHT(IF(MONTH(A920)&gt;=4,YEAR(A920),YEAR(A920)-1)+1,2))</f>
        <v/>
      </c>
      <c r="J920" s="27"/>
      <c r="K920" s="27"/>
    </row>
    <row r="921" customFormat="false" ht="15" hidden="false" customHeight="true" outlineLevel="0" collapsed="false">
      <c r="A921" s="36"/>
      <c r="B921" s="27"/>
      <c r="C921" s="30" t="str">
        <f aca="false">IF(B921="","",IFERROR(INDEX(Employees!$B$5:$B$104,MATCH(B921,Employees!$A$5:$A$104,0)),"Unknown code"))</f>
        <v/>
      </c>
      <c r="D921" s="37"/>
      <c r="E921" s="27"/>
      <c r="F921" s="32" t="str">
        <f aca="false">IF(OR(A921="",B921=""),"",IF(Settings!$B$13="Y",INT(IF(UPPER(E921)="Y",D921,MAX(0,D921-Settings!$B$9)))+IF(MOD(IF(UPPER(E921)="Y",D921,MAX(0,D921-Settings!$B$9)),1)&lt;0.25,0,IF(MOD(IF(UPPER(E921)="Y",D921,MAX(0,D921-Settings!$B$9)),1)&lt;=0.5,0.5,1)),IF(UPPER(E921)="Y",D921,MAX(0,D921-Settings!$B$9))))</f>
        <v/>
      </c>
      <c r="G921" s="33" t="str">
        <f aca="false">IF(F921="","",IFERROR(INDEX(Employees!$I$5:$I$104,MATCH(B921,Employees!$A$5:$A$104,0)),0))</f>
        <v/>
      </c>
      <c r="H921" s="34" t="str">
        <f aca="false">IF(F921="","",ROUND(F921*G921,0))</f>
        <v/>
      </c>
      <c r="I921" s="35" t="str">
        <f aca="false">IF(A921="","","Q"&amp;(INT(MOD(MONTH(A921)-4,12)/3)+1)&amp;" "&amp;IF(MONTH(A921)&gt;=4,YEAR(A921),YEAR(A921)-1)&amp;"-"&amp;RIGHT(IF(MONTH(A921)&gt;=4,YEAR(A921),YEAR(A921)-1)+1,2))</f>
        <v/>
      </c>
      <c r="J921" s="27"/>
      <c r="K921" s="27"/>
    </row>
    <row r="922" customFormat="false" ht="15" hidden="false" customHeight="true" outlineLevel="0" collapsed="false">
      <c r="A922" s="36"/>
      <c r="B922" s="27"/>
      <c r="C922" s="30" t="str">
        <f aca="false">IF(B922="","",IFERROR(INDEX(Employees!$B$5:$B$104,MATCH(B922,Employees!$A$5:$A$104,0)),"Unknown code"))</f>
        <v/>
      </c>
      <c r="D922" s="37"/>
      <c r="E922" s="27"/>
      <c r="F922" s="32" t="str">
        <f aca="false">IF(OR(A922="",B922=""),"",IF(Settings!$B$13="Y",INT(IF(UPPER(E922)="Y",D922,MAX(0,D922-Settings!$B$9)))+IF(MOD(IF(UPPER(E922)="Y",D922,MAX(0,D922-Settings!$B$9)),1)&lt;0.25,0,IF(MOD(IF(UPPER(E922)="Y",D922,MAX(0,D922-Settings!$B$9)),1)&lt;=0.5,0.5,1)),IF(UPPER(E922)="Y",D922,MAX(0,D922-Settings!$B$9))))</f>
        <v/>
      </c>
      <c r="G922" s="33" t="str">
        <f aca="false">IF(F922="","",IFERROR(INDEX(Employees!$I$5:$I$104,MATCH(B922,Employees!$A$5:$A$104,0)),0))</f>
        <v/>
      </c>
      <c r="H922" s="34" t="str">
        <f aca="false">IF(F922="","",ROUND(F922*G922,0))</f>
        <v/>
      </c>
      <c r="I922" s="35" t="str">
        <f aca="false">IF(A922="","","Q"&amp;(INT(MOD(MONTH(A922)-4,12)/3)+1)&amp;" "&amp;IF(MONTH(A922)&gt;=4,YEAR(A922),YEAR(A922)-1)&amp;"-"&amp;RIGHT(IF(MONTH(A922)&gt;=4,YEAR(A922),YEAR(A922)-1)+1,2))</f>
        <v/>
      </c>
      <c r="J922" s="27"/>
      <c r="K922" s="27"/>
    </row>
    <row r="923" customFormat="false" ht="15" hidden="false" customHeight="true" outlineLevel="0" collapsed="false">
      <c r="A923" s="36"/>
      <c r="B923" s="27"/>
      <c r="C923" s="30" t="str">
        <f aca="false">IF(B923="","",IFERROR(INDEX(Employees!$B$5:$B$104,MATCH(B923,Employees!$A$5:$A$104,0)),"Unknown code"))</f>
        <v/>
      </c>
      <c r="D923" s="37"/>
      <c r="E923" s="27"/>
      <c r="F923" s="32" t="str">
        <f aca="false">IF(OR(A923="",B923=""),"",IF(Settings!$B$13="Y",INT(IF(UPPER(E923)="Y",D923,MAX(0,D923-Settings!$B$9)))+IF(MOD(IF(UPPER(E923)="Y",D923,MAX(0,D923-Settings!$B$9)),1)&lt;0.25,0,IF(MOD(IF(UPPER(E923)="Y",D923,MAX(0,D923-Settings!$B$9)),1)&lt;=0.5,0.5,1)),IF(UPPER(E923)="Y",D923,MAX(0,D923-Settings!$B$9))))</f>
        <v/>
      </c>
      <c r="G923" s="33" t="str">
        <f aca="false">IF(F923="","",IFERROR(INDEX(Employees!$I$5:$I$104,MATCH(B923,Employees!$A$5:$A$104,0)),0))</f>
        <v/>
      </c>
      <c r="H923" s="34" t="str">
        <f aca="false">IF(F923="","",ROUND(F923*G923,0))</f>
        <v/>
      </c>
      <c r="I923" s="35" t="str">
        <f aca="false">IF(A923="","","Q"&amp;(INT(MOD(MONTH(A923)-4,12)/3)+1)&amp;" "&amp;IF(MONTH(A923)&gt;=4,YEAR(A923),YEAR(A923)-1)&amp;"-"&amp;RIGHT(IF(MONTH(A923)&gt;=4,YEAR(A923),YEAR(A923)-1)+1,2))</f>
        <v/>
      </c>
      <c r="J923" s="27"/>
      <c r="K923" s="27"/>
    </row>
    <row r="924" customFormat="false" ht="15" hidden="false" customHeight="true" outlineLevel="0" collapsed="false">
      <c r="A924" s="36"/>
      <c r="B924" s="27"/>
      <c r="C924" s="30" t="str">
        <f aca="false">IF(B924="","",IFERROR(INDEX(Employees!$B$5:$B$104,MATCH(B924,Employees!$A$5:$A$104,0)),"Unknown code"))</f>
        <v/>
      </c>
      <c r="D924" s="37"/>
      <c r="E924" s="27"/>
      <c r="F924" s="32" t="str">
        <f aca="false">IF(OR(A924="",B924=""),"",IF(Settings!$B$13="Y",INT(IF(UPPER(E924)="Y",D924,MAX(0,D924-Settings!$B$9)))+IF(MOD(IF(UPPER(E924)="Y",D924,MAX(0,D924-Settings!$B$9)),1)&lt;0.25,0,IF(MOD(IF(UPPER(E924)="Y",D924,MAX(0,D924-Settings!$B$9)),1)&lt;=0.5,0.5,1)),IF(UPPER(E924)="Y",D924,MAX(0,D924-Settings!$B$9))))</f>
        <v/>
      </c>
      <c r="G924" s="33" t="str">
        <f aca="false">IF(F924="","",IFERROR(INDEX(Employees!$I$5:$I$104,MATCH(B924,Employees!$A$5:$A$104,0)),0))</f>
        <v/>
      </c>
      <c r="H924" s="34" t="str">
        <f aca="false">IF(F924="","",ROUND(F924*G924,0))</f>
        <v/>
      </c>
      <c r="I924" s="35" t="str">
        <f aca="false">IF(A924="","","Q"&amp;(INT(MOD(MONTH(A924)-4,12)/3)+1)&amp;" "&amp;IF(MONTH(A924)&gt;=4,YEAR(A924),YEAR(A924)-1)&amp;"-"&amp;RIGHT(IF(MONTH(A924)&gt;=4,YEAR(A924),YEAR(A924)-1)+1,2))</f>
        <v/>
      </c>
      <c r="J924" s="27"/>
      <c r="K924" s="27"/>
    </row>
    <row r="925" customFormat="false" ht="15" hidden="false" customHeight="true" outlineLevel="0" collapsed="false">
      <c r="A925" s="36"/>
      <c r="B925" s="27"/>
      <c r="C925" s="30" t="str">
        <f aca="false">IF(B925="","",IFERROR(INDEX(Employees!$B$5:$B$104,MATCH(B925,Employees!$A$5:$A$104,0)),"Unknown code"))</f>
        <v/>
      </c>
      <c r="D925" s="37"/>
      <c r="E925" s="27"/>
      <c r="F925" s="32" t="str">
        <f aca="false">IF(OR(A925="",B925=""),"",IF(Settings!$B$13="Y",INT(IF(UPPER(E925)="Y",D925,MAX(0,D925-Settings!$B$9)))+IF(MOD(IF(UPPER(E925)="Y",D925,MAX(0,D925-Settings!$B$9)),1)&lt;0.25,0,IF(MOD(IF(UPPER(E925)="Y",D925,MAX(0,D925-Settings!$B$9)),1)&lt;=0.5,0.5,1)),IF(UPPER(E925)="Y",D925,MAX(0,D925-Settings!$B$9))))</f>
        <v/>
      </c>
      <c r="G925" s="33" t="str">
        <f aca="false">IF(F925="","",IFERROR(INDEX(Employees!$I$5:$I$104,MATCH(B925,Employees!$A$5:$A$104,0)),0))</f>
        <v/>
      </c>
      <c r="H925" s="34" t="str">
        <f aca="false">IF(F925="","",ROUND(F925*G925,0))</f>
        <v/>
      </c>
      <c r="I925" s="35" t="str">
        <f aca="false">IF(A925="","","Q"&amp;(INT(MOD(MONTH(A925)-4,12)/3)+1)&amp;" "&amp;IF(MONTH(A925)&gt;=4,YEAR(A925),YEAR(A925)-1)&amp;"-"&amp;RIGHT(IF(MONTH(A925)&gt;=4,YEAR(A925),YEAR(A925)-1)+1,2))</f>
        <v/>
      </c>
      <c r="J925" s="27"/>
      <c r="K925" s="27"/>
    </row>
    <row r="926" customFormat="false" ht="15" hidden="false" customHeight="true" outlineLevel="0" collapsed="false">
      <c r="A926" s="36"/>
      <c r="B926" s="27"/>
      <c r="C926" s="30" t="str">
        <f aca="false">IF(B926="","",IFERROR(INDEX(Employees!$B$5:$B$104,MATCH(B926,Employees!$A$5:$A$104,0)),"Unknown code"))</f>
        <v/>
      </c>
      <c r="D926" s="37"/>
      <c r="E926" s="27"/>
      <c r="F926" s="32" t="str">
        <f aca="false">IF(OR(A926="",B926=""),"",IF(Settings!$B$13="Y",INT(IF(UPPER(E926)="Y",D926,MAX(0,D926-Settings!$B$9)))+IF(MOD(IF(UPPER(E926)="Y",D926,MAX(0,D926-Settings!$B$9)),1)&lt;0.25,0,IF(MOD(IF(UPPER(E926)="Y",D926,MAX(0,D926-Settings!$B$9)),1)&lt;=0.5,0.5,1)),IF(UPPER(E926)="Y",D926,MAX(0,D926-Settings!$B$9))))</f>
        <v/>
      </c>
      <c r="G926" s="33" t="str">
        <f aca="false">IF(F926="","",IFERROR(INDEX(Employees!$I$5:$I$104,MATCH(B926,Employees!$A$5:$A$104,0)),0))</f>
        <v/>
      </c>
      <c r="H926" s="34" t="str">
        <f aca="false">IF(F926="","",ROUND(F926*G926,0))</f>
        <v/>
      </c>
      <c r="I926" s="35" t="str">
        <f aca="false">IF(A926="","","Q"&amp;(INT(MOD(MONTH(A926)-4,12)/3)+1)&amp;" "&amp;IF(MONTH(A926)&gt;=4,YEAR(A926),YEAR(A926)-1)&amp;"-"&amp;RIGHT(IF(MONTH(A926)&gt;=4,YEAR(A926),YEAR(A926)-1)+1,2))</f>
        <v/>
      </c>
      <c r="J926" s="27"/>
      <c r="K926" s="27"/>
    </row>
    <row r="927" customFormat="false" ht="15" hidden="false" customHeight="true" outlineLevel="0" collapsed="false">
      <c r="A927" s="36"/>
      <c r="B927" s="27"/>
      <c r="C927" s="30" t="str">
        <f aca="false">IF(B927="","",IFERROR(INDEX(Employees!$B$5:$B$104,MATCH(B927,Employees!$A$5:$A$104,0)),"Unknown code"))</f>
        <v/>
      </c>
      <c r="D927" s="37"/>
      <c r="E927" s="27"/>
      <c r="F927" s="32" t="str">
        <f aca="false">IF(OR(A927="",B927=""),"",IF(Settings!$B$13="Y",INT(IF(UPPER(E927)="Y",D927,MAX(0,D927-Settings!$B$9)))+IF(MOD(IF(UPPER(E927)="Y",D927,MAX(0,D927-Settings!$B$9)),1)&lt;0.25,0,IF(MOD(IF(UPPER(E927)="Y",D927,MAX(0,D927-Settings!$B$9)),1)&lt;=0.5,0.5,1)),IF(UPPER(E927)="Y",D927,MAX(0,D927-Settings!$B$9))))</f>
        <v/>
      </c>
      <c r="G927" s="33" t="str">
        <f aca="false">IF(F927="","",IFERROR(INDEX(Employees!$I$5:$I$104,MATCH(B927,Employees!$A$5:$A$104,0)),0))</f>
        <v/>
      </c>
      <c r="H927" s="34" t="str">
        <f aca="false">IF(F927="","",ROUND(F927*G927,0))</f>
        <v/>
      </c>
      <c r="I927" s="35" t="str">
        <f aca="false">IF(A927="","","Q"&amp;(INT(MOD(MONTH(A927)-4,12)/3)+1)&amp;" "&amp;IF(MONTH(A927)&gt;=4,YEAR(A927),YEAR(A927)-1)&amp;"-"&amp;RIGHT(IF(MONTH(A927)&gt;=4,YEAR(A927),YEAR(A927)-1)+1,2))</f>
        <v/>
      </c>
      <c r="J927" s="27"/>
      <c r="K927" s="27"/>
    </row>
    <row r="928" customFormat="false" ht="15" hidden="false" customHeight="true" outlineLevel="0" collapsed="false">
      <c r="A928" s="36"/>
      <c r="B928" s="27"/>
      <c r="C928" s="30" t="str">
        <f aca="false">IF(B928="","",IFERROR(INDEX(Employees!$B$5:$B$104,MATCH(B928,Employees!$A$5:$A$104,0)),"Unknown code"))</f>
        <v/>
      </c>
      <c r="D928" s="37"/>
      <c r="E928" s="27"/>
      <c r="F928" s="32" t="str">
        <f aca="false">IF(OR(A928="",B928=""),"",IF(Settings!$B$13="Y",INT(IF(UPPER(E928)="Y",D928,MAX(0,D928-Settings!$B$9)))+IF(MOD(IF(UPPER(E928)="Y",D928,MAX(0,D928-Settings!$B$9)),1)&lt;0.25,0,IF(MOD(IF(UPPER(E928)="Y",D928,MAX(0,D928-Settings!$B$9)),1)&lt;=0.5,0.5,1)),IF(UPPER(E928)="Y",D928,MAX(0,D928-Settings!$B$9))))</f>
        <v/>
      </c>
      <c r="G928" s="33" t="str">
        <f aca="false">IF(F928="","",IFERROR(INDEX(Employees!$I$5:$I$104,MATCH(B928,Employees!$A$5:$A$104,0)),0))</f>
        <v/>
      </c>
      <c r="H928" s="34" t="str">
        <f aca="false">IF(F928="","",ROUND(F928*G928,0))</f>
        <v/>
      </c>
      <c r="I928" s="35" t="str">
        <f aca="false">IF(A928="","","Q"&amp;(INT(MOD(MONTH(A928)-4,12)/3)+1)&amp;" "&amp;IF(MONTH(A928)&gt;=4,YEAR(A928),YEAR(A928)-1)&amp;"-"&amp;RIGHT(IF(MONTH(A928)&gt;=4,YEAR(A928),YEAR(A928)-1)+1,2))</f>
        <v/>
      </c>
      <c r="J928" s="27"/>
      <c r="K928" s="27"/>
    </row>
    <row r="929" customFormat="false" ht="15" hidden="false" customHeight="true" outlineLevel="0" collapsed="false">
      <c r="A929" s="36"/>
      <c r="B929" s="27"/>
      <c r="C929" s="30" t="str">
        <f aca="false">IF(B929="","",IFERROR(INDEX(Employees!$B$5:$B$104,MATCH(B929,Employees!$A$5:$A$104,0)),"Unknown code"))</f>
        <v/>
      </c>
      <c r="D929" s="37"/>
      <c r="E929" s="27"/>
      <c r="F929" s="32" t="str">
        <f aca="false">IF(OR(A929="",B929=""),"",IF(Settings!$B$13="Y",INT(IF(UPPER(E929)="Y",D929,MAX(0,D929-Settings!$B$9)))+IF(MOD(IF(UPPER(E929)="Y",D929,MAX(0,D929-Settings!$B$9)),1)&lt;0.25,0,IF(MOD(IF(UPPER(E929)="Y",D929,MAX(0,D929-Settings!$B$9)),1)&lt;=0.5,0.5,1)),IF(UPPER(E929)="Y",D929,MAX(0,D929-Settings!$B$9))))</f>
        <v/>
      </c>
      <c r="G929" s="33" t="str">
        <f aca="false">IF(F929="","",IFERROR(INDEX(Employees!$I$5:$I$104,MATCH(B929,Employees!$A$5:$A$104,0)),0))</f>
        <v/>
      </c>
      <c r="H929" s="34" t="str">
        <f aca="false">IF(F929="","",ROUND(F929*G929,0))</f>
        <v/>
      </c>
      <c r="I929" s="35" t="str">
        <f aca="false">IF(A929="","","Q"&amp;(INT(MOD(MONTH(A929)-4,12)/3)+1)&amp;" "&amp;IF(MONTH(A929)&gt;=4,YEAR(A929),YEAR(A929)-1)&amp;"-"&amp;RIGHT(IF(MONTH(A929)&gt;=4,YEAR(A929),YEAR(A929)-1)+1,2))</f>
        <v/>
      </c>
      <c r="J929" s="27"/>
      <c r="K929" s="27"/>
    </row>
    <row r="930" customFormat="false" ht="15" hidden="false" customHeight="true" outlineLevel="0" collapsed="false">
      <c r="A930" s="36"/>
      <c r="B930" s="27"/>
      <c r="C930" s="30" t="str">
        <f aca="false">IF(B930="","",IFERROR(INDEX(Employees!$B$5:$B$104,MATCH(B930,Employees!$A$5:$A$104,0)),"Unknown code"))</f>
        <v/>
      </c>
      <c r="D930" s="37"/>
      <c r="E930" s="27"/>
      <c r="F930" s="32" t="str">
        <f aca="false">IF(OR(A930="",B930=""),"",IF(Settings!$B$13="Y",INT(IF(UPPER(E930)="Y",D930,MAX(0,D930-Settings!$B$9)))+IF(MOD(IF(UPPER(E930)="Y",D930,MAX(0,D930-Settings!$B$9)),1)&lt;0.25,0,IF(MOD(IF(UPPER(E930)="Y",D930,MAX(0,D930-Settings!$B$9)),1)&lt;=0.5,0.5,1)),IF(UPPER(E930)="Y",D930,MAX(0,D930-Settings!$B$9))))</f>
        <v/>
      </c>
      <c r="G930" s="33" t="str">
        <f aca="false">IF(F930="","",IFERROR(INDEX(Employees!$I$5:$I$104,MATCH(B930,Employees!$A$5:$A$104,0)),0))</f>
        <v/>
      </c>
      <c r="H930" s="34" t="str">
        <f aca="false">IF(F930="","",ROUND(F930*G930,0))</f>
        <v/>
      </c>
      <c r="I930" s="35" t="str">
        <f aca="false">IF(A930="","","Q"&amp;(INT(MOD(MONTH(A930)-4,12)/3)+1)&amp;" "&amp;IF(MONTH(A930)&gt;=4,YEAR(A930),YEAR(A930)-1)&amp;"-"&amp;RIGHT(IF(MONTH(A930)&gt;=4,YEAR(A930),YEAR(A930)-1)+1,2))</f>
        <v/>
      </c>
      <c r="J930" s="27"/>
      <c r="K930" s="27"/>
    </row>
    <row r="931" customFormat="false" ht="15" hidden="false" customHeight="true" outlineLevel="0" collapsed="false">
      <c r="A931" s="36"/>
      <c r="B931" s="27"/>
      <c r="C931" s="30" t="str">
        <f aca="false">IF(B931="","",IFERROR(INDEX(Employees!$B$5:$B$104,MATCH(B931,Employees!$A$5:$A$104,0)),"Unknown code"))</f>
        <v/>
      </c>
      <c r="D931" s="37"/>
      <c r="E931" s="27"/>
      <c r="F931" s="32" t="str">
        <f aca="false">IF(OR(A931="",B931=""),"",IF(Settings!$B$13="Y",INT(IF(UPPER(E931)="Y",D931,MAX(0,D931-Settings!$B$9)))+IF(MOD(IF(UPPER(E931)="Y",D931,MAX(0,D931-Settings!$B$9)),1)&lt;0.25,0,IF(MOD(IF(UPPER(E931)="Y",D931,MAX(0,D931-Settings!$B$9)),1)&lt;=0.5,0.5,1)),IF(UPPER(E931)="Y",D931,MAX(0,D931-Settings!$B$9))))</f>
        <v/>
      </c>
      <c r="G931" s="33" t="str">
        <f aca="false">IF(F931="","",IFERROR(INDEX(Employees!$I$5:$I$104,MATCH(B931,Employees!$A$5:$A$104,0)),0))</f>
        <v/>
      </c>
      <c r="H931" s="34" t="str">
        <f aca="false">IF(F931="","",ROUND(F931*G931,0))</f>
        <v/>
      </c>
      <c r="I931" s="35" t="str">
        <f aca="false">IF(A931="","","Q"&amp;(INT(MOD(MONTH(A931)-4,12)/3)+1)&amp;" "&amp;IF(MONTH(A931)&gt;=4,YEAR(A931),YEAR(A931)-1)&amp;"-"&amp;RIGHT(IF(MONTH(A931)&gt;=4,YEAR(A931),YEAR(A931)-1)+1,2))</f>
        <v/>
      </c>
      <c r="J931" s="27"/>
      <c r="K931" s="27"/>
    </row>
    <row r="932" customFormat="false" ht="15" hidden="false" customHeight="true" outlineLevel="0" collapsed="false">
      <c r="A932" s="36"/>
      <c r="B932" s="27"/>
      <c r="C932" s="30" t="str">
        <f aca="false">IF(B932="","",IFERROR(INDEX(Employees!$B$5:$B$104,MATCH(B932,Employees!$A$5:$A$104,0)),"Unknown code"))</f>
        <v/>
      </c>
      <c r="D932" s="37"/>
      <c r="E932" s="27"/>
      <c r="F932" s="32" t="str">
        <f aca="false">IF(OR(A932="",B932=""),"",IF(Settings!$B$13="Y",INT(IF(UPPER(E932)="Y",D932,MAX(0,D932-Settings!$B$9)))+IF(MOD(IF(UPPER(E932)="Y",D932,MAX(0,D932-Settings!$B$9)),1)&lt;0.25,0,IF(MOD(IF(UPPER(E932)="Y",D932,MAX(0,D932-Settings!$B$9)),1)&lt;=0.5,0.5,1)),IF(UPPER(E932)="Y",D932,MAX(0,D932-Settings!$B$9))))</f>
        <v/>
      </c>
      <c r="G932" s="33" t="str">
        <f aca="false">IF(F932="","",IFERROR(INDEX(Employees!$I$5:$I$104,MATCH(B932,Employees!$A$5:$A$104,0)),0))</f>
        <v/>
      </c>
      <c r="H932" s="34" t="str">
        <f aca="false">IF(F932="","",ROUND(F932*G932,0))</f>
        <v/>
      </c>
      <c r="I932" s="35" t="str">
        <f aca="false">IF(A932="","","Q"&amp;(INT(MOD(MONTH(A932)-4,12)/3)+1)&amp;" "&amp;IF(MONTH(A932)&gt;=4,YEAR(A932),YEAR(A932)-1)&amp;"-"&amp;RIGHT(IF(MONTH(A932)&gt;=4,YEAR(A932),YEAR(A932)-1)+1,2))</f>
        <v/>
      </c>
      <c r="J932" s="27"/>
      <c r="K932" s="27"/>
    </row>
    <row r="933" customFormat="false" ht="15" hidden="false" customHeight="true" outlineLevel="0" collapsed="false">
      <c r="A933" s="36"/>
      <c r="B933" s="27"/>
      <c r="C933" s="30" t="str">
        <f aca="false">IF(B933="","",IFERROR(INDEX(Employees!$B$5:$B$104,MATCH(B933,Employees!$A$5:$A$104,0)),"Unknown code"))</f>
        <v/>
      </c>
      <c r="D933" s="37"/>
      <c r="E933" s="27"/>
      <c r="F933" s="32" t="str">
        <f aca="false">IF(OR(A933="",B933=""),"",IF(Settings!$B$13="Y",INT(IF(UPPER(E933)="Y",D933,MAX(0,D933-Settings!$B$9)))+IF(MOD(IF(UPPER(E933)="Y",D933,MAX(0,D933-Settings!$B$9)),1)&lt;0.25,0,IF(MOD(IF(UPPER(E933)="Y",D933,MAX(0,D933-Settings!$B$9)),1)&lt;=0.5,0.5,1)),IF(UPPER(E933)="Y",D933,MAX(0,D933-Settings!$B$9))))</f>
        <v/>
      </c>
      <c r="G933" s="33" t="str">
        <f aca="false">IF(F933="","",IFERROR(INDEX(Employees!$I$5:$I$104,MATCH(B933,Employees!$A$5:$A$104,0)),0))</f>
        <v/>
      </c>
      <c r="H933" s="34" t="str">
        <f aca="false">IF(F933="","",ROUND(F933*G933,0))</f>
        <v/>
      </c>
      <c r="I933" s="35" t="str">
        <f aca="false">IF(A933="","","Q"&amp;(INT(MOD(MONTH(A933)-4,12)/3)+1)&amp;" "&amp;IF(MONTH(A933)&gt;=4,YEAR(A933),YEAR(A933)-1)&amp;"-"&amp;RIGHT(IF(MONTH(A933)&gt;=4,YEAR(A933),YEAR(A933)-1)+1,2))</f>
        <v/>
      </c>
      <c r="J933" s="27"/>
      <c r="K933" s="27"/>
    </row>
    <row r="934" customFormat="false" ht="15" hidden="false" customHeight="true" outlineLevel="0" collapsed="false">
      <c r="A934" s="36"/>
      <c r="B934" s="27"/>
      <c r="C934" s="30" t="str">
        <f aca="false">IF(B934="","",IFERROR(INDEX(Employees!$B$5:$B$104,MATCH(B934,Employees!$A$5:$A$104,0)),"Unknown code"))</f>
        <v/>
      </c>
      <c r="D934" s="37"/>
      <c r="E934" s="27"/>
      <c r="F934" s="32" t="str">
        <f aca="false">IF(OR(A934="",B934=""),"",IF(Settings!$B$13="Y",INT(IF(UPPER(E934)="Y",D934,MAX(0,D934-Settings!$B$9)))+IF(MOD(IF(UPPER(E934)="Y",D934,MAX(0,D934-Settings!$B$9)),1)&lt;0.25,0,IF(MOD(IF(UPPER(E934)="Y",D934,MAX(0,D934-Settings!$B$9)),1)&lt;=0.5,0.5,1)),IF(UPPER(E934)="Y",D934,MAX(0,D934-Settings!$B$9))))</f>
        <v/>
      </c>
      <c r="G934" s="33" t="str">
        <f aca="false">IF(F934="","",IFERROR(INDEX(Employees!$I$5:$I$104,MATCH(B934,Employees!$A$5:$A$104,0)),0))</f>
        <v/>
      </c>
      <c r="H934" s="34" t="str">
        <f aca="false">IF(F934="","",ROUND(F934*G934,0))</f>
        <v/>
      </c>
      <c r="I934" s="35" t="str">
        <f aca="false">IF(A934="","","Q"&amp;(INT(MOD(MONTH(A934)-4,12)/3)+1)&amp;" "&amp;IF(MONTH(A934)&gt;=4,YEAR(A934),YEAR(A934)-1)&amp;"-"&amp;RIGHT(IF(MONTH(A934)&gt;=4,YEAR(A934),YEAR(A934)-1)+1,2))</f>
        <v/>
      </c>
      <c r="J934" s="27"/>
      <c r="K934" s="27"/>
    </row>
    <row r="935" customFormat="false" ht="15" hidden="false" customHeight="true" outlineLevel="0" collapsed="false">
      <c r="A935" s="36"/>
      <c r="B935" s="27"/>
      <c r="C935" s="30" t="str">
        <f aca="false">IF(B935="","",IFERROR(INDEX(Employees!$B$5:$B$104,MATCH(B935,Employees!$A$5:$A$104,0)),"Unknown code"))</f>
        <v/>
      </c>
      <c r="D935" s="37"/>
      <c r="E935" s="27"/>
      <c r="F935" s="32" t="str">
        <f aca="false">IF(OR(A935="",B935=""),"",IF(Settings!$B$13="Y",INT(IF(UPPER(E935)="Y",D935,MAX(0,D935-Settings!$B$9)))+IF(MOD(IF(UPPER(E935)="Y",D935,MAX(0,D935-Settings!$B$9)),1)&lt;0.25,0,IF(MOD(IF(UPPER(E935)="Y",D935,MAX(0,D935-Settings!$B$9)),1)&lt;=0.5,0.5,1)),IF(UPPER(E935)="Y",D935,MAX(0,D935-Settings!$B$9))))</f>
        <v/>
      </c>
      <c r="G935" s="33" t="str">
        <f aca="false">IF(F935="","",IFERROR(INDEX(Employees!$I$5:$I$104,MATCH(B935,Employees!$A$5:$A$104,0)),0))</f>
        <v/>
      </c>
      <c r="H935" s="34" t="str">
        <f aca="false">IF(F935="","",ROUND(F935*G935,0))</f>
        <v/>
      </c>
      <c r="I935" s="35" t="str">
        <f aca="false">IF(A935="","","Q"&amp;(INT(MOD(MONTH(A935)-4,12)/3)+1)&amp;" "&amp;IF(MONTH(A935)&gt;=4,YEAR(A935),YEAR(A935)-1)&amp;"-"&amp;RIGHT(IF(MONTH(A935)&gt;=4,YEAR(A935),YEAR(A935)-1)+1,2))</f>
        <v/>
      </c>
      <c r="J935" s="27"/>
      <c r="K935" s="27"/>
    </row>
    <row r="936" customFormat="false" ht="15" hidden="false" customHeight="true" outlineLevel="0" collapsed="false">
      <c r="A936" s="36"/>
      <c r="B936" s="27"/>
      <c r="C936" s="30" t="str">
        <f aca="false">IF(B936="","",IFERROR(INDEX(Employees!$B$5:$B$104,MATCH(B936,Employees!$A$5:$A$104,0)),"Unknown code"))</f>
        <v/>
      </c>
      <c r="D936" s="37"/>
      <c r="E936" s="27"/>
      <c r="F936" s="32" t="str">
        <f aca="false">IF(OR(A936="",B936=""),"",IF(Settings!$B$13="Y",INT(IF(UPPER(E936)="Y",D936,MAX(0,D936-Settings!$B$9)))+IF(MOD(IF(UPPER(E936)="Y",D936,MAX(0,D936-Settings!$B$9)),1)&lt;0.25,0,IF(MOD(IF(UPPER(E936)="Y",D936,MAX(0,D936-Settings!$B$9)),1)&lt;=0.5,0.5,1)),IF(UPPER(E936)="Y",D936,MAX(0,D936-Settings!$B$9))))</f>
        <v/>
      </c>
      <c r="G936" s="33" t="str">
        <f aca="false">IF(F936="","",IFERROR(INDEX(Employees!$I$5:$I$104,MATCH(B936,Employees!$A$5:$A$104,0)),0))</f>
        <v/>
      </c>
      <c r="H936" s="34" t="str">
        <f aca="false">IF(F936="","",ROUND(F936*G936,0))</f>
        <v/>
      </c>
      <c r="I936" s="35" t="str">
        <f aca="false">IF(A936="","","Q"&amp;(INT(MOD(MONTH(A936)-4,12)/3)+1)&amp;" "&amp;IF(MONTH(A936)&gt;=4,YEAR(A936),YEAR(A936)-1)&amp;"-"&amp;RIGHT(IF(MONTH(A936)&gt;=4,YEAR(A936),YEAR(A936)-1)+1,2))</f>
        <v/>
      </c>
      <c r="J936" s="27"/>
      <c r="K936" s="27"/>
    </row>
    <row r="937" customFormat="false" ht="15" hidden="false" customHeight="true" outlineLevel="0" collapsed="false">
      <c r="A937" s="36"/>
      <c r="B937" s="27"/>
      <c r="C937" s="30" t="str">
        <f aca="false">IF(B937="","",IFERROR(INDEX(Employees!$B$5:$B$104,MATCH(B937,Employees!$A$5:$A$104,0)),"Unknown code"))</f>
        <v/>
      </c>
      <c r="D937" s="37"/>
      <c r="E937" s="27"/>
      <c r="F937" s="32" t="str">
        <f aca="false">IF(OR(A937="",B937=""),"",IF(Settings!$B$13="Y",INT(IF(UPPER(E937)="Y",D937,MAX(0,D937-Settings!$B$9)))+IF(MOD(IF(UPPER(E937)="Y",D937,MAX(0,D937-Settings!$B$9)),1)&lt;0.25,0,IF(MOD(IF(UPPER(E937)="Y",D937,MAX(0,D937-Settings!$B$9)),1)&lt;=0.5,0.5,1)),IF(UPPER(E937)="Y",D937,MAX(0,D937-Settings!$B$9))))</f>
        <v/>
      </c>
      <c r="G937" s="33" t="str">
        <f aca="false">IF(F937="","",IFERROR(INDEX(Employees!$I$5:$I$104,MATCH(B937,Employees!$A$5:$A$104,0)),0))</f>
        <v/>
      </c>
      <c r="H937" s="34" t="str">
        <f aca="false">IF(F937="","",ROUND(F937*G937,0))</f>
        <v/>
      </c>
      <c r="I937" s="35" t="str">
        <f aca="false">IF(A937="","","Q"&amp;(INT(MOD(MONTH(A937)-4,12)/3)+1)&amp;" "&amp;IF(MONTH(A937)&gt;=4,YEAR(A937),YEAR(A937)-1)&amp;"-"&amp;RIGHT(IF(MONTH(A937)&gt;=4,YEAR(A937),YEAR(A937)-1)+1,2))</f>
        <v/>
      </c>
      <c r="J937" s="27"/>
      <c r="K937" s="27"/>
    </row>
    <row r="938" customFormat="false" ht="15" hidden="false" customHeight="true" outlineLevel="0" collapsed="false">
      <c r="A938" s="36"/>
      <c r="B938" s="27"/>
      <c r="C938" s="30" t="str">
        <f aca="false">IF(B938="","",IFERROR(INDEX(Employees!$B$5:$B$104,MATCH(B938,Employees!$A$5:$A$104,0)),"Unknown code"))</f>
        <v/>
      </c>
      <c r="D938" s="37"/>
      <c r="E938" s="27"/>
      <c r="F938" s="32" t="str">
        <f aca="false">IF(OR(A938="",B938=""),"",IF(Settings!$B$13="Y",INT(IF(UPPER(E938)="Y",D938,MAX(0,D938-Settings!$B$9)))+IF(MOD(IF(UPPER(E938)="Y",D938,MAX(0,D938-Settings!$B$9)),1)&lt;0.25,0,IF(MOD(IF(UPPER(E938)="Y",D938,MAX(0,D938-Settings!$B$9)),1)&lt;=0.5,0.5,1)),IF(UPPER(E938)="Y",D938,MAX(0,D938-Settings!$B$9))))</f>
        <v/>
      </c>
      <c r="G938" s="33" t="str">
        <f aca="false">IF(F938="","",IFERROR(INDEX(Employees!$I$5:$I$104,MATCH(B938,Employees!$A$5:$A$104,0)),0))</f>
        <v/>
      </c>
      <c r="H938" s="34" t="str">
        <f aca="false">IF(F938="","",ROUND(F938*G938,0))</f>
        <v/>
      </c>
      <c r="I938" s="35" t="str">
        <f aca="false">IF(A938="","","Q"&amp;(INT(MOD(MONTH(A938)-4,12)/3)+1)&amp;" "&amp;IF(MONTH(A938)&gt;=4,YEAR(A938),YEAR(A938)-1)&amp;"-"&amp;RIGHT(IF(MONTH(A938)&gt;=4,YEAR(A938),YEAR(A938)-1)+1,2))</f>
        <v/>
      </c>
      <c r="J938" s="27"/>
      <c r="K938" s="27"/>
    </row>
    <row r="939" customFormat="false" ht="15" hidden="false" customHeight="true" outlineLevel="0" collapsed="false">
      <c r="A939" s="36"/>
      <c r="B939" s="27"/>
      <c r="C939" s="30" t="str">
        <f aca="false">IF(B939="","",IFERROR(INDEX(Employees!$B$5:$B$104,MATCH(B939,Employees!$A$5:$A$104,0)),"Unknown code"))</f>
        <v/>
      </c>
      <c r="D939" s="37"/>
      <c r="E939" s="27"/>
      <c r="F939" s="32" t="str">
        <f aca="false">IF(OR(A939="",B939=""),"",IF(Settings!$B$13="Y",INT(IF(UPPER(E939)="Y",D939,MAX(0,D939-Settings!$B$9)))+IF(MOD(IF(UPPER(E939)="Y",D939,MAX(0,D939-Settings!$B$9)),1)&lt;0.25,0,IF(MOD(IF(UPPER(E939)="Y",D939,MAX(0,D939-Settings!$B$9)),1)&lt;=0.5,0.5,1)),IF(UPPER(E939)="Y",D939,MAX(0,D939-Settings!$B$9))))</f>
        <v/>
      </c>
      <c r="G939" s="33" t="str">
        <f aca="false">IF(F939="","",IFERROR(INDEX(Employees!$I$5:$I$104,MATCH(B939,Employees!$A$5:$A$104,0)),0))</f>
        <v/>
      </c>
      <c r="H939" s="34" t="str">
        <f aca="false">IF(F939="","",ROUND(F939*G939,0))</f>
        <v/>
      </c>
      <c r="I939" s="35" t="str">
        <f aca="false">IF(A939="","","Q"&amp;(INT(MOD(MONTH(A939)-4,12)/3)+1)&amp;" "&amp;IF(MONTH(A939)&gt;=4,YEAR(A939),YEAR(A939)-1)&amp;"-"&amp;RIGHT(IF(MONTH(A939)&gt;=4,YEAR(A939),YEAR(A939)-1)+1,2))</f>
        <v/>
      </c>
      <c r="J939" s="27"/>
      <c r="K939" s="27"/>
    </row>
    <row r="940" customFormat="false" ht="15" hidden="false" customHeight="true" outlineLevel="0" collapsed="false">
      <c r="A940" s="36"/>
      <c r="B940" s="27"/>
      <c r="C940" s="30" t="str">
        <f aca="false">IF(B940="","",IFERROR(INDEX(Employees!$B$5:$B$104,MATCH(B940,Employees!$A$5:$A$104,0)),"Unknown code"))</f>
        <v/>
      </c>
      <c r="D940" s="37"/>
      <c r="E940" s="27"/>
      <c r="F940" s="32" t="str">
        <f aca="false">IF(OR(A940="",B940=""),"",IF(Settings!$B$13="Y",INT(IF(UPPER(E940)="Y",D940,MAX(0,D940-Settings!$B$9)))+IF(MOD(IF(UPPER(E940)="Y",D940,MAX(0,D940-Settings!$B$9)),1)&lt;0.25,0,IF(MOD(IF(UPPER(E940)="Y",D940,MAX(0,D940-Settings!$B$9)),1)&lt;=0.5,0.5,1)),IF(UPPER(E940)="Y",D940,MAX(0,D940-Settings!$B$9))))</f>
        <v/>
      </c>
      <c r="G940" s="33" t="str">
        <f aca="false">IF(F940="","",IFERROR(INDEX(Employees!$I$5:$I$104,MATCH(B940,Employees!$A$5:$A$104,0)),0))</f>
        <v/>
      </c>
      <c r="H940" s="34" t="str">
        <f aca="false">IF(F940="","",ROUND(F940*G940,0))</f>
        <v/>
      </c>
      <c r="I940" s="35" t="str">
        <f aca="false">IF(A940="","","Q"&amp;(INT(MOD(MONTH(A940)-4,12)/3)+1)&amp;" "&amp;IF(MONTH(A940)&gt;=4,YEAR(A940),YEAR(A940)-1)&amp;"-"&amp;RIGHT(IF(MONTH(A940)&gt;=4,YEAR(A940),YEAR(A940)-1)+1,2))</f>
        <v/>
      </c>
      <c r="J940" s="27"/>
      <c r="K940" s="27"/>
    </row>
    <row r="941" customFormat="false" ht="15" hidden="false" customHeight="true" outlineLevel="0" collapsed="false">
      <c r="A941" s="36"/>
      <c r="B941" s="27"/>
      <c r="C941" s="30" t="str">
        <f aca="false">IF(B941="","",IFERROR(INDEX(Employees!$B$5:$B$104,MATCH(B941,Employees!$A$5:$A$104,0)),"Unknown code"))</f>
        <v/>
      </c>
      <c r="D941" s="37"/>
      <c r="E941" s="27"/>
      <c r="F941" s="32" t="str">
        <f aca="false">IF(OR(A941="",B941=""),"",IF(Settings!$B$13="Y",INT(IF(UPPER(E941)="Y",D941,MAX(0,D941-Settings!$B$9)))+IF(MOD(IF(UPPER(E941)="Y",D941,MAX(0,D941-Settings!$B$9)),1)&lt;0.25,0,IF(MOD(IF(UPPER(E941)="Y",D941,MAX(0,D941-Settings!$B$9)),1)&lt;=0.5,0.5,1)),IF(UPPER(E941)="Y",D941,MAX(0,D941-Settings!$B$9))))</f>
        <v/>
      </c>
      <c r="G941" s="33" t="str">
        <f aca="false">IF(F941="","",IFERROR(INDEX(Employees!$I$5:$I$104,MATCH(B941,Employees!$A$5:$A$104,0)),0))</f>
        <v/>
      </c>
      <c r="H941" s="34" t="str">
        <f aca="false">IF(F941="","",ROUND(F941*G941,0))</f>
        <v/>
      </c>
      <c r="I941" s="35" t="str">
        <f aca="false">IF(A941="","","Q"&amp;(INT(MOD(MONTH(A941)-4,12)/3)+1)&amp;" "&amp;IF(MONTH(A941)&gt;=4,YEAR(A941),YEAR(A941)-1)&amp;"-"&amp;RIGHT(IF(MONTH(A941)&gt;=4,YEAR(A941),YEAR(A941)-1)+1,2))</f>
        <v/>
      </c>
      <c r="J941" s="27"/>
      <c r="K941" s="27"/>
    </row>
    <row r="942" customFormat="false" ht="15" hidden="false" customHeight="true" outlineLevel="0" collapsed="false">
      <c r="A942" s="36"/>
      <c r="B942" s="27"/>
      <c r="C942" s="30" t="str">
        <f aca="false">IF(B942="","",IFERROR(INDEX(Employees!$B$5:$B$104,MATCH(B942,Employees!$A$5:$A$104,0)),"Unknown code"))</f>
        <v/>
      </c>
      <c r="D942" s="37"/>
      <c r="E942" s="27"/>
      <c r="F942" s="32" t="str">
        <f aca="false">IF(OR(A942="",B942=""),"",IF(Settings!$B$13="Y",INT(IF(UPPER(E942)="Y",D942,MAX(0,D942-Settings!$B$9)))+IF(MOD(IF(UPPER(E942)="Y",D942,MAX(0,D942-Settings!$B$9)),1)&lt;0.25,0,IF(MOD(IF(UPPER(E942)="Y",D942,MAX(0,D942-Settings!$B$9)),1)&lt;=0.5,0.5,1)),IF(UPPER(E942)="Y",D942,MAX(0,D942-Settings!$B$9))))</f>
        <v/>
      </c>
      <c r="G942" s="33" t="str">
        <f aca="false">IF(F942="","",IFERROR(INDEX(Employees!$I$5:$I$104,MATCH(B942,Employees!$A$5:$A$104,0)),0))</f>
        <v/>
      </c>
      <c r="H942" s="34" t="str">
        <f aca="false">IF(F942="","",ROUND(F942*G942,0))</f>
        <v/>
      </c>
      <c r="I942" s="35" t="str">
        <f aca="false">IF(A942="","","Q"&amp;(INT(MOD(MONTH(A942)-4,12)/3)+1)&amp;" "&amp;IF(MONTH(A942)&gt;=4,YEAR(A942),YEAR(A942)-1)&amp;"-"&amp;RIGHT(IF(MONTH(A942)&gt;=4,YEAR(A942),YEAR(A942)-1)+1,2))</f>
        <v/>
      </c>
      <c r="J942" s="27"/>
      <c r="K942" s="27"/>
    </row>
    <row r="943" customFormat="false" ht="15" hidden="false" customHeight="true" outlineLevel="0" collapsed="false">
      <c r="A943" s="36"/>
      <c r="B943" s="27"/>
      <c r="C943" s="30" t="str">
        <f aca="false">IF(B943="","",IFERROR(INDEX(Employees!$B$5:$B$104,MATCH(B943,Employees!$A$5:$A$104,0)),"Unknown code"))</f>
        <v/>
      </c>
      <c r="D943" s="37"/>
      <c r="E943" s="27"/>
      <c r="F943" s="32" t="str">
        <f aca="false">IF(OR(A943="",B943=""),"",IF(Settings!$B$13="Y",INT(IF(UPPER(E943)="Y",D943,MAX(0,D943-Settings!$B$9)))+IF(MOD(IF(UPPER(E943)="Y",D943,MAX(0,D943-Settings!$B$9)),1)&lt;0.25,0,IF(MOD(IF(UPPER(E943)="Y",D943,MAX(0,D943-Settings!$B$9)),1)&lt;=0.5,0.5,1)),IF(UPPER(E943)="Y",D943,MAX(0,D943-Settings!$B$9))))</f>
        <v/>
      </c>
      <c r="G943" s="33" t="str">
        <f aca="false">IF(F943="","",IFERROR(INDEX(Employees!$I$5:$I$104,MATCH(B943,Employees!$A$5:$A$104,0)),0))</f>
        <v/>
      </c>
      <c r="H943" s="34" t="str">
        <f aca="false">IF(F943="","",ROUND(F943*G943,0))</f>
        <v/>
      </c>
      <c r="I943" s="35" t="str">
        <f aca="false">IF(A943="","","Q"&amp;(INT(MOD(MONTH(A943)-4,12)/3)+1)&amp;" "&amp;IF(MONTH(A943)&gt;=4,YEAR(A943),YEAR(A943)-1)&amp;"-"&amp;RIGHT(IF(MONTH(A943)&gt;=4,YEAR(A943),YEAR(A943)-1)+1,2))</f>
        <v/>
      </c>
      <c r="J943" s="27"/>
      <c r="K943" s="27"/>
    </row>
    <row r="944" customFormat="false" ht="15" hidden="false" customHeight="true" outlineLevel="0" collapsed="false">
      <c r="A944" s="36"/>
      <c r="B944" s="27"/>
      <c r="C944" s="30" t="str">
        <f aca="false">IF(B944="","",IFERROR(INDEX(Employees!$B$5:$B$104,MATCH(B944,Employees!$A$5:$A$104,0)),"Unknown code"))</f>
        <v/>
      </c>
      <c r="D944" s="37"/>
      <c r="E944" s="27"/>
      <c r="F944" s="32" t="str">
        <f aca="false">IF(OR(A944="",B944=""),"",IF(Settings!$B$13="Y",INT(IF(UPPER(E944)="Y",D944,MAX(0,D944-Settings!$B$9)))+IF(MOD(IF(UPPER(E944)="Y",D944,MAX(0,D944-Settings!$B$9)),1)&lt;0.25,0,IF(MOD(IF(UPPER(E944)="Y",D944,MAX(0,D944-Settings!$B$9)),1)&lt;=0.5,0.5,1)),IF(UPPER(E944)="Y",D944,MAX(0,D944-Settings!$B$9))))</f>
        <v/>
      </c>
      <c r="G944" s="33" t="str">
        <f aca="false">IF(F944="","",IFERROR(INDEX(Employees!$I$5:$I$104,MATCH(B944,Employees!$A$5:$A$104,0)),0))</f>
        <v/>
      </c>
      <c r="H944" s="34" t="str">
        <f aca="false">IF(F944="","",ROUND(F944*G944,0))</f>
        <v/>
      </c>
      <c r="I944" s="35" t="str">
        <f aca="false">IF(A944="","","Q"&amp;(INT(MOD(MONTH(A944)-4,12)/3)+1)&amp;" "&amp;IF(MONTH(A944)&gt;=4,YEAR(A944),YEAR(A944)-1)&amp;"-"&amp;RIGHT(IF(MONTH(A944)&gt;=4,YEAR(A944),YEAR(A944)-1)+1,2))</f>
        <v/>
      </c>
      <c r="J944" s="27"/>
      <c r="K944" s="27"/>
    </row>
    <row r="945" customFormat="false" ht="15" hidden="false" customHeight="true" outlineLevel="0" collapsed="false">
      <c r="A945" s="36"/>
      <c r="B945" s="27"/>
      <c r="C945" s="30" t="str">
        <f aca="false">IF(B945="","",IFERROR(INDEX(Employees!$B$5:$B$104,MATCH(B945,Employees!$A$5:$A$104,0)),"Unknown code"))</f>
        <v/>
      </c>
      <c r="D945" s="37"/>
      <c r="E945" s="27"/>
      <c r="F945" s="32" t="str">
        <f aca="false">IF(OR(A945="",B945=""),"",IF(Settings!$B$13="Y",INT(IF(UPPER(E945)="Y",D945,MAX(0,D945-Settings!$B$9)))+IF(MOD(IF(UPPER(E945)="Y",D945,MAX(0,D945-Settings!$B$9)),1)&lt;0.25,0,IF(MOD(IF(UPPER(E945)="Y",D945,MAX(0,D945-Settings!$B$9)),1)&lt;=0.5,0.5,1)),IF(UPPER(E945)="Y",D945,MAX(0,D945-Settings!$B$9))))</f>
        <v/>
      </c>
      <c r="G945" s="33" t="str">
        <f aca="false">IF(F945="","",IFERROR(INDEX(Employees!$I$5:$I$104,MATCH(B945,Employees!$A$5:$A$104,0)),0))</f>
        <v/>
      </c>
      <c r="H945" s="34" t="str">
        <f aca="false">IF(F945="","",ROUND(F945*G945,0))</f>
        <v/>
      </c>
      <c r="I945" s="35" t="str">
        <f aca="false">IF(A945="","","Q"&amp;(INT(MOD(MONTH(A945)-4,12)/3)+1)&amp;" "&amp;IF(MONTH(A945)&gt;=4,YEAR(A945),YEAR(A945)-1)&amp;"-"&amp;RIGHT(IF(MONTH(A945)&gt;=4,YEAR(A945),YEAR(A945)-1)+1,2))</f>
        <v/>
      </c>
      <c r="J945" s="27"/>
      <c r="K945" s="27"/>
    </row>
    <row r="946" customFormat="false" ht="15" hidden="false" customHeight="true" outlineLevel="0" collapsed="false">
      <c r="A946" s="36"/>
      <c r="B946" s="27"/>
      <c r="C946" s="30" t="str">
        <f aca="false">IF(B946="","",IFERROR(INDEX(Employees!$B$5:$B$104,MATCH(B946,Employees!$A$5:$A$104,0)),"Unknown code"))</f>
        <v/>
      </c>
      <c r="D946" s="37"/>
      <c r="E946" s="27"/>
      <c r="F946" s="32" t="str">
        <f aca="false">IF(OR(A946="",B946=""),"",IF(Settings!$B$13="Y",INT(IF(UPPER(E946)="Y",D946,MAX(0,D946-Settings!$B$9)))+IF(MOD(IF(UPPER(E946)="Y",D946,MAX(0,D946-Settings!$B$9)),1)&lt;0.25,0,IF(MOD(IF(UPPER(E946)="Y",D946,MAX(0,D946-Settings!$B$9)),1)&lt;=0.5,0.5,1)),IF(UPPER(E946)="Y",D946,MAX(0,D946-Settings!$B$9))))</f>
        <v/>
      </c>
      <c r="G946" s="33" t="str">
        <f aca="false">IF(F946="","",IFERROR(INDEX(Employees!$I$5:$I$104,MATCH(B946,Employees!$A$5:$A$104,0)),0))</f>
        <v/>
      </c>
      <c r="H946" s="34" t="str">
        <f aca="false">IF(F946="","",ROUND(F946*G946,0))</f>
        <v/>
      </c>
      <c r="I946" s="35" t="str">
        <f aca="false">IF(A946="","","Q"&amp;(INT(MOD(MONTH(A946)-4,12)/3)+1)&amp;" "&amp;IF(MONTH(A946)&gt;=4,YEAR(A946),YEAR(A946)-1)&amp;"-"&amp;RIGHT(IF(MONTH(A946)&gt;=4,YEAR(A946),YEAR(A946)-1)+1,2))</f>
        <v/>
      </c>
      <c r="J946" s="27"/>
      <c r="K946" s="27"/>
    </row>
    <row r="947" customFormat="false" ht="15" hidden="false" customHeight="true" outlineLevel="0" collapsed="false">
      <c r="A947" s="36"/>
      <c r="B947" s="27"/>
      <c r="C947" s="30" t="str">
        <f aca="false">IF(B947="","",IFERROR(INDEX(Employees!$B$5:$B$104,MATCH(B947,Employees!$A$5:$A$104,0)),"Unknown code"))</f>
        <v/>
      </c>
      <c r="D947" s="37"/>
      <c r="E947" s="27"/>
      <c r="F947" s="32" t="str">
        <f aca="false">IF(OR(A947="",B947=""),"",IF(Settings!$B$13="Y",INT(IF(UPPER(E947)="Y",D947,MAX(0,D947-Settings!$B$9)))+IF(MOD(IF(UPPER(E947)="Y",D947,MAX(0,D947-Settings!$B$9)),1)&lt;0.25,0,IF(MOD(IF(UPPER(E947)="Y",D947,MAX(0,D947-Settings!$B$9)),1)&lt;=0.5,0.5,1)),IF(UPPER(E947)="Y",D947,MAX(0,D947-Settings!$B$9))))</f>
        <v/>
      </c>
      <c r="G947" s="33" t="str">
        <f aca="false">IF(F947="","",IFERROR(INDEX(Employees!$I$5:$I$104,MATCH(B947,Employees!$A$5:$A$104,0)),0))</f>
        <v/>
      </c>
      <c r="H947" s="34" t="str">
        <f aca="false">IF(F947="","",ROUND(F947*G947,0))</f>
        <v/>
      </c>
      <c r="I947" s="35" t="str">
        <f aca="false">IF(A947="","","Q"&amp;(INT(MOD(MONTH(A947)-4,12)/3)+1)&amp;" "&amp;IF(MONTH(A947)&gt;=4,YEAR(A947),YEAR(A947)-1)&amp;"-"&amp;RIGHT(IF(MONTH(A947)&gt;=4,YEAR(A947),YEAR(A947)-1)+1,2))</f>
        <v/>
      </c>
      <c r="J947" s="27"/>
      <c r="K947" s="27"/>
    </row>
    <row r="948" customFormat="false" ht="15" hidden="false" customHeight="true" outlineLevel="0" collapsed="false">
      <c r="A948" s="36"/>
      <c r="B948" s="27"/>
      <c r="C948" s="30" t="str">
        <f aca="false">IF(B948="","",IFERROR(INDEX(Employees!$B$5:$B$104,MATCH(B948,Employees!$A$5:$A$104,0)),"Unknown code"))</f>
        <v/>
      </c>
      <c r="D948" s="37"/>
      <c r="E948" s="27"/>
      <c r="F948" s="32" t="str">
        <f aca="false">IF(OR(A948="",B948=""),"",IF(Settings!$B$13="Y",INT(IF(UPPER(E948)="Y",D948,MAX(0,D948-Settings!$B$9)))+IF(MOD(IF(UPPER(E948)="Y",D948,MAX(0,D948-Settings!$B$9)),1)&lt;0.25,0,IF(MOD(IF(UPPER(E948)="Y",D948,MAX(0,D948-Settings!$B$9)),1)&lt;=0.5,0.5,1)),IF(UPPER(E948)="Y",D948,MAX(0,D948-Settings!$B$9))))</f>
        <v/>
      </c>
      <c r="G948" s="33" t="str">
        <f aca="false">IF(F948="","",IFERROR(INDEX(Employees!$I$5:$I$104,MATCH(B948,Employees!$A$5:$A$104,0)),0))</f>
        <v/>
      </c>
      <c r="H948" s="34" t="str">
        <f aca="false">IF(F948="","",ROUND(F948*G948,0))</f>
        <v/>
      </c>
      <c r="I948" s="35" t="str">
        <f aca="false">IF(A948="","","Q"&amp;(INT(MOD(MONTH(A948)-4,12)/3)+1)&amp;" "&amp;IF(MONTH(A948)&gt;=4,YEAR(A948),YEAR(A948)-1)&amp;"-"&amp;RIGHT(IF(MONTH(A948)&gt;=4,YEAR(A948),YEAR(A948)-1)+1,2))</f>
        <v/>
      </c>
      <c r="J948" s="27"/>
      <c r="K948" s="27"/>
    </row>
    <row r="949" customFormat="false" ht="15" hidden="false" customHeight="true" outlineLevel="0" collapsed="false">
      <c r="A949" s="36"/>
      <c r="B949" s="27"/>
      <c r="C949" s="30" t="str">
        <f aca="false">IF(B949="","",IFERROR(INDEX(Employees!$B$5:$B$104,MATCH(B949,Employees!$A$5:$A$104,0)),"Unknown code"))</f>
        <v/>
      </c>
      <c r="D949" s="37"/>
      <c r="E949" s="27"/>
      <c r="F949" s="32" t="str">
        <f aca="false">IF(OR(A949="",B949=""),"",IF(Settings!$B$13="Y",INT(IF(UPPER(E949)="Y",D949,MAX(0,D949-Settings!$B$9)))+IF(MOD(IF(UPPER(E949)="Y",D949,MAX(0,D949-Settings!$B$9)),1)&lt;0.25,0,IF(MOD(IF(UPPER(E949)="Y",D949,MAX(0,D949-Settings!$B$9)),1)&lt;=0.5,0.5,1)),IF(UPPER(E949)="Y",D949,MAX(0,D949-Settings!$B$9))))</f>
        <v/>
      </c>
      <c r="G949" s="33" t="str">
        <f aca="false">IF(F949="","",IFERROR(INDEX(Employees!$I$5:$I$104,MATCH(B949,Employees!$A$5:$A$104,0)),0))</f>
        <v/>
      </c>
      <c r="H949" s="34" t="str">
        <f aca="false">IF(F949="","",ROUND(F949*G949,0))</f>
        <v/>
      </c>
      <c r="I949" s="35" t="str">
        <f aca="false">IF(A949="","","Q"&amp;(INT(MOD(MONTH(A949)-4,12)/3)+1)&amp;" "&amp;IF(MONTH(A949)&gt;=4,YEAR(A949),YEAR(A949)-1)&amp;"-"&amp;RIGHT(IF(MONTH(A949)&gt;=4,YEAR(A949),YEAR(A949)-1)+1,2))</f>
        <v/>
      </c>
      <c r="J949" s="27"/>
      <c r="K949" s="27"/>
    </row>
    <row r="950" customFormat="false" ht="15" hidden="false" customHeight="true" outlineLevel="0" collapsed="false">
      <c r="A950" s="36"/>
      <c r="B950" s="27"/>
      <c r="C950" s="30" t="str">
        <f aca="false">IF(B950="","",IFERROR(INDEX(Employees!$B$5:$B$104,MATCH(B950,Employees!$A$5:$A$104,0)),"Unknown code"))</f>
        <v/>
      </c>
      <c r="D950" s="37"/>
      <c r="E950" s="27"/>
      <c r="F950" s="32" t="str">
        <f aca="false">IF(OR(A950="",B950=""),"",IF(Settings!$B$13="Y",INT(IF(UPPER(E950)="Y",D950,MAX(0,D950-Settings!$B$9)))+IF(MOD(IF(UPPER(E950)="Y",D950,MAX(0,D950-Settings!$B$9)),1)&lt;0.25,0,IF(MOD(IF(UPPER(E950)="Y",D950,MAX(0,D950-Settings!$B$9)),1)&lt;=0.5,0.5,1)),IF(UPPER(E950)="Y",D950,MAX(0,D950-Settings!$B$9))))</f>
        <v/>
      </c>
      <c r="G950" s="33" t="str">
        <f aca="false">IF(F950="","",IFERROR(INDEX(Employees!$I$5:$I$104,MATCH(B950,Employees!$A$5:$A$104,0)),0))</f>
        <v/>
      </c>
      <c r="H950" s="34" t="str">
        <f aca="false">IF(F950="","",ROUND(F950*G950,0))</f>
        <v/>
      </c>
      <c r="I950" s="35" t="str">
        <f aca="false">IF(A950="","","Q"&amp;(INT(MOD(MONTH(A950)-4,12)/3)+1)&amp;" "&amp;IF(MONTH(A950)&gt;=4,YEAR(A950),YEAR(A950)-1)&amp;"-"&amp;RIGHT(IF(MONTH(A950)&gt;=4,YEAR(A950),YEAR(A950)-1)+1,2))</f>
        <v/>
      </c>
      <c r="J950" s="27"/>
      <c r="K950" s="27"/>
    </row>
    <row r="951" customFormat="false" ht="15" hidden="false" customHeight="true" outlineLevel="0" collapsed="false">
      <c r="A951" s="36"/>
      <c r="B951" s="27"/>
      <c r="C951" s="30" t="str">
        <f aca="false">IF(B951="","",IFERROR(INDEX(Employees!$B$5:$B$104,MATCH(B951,Employees!$A$5:$A$104,0)),"Unknown code"))</f>
        <v/>
      </c>
      <c r="D951" s="37"/>
      <c r="E951" s="27"/>
      <c r="F951" s="32" t="str">
        <f aca="false">IF(OR(A951="",B951=""),"",IF(Settings!$B$13="Y",INT(IF(UPPER(E951)="Y",D951,MAX(0,D951-Settings!$B$9)))+IF(MOD(IF(UPPER(E951)="Y",D951,MAX(0,D951-Settings!$B$9)),1)&lt;0.25,0,IF(MOD(IF(UPPER(E951)="Y",D951,MAX(0,D951-Settings!$B$9)),1)&lt;=0.5,0.5,1)),IF(UPPER(E951)="Y",D951,MAX(0,D951-Settings!$B$9))))</f>
        <v/>
      </c>
      <c r="G951" s="33" t="str">
        <f aca="false">IF(F951="","",IFERROR(INDEX(Employees!$I$5:$I$104,MATCH(B951,Employees!$A$5:$A$104,0)),0))</f>
        <v/>
      </c>
      <c r="H951" s="34" t="str">
        <f aca="false">IF(F951="","",ROUND(F951*G951,0))</f>
        <v/>
      </c>
      <c r="I951" s="35" t="str">
        <f aca="false">IF(A951="","","Q"&amp;(INT(MOD(MONTH(A951)-4,12)/3)+1)&amp;" "&amp;IF(MONTH(A951)&gt;=4,YEAR(A951),YEAR(A951)-1)&amp;"-"&amp;RIGHT(IF(MONTH(A951)&gt;=4,YEAR(A951),YEAR(A951)-1)+1,2))</f>
        <v/>
      </c>
      <c r="J951" s="27"/>
      <c r="K951" s="27"/>
    </row>
    <row r="952" customFormat="false" ht="15" hidden="false" customHeight="true" outlineLevel="0" collapsed="false">
      <c r="A952" s="36"/>
      <c r="B952" s="27"/>
      <c r="C952" s="30" t="str">
        <f aca="false">IF(B952="","",IFERROR(INDEX(Employees!$B$5:$B$104,MATCH(B952,Employees!$A$5:$A$104,0)),"Unknown code"))</f>
        <v/>
      </c>
      <c r="D952" s="37"/>
      <c r="E952" s="27"/>
      <c r="F952" s="32" t="str">
        <f aca="false">IF(OR(A952="",B952=""),"",IF(Settings!$B$13="Y",INT(IF(UPPER(E952)="Y",D952,MAX(0,D952-Settings!$B$9)))+IF(MOD(IF(UPPER(E952)="Y",D952,MAX(0,D952-Settings!$B$9)),1)&lt;0.25,0,IF(MOD(IF(UPPER(E952)="Y",D952,MAX(0,D952-Settings!$B$9)),1)&lt;=0.5,0.5,1)),IF(UPPER(E952)="Y",D952,MAX(0,D952-Settings!$B$9))))</f>
        <v/>
      </c>
      <c r="G952" s="33" t="str">
        <f aca="false">IF(F952="","",IFERROR(INDEX(Employees!$I$5:$I$104,MATCH(B952,Employees!$A$5:$A$104,0)),0))</f>
        <v/>
      </c>
      <c r="H952" s="34" t="str">
        <f aca="false">IF(F952="","",ROUND(F952*G952,0))</f>
        <v/>
      </c>
      <c r="I952" s="35" t="str">
        <f aca="false">IF(A952="","","Q"&amp;(INT(MOD(MONTH(A952)-4,12)/3)+1)&amp;" "&amp;IF(MONTH(A952)&gt;=4,YEAR(A952),YEAR(A952)-1)&amp;"-"&amp;RIGHT(IF(MONTH(A952)&gt;=4,YEAR(A952),YEAR(A952)-1)+1,2))</f>
        <v/>
      </c>
      <c r="J952" s="27"/>
      <c r="K952" s="27"/>
    </row>
    <row r="953" customFormat="false" ht="15" hidden="false" customHeight="true" outlineLevel="0" collapsed="false">
      <c r="A953" s="36"/>
      <c r="B953" s="27"/>
      <c r="C953" s="30" t="str">
        <f aca="false">IF(B953="","",IFERROR(INDEX(Employees!$B$5:$B$104,MATCH(B953,Employees!$A$5:$A$104,0)),"Unknown code"))</f>
        <v/>
      </c>
      <c r="D953" s="37"/>
      <c r="E953" s="27"/>
      <c r="F953" s="32" t="str">
        <f aca="false">IF(OR(A953="",B953=""),"",IF(Settings!$B$13="Y",INT(IF(UPPER(E953)="Y",D953,MAX(0,D953-Settings!$B$9)))+IF(MOD(IF(UPPER(E953)="Y",D953,MAX(0,D953-Settings!$B$9)),1)&lt;0.25,0,IF(MOD(IF(UPPER(E953)="Y",D953,MAX(0,D953-Settings!$B$9)),1)&lt;=0.5,0.5,1)),IF(UPPER(E953)="Y",D953,MAX(0,D953-Settings!$B$9))))</f>
        <v/>
      </c>
      <c r="G953" s="33" t="str">
        <f aca="false">IF(F953="","",IFERROR(INDEX(Employees!$I$5:$I$104,MATCH(B953,Employees!$A$5:$A$104,0)),0))</f>
        <v/>
      </c>
      <c r="H953" s="34" t="str">
        <f aca="false">IF(F953="","",ROUND(F953*G953,0))</f>
        <v/>
      </c>
      <c r="I953" s="35" t="str">
        <f aca="false">IF(A953="","","Q"&amp;(INT(MOD(MONTH(A953)-4,12)/3)+1)&amp;" "&amp;IF(MONTH(A953)&gt;=4,YEAR(A953),YEAR(A953)-1)&amp;"-"&amp;RIGHT(IF(MONTH(A953)&gt;=4,YEAR(A953),YEAR(A953)-1)+1,2))</f>
        <v/>
      </c>
      <c r="J953" s="27"/>
      <c r="K953" s="27"/>
    </row>
    <row r="954" customFormat="false" ht="15" hidden="false" customHeight="true" outlineLevel="0" collapsed="false">
      <c r="A954" s="36"/>
      <c r="B954" s="27"/>
      <c r="C954" s="30" t="str">
        <f aca="false">IF(B954="","",IFERROR(INDEX(Employees!$B$5:$B$104,MATCH(B954,Employees!$A$5:$A$104,0)),"Unknown code"))</f>
        <v/>
      </c>
      <c r="D954" s="37"/>
      <c r="E954" s="27"/>
      <c r="F954" s="32" t="str">
        <f aca="false">IF(OR(A954="",B954=""),"",IF(Settings!$B$13="Y",INT(IF(UPPER(E954)="Y",D954,MAX(0,D954-Settings!$B$9)))+IF(MOD(IF(UPPER(E954)="Y",D954,MAX(0,D954-Settings!$B$9)),1)&lt;0.25,0,IF(MOD(IF(UPPER(E954)="Y",D954,MAX(0,D954-Settings!$B$9)),1)&lt;=0.5,0.5,1)),IF(UPPER(E954)="Y",D954,MAX(0,D954-Settings!$B$9))))</f>
        <v/>
      </c>
      <c r="G954" s="33" t="str">
        <f aca="false">IF(F954="","",IFERROR(INDEX(Employees!$I$5:$I$104,MATCH(B954,Employees!$A$5:$A$104,0)),0))</f>
        <v/>
      </c>
      <c r="H954" s="34" t="str">
        <f aca="false">IF(F954="","",ROUND(F954*G954,0))</f>
        <v/>
      </c>
      <c r="I954" s="35" t="str">
        <f aca="false">IF(A954="","","Q"&amp;(INT(MOD(MONTH(A954)-4,12)/3)+1)&amp;" "&amp;IF(MONTH(A954)&gt;=4,YEAR(A954),YEAR(A954)-1)&amp;"-"&amp;RIGHT(IF(MONTH(A954)&gt;=4,YEAR(A954),YEAR(A954)-1)+1,2))</f>
        <v/>
      </c>
      <c r="J954" s="27"/>
      <c r="K954" s="27"/>
    </row>
    <row r="955" customFormat="false" ht="15" hidden="false" customHeight="true" outlineLevel="0" collapsed="false">
      <c r="A955" s="36"/>
      <c r="B955" s="27"/>
      <c r="C955" s="30" t="str">
        <f aca="false">IF(B955="","",IFERROR(INDEX(Employees!$B$5:$B$104,MATCH(B955,Employees!$A$5:$A$104,0)),"Unknown code"))</f>
        <v/>
      </c>
      <c r="D955" s="37"/>
      <c r="E955" s="27"/>
      <c r="F955" s="32" t="str">
        <f aca="false">IF(OR(A955="",B955=""),"",IF(Settings!$B$13="Y",INT(IF(UPPER(E955)="Y",D955,MAX(0,D955-Settings!$B$9)))+IF(MOD(IF(UPPER(E955)="Y",D955,MAX(0,D955-Settings!$B$9)),1)&lt;0.25,0,IF(MOD(IF(UPPER(E955)="Y",D955,MAX(0,D955-Settings!$B$9)),1)&lt;=0.5,0.5,1)),IF(UPPER(E955)="Y",D955,MAX(0,D955-Settings!$B$9))))</f>
        <v/>
      </c>
      <c r="G955" s="33" t="str">
        <f aca="false">IF(F955="","",IFERROR(INDEX(Employees!$I$5:$I$104,MATCH(B955,Employees!$A$5:$A$104,0)),0))</f>
        <v/>
      </c>
      <c r="H955" s="34" t="str">
        <f aca="false">IF(F955="","",ROUND(F955*G955,0))</f>
        <v/>
      </c>
      <c r="I955" s="35" t="str">
        <f aca="false">IF(A955="","","Q"&amp;(INT(MOD(MONTH(A955)-4,12)/3)+1)&amp;" "&amp;IF(MONTH(A955)&gt;=4,YEAR(A955),YEAR(A955)-1)&amp;"-"&amp;RIGHT(IF(MONTH(A955)&gt;=4,YEAR(A955),YEAR(A955)-1)+1,2))</f>
        <v/>
      </c>
      <c r="J955" s="27"/>
      <c r="K955" s="27"/>
    </row>
    <row r="956" customFormat="false" ht="15" hidden="false" customHeight="true" outlineLevel="0" collapsed="false">
      <c r="A956" s="36"/>
      <c r="B956" s="27"/>
      <c r="C956" s="30" t="str">
        <f aca="false">IF(B956="","",IFERROR(INDEX(Employees!$B$5:$B$104,MATCH(B956,Employees!$A$5:$A$104,0)),"Unknown code"))</f>
        <v/>
      </c>
      <c r="D956" s="37"/>
      <c r="E956" s="27"/>
      <c r="F956" s="32" t="str">
        <f aca="false">IF(OR(A956="",B956=""),"",IF(Settings!$B$13="Y",INT(IF(UPPER(E956)="Y",D956,MAX(0,D956-Settings!$B$9)))+IF(MOD(IF(UPPER(E956)="Y",D956,MAX(0,D956-Settings!$B$9)),1)&lt;0.25,0,IF(MOD(IF(UPPER(E956)="Y",D956,MAX(0,D956-Settings!$B$9)),1)&lt;=0.5,0.5,1)),IF(UPPER(E956)="Y",D956,MAX(0,D956-Settings!$B$9))))</f>
        <v/>
      </c>
      <c r="G956" s="33" t="str">
        <f aca="false">IF(F956="","",IFERROR(INDEX(Employees!$I$5:$I$104,MATCH(B956,Employees!$A$5:$A$104,0)),0))</f>
        <v/>
      </c>
      <c r="H956" s="34" t="str">
        <f aca="false">IF(F956="","",ROUND(F956*G956,0))</f>
        <v/>
      </c>
      <c r="I956" s="35" t="str">
        <f aca="false">IF(A956="","","Q"&amp;(INT(MOD(MONTH(A956)-4,12)/3)+1)&amp;" "&amp;IF(MONTH(A956)&gt;=4,YEAR(A956),YEAR(A956)-1)&amp;"-"&amp;RIGHT(IF(MONTH(A956)&gt;=4,YEAR(A956),YEAR(A956)-1)+1,2))</f>
        <v/>
      </c>
      <c r="J956" s="27"/>
      <c r="K956" s="27"/>
    </row>
    <row r="957" customFormat="false" ht="15" hidden="false" customHeight="true" outlineLevel="0" collapsed="false">
      <c r="A957" s="36"/>
      <c r="B957" s="27"/>
      <c r="C957" s="30" t="str">
        <f aca="false">IF(B957="","",IFERROR(INDEX(Employees!$B$5:$B$104,MATCH(B957,Employees!$A$5:$A$104,0)),"Unknown code"))</f>
        <v/>
      </c>
      <c r="D957" s="37"/>
      <c r="E957" s="27"/>
      <c r="F957" s="32" t="str">
        <f aca="false">IF(OR(A957="",B957=""),"",IF(Settings!$B$13="Y",INT(IF(UPPER(E957)="Y",D957,MAX(0,D957-Settings!$B$9)))+IF(MOD(IF(UPPER(E957)="Y",D957,MAX(0,D957-Settings!$B$9)),1)&lt;0.25,0,IF(MOD(IF(UPPER(E957)="Y",D957,MAX(0,D957-Settings!$B$9)),1)&lt;=0.5,0.5,1)),IF(UPPER(E957)="Y",D957,MAX(0,D957-Settings!$B$9))))</f>
        <v/>
      </c>
      <c r="G957" s="33" t="str">
        <f aca="false">IF(F957="","",IFERROR(INDEX(Employees!$I$5:$I$104,MATCH(B957,Employees!$A$5:$A$104,0)),0))</f>
        <v/>
      </c>
      <c r="H957" s="34" t="str">
        <f aca="false">IF(F957="","",ROUND(F957*G957,0))</f>
        <v/>
      </c>
      <c r="I957" s="35" t="str">
        <f aca="false">IF(A957="","","Q"&amp;(INT(MOD(MONTH(A957)-4,12)/3)+1)&amp;" "&amp;IF(MONTH(A957)&gt;=4,YEAR(A957),YEAR(A957)-1)&amp;"-"&amp;RIGHT(IF(MONTH(A957)&gt;=4,YEAR(A957),YEAR(A957)-1)+1,2))</f>
        <v/>
      </c>
      <c r="J957" s="27"/>
      <c r="K957" s="27"/>
    </row>
    <row r="958" customFormat="false" ht="15" hidden="false" customHeight="true" outlineLevel="0" collapsed="false">
      <c r="A958" s="36"/>
      <c r="B958" s="27"/>
      <c r="C958" s="30" t="str">
        <f aca="false">IF(B958="","",IFERROR(INDEX(Employees!$B$5:$B$104,MATCH(B958,Employees!$A$5:$A$104,0)),"Unknown code"))</f>
        <v/>
      </c>
      <c r="D958" s="37"/>
      <c r="E958" s="27"/>
      <c r="F958" s="32" t="str">
        <f aca="false">IF(OR(A958="",B958=""),"",IF(Settings!$B$13="Y",INT(IF(UPPER(E958)="Y",D958,MAX(0,D958-Settings!$B$9)))+IF(MOD(IF(UPPER(E958)="Y",D958,MAX(0,D958-Settings!$B$9)),1)&lt;0.25,0,IF(MOD(IF(UPPER(E958)="Y",D958,MAX(0,D958-Settings!$B$9)),1)&lt;=0.5,0.5,1)),IF(UPPER(E958)="Y",D958,MAX(0,D958-Settings!$B$9))))</f>
        <v/>
      </c>
      <c r="G958" s="33" t="str">
        <f aca="false">IF(F958="","",IFERROR(INDEX(Employees!$I$5:$I$104,MATCH(B958,Employees!$A$5:$A$104,0)),0))</f>
        <v/>
      </c>
      <c r="H958" s="34" t="str">
        <f aca="false">IF(F958="","",ROUND(F958*G958,0))</f>
        <v/>
      </c>
      <c r="I958" s="35" t="str">
        <f aca="false">IF(A958="","","Q"&amp;(INT(MOD(MONTH(A958)-4,12)/3)+1)&amp;" "&amp;IF(MONTH(A958)&gt;=4,YEAR(A958),YEAR(A958)-1)&amp;"-"&amp;RIGHT(IF(MONTH(A958)&gt;=4,YEAR(A958),YEAR(A958)-1)+1,2))</f>
        <v/>
      </c>
      <c r="J958" s="27"/>
      <c r="K958" s="27"/>
    </row>
    <row r="959" customFormat="false" ht="15" hidden="false" customHeight="true" outlineLevel="0" collapsed="false">
      <c r="A959" s="36"/>
      <c r="B959" s="27"/>
      <c r="C959" s="30" t="str">
        <f aca="false">IF(B959="","",IFERROR(INDEX(Employees!$B$5:$B$104,MATCH(B959,Employees!$A$5:$A$104,0)),"Unknown code"))</f>
        <v/>
      </c>
      <c r="D959" s="37"/>
      <c r="E959" s="27"/>
      <c r="F959" s="32" t="str">
        <f aca="false">IF(OR(A959="",B959=""),"",IF(Settings!$B$13="Y",INT(IF(UPPER(E959)="Y",D959,MAX(0,D959-Settings!$B$9)))+IF(MOD(IF(UPPER(E959)="Y",D959,MAX(0,D959-Settings!$B$9)),1)&lt;0.25,0,IF(MOD(IF(UPPER(E959)="Y",D959,MAX(0,D959-Settings!$B$9)),1)&lt;=0.5,0.5,1)),IF(UPPER(E959)="Y",D959,MAX(0,D959-Settings!$B$9))))</f>
        <v/>
      </c>
      <c r="G959" s="33" t="str">
        <f aca="false">IF(F959="","",IFERROR(INDEX(Employees!$I$5:$I$104,MATCH(B959,Employees!$A$5:$A$104,0)),0))</f>
        <v/>
      </c>
      <c r="H959" s="34" t="str">
        <f aca="false">IF(F959="","",ROUND(F959*G959,0))</f>
        <v/>
      </c>
      <c r="I959" s="35" t="str">
        <f aca="false">IF(A959="","","Q"&amp;(INT(MOD(MONTH(A959)-4,12)/3)+1)&amp;" "&amp;IF(MONTH(A959)&gt;=4,YEAR(A959),YEAR(A959)-1)&amp;"-"&amp;RIGHT(IF(MONTH(A959)&gt;=4,YEAR(A959),YEAR(A959)-1)+1,2))</f>
        <v/>
      </c>
      <c r="J959" s="27"/>
      <c r="K959" s="27"/>
    </row>
    <row r="960" customFormat="false" ht="15" hidden="false" customHeight="true" outlineLevel="0" collapsed="false">
      <c r="A960" s="36"/>
      <c r="B960" s="27"/>
      <c r="C960" s="30" t="str">
        <f aca="false">IF(B960="","",IFERROR(INDEX(Employees!$B$5:$B$104,MATCH(B960,Employees!$A$5:$A$104,0)),"Unknown code"))</f>
        <v/>
      </c>
      <c r="D960" s="37"/>
      <c r="E960" s="27"/>
      <c r="F960" s="32" t="str">
        <f aca="false">IF(OR(A960="",B960=""),"",IF(Settings!$B$13="Y",INT(IF(UPPER(E960)="Y",D960,MAX(0,D960-Settings!$B$9)))+IF(MOD(IF(UPPER(E960)="Y",D960,MAX(0,D960-Settings!$B$9)),1)&lt;0.25,0,IF(MOD(IF(UPPER(E960)="Y",D960,MAX(0,D960-Settings!$B$9)),1)&lt;=0.5,0.5,1)),IF(UPPER(E960)="Y",D960,MAX(0,D960-Settings!$B$9))))</f>
        <v/>
      </c>
      <c r="G960" s="33" t="str">
        <f aca="false">IF(F960="","",IFERROR(INDEX(Employees!$I$5:$I$104,MATCH(B960,Employees!$A$5:$A$104,0)),0))</f>
        <v/>
      </c>
      <c r="H960" s="34" t="str">
        <f aca="false">IF(F960="","",ROUND(F960*G960,0))</f>
        <v/>
      </c>
      <c r="I960" s="35" t="str">
        <f aca="false">IF(A960="","","Q"&amp;(INT(MOD(MONTH(A960)-4,12)/3)+1)&amp;" "&amp;IF(MONTH(A960)&gt;=4,YEAR(A960),YEAR(A960)-1)&amp;"-"&amp;RIGHT(IF(MONTH(A960)&gt;=4,YEAR(A960),YEAR(A960)-1)+1,2))</f>
        <v/>
      </c>
      <c r="J960" s="27"/>
      <c r="K960" s="27"/>
    </row>
    <row r="961" customFormat="false" ht="15" hidden="false" customHeight="true" outlineLevel="0" collapsed="false">
      <c r="A961" s="36"/>
      <c r="B961" s="27"/>
      <c r="C961" s="30" t="str">
        <f aca="false">IF(B961="","",IFERROR(INDEX(Employees!$B$5:$B$104,MATCH(B961,Employees!$A$5:$A$104,0)),"Unknown code"))</f>
        <v/>
      </c>
      <c r="D961" s="37"/>
      <c r="E961" s="27"/>
      <c r="F961" s="32" t="str">
        <f aca="false">IF(OR(A961="",B961=""),"",IF(Settings!$B$13="Y",INT(IF(UPPER(E961)="Y",D961,MAX(0,D961-Settings!$B$9)))+IF(MOD(IF(UPPER(E961)="Y",D961,MAX(0,D961-Settings!$B$9)),1)&lt;0.25,0,IF(MOD(IF(UPPER(E961)="Y",D961,MAX(0,D961-Settings!$B$9)),1)&lt;=0.5,0.5,1)),IF(UPPER(E961)="Y",D961,MAX(0,D961-Settings!$B$9))))</f>
        <v/>
      </c>
      <c r="G961" s="33" t="str">
        <f aca="false">IF(F961="","",IFERROR(INDEX(Employees!$I$5:$I$104,MATCH(B961,Employees!$A$5:$A$104,0)),0))</f>
        <v/>
      </c>
      <c r="H961" s="34" t="str">
        <f aca="false">IF(F961="","",ROUND(F961*G961,0))</f>
        <v/>
      </c>
      <c r="I961" s="35" t="str">
        <f aca="false">IF(A961="","","Q"&amp;(INT(MOD(MONTH(A961)-4,12)/3)+1)&amp;" "&amp;IF(MONTH(A961)&gt;=4,YEAR(A961),YEAR(A961)-1)&amp;"-"&amp;RIGHT(IF(MONTH(A961)&gt;=4,YEAR(A961),YEAR(A961)-1)+1,2))</f>
        <v/>
      </c>
      <c r="J961" s="27"/>
      <c r="K961" s="27"/>
    </row>
    <row r="962" customFormat="false" ht="15" hidden="false" customHeight="true" outlineLevel="0" collapsed="false">
      <c r="A962" s="36"/>
      <c r="B962" s="27"/>
      <c r="C962" s="30" t="str">
        <f aca="false">IF(B962="","",IFERROR(INDEX(Employees!$B$5:$B$104,MATCH(B962,Employees!$A$5:$A$104,0)),"Unknown code"))</f>
        <v/>
      </c>
      <c r="D962" s="37"/>
      <c r="E962" s="27"/>
      <c r="F962" s="32" t="str">
        <f aca="false">IF(OR(A962="",B962=""),"",IF(Settings!$B$13="Y",INT(IF(UPPER(E962)="Y",D962,MAX(0,D962-Settings!$B$9)))+IF(MOD(IF(UPPER(E962)="Y",D962,MAX(0,D962-Settings!$B$9)),1)&lt;0.25,0,IF(MOD(IF(UPPER(E962)="Y",D962,MAX(0,D962-Settings!$B$9)),1)&lt;=0.5,0.5,1)),IF(UPPER(E962)="Y",D962,MAX(0,D962-Settings!$B$9))))</f>
        <v/>
      </c>
      <c r="G962" s="33" t="str">
        <f aca="false">IF(F962="","",IFERROR(INDEX(Employees!$I$5:$I$104,MATCH(B962,Employees!$A$5:$A$104,0)),0))</f>
        <v/>
      </c>
      <c r="H962" s="34" t="str">
        <f aca="false">IF(F962="","",ROUND(F962*G962,0))</f>
        <v/>
      </c>
      <c r="I962" s="35" t="str">
        <f aca="false">IF(A962="","","Q"&amp;(INT(MOD(MONTH(A962)-4,12)/3)+1)&amp;" "&amp;IF(MONTH(A962)&gt;=4,YEAR(A962),YEAR(A962)-1)&amp;"-"&amp;RIGHT(IF(MONTH(A962)&gt;=4,YEAR(A962),YEAR(A962)-1)+1,2))</f>
        <v/>
      </c>
      <c r="J962" s="27"/>
      <c r="K962" s="27"/>
    </row>
    <row r="963" customFormat="false" ht="15" hidden="false" customHeight="true" outlineLevel="0" collapsed="false">
      <c r="A963" s="36"/>
      <c r="B963" s="27"/>
      <c r="C963" s="30" t="str">
        <f aca="false">IF(B963="","",IFERROR(INDEX(Employees!$B$5:$B$104,MATCH(B963,Employees!$A$5:$A$104,0)),"Unknown code"))</f>
        <v/>
      </c>
      <c r="D963" s="37"/>
      <c r="E963" s="27"/>
      <c r="F963" s="32" t="str">
        <f aca="false">IF(OR(A963="",B963=""),"",IF(Settings!$B$13="Y",INT(IF(UPPER(E963)="Y",D963,MAX(0,D963-Settings!$B$9)))+IF(MOD(IF(UPPER(E963)="Y",D963,MAX(0,D963-Settings!$B$9)),1)&lt;0.25,0,IF(MOD(IF(UPPER(E963)="Y",D963,MAX(0,D963-Settings!$B$9)),1)&lt;=0.5,0.5,1)),IF(UPPER(E963)="Y",D963,MAX(0,D963-Settings!$B$9))))</f>
        <v/>
      </c>
      <c r="G963" s="33" t="str">
        <f aca="false">IF(F963="","",IFERROR(INDEX(Employees!$I$5:$I$104,MATCH(B963,Employees!$A$5:$A$104,0)),0))</f>
        <v/>
      </c>
      <c r="H963" s="34" t="str">
        <f aca="false">IF(F963="","",ROUND(F963*G963,0))</f>
        <v/>
      </c>
      <c r="I963" s="35" t="str">
        <f aca="false">IF(A963="","","Q"&amp;(INT(MOD(MONTH(A963)-4,12)/3)+1)&amp;" "&amp;IF(MONTH(A963)&gt;=4,YEAR(A963),YEAR(A963)-1)&amp;"-"&amp;RIGHT(IF(MONTH(A963)&gt;=4,YEAR(A963),YEAR(A963)-1)+1,2))</f>
        <v/>
      </c>
      <c r="J963" s="27"/>
      <c r="K963" s="27"/>
    </row>
    <row r="964" customFormat="false" ht="15" hidden="false" customHeight="true" outlineLevel="0" collapsed="false">
      <c r="A964" s="36"/>
      <c r="B964" s="27"/>
      <c r="C964" s="30" t="str">
        <f aca="false">IF(B964="","",IFERROR(INDEX(Employees!$B$5:$B$104,MATCH(B964,Employees!$A$5:$A$104,0)),"Unknown code"))</f>
        <v/>
      </c>
      <c r="D964" s="37"/>
      <c r="E964" s="27"/>
      <c r="F964" s="32" t="str">
        <f aca="false">IF(OR(A964="",B964=""),"",IF(Settings!$B$13="Y",INT(IF(UPPER(E964)="Y",D964,MAX(0,D964-Settings!$B$9)))+IF(MOD(IF(UPPER(E964)="Y",D964,MAX(0,D964-Settings!$B$9)),1)&lt;0.25,0,IF(MOD(IF(UPPER(E964)="Y",D964,MAX(0,D964-Settings!$B$9)),1)&lt;=0.5,0.5,1)),IF(UPPER(E964)="Y",D964,MAX(0,D964-Settings!$B$9))))</f>
        <v/>
      </c>
      <c r="G964" s="33" t="str">
        <f aca="false">IF(F964="","",IFERROR(INDEX(Employees!$I$5:$I$104,MATCH(B964,Employees!$A$5:$A$104,0)),0))</f>
        <v/>
      </c>
      <c r="H964" s="34" t="str">
        <f aca="false">IF(F964="","",ROUND(F964*G964,0))</f>
        <v/>
      </c>
      <c r="I964" s="35" t="str">
        <f aca="false">IF(A964="","","Q"&amp;(INT(MOD(MONTH(A964)-4,12)/3)+1)&amp;" "&amp;IF(MONTH(A964)&gt;=4,YEAR(A964),YEAR(A964)-1)&amp;"-"&amp;RIGHT(IF(MONTH(A964)&gt;=4,YEAR(A964),YEAR(A964)-1)+1,2))</f>
        <v/>
      </c>
      <c r="J964" s="27"/>
      <c r="K964" s="27"/>
    </row>
    <row r="965" customFormat="false" ht="15" hidden="false" customHeight="true" outlineLevel="0" collapsed="false">
      <c r="A965" s="36"/>
      <c r="B965" s="27"/>
      <c r="C965" s="30" t="str">
        <f aca="false">IF(B965="","",IFERROR(INDEX(Employees!$B$5:$B$104,MATCH(B965,Employees!$A$5:$A$104,0)),"Unknown code"))</f>
        <v/>
      </c>
      <c r="D965" s="37"/>
      <c r="E965" s="27"/>
      <c r="F965" s="32" t="str">
        <f aca="false">IF(OR(A965="",B965=""),"",IF(Settings!$B$13="Y",INT(IF(UPPER(E965)="Y",D965,MAX(0,D965-Settings!$B$9)))+IF(MOD(IF(UPPER(E965)="Y",D965,MAX(0,D965-Settings!$B$9)),1)&lt;0.25,0,IF(MOD(IF(UPPER(E965)="Y",D965,MAX(0,D965-Settings!$B$9)),1)&lt;=0.5,0.5,1)),IF(UPPER(E965)="Y",D965,MAX(0,D965-Settings!$B$9))))</f>
        <v/>
      </c>
      <c r="G965" s="33" t="str">
        <f aca="false">IF(F965="","",IFERROR(INDEX(Employees!$I$5:$I$104,MATCH(B965,Employees!$A$5:$A$104,0)),0))</f>
        <v/>
      </c>
      <c r="H965" s="34" t="str">
        <f aca="false">IF(F965="","",ROUND(F965*G965,0))</f>
        <v/>
      </c>
      <c r="I965" s="35" t="str">
        <f aca="false">IF(A965="","","Q"&amp;(INT(MOD(MONTH(A965)-4,12)/3)+1)&amp;" "&amp;IF(MONTH(A965)&gt;=4,YEAR(A965),YEAR(A965)-1)&amp;"-"&amp;RIGHT(IF(MONTH(A965)&gt;=4,YEAR(A965),YEAR(A965)-1)+1,2))</f>
        <v/>
      </c>
      <c r="J965" s="27"/>
      <c r="K965" s="27"/>
    </row>
    <row r="966" customFormat="false" ht="15" hidden="false" customHeight="true" outlineLevel="0" collapsed="false">
      <c r="A966" s="36"/>
      <c r="B966" s="27"/>
      <c r="C966" s="30" t="str">
        <f aca="false">IF(B966="","",IFERROR(INDEX(Employees!$B$5:$B$104,MATCH(B966,Employees!$A$5:$A$104,0)),"Unknown code"))</f>
        <v/>
      </c>
      <c r="D966" s="37"/>
      <c r="E966" s="27"/>
      <c r="F966" s="32" t="str">
        <f aca="false">IF(OR(A966="",B966=""),"",IF(Settings!$B$13="Y",INT(IF(UPPER(E966)="Y",D966,MAX(0,D966-Settings!$B$9)))+IF(MOD(IF(UPPER(E966)="Y",D966,MAX(0,D966-Settings!$B$9)),1)&lt;0.25,0,IF(MOD(IF(UPPER(E966)="Y",D966,MAX(0,D966-Settings!$B$9)),1)&lt;=0.5,0.5,1)),IF(UPPER(E966)="Y",D966,MAX(0,D966-Settings!$B$9))))</f>
        <v/>
      </c>
      <c r="G966" s="33" t="str">
        <f aca="false">IF(F966="","",IFERROR(INDEX(Employees!$I$5:$I$104,MATCH(B966,Employees!$A$5:$A$104,0)),0))</f>
        <v/>
      </c>
      <c r="H966" s="34" t="str">
        <f aca="false">IF(F966="","",ROUND(F966*G966,0))</f>
        <v/>
      </c>
      <c r="I966" s="35" t="str">
        <f aca="false">IF(A966="","","Q"&amp;(INT(MOD(MONTH(A966)-4,12)/3)+1)&amp;" "&amp;IF(MONTH(A966)&gt;=4,YEAR(A966),YEAR(A966)-1)&amp;"-"&amp;RIGHT(IF(MONTH(A966)&gt;=4,YEAR(A966),YEAR(A966)-1)+1,2))</f>
        <v/>
      </c>
      <c r="J966" s="27"/>
      <c r="K966" s="27"/>
    </row>
    <row r="967" customFormat="false" ht="15" hidden="false" customHeight="true" outlineLevel="0" collapsed="false">
      <c r="A967" s="36"/>
      <c r="B967" s="27"/>
      <c r="C967" s="30" t="str">
        <f aca="false">IF(B967="","",IFERROR(INDEX(Employees!$B$5:$B$104,MATCH(B967,Employees!$A$5:$A$104,0)),"Unknown code"))</f>
        <v/>
      </c>
      <c r="D967" s="37"/>
      <c r="E967" s="27"/>
      <c r="F967" s="32" t="str">
        <f aca="false">IF(OR(A967="",B967=""),"",IF(Settings!$B$13="Y",INT(IF(UPPER(E967)="Y",D967,MAX(0,D967-Settings!$B$9)))+IF(MOD(IF(UPPER(E967)="Y",D967,MAX(0,D967-Settings!$B$9)),1)&lt;0.25,0,IF(MOD(IF(UPPER(E967)="Y",D967,MAX(0,D967-Settings!$B$9)),1)&lt;=0.5,0.5,1)),IF(UPPER(E967)="Y",D967,MAX(0,D967-Settings!$B$9))))</f>
        <v/>
      </c>
      <c r="G967" s="33" t="str">
        <f aca="false">IF(F967="","",IFERROR(INDEX(Employees!$I$5:$I$104,MATCH(B967,Employees!$A$5:$A$104,0)),0))</f>
        <v/>
      </c>
      <c r="H967" s="34" t="str">
        <f aca="false">IF(F967="","",ROUND(F967*G967,0))</f>
        <v/>
      </c>
      <c r="I967" s="35" t="str">
        <f aca="false">IF(A967="","","Q"&amp;(INT(MOD(MONTH(A967)-4,12)/3)+1)&amp;" "&amp;IF(MONTH(A967)&gt;=4,YEAR(A967),YEAR(A967)-1)&amp;"-"&amp;RIGHT(IF(MONTH(A967)&gt;=4,YEAR(A967),YEAR(A967)-1)+1,2))</f>
        <v/>
      </c>
      <c r="J967" s="27"/>
      <c r="K967" s="27"/>
    </row>
    <row r="968" customFormat="false" ht="15" hidden="false" customHeight="true" outlineLevel="0" collapsed="false">
      <c r="A968" s="36"/>
      <c r="B968" s="27"/>
      <c r="C968" s="30" t="str">
        <f aca="false">IF(B968="","",IFERROR(INDEX(Employees!$B$5:$B$104,MATCH(B968,Employees!$A$5:$A$104,0)),"Unknown code"))</f>
        <v/>
      </c>
      <c r="D968" s="37"/>
      <c r="E968" s="27"/>
      <c r="F968" s="32" t="str">
        <f aca="false">IF(OR(A968="",B968=""),"",IF(Settings!$B$13="Y",INT(IF(UPPER(E968)="Y",D968,MAX(0,D968-Settings!$B$9)))+IF(MOD(IF(UPPER(E968)="Y",D968,MAX(0,D968-Settings!$B$9)),1)&lt;0.25,0,IF(MOD(IF(UPPER(E968)="Y",D968,MAX(0,D968-Settings!$B$9)),1)&lt;=0.5,0.5,1)),IF(UPPER(E968)="Y",D968,MAX(0,D968-Settings!$B$9))))</f>
        <v/>
      </c>
      <c r="G968" s="33" t="str">
        <f aca="false">IF(F968="","",IFERROR(INDEX(Employees!$I$5:$I$104,MATCH(B968,Employees!$A$5:$A$104,0)),0))</f>
        <v/>
      </c>
      <c r="H968" s="34" t="str">
        <f aca="false">IF(F968="","",ROUND(F968*G968,0))</f>
        <v/>
      </c>
      <c r="I968" s="35" t="str">
        <f aca="false">IF(A968="","","Q"&amp;(INT(MOD(MONTH(A968)-4,12)/3)+1)&amp;" "&amp;IF(MONTH(A968)&gt;=4,YEAR(A968),YEAR(A968)-1)&amp;"-"&amp;RIGHT(IF(MONTH(A968)&gt;=4,YEAR(A968),YEAR(A968)-1)+1,2))</f>
        <v/>
      </c>
      <c r="J968" s="27"/>
      <c r="K968" s="27"/>
    </row>
    <row r="969" customFormat="false" ht="15" hidden="false" customHeight="true" outlineLevel="0" collapsed="false">
      <c r="A969" s="36"/>
      <c r="B969" s="27"/>
      <c r="C969" s="30" t="str">
        <f aca="false">IF(B969="","",IFERROR(INDEX(Employees!$B$5:$B$104,MATCH(B969,Employees!$A$5:$A$104,0)),"Unknown code"))</f>
        <v/>
      </c>
      <c r="D969" s="37"/>
      <c r="E969" s="27"/>
      <c r="F969" s="32" t="str">
        <f aca="false">IF(OR(A969="",B969=""),"",IF(Settings!$B$13="Y",INT(IF(UPPER(E969)="Y",D969,MAX(0,D969-Settings!$B$9)))+IF(MOD(IF(UPPER(E969)="Y",D969,MAX(0,D969-Settings!$B$9)),1)&lt;0.25,0,IF(MOD(IF(UPPER(E969)="Y",D969,MAX(0,D969-Settings!$B$9)),1)&lt;=0.5,0.5,1)),IF(UPPER(E969)="Y",D969,MAX(0,D969-Settings!$B$9))))</f>
        <v/>
      </c>
      <c r="G969" s="33" t="str">
        <f aca="false">IF(F969="","",IFERROR(INDEX(Employees!$I$5:$I$104,MATCH(B969,Employees!$A$5:$A$104,0)),0))</f>
        <v/>
      </c>
      <c r="H969" s="34" t="str">
        <f aca="false">IF(F969="","",ROUND(F969*G969,0))</f>
        <v/>
      </c>
      <c r="I969" s="35" t="str">
        <f aca="false">IF(A969="","","Q"&amp;(INT(MOD(MONTH(A969)-4,12)/3)+1)&amp;" "&amp;IF(MONTH(A969)&gt;=4,YEAR(A969),YEAR(A969)-1)&amp;"-"&amp;RIGHT(IF(MONTH(A969)&gt;=4,YEAR(A969),YEAR(A969)-1)+1,2))</f>
        <v/>
      </c>
      <c r="J969" s="27"/>
      <c r="K969" s="27"/>
    </row>
    <row r="970" customFormat="false" ht="15" hidden="false" customHeight="true" outlineLevel="0" collapsed="false">
      <c r="A970" s="36"/>
      <c r="B970" s="27"/>
      <c r="C970" s="30" t="str">
        <f aca="false">IF(B970="","",IFERROR(INDEX(Employees!$B$5:$B$104,MATCH(B970,Employees!$A$5:$A$104,0)),"Unknown code"))</f>
        <v/>
      </c>
      <c r="D970" s="37"/>
      <c r="E970" s="27"/>
      <c r="F970" s="32" t="str">
        <f aca="false">IF(OR(A970="",B970=""),"",IF(Settings!$B$13="Y",INT(IF(UPPER(E970)="Y",D970,MAX(0,D970-Settings!$B$9)))+IF(MOD(IF(UPPER(E970)="Y",D970,MAX(0,D970-Settings!$B$9)),1)&lt;0.25,0,IF(MOD(IF(UPPER(E970)="Y",D970,MAX(0,D970-Settings!$B$9)),1)&lt;=0.5,0.5,1)),IF(UPPER(E970)="Y",D970,MAX(0,D970-Settings!$B$9))))</f>
        <v/>
      </c>
      <c r="G970" s="33" t="str">
        <f aca="false">IF(F970="","",IFERROR(INDEX(Employees!$I$5:$I$104,MATCH(B970,Employees!$A$5:$A$104,0)),0))</f>
        <v/>
      </c>
      <c r="H970" s="34" t="str">
        <f aca="false">IF(F970="","",ROUND(F970*G970,0))</f>
        <v/>
      </c>
      <c r="I970" s="35" t="str">
        <f aca="false">IF(A970="","","Q"&amp;(INT(MOD(MONTH(A970)-4,12)/3)+1)&amp;" "&amp;IF(MONTH(A970)&gt;=4,YEAR(A970),YEAR(A970)-1)&amp;"-"&amp;RIGHT(IF(MONTH(A970)&gt;=4,YEAR(A970),YEAR(A970)-1)+1,2))</f>
        <v/>
      </c>
      <c r="J970" s="27"/>
      <c r="K970" s="27"/>
    </row>
    <row r="971" customFormat="false" ht="15" hidden="false" customHeight="true" outlineLevel="0" collapsed="false">
      <c r="A971" s="36"/>
      <c r="B971" s="27"/>
      <c r="C971" s="30" t="str">
        <f aca="false">IF(B971="","",IFERROR(INDEX(Employees!$B$5:$B$104,MATCH(B971,Employees!$A$5:$A$104,0)),"Unknown code"))</f>
        <v/>
      </c>
      <c r="D971" s="37"/>
      <c r="E971" s="27"/>
      <c r="F971" s="32" t="str">
        <f aca="false">IF(OR(A971="",B971=""),"",IF(Settings!$B$13="Y",INT(IF(UPPER(E971)="Y",D971,MAX(0,D971-Settings!$B$9)))+IF(MOD(IF(UPPER(E971)="Y",D971,MAX(0,D971-Settings!$B$9)),1)&lt;0.25,0,IF(MOD(IF(UPPER(E971)="Y",D971,MAX(0,D971-Settings!$B$9)),1)&lt;=0.5,0.5,1)),IF(UPPER(E971)="Y",D971,MAX(0,D971-Settings!$B$9))))</f>
        <v/>
      </c>
      <c r="G971" s="33" t="str">
        <f aca="false">IF(F971="","",IFERROR(INDEX(Employees!$I$5:$I$104,MATCH(B971,Employees!$A$5:$A$104,0)),0))</f>
        <v/>
      </c>
      <c r="H971" s="34" t="str">
        <f aca="false">IF(F971="","",ROUND(F971*G971,0))</f>
        <v/>
      </c>
      <c r="I971" s="35" t="str">
        <f aca="false">IF(A971="","","Q"&amp;(INT(MOD(MONTH(A971)-4,12)/3)+1)&amp;" "&amp;IF(MONTH(A971)&gt;=4,YEAR(A971),YEAR(A971)-1)&amp;"-"&amp;RIGHT(IF(MONTH(A971)&gt;=4,YEAR(A971),YEAR(A971)-1)+1,2))</f>
        <v/>
      </c>
      <c r="J971" s="27"/>
      <c r="K971" s="27"/>
    </row>
    <row r="972" customFormat="false" ht="15" hidden="false" customHeight="true" outlineLevel="0" collapsed="false">
      <c r="A972" s="36"/>
      <c r="B972" s="27"/>
      <c r="C972" s="30" t="str">
        <f aca="false">IF(B972="","",IFERROR(INDEX(Employees!$B$5:$B$104,MATCH(B972,Employees!$A$5:$A$104,0)),"Unknown code"))</f>
        <v/>
      </c>
      <c r="D972" s="37"/>
      <c r="E972" s="27"/>
      <c r="F972" s="32" t="str">
        <f aca="false">IF(OR(A972="",B972=""),"",IF(Settings!$B$13="Y",INT(IF(UPPER(E972)="Y",D972,MAX(0,D972-Settings!$B$9)))+IF(MOD(IF(UPPER(E972)="Y",D972,MAX(0,D972-Settings!$B$9)),1)&lt;0.25,0,IF(MOD(IF(UPPER(E972)="Y",D972,MAX(0,D972-Settings!$B$9)),1)&lt;=0.5,0.5,1)),IF(UPPER(E972)="Y",D972,MAX(0,D972-Settings!$B$9))))</f>
        <v/>
      </c>
      <c r="G972" s="33" t="str">
        <f aca="false">IF(F972="","",IFERROR(INDEX(Employees!$I$5:$I$104,MATCH(B972,Employees!$A$5:$A$104,0)),0))</f>
        <v/>
      </c>
      <c r="H972" s="34" t="str">
        <f aca="false">IF(F972="","",ROUND(F972*G972,0))</f>
        <v/>
      </c>
      <c r="I972" s="35" t="str">
        <f aca="false">IF(A972="","","Q"&amp;(INT(MOD(MONTH(A972)-4,12)/3)+1)&amp;" "&amp;IF(MONTH(A972)&gt;=4,YEAR(A972),YEAR(A972)-1)&amp;"-"&amp;RIGHT(IF(MONTH(A972)&gt;=4,YEAR(A972),YEAR(A972)-1)+1,2))</f>
        <v/>
      </c>
      <c r="J972" s="27"/>
      <c r="K972" s="27"/>
    </row>
    <row r="973" customFormat="false" ht="15" hidden="false" customHeight="true" outlineLevel="0" collapsed="false">
      <c r="A973" s="36"/>
      <c r="B973" s="27"/>
      <c r="C973" s="30" t="str">
        <f aca="false">IF(B973="","",IFERROR(INDEX(Employees!$B$5:$B$104,MATCH(B973,Employees!$A$5:$A$104,0)),"Unknown code"))</f>
        <v/>
      </c>
      <c r="D973" s="37"/>
      <c r="E973" s="27"/>
      <c r="F973" s="32" t="str">
        <f aca="false">IF(OR(A973="",B973=""),"",IF(Settings!$B$13="Y",INT(IF(UPPER(E973)="Y",D973,MAX(0,D973-Settings!$B$9)))+IF(MOD(IF(UPPER(E973)="Y",D973,MAX(0,D973-Settings!$B$9)),1)&lt;0.25,0,IF(MOD(IF(UPPER(E973)="Y",D973,MAX(0,D973-Settings!$B$9)),1)&lt;=0.5,0.5,1)),IF(UPPER(E973)="Y",D973,MAX(0,D973-Settings!$B$9))))</f>
        <v/>
      </c>
      <c r="G973" s="33" t="str">
        <f aca="false">IF(F973="","",IFERROR(INDEX(Employees!$I$5:$I$104,MATCH(B973,Employees!$A$5:$A$104,0)),0))</f>
        <v/>
      </c>
      <c r="H973" s="34" t="str">
        <f aca="false">IF(F973="","",ROUND(F973*G973,0))</f>
        <v/>
      </c>
      <c r="I973" s="35" t="str">
        <f aca="false">IF(A973="","","Q"&amp;(INT(MOD(MONTH(A973)-4,12)/3)+1)&amp;" "&amp;IF(MONTH(A973)&gt;=4,YEAR(A973),YEAR(A973)-1)&amp;"-"&amp;RIGHT(IF(MONTH(A973)&gt;=4,YEAR(A973),YEAR(A973)-1)+1,2))</f>
        <v/>
      </c>
      <c r="J973" s="27"/>
      <c r="K973" s="27"/>
    </row>
    <row r="974" customFormat="false" ht="15" hidden="false" customHeight="true" outlineLevel="0" collapsed="false">
      <c r="A974" s="36"/>
      <c r="B974" s="27"/>
      <c r="C974" s="30" t="str">
        <f aca="false">IF(B974="","",IFERROR(INDEX(Employees!$B$5:$B$104,MATCH(B974,Employees!$A$5:$A$104,0)),"Unknown code"))</f>
        <v/>
      </c>
      <c r="D974" s="37"/>
      <c r="E974" s="27"/>
      <c r="F974" s="32" t="str">
        <f aca="false">IF(OR(A974="",B974=""),"",IF(Settings!$B$13="Y",INT(IF(UPPER(E974)="Y",D974,MAX(0,D974-Settings!$B$9)))+IF(MOD(IF(UPPER(E974)="Y",D974,MAX(0,D974-Settings!$B$9)),1)&lt;0.25,0,IF(MOD(IF(UPPER(E974)="Y",D974,MAX(0,D974-Settings!$B$9)),1)&lt;=0.5,0.5,1)),IF(UPPER(E974)="Y",D974,MAX(0,D974-Settings!$B$9))))</f>
        <v/>
      </c>
      <c r="G974" s="33" t="str">
        <f aca="false">IF(F974="","",IFERROR(INDEX(Employees!$I$5:$I$104,MATCH(B974,Employees!$A$5:$A$104,0)),0))</f>
        <v/>
      </c>
      <c r="H974" s="34" t="str">
        <f aca="false">IF(F974="","",ROUND(F974*G974,0))</f>
        <v/>
      </c>
      <c r="I974" s="35" t="str">
        <f aca="false">IF(A974="","","Q"&amp;(INT(MOD(MONTH(A974)-4,12)/3)+1)&amp;" "&amp;IF(MONTH(A974)&gt;=4,YEAR(A974),YEAR(A974)-1)&amp;"-"&amp;RIGHT(IF(MONTH(A974)&gt;=4,YEAR(A974),YEAR(A974)-1)+1,2))</f>
        <v/>
      </c>
      <c r="J974" s="27"/>
      <c r="K974" s="27"/>
    </row>
    <row r="975" customFormat="false" ht="15" hidden="false" customHeight="true" outlineLevel="0" collapsed="false">
      <c r="A975" s="36"/>
      <c r="B975" s="27"/>
      <c r="C975" s="30" t="str">
        <f aca="false">IF(B975="","",IFERROR(INDEX(Employees!$B$5:$B$104,MATCH(B975,Employees!$A$5:$A$104,0)),"Unknown code"))</f>
        <v/>
      </c>
      <c r="D975" s="37"/>
      <c r="E975" s="27"/>
      <c r="F975" s="32" t="str">
        <f aca="false">IF(OR(A975="",B975=""),"",IF(Settings!$B$13="Y",INT(IF(UPPER(E975)="Y",D975,MAX(0,D975-Settings!$B$9)))+IF(MOD(IF(UPPER(E975)="Y",D975,MAX(0,D975-Settings!$B$9)),1)&lt;0.25,0,IF(MOD(IF(UPPER(E975)="Y",D975,MAX(0,D975-Settings!$B$9)),1)&lt;=0.5,0.5,1)),IF(UPPER(E975)="Y",D975,MAX(0,D975-Settings!$B$9))))</f>
        <v/>
      </c>
      <c r="G975" s="33" t="str">
        <f aca="false">IF(F975="","",IFERROR(INDEX(Employees!$I$5:$I$104,MATCH(B975,Employees!$A$5:$A$104,0)),0))</f>
        <v/>
      </c>
      <c r="H975" s="34" t="str">
        <f aca="false">IF(F975="","",ROUND(F975*G975,0))</f>
        <v/>
      </c>
      <c r="I975" s="35" t="str">
        <f aca="false">IF(A975="","","Q"&amp;(INT(MOD(MONTH(A975)-4,12)/3)+1)&amp;" "&amp;IF(MONTH(A975)&gt;=4,YEAR(A975),YEAR(A975)-1)&amp;"-"&amp;RIGHT(IF(MONTH(A975)&gt;=4,YEAR(A975),YEAR(A975)-1)+1,2))</f>
        <v/>
      </c>
      <c r="J975" s="27"/>
      <c r="K975" s="27"/>
    </row>
    <row r="976" customFormat="false" ht="15" hidden="false" customHeight="true" outlineLevel="0" collapsed="false">
      <c r="A976" s="36"/>
      <c r="B976" s="27"/>
      <c r="C976" s="30" t="str">
        <f aca="false">IF(B976="","",IFERROR(INDEX(Employees!$B$5:$B$104,MATCH(B976,Employees!$A$5:$A$104,0)),"Unknown code"))</f>
        <v/>
      </c>
      <c r="D976" s="37"/>
      <c r="E976" s="27"/>
      <c r="F976" s="32" t="str">
        <f aca="false">IF(OR(A976="",B976=""),"",IF(Settings!$B$13="Y",INT(IF(UPPER(E976)="Y",D976,MAX(0,D976-Settings!$B$9)))+IF(MOD(IF(UPPER(E976)="Y",D976,MAX(0,D976-Settings!$B$9)),1)&lt;0.25,0,IF(MOD(IF(UPPER(E976)="Y",D976,MAX(0,D976-Settings!$B$9)),1)&lt;=0.5,0.5,1)),IF(UPPER(E976)="Y",D976,MAX(0,D976-Settings!$B$9))))</f>
        <v/>
      </c>
      <c r="G976" s="33" t="str">
        <f aca="false">IF(F976="","",IFERROR(INDEX(Employees!$I$5:$I$104,MATCH(B976,Employees!$A$5:$A$104,0)),0))</f>
        <v/>
      </c>
      <c r="H976" s="34" t="str">
        <f aca="false">IF(F976="","",ROUND(F976*G976,0))</f>
        <v/>
      </c>
      <c r="I976" s="35" t="str">
        <f aca="false">IF(A976="","","Q"&amp;(INT(MOD(MONTH(A976)-4,12)/3)+1)&amp;" "&amp;IF(MONTH(A976)&gt;=4,YEAR(A976),YEAR(A976)-1)&amp;"-"&amp;RIGHT(IF(MONTH(A976)&gt;=4,YEAR(A976),YEAR(A976)-1)+1,2))</f>
        <v/>
      </c>
      <c r="J976" s="27"/>
      <c r="K976" s="27"/>
    </row>
    <row r="977" customFormat="false" ht="15" hidden="false" customHeight="true" outlineLevel="0" collapsed="false">
      <c r="A977" s="36"/>
      <c r="B977" s="27"/>
      <c r="C977" s="30" t="str">
        <f aca="false">IF(B977="","",IFERROR(INDEX(Employees!$B$5:$B$104,MATCH(B977,Employees!$A$5:$A$104,0)),"Unknown code"))</f>
        <v/>
      </c>
      <c r="D977" s="37"/>
      <c r="E977" s="27"/>
      <c r="F977" s="32" t="str">
        <f aca="false">IF(OR(A977="",B977=""),"",IF(Settings!$B$13="Y",INT(IF(UPPER(E977)="Y",D977,MAX(0,D977-Settings!$B$9)))+IF(MOD(IF(UPPER(E977)="Y",D977,MAX(0,D977-Settings!$B$9)),1)&lt;0.25,0,IF(MOD(IF(UPPER(E977)="Y",D977,MAX(0,D977-Settings!$B$9)),1)&lt;=0.5,0.5,1)),IF(UPPER(E977)="Y",D977,MAX(0,D977-Settings!$B$9))))</f>
        <v/>
      </c>
      <c r="G977" s="33" t="str">
        <f aca="false">IF(F977="","",IFERROR(INDEX(Employees!$I$5:$I$104,MATCH(B977,Employees!$A$5:$A$104,0)),0))</f>
        <v/>
      </c>
      <c r="H977" s="34" t="str">
        <f aca="false">IF(F977="","",ROUND(F977*G977,0))</f>
        <v/>
      </c>
      <c r="I977" s="35" t="str">
        <f aca="false">IF(A977="","","Q"&amp;(INT(MOD(MONTH(A977)-4,12)/3)+1)&amp;" "&amp;IF(MONTH(A977)&gt;=4,YEAR(A977),YEAR(A977)-1)&amp;"-"&amp;RIGHT(IF(MONTH(A977)&gt;=4,YEAR(A977),YEAR(A977)-1)+1,2))</f>
        <v/>
      </c>
      <c r="J977" s="27"/>
      <c r="K977" s="27"/>
    </row>
    <row r="978" customFormat="false" ht="15" hidden="false" customHeight="true" outlineLevel="0" collapsed="false">
      <c r="A978" s="36"/>
      <c r="B978" s="27"/>
      <c r="C978" s="30" t="str">
        <f aca="false">IF(B978="","",IFERROR(INDEX(Employees!$B$5:$B$104,MATCH(B978,Employees!$A$5:$A$104,0)),"Unknown code"))</f>
        <v/>
      </c>
      <c r="D978" s="37"/>
      <c r="E978" s="27"/>
      <c r="F978" s="32" t="str">
        <f aca="false">IF(OR(A978="",B978=""),"",IF(Settings!$B$13="Y",INT(IF(UPPER(E978)="Y",D978,MAX(0,D978-Settings!$B$9)))+IF(MOD(IF(UPPER(E978)="Y",D978,MAX(0,D978-Settings!$B$9)),1)&lt;0.25,0,IF(MOD(IF(UPPER(E978)="Y",D978,MAX(0,D978-Settings!$B$9)),1)&lt;=0.5,0.5,1)),IF(UPPER(E978)="Y",D978,MAX(0,D978-Settings!$B$9))))</f>
        <v/>
      </c>
      <c r="G978" s="33" t="str">
        <f aca="false">IF(F978="","",IFERROR(INDEX(Employees!$I$5:$I$104,MATCH(B978,Employees!$A$5:$A$104,0)),0))</f>
        <v/>
      </c>
      <c r="H978" s="34" t="str">
        <f aca="false">IF(F978="","",ROUND(F978*G978,0))</f>
        <v/>
      </c>
      <c r="I978" s="35" t="str">
        <f aca="false">IF(A978="","","Q"&amp;(INT(MOD(MONTH(A978)-4,12)/3)+1)&amp;" "&amp;IF(MONTH(A978)&gt;=4,YEAR(A978),YEAR(A978)-1)&amp;"-"&amp;RIGHT(IF(MONTH(A978)&gt;=4,YEAR(A978),YEAR(A978)-1)+1,2))</f>
        <v/>
      </c>
      <c r="J978" s="27"/>
      <c r="K978" s="27"/>
    </row>
    <row r="979" customFormat="false" ht="15" hidden="false" customHeight="true" outlineLevel="0" collapsed="false">
      <c r="A979" s="36"/>
      <c r="B979" s="27"/>
      <c r="C979" s="30" t="str">
        <f aca="false">IF(B979="","",IFERROR(INDEX(Employees!$B$5:$B$104,MATCH(B979,Employees!$A$5:$A$104,0)),"Unknown code"))</f>
        <v/>
      </c>
      <c r="D979" s="37"/>
      <c r="E979" s="27"/>
      <c r="F979" s="32" t="str">
        <f aca="false">IF(OR(A979="",B979=""),"",IF(Settings!$B$13="Y",INT(IF(UPPER(E979)="Y",D979,MAX(0,D979-Settings!$B$9)))+IF(MOD(IF(UPPER(E979)="Y",D979,MAX(0,D979-Settings!$B$9)),1)&lt;0.25,0,IF(MOD(IF(UPPER(E979)="Y",D979,MAX(0,D979-Settings!$B$9)),1)&lt;=0.5,0.5,1)),IF(UPPER(E979)="Y",D979,MAX(0,D979-Settings!$B$9))))</f>
        <v/>
      </c>
      <c r="G979" s="33" t="str">
        <f aca="false">IF(F979="","",IFERROR(INDEX(Employees!$I$5:$I$104,MATCH(B979,Employees!$A$5:$A$104,0)),0))</f>
        <v/>
      </c>
      <c r="H979" s="34" t="str">
        <f aca="false">IF(F979="","",ROUND(F979*G979,0))</f>
        <v/>
      </c>
      <c r="I979" s="35" t="str">
        <f aca="false">IF(A979="","","Q"&amp;(INT(MOD(MONTH(A979)-4,12)/3)+1)&amp;" "&amp;IF(MONTH(A979)&gt;=4,YEAR(A979),YEAR(A979)-1)&amp;"-"&amp;RIGHT(IF(MONTH(A979)&gt;=4,YEAR(A979),YEAR(A979)-1)+1,2))</f>
        <v/>
      </c>
      <c r="J979" s="27"/>
      <c r="K979" s="27"/>
    </row>
    <row r="980" customFormat="false" ht="15" hidden="false" customHeight="true" outlineLevel="0" collapsed="false">
      <c r="A980" s="36"/>
      <c r="B980" s="27"/>
      <c r="C980" s="30" t="str">
        <f aca="false">IF(B980="","",IFERROR(INDEX(Employees!$B$5:$B$104,MATCH(B980,Employees!$A$5:$A$104,0)),"Unknown code"))</f>
        <v/>
      </c>
      <c r="D980" s="37"/>
      <c r="E980" s="27"/>
      <c r="F980" s="32" t="str">
        <f aca="false">IF(OR(A980="",B980=""),"",IF(Settings!$B$13="Y",INT(IF(UPPER(E980)="Y",D980,MAX(0,D980-Settings!$B$9)))+IF(MOD(IF(UPPER(E980)="Y",D980,MAX(0,D980-Settings!$B$9)),1)&lt;0.25,0,IF(MOD(IF(UPPER(E980)="Y",D980,MAX(0,D980-Settings!$B$9)),1)&lt;=0.5,0.5,1)),IF(UPPER(E980)="Y",D980,MAX(0,D980-Settings!$B$9))))</f>
        <v/>
      </c>
      <c r="G980" s="33" t="str">
        <f aca="false">IF(F980="","",IFERROR(INDEX(Employees!$I$5:$I$104,MATCH(B980,Employees!$A$5:$A$104,0)),0))</f>
        <v/>
      </c>
      <c r="H980" s="34" t="str">
        <f aca="false">IF(F980="","",ROUND(F980*G980,0))</f>
        <v/>
      </c>
      <c r="I980" s="35" t="str">
        <f aca="false">IF(A980="","","Q"&amp;(INT(MOD(MONTH(A980)-4,12)/3)+1)&amp;" "&amp;IF(MONTH(A980)&gt;=4,YEAR(A980),YEAR(A980)-1)&amp;"-"&amp;RIGHT(IF(MONTH(A980)&gt;=4,YEAR(A980),YEAR(A980)-1)+1,2))</f>
        <v/>
      </c>
      <c r="J980" s="27"/>
      <c r="K980" s="27"/>
    </row>
    <row r="981" customFormat="false" ht="15" hidden="false" customHeight="true" outlineLevel="0" collapsed="false">
      <c r="A981" s="36"/>
      <c r="B981" s="27"/>
      <c r="C981" s="30" t="str">
        <f aca="false">IF(B981="","",IFERROR(INDEX(Employees!$B$5:$B$104,MATCH(B981,Employees!$A$5:$A$104,0)),"Unknown code"))</f>
        <v/>
      </c>
      <c r="D981" s="37"/>
      <c r="E981" s="27"/>
      <c r="F981" s="32" t="str">
        <f aca="false">IF(OR(A981="",B981=""),"",IF(Settings!$B$13="Y",INT(IF(UPPER(E981)="Y",D981,MAX(0,D981-Settings!$B$9)))+IF(MOD(IF(UPPER(E981)="Y",D981,MAX(0,D981-Settings!$B$9)),1)&lt;0.25,0,IF(MOD(IF(UPPER(E981)="Y",D981,MAX(0,D981-Settings!$B$9)),1)&lt;=0.5,0.5,1)),IF(UPPER(E981)="Y",D981,MAX(0,D981-Settings!$B$9))))</f>
        <v/>
      </c>
      <c r="G981" s="33" t="str">
        <f aca="false">IF(F981="","",IFERROR(INDEX(Employees!$I$5:$I$104,MATCH(B981,Employees!$A$5:$A$104,0)),0))</f>
        <v/>
      </c>
      <c r="H981" s="34" t="str">
        <f aca="false">IF(F981="","",ROUND(F981*G981,0))</f>
        <v/>
      </c>
      <c r="I981" s="35" t="str">
        <f aca="false">IF(A981="","","Q"&amp;(INT(MOD(MONTH(A981)-4,12)/3)+1)&amp;" "&amp;IF(MONTH(A981)&gt;=4,YEAR(A981),YEAR(A981)-1)&amp;"-"&amp;RIGHT(IF(MONTH(A981)&gt;=4,YEAR(A981),YEAR(A981)-1)+1,2))</f>
        <v/>
      </c>
      <c r="J981" s="27"/>
      <c r="K981" s="27"/>
    </row>
    <row r="982" customFormat="false" ht="15" hidden="false" customHeight="true" outlineLevel="0" collapsed="false">
      <c r="A982" s="36"/>
      <c r="B982" s="27"/>
      <c r="C982" s="30" t="str">
        <f aca="false">IF(B982="","",IFERROR(INDEX(Employees!$B$5:$B$104,MATCH(B982,Employees!$A$5:$A$104,0)),"Unknown code"))</f>
        <v/>
      </c>
      <c r="D982" s="37"/>
      <c r="E982" s="27"/>
      <c r="F982" s="32" t="str">
        <f aca="false">IF(OR(A982="",B982=""),"",IF(Settings!$B$13="Y",INT(IF(UPPER(E982)="Y",D982,MAX(0,D982-Settings!$B$9)))+IF(MOD(IF(UPPER(E982)="Y",D982,MAX(0,D982-Settings!$B$9)),1)&lt;0.25,0,IF(MOD(IF(UPPER(E982)="Y",D982,MAX(0,D982-Settings!$B$9)),1)&lt;=0.5,0.5,1)),IF(UPPER(E982)="Y",D982,MAX(0,D982-Settings!$B$9))))</f>
        <v/>
      </c>
      <c r="G982" s="33" t="str">
        <f aca="false">IF(F982="","",IFERROR(INDEX(Employees!$I$5:$I$104,MATCH(B982,Employees!$A$5:$A$104,0)),0))</f>
        <v/>
      </c>
      <c r="H982" s="34" t="str">
        <f aca="false">IF(F982="","",ROUND(F982*G982,0))</f>
        <v/>
      </c>
      <c r="I982" s="35" t="str">
        <f aca="false">IF(A982="","","Q"&amp;(INT(MOD(MONTH(A982)-4,12)/3)+1)&amp;" "&amp;IF(MONTH(A982)&gt;=4,YEAR(A982),YEAR(A982)-1)&amp;"-"&amp;RIGHT(IF(MONTH(A982)&gt;=4,YEAR(A982),YEAR(A982)-1)+1,2))</f>
        <v/>
      </c>
      <c r="J982" s="27"/>
      <c r="K982" s="27"/>
    </row>
    <row r="983" customFormat="false" ht="15" hidden="false" customHeight="true" outlineLevel="0" collapsed="false">
      <c r="A983" s="36"/>
      <c r="B983" s="27"/>
      <c r="C983" s="30" t="str">
        <f aca="false">IF(B983="","",IFERROR(INDEX(Employees!$B$5:$B$104,MATCH(B983,Employees!$A$5:$A$104,0)),"Unknown code"))</f>
        <v/>
      </c>
      <c r="D983" s="37"/>
      <c r="E983" s="27"/>
      <c r="F983" s="32" t="str">
        <f aca="false">IF(OR(A983="",B983=""),"",IF(Settings!$B$13="Y",INT(IF(UPPER(E983)="Y",D983,MAX(0,D983-Settings!$B$9)))+IF(MOD(IF(UPPER(E983)="Y",D983,MAX(0,D983-Settings!$B$9)),1)&lt;0.25,0,IF(MOD(IF(UPPER(E983)="Y",D983,MAX(0,D983-Settings!$B$9)),1)&lt;=0.5,0.5,1)),IF(UPPER(E983)="Y",D983,MAX(0,D983-Settings!$B$9))))</f>
        <v/>
      </c>
      <c r="G983" s="33" t="str">
        <f aca="false">IF(F983="","",IFERROR(INDEX(Employees!$I$5:$I$104,MATCH(B983,Employees!$A$5:$A$104,0)),0))</f>
        <v/>
      </c>
      <c r="H983" s="34" t="str">
        <f aca="false">IF(F983="","",ROUND(F983*G983,0))</f>
        <v/>
      </c>
      <c r="I983" s="35" t="str">
        <f aca="false">IF(A983="","","Q"&amp;(INT(MOD(MONTH(A983)-4,12)/3)+1)&amp;" "&amp;IF(MONTH(A983)&gt;=4,YEAR(A983),YEAR(A983)-1)&amp;"-"&amp;RIGHT(IF(MONTH(A983)&gt;=4,YEAR(A983),YEAR(A983)-1)+1,2))</f>
        <v/>
      </c>
      <c r="J983" s="27"/>
      <c r="K983" s="27"/>
    </row>
    <row r="984" customFormat="false" ht="15" hidden="false" customHeight="true" outlineLevel="0" collapsed="false">
      <c r="A984" s="36"/>
      <c r="B984" s="27"/>
      <c r="C984" s="30" t="str">
        <f aca="false">IF(B984="","",IFERROR(INDEX(Employees!$B$5:$B$104,MATCH(B984,Employees!$A$5:$A$104,0)),"Unknown code"))</f>
        <v/>
      </c>
      <c r="D984" s="37"/>
      <c r="E984" s="27"/>
      <c r="F984" s="32" t="str">
        <f aca="false">IF(OR(A984="",B984=""),"",IF(Settings!$B$13="Y",INT(IF(UPPER(E984)="Y",D984,MAX(0,D984-Settings!$B$9)))+IF(MOD(IF(UPPER(E984)="Y",D984,MAX(0,D984-Settings!$B$9)),1)&lt;0.25,0,IF(MOD(IF(UPPER(E984)="Y",D984,MAX(0,D984-Settings!$B$9)),1)&lt;=0.5,0.5,1)),IF(UPPER(E984)="Y",D984,MAX(0,D984-Settings!$B$9))))</f>
        <v/>
      </c>
      <c r="G984" s="33" t="str">
        <f aca="false">IF(F984="","",IFERROR(INDEX(Employees!$I$5:$I$104,MATCH(B984,Employees!$A$5:$A$104,0)),0))</f>
        <v/>
      </c>
      <c r="H984" s="34" t="str">
        <f aca="false">IF(F984="","",ROUND(F984*G984,0))</f>
        <v/>
      </c>
      <c r="I984" s="35" t="str">
        <f aca="false">IF(A984="","","Q"&amp;(INT(MOD(MONTH(A984)-4,12)/3)+1)&amp;" "&amp;IF(MONTH(A984)&gt;=4,YEAR(A984),YEAR(A984)-1)&amp;"-"&amp;RIGHT(IF(MONTH(A984)&gt;=4,YEAR(A984),YEAR(A984)-1)+1,2))</f>
        <v/>
      </c>
      <c r="J984" s="27"/>
      <c r="K984" s="27"/>
    </row>
    <row r="985" customFormat="false" ht="15" hidden="false" customHeight="true" outlineLevel="0" collapsed="false">
      <c r="A985" s="36"/>
      <c r="B985" s="27"/>
      <c r="C985" s="30" t="str">
        <f aca="false">IF(B985="","",IFERROR(INDEX(Employees!$B$5:$B$104,MATCH(B985,Employees!$A$5:$A$104,0)),"Unknown code"))</f>
        <v/>
      </c>
      <c r="D985" s="37"/>
      <c r="E985" s="27"/>
      <c r="F985" s="32" t="str">
        <f aca="false">IF(OR(A985="",B985=""),"",IF(Settings!$B$13="Y",INT(IF(UPPER(E985)="Y",D985,MAX(0,D985-Settings!$B$9)))+IF(MOD(IF(UPPER(E985)="Y",D985,MAX(0,D985-Settings!$B$9)),1)&lt;0.25,0,IF(MOD(IF(UPPER(E985)="Y",D985,MAX(0,D985-Settings!$B$9)),1)&lt;=0.5,0.5,1)),IF(UPPER(E985)="Y",D985,MAX(0,D985-Settings!$B$9))))</f>
        <v/>
      </c>
      <c r="G985" s="33" t="str">
        <f aca="false">IF(F985="","",IFERROR(INDEX(Employees!$I$5:$I$104,MATCH(B985,Employees!$A$5:$A$104,0)),0))</f>
        <v/>
      </c>
      <c r="H985" s="34" t="str">
        <f aca="false">IF(F985="","",ROUND(F985*G985,0))</f>
        <v/>
      </c>
      <c r="I985" s="35" t="str">
        <f aca="false">IF(A985="","","Q"&amp;(INT(MOD(MONTH(A985)-4,12)/3)+1)&amp;" "&amp;IF(MONTH(A985)&gt;=4,YEAR(A985),YEAR(A985)-1)&amp;"-"&amp;RIGHT(IF(MONTH(A985)&gt;=4,YEAR(A985),YEAR(A985)-1)+1,2))</f>
        <v/>
      </c>
      <c r="J985" s="27"/>
      <c r="K985" s="27"/>
    </row>
    <row r="986" customFormat="false" ht="15" hidden="false" customHeight="true" outlineLevel="0" collapsed="false">
      <c r="A986" s="36"/>
      <c r="B986" s="27"/>
      <c r="C986" s="30" t="str">
        <f aca="false">IF(B986="","",IFERROR(INDEX(Employees!$B$5:$B$104,MATCH(B986,Employees!$A$5:$A$104,0)),"Unknown code"))</f>
        <v/>
      </c>
      <c r="D986" s="37"/>
      <c r="E986" s="27"/>
      <c r="F986" s="32" t="str">
        <f aca="false">IF(OR(A986="",B986=""),"",IF(Settings!$B$13="Y",INT(IF(UPPER(E986)="Y",D986,MAX(0,D986-Settings!$B$9)))+IF(MOD(IF(UPPER(E986)="Y",D986,MAX(0,D986-Settings!$B$9)),1)&lt;0.25,0,IF(MOD(IF(UPPER(E986)="Y",D986,MAX(0,D986-Settings!$B$9)),1)&lt;=0.5,0.5,1)),IF(UPPER(E986)="Y",D986,MAX(0,D986-Settings!$B$9))))</f>
        <v/>
      </c>
      <c r="G986" s="33" t="str">
        <f aca="false">IF(F986="","",IFERROR(INDEX(Employees!$I$5:$I$104,MATCH(B986,Employees!$A$5:$A$104,0)),0))</f>
        <v/>
      </c>
      <c r="H986" s="34" t="str">
        <f aca="false">IF(F986="","",ROUND(F986*G986,0))</f>
        <v/>
      </c>
      <c r="I986" s="35" t="str">
        <f aca="false">IF(A986="","","Q"&amp;(INT(MOD(MONTH(A986)-4,12)/3)+1)&amp;" "&amp;IF(MONTH(A986)&gt;=4,YEAR(A986),YEAR(A986)-1)&amp;"-"&amp;RIGHT(IF(MONTH(A986)&gt;=4,YEAR(A986),YEAR(A986)-1)+1,2))</f>
        <v/>
      </c>
      <c r="J986" s="27"/>
      <c r="K986" s="27"/>
    </row>
    <row r="987" customFormat="false" ht="15" hidden="false" customHeight="true" outlineLevel="0" collapsed="false">
      <c r="A987" s="36"/>
      <c r="B987" s="27"/>
      <c r="C987" s="30" t="str">
        <f aca="false">IF(B987="","",IFERROR(INDEX(Employees!$B$5:$B$104,MATCH(B987,Employees!$A$5:$A$104,0)),"Unknown code"))</f>
        <v/>
      </c>
      <c r="D987" s="37"/>
      <c r="E987" s="27"/>
      <c r="F987" s="32" t="str">
        <f aca="false">IF(OR(A987="",B987=""),"",IF(Settings!$B$13="Y",INT(IF(UPPER(E987)="Y",D987,MAX(0,D987-Settings!$B$9)))+IF(MOD(IF(UPPER(E987)="Y",D987,MAX(0,D987-Settings!$B$9)),1)&lt;0.25,0,IF(MOD(IF(UPPER(E987)="Y",D987,MAX(0,D987-Settings!$B$9)),1)&lt;=0.5,0.5,1)),IF(UPPER(E987)="Y",D987,MAX(0,D987-Settings!$B$9))))</f>
        <v/>
      </c>
      <c r="G987" s="33" t="str">
        <f aca="false">IF(F987="","",IFERROR(INDEX(Employees!$I$5:$I$104,MATCH(B987,Employees!$A$5:$A$104,0)),0))</f>
        <v/>
      </c>
      <c r="H987" s="34" t="str">
        <f aca="false">IF(F987="","",ROUND(F987*G987,0))</f>
        <v/>
      </c>
      <c r="I987" s="35" t="str">
        <f aca="false">IF(A987="","","Q"&amp;(INT(MOD(MONTH(A987)-4,12)/3)+1)&amp;" "&amp;IF(MONTH(A987)&gt;=4,YEAR(A987),YEAR(A987)-1)&amp;"-"&amp;RIGHT(IF(MONTH(A987)&gt;=4,YEAR(A987),YEAR(A987)-1)+1,2))</f>
        <v/>
      </c>
      <c r="J987" s="27"/>
      <c r="K987" s="27"/>
    </row>
    <row r="988" customFormat="false" ht="15" hidden="false" customHeight="true" outlineLevel="0" collapsed="false">
      <c r="A988" s="36"/>
      <c r="B988" s="27"/>
      <c r="C988" s="30" t="str">
        <f aca="false">IF(B988="","",IFERROR(INDEX(Employees!$B$5:$B$104,MATCH(B988,Employees!$A$5:$A$104,0)),"Unknown code"))</f>
        <v/>
      </c>
      <c r="D988" s="37"/>
      <c r="E988" s="27"/>
      <c r="F988" s="32" t="str">
        <f aca="false">IF(OR(A988="",B988=""),"",IF(Settings!$B$13="Y",INT(IF(UPPER(E988)="Y",D988,MAX(0,D988-Settings!$B$9)))+IF(MOD(IF(UPPER(E988)="Y",D988,MAX(0,D988-Settings!$B$9)),1)&lt;0.25,0,IF(MOD(IF(UPPER(E988)="Y",D988,MAX(0,D988-Settings!$B$9)),1)&lt;=0.5,0.5,1)),IF(UPPER(E988)="Y",D988,MAX(0,D988-Settings!$B$9))))</f>
        <v/>
      </c>
      <c r="G988" s="33" t="str">
        <f aca="false">IF(F988="","",IFERROR(INDEX(Employees!$I$5:$I$104,MATCH(B988,Employees!$A$5:$A$104,0)),0))</f>
        <v/>
      </c>
      <c r="H988" s="34" t="str">
        <f aca="false">IF(F988="","",ROUND(F988*G988,0))</f>
        <v/>
      </c>
      <c r="I988" s="35" t="str">
        <f aca="false">IF(A988="","","Q"&amp;(INT(MOD(MONTH(A988)-4,12)/3)+1)&amp;" "&amp;IF(MONTH(A988)&gt;=4,YEAR(A988),YEAR(A988)-1)&amp;"-"&amp;RIGHT(IF(MONTH(A988)&gt;=4,YEAR(A988),YEAR(A988)-1)+1,2))</f>
        <v/>
      </c>
      <c r="J988" s="27"/>
      <c r="K988" s="27"/>
    </row>
    <row r="989" customFormat="false" ht="15" hidden="false" customHeight="true" outlineLevel="0" collapsed="false">
      <c r="A989" s="36"/>
      <c r="B989" s="27"/>
      <c r="C989" s="30" t="str">
        <f aca="false">IF(B989="","",IFERROR(INDEX(Employees!$B$5:$B$104,MATCH(B989,Employees!$A$5:$A$104,0)),"Unknown code"))</f>
        <v/>
      </c>
      <c r="D989" s="37"/>
      <c r="E989" s="27"/>
      <c r="F989" s="32" t="str">
        <f aca="false">IF(OR(A989="",B989=""),"",IF(Settings!$B$13="Y",INT(IF(UPPER(E989)="Y",D989,MAX(0,D989-Settings!$B$9)))+IF(MOD(IF(UPPER(E989)="Y",D989,MAX(0,D989-Settings!$B$9)),1)&lt;0.25,0,IF(MOD(IF(UPPER(E989)="Y",D989,MAX(0,D989-Settings!$B$9)),1)&lt;=0.5,0.5,1)),IF(UPPER(E989)="Y",D989,MAX(0,D989-Settings!$B$9))))</f>
        <v/>
      </c>
      <c r="G989" s="33" t="str">
        <f aca="false">IF(F989="","",IFERROR(INDEX(Employees!$I$5:$I$104,MATCH(B989,Employees!$A$5:$A$104,0)),0))</f>
        <v/>
      </c>
      <c r="H989" s="34" t="str">
        <f aca="false">IF(F989="","",ROUND(F989*G989,0))</f>
        <v/>
      </c>
      <c r="I989" s="35" t="str">
        <f aca="false">IF(A989="","","Q"&amp;(INT(MOD(MONTH(A989)-4,12)/3)+1)&amp;" "&amp;IF(MONTH(A989)&gt;=4,YEAR(A989),YEAR(A989)-1)&amp;"-"&amp;RIGHT(IF(MONTH(A989)&gt;=4,YEAR(A989),YEAR(A989)-1)+1,2))</f>
        <v/>
      </c>
      <c r="J989" s="27"/>
      <c r="K989" s="27"/>
    </row>
    <row r="990" customFormat="false" ht="15" hidden="false" customHeight="true" outlineLevel="0" collapsed="false">
      <c r="A990" s="36"/>
      <c r="B990" s="27"/>
      <c r="C990" s="30" t="str">
        <f aca="false">IF(B990="","",IFERROR(INDEX(Employees!$B$5:$B$104,MATCH(B990,Employees!$A$5:$A$104,0)),"Unknown code"))</f>
        <v/>
      </c>
      <c r="D990" s="37"/>
      <c r="E990" s="27"/>
      <c r="F990" s="32" t="str">
        <f aca="false">IF(OR(A990="",B990=""),"",IF(Settings!$B$13="Y",INT(IF(UPPER(E990)="Y",D990,MAX(0,D990-Settings!$B$9)))+IF(MOD(IF(UPPER(E990)="Y",D990,MAX(0,D990-Settings!$B$9)),1)&lt;0.25,0,IF(MOD(IF(UPPER(E990)="Y",D990,MAX(0,D990-Settings!$B$9)),1)&lt;=0.5,0.5,1)),IF(UPPER(E990)="Y",D990,MAX(0,D990-Settings!$B$9))))</f>
        <v/>
      </c>
      <c r="G990" s="33" t="str">
        <f aca="false">IF(F990="","",IFERROR(INDEX(Employees!$I$5:$I$104,MATCH(B990,Employees!$A$5:$A$104,0)),0))</f>
        <v/>
      </c>
      <c r="H990" s="34" t="str">
        <f aca="false">IF(F990="","",ROUND(F990*G990,0))</f>
        <v/>
      </c>
      <c r="I990" s="35" t="str">
        <f aca="false">IF(A990="","","Q"&amp;(INT(MOD(MONTH(A990)-4,12)/3)+1)&amp;" "&amp;IF(MONTH(A990)&gt;=4,YEAR(A990),YEAR(A990)-1)&amp;"-"&amp;RIGHT(IF(MONTH(A990)&gt;=4,YEAR(A990),YEAR(A990)-1)+1,2))</f>
        <v/>
      </c>
      <c r="J990" s="27"/>
      <c r="K990" s="27"/>
    </row>
    <row r="991" customFormat="false" ht="15" hidden="false" customHeight="true" outlineLevel="0" collapsed="false">
      <c r="A991" s="36"/>
      <c r="B991" s="27"/>
      <c r="C991" s="30" t="str">
        <f aca="false">IF(B991="","",IFERROR(INDEX(Employees!$B$5:$B$104,MATCH(B991,Employees!$A$5:$A$104,0)),"Unknown code"))</f>
        <v/>
      </c>
      <c r="D991" s="37"/>
      <c r="E991" s="27"/>
      <c r="F991" s="32" t="str">
        <f aca="false">IF(OR(A991="",B991=""),"",IF(Settings!$B$13="Y",INT(IF(UPPER(E991)="Y",D991,MAX(0,D991-Settings!$B$9)))+IF(MOD(IF(UPPER(E991)="Y",D991,MAX(0,D991-Settings!$B$9)),1)&lt;0.25,0,IF(MOD(IF(UPPER(E991)="Y",D991,MAX(0,D991-Settings!$B$9)),1)&lt;=0.5,0.5,1)),IF(UPPER(E991)="Y",D991,MAX(0,D991-Settings!$B$9))))</f>
        <v/>
      </c>
      <c r="G991" s="33" t="str">
        <f aca="false">IF(F991="","",IFERROR(INDEX(Employees!$I$5:$I$104,MATCH(B991,Employees!$A$5:$A$104,0)),0))</f>
        <v/>
      </c>
      <c r="H991" s="34" t="str">
        <f aca="false">IF(F991="","",ROUND(F991*G991,0))</f>
        <v/>
      </c>
      <c r="I991" s="35" t="str">
        <f aca="false">IF(A991="","","Q"&amp;(INT(MOD(MONTH(A991)-4,12)/3)+1)&amp;" "&amp;IF(MONTH(A991)&gt;=4,YEAR(A991),YEAR(A991)-1)&amp;"-"&amp;RIGHT(IF(MONTH(A991)&gt;=4,YEAR(A991),YEAR(A991)-1)+1,2))</f>
        <v/>
      </c>
      <c r="J991" s="27"/>
      <c r="K991" s="27"/>
    </row>
    <row r="992" customFormat="false" ht="15" hidden="false" customHeight="true" outlineLevel="0" collapsed="false">
      <c r="A992" s="36"/>
      <c r="B992" s="27"/>
      <c r="C992" s="30" t="str">
        <f aca="false">IF(B992="","",IFERROR(INDEX(Employees!$B$5:$B$104,MATCH(B992,Employees!$A$5:$A$104,0)),"Unknown code"))</f>
        <v/>
      </c>
      <c r="D992" s="37"/>
      <c r="E992" s="27"/>
      <c r="F992" s="32" t="str">
        <f aca="false">IF(OR(A992="",B992=""),"",IF(Settings!$B$13="Y",INT(IF(UPPER(E992)="Y",D992,MAX(0,D992-Settings!$B$9)))+IF(MOD(IF(UPPER(E992)="Y",D992,MAX(0,D992-Settings!$B$9)),1)&lt;0.25,0,IF(MOD(IF(UPPER(E992)="Y",D992,MAX(0,D992-Settings!$B$9)),1)&lt;=0.5,0.5,1)),IF(UPPER(E992)="Y",D992,MAX(0,D992-Settings!$B$9))))</f>
        <v/>
      </c>
      <c r="G992" s="33" t="str">
        <f aca="false">IF(F992="","",IFERROR(INDEX(Employees!$I$5:$I$104,MATCH(B992,Employees!$A$5:$A$104,0)),0))</f>
        <v/>
      </c>
      <c r="H992" s="34" t="str">
        <f aca="false">IF(F992="","",ROUND(F992*G992,0))</f>
        <v/>
      </c>
      <c r="I992" s="35" t="str">
        <f aca="false">IF(A992="","","Q"&amp;(INT(MOD(MONTH(A992)-4,12)/3)+1)&amp;" "&amp;IF(MONTH(A992)&gt;=4,YEAR(A992),YEAR(A992)-1)&amp;"-"&amp;RIGHT(IF(MONTH(A992)&gt;=4,YEAR(A992),YEAR(A992)-1)+1,2))</f>
        <v/>
      </c>
      <c r="J992" s="27"/>
      <c r="K992" s="27"/>
    </row>
    <row r="993" customFormat="false" ht="15" hidden="false" customHeight="true" outlineLevel="0" collapsed="false">
      <c r="A993" s="36"/>
      <c r="B993" s="27"/>
      <c r="C993" s="30" t="str">
        <f aca="false">IF(B993="","",IFERROR(INDEX(Employees!$B$5:$B$104,MATCH(B993,Employees!$A$5:$A$104,0)),"Unknown code"))</f>
        <v/>
      </c>
      <c r="D993" s="37"/>
      <c r="E993" s="27"/>
      <c r="F993" s="32" t="str">
        <f aca="false">IF(OR(A993="",B993=""),"",IF(Settings!$B$13="Y",INT(IF(UPPER(E993)="Y",D993,MAX(0,D993-Settings!$B$9)))+IF(MOD(IF(UPPER(E993)="Y",D993,MAX(0,D993-Settings!$B$9)),1)&lt;0.25,0,IF(MOD(IF(UPPER(E993)="Y",D993,MAX(0,D993-Settings!$B$9)),1)&lt;=0.5,0.5,1)),IF(UPPER(E993)="Y",D993,MAX(0,D993-Settings!$B$9))))</f>
        <v/>
      </c>
      <c r="G993" s="33" t="str">
        <f aca="false">IF(F993="","",IFERROR(INDEX(Employees!$I$5:$I$104,MATCH(B993,Employees!$A$5:$A$104,0)),0))</f>
        <v/>
      </c>
      <c r="H993" s="34" t="str">
        <f aca="false">IF(F993="","",ROUND(F993*G993,0))</f>
        <v/>
      </c>
      <c r="I993" s="35" t="str">
        <f aca="false">IF(A993="","","Q"&amp;(INT(MOD(MONTH(A993)-4,12)/3)+1)&amp;" "&amp;IF(MONTH(A993)&gt;=4,YEAR(A993),YEAR(A993)-1)&amp;"-"&amp;RIGHT(IF(MONTH(A993)&gt;=4,YEAR(A993),YEAR(A993)-1)+1,2))</f>
        <v/>
      </c>
      <c r="J993" s="27"/>
      <c r="K993" s="27"/>
    </row>
    <row r="994" customFormat="false" ht="15" hidden="false" customHeight="true" outlineLevel="0" collapsed="false">
      <c r="A994" s="36"/>
      <c r="B994" s="27"/>
      <c r="C994" s="30" t="str">
        <f aca="false">IF(B994="","",IFERROR(INDEX(Employees!$B$5:$B$104,MATCH(B994,Employees!$A$5:$A$104,0)),"Unknown code"))</f>
        <v/>
      </c>
      <c r="D994" s="37"/>
      <c r="E994" s="27"/>
      <c r="F994" s="32" t="str">
        <f aca="false">IF(OR(A994="",B994=""),"",IF(Settings!$B$13="Y",INT(IF(UPPER(E994)="Y",D994,MAX(0,D994-Settings!$B$9)))+IF(MOD(IF(UPPER(E994)="Y",D994,MAX(0,D994-Settings!$B$9)),1)&lt;0.25,0,IF(MOD(IF(UPPER(E994)="Y",D994,MAX(0,D994-Settings!$B$9)),1)&lt;=0.5,0.5,1)),IF(UPPER(E994)="Y",D994,MAX(0,D994-Settings!$B$9))))</f>
        <v/>
      </c>
      <c r="G994" s="33" t="str">
        <f aca="false">IF(F994="","",IFERROR(INDEX(Employees!$I$5:$I$104,MATCH(B994,Employees!$A$5:$A$104,0)),0))</f>
        <v/>
      </c>
      <c r="H994" s="34" t="str">
        <f aca="false">IF(F994="","",ROUND(F994*G994,0))</f>
        <v/>
      </c>
      <c r="I994" s="35" t="str">
        <f aca="false">IF(A994="","","Q"&amp;(INT(MOD(MONTH(A994)-4,12)/3)+1)&amp;" "&amp;IF(MONTH(A994)&gt;=4,YEAR(A994),YEAR(A994)-1)&amp;"-"&amp;RIGHT(IF(MONTH(A994)&gt;=4,YEAR(A994),YEAR(A994)-1)+1,2))</f>
        <v/>
      </c>
      <c r="J994" s="27"/>
      <c r="K994" s="27"/>
    </row>
    <row r="995" customFormat="false" ht="15" hidden="false" customHeight="true" outlineLevel="0" collapsed="false">
      <c r="A995" s="36"/>
      <c r="B995" s="27"/>
      <c r="C995" s="30" t="str">
        <f aca="false">IF(B995="","",IFERROR(INDEX(Employees!$B$5:$B$104,MATCH(B995,Employees!$A$5:$A$104,0)),"Unknown code"))</f>
        <v/>
      </c>
      <c r="D995" s="37"/>
      <c r="E995" s="27"/>
      <c r="F995" s="32" t="str">
        <f aca="false">IF(OR(A995="",B995=""),"",IF(Settings!$B$13="Y",INT(IF(UPPER(E995)="Y",D995,MAX(0,D995-Settings!$B$9)))+IF(MOD(IF(UPPER(E995)="Y",D995,MAX(0,D995-Settings!$B$9)),1)&lt;0.25,0,IF(MOD(IF(UPPER(E995)="Y",D995,MAX(0,D995-Settings!$B$9)),1)&lt;=0.5,0.5,1)),IF(UPPER(E995)="Y",D995,MAX(0,D995-Settings!$B$9))))</f>
        <v/>
      </c>
      <c r="G995" s="33" t="str">
        <f aca="false">IF(F995="","",IFERROR(INDEX(Employees!$I$5:$I$104,MATCH(B995,Employees!$A$5:$A$104,0)),0))</f>
        <v/>
      </c>
      <c r="H995" s="34" t="str">
        <f aca="false">IF(F995="","",ROUND(F995*G995,0))</f>
        <v/>
      </c>
      <c r="I995" s="35" t="str">
        <f aca="false">IF(A995="","","Q"&amp;(INT(MOD(MONTH(A995)-4,12)/3)+1)&amp;" "&amp;IF(MONTH(A995)&gt;=4,YEAR(A995),YEAR(A995)-1)&amp;"-"&amp;RIGHT(IF(MONTH(A995)&gt;=4,YEAR(A995),YEAR(A995)-1)+1,2))</f>
        <v/>
      </c>
      <c r="J995" s="27"/>
      <c r="K995" s="27"/>
    </row>
    <row r="996" customFormat="false" ht="15" hidden="false" customHeight="true" outlineLevel="0" collapsed="false">
      <c r="A996" s="36"/>
      <c r="B996" s="27"/>
      <c r="C996" s="30" t="str">
        <f aca="false">IF(B996="","",IFERROR(INDEX(Employees!$B$5:$B$104,MATCH(B996,Employees!$A$5:$A$104,0)),"Unknown code"))</f>
        <v/>
      </c>
      <c r="D996" s="37"/>
      <c r="E996" s="27"/>
      <c r="F996" s="32" t="str">
        <f aca="false">IF(OR(A996="",B996=""),"",IF(Settings!$B$13="Y",INT(IF(UPPER(E996)="Y",D996,MAX(0,D996-Settings!$B$9)))+IF(MOD(IF(UPPER(E996)="Y",D996,MAX(0,D996-Settings!$B$9)),1)&lt;0.25,0,IF(MOD(IF(UPPER(E996)="Y",D996,MAX(0,D996-Settings!$B$9)),1)&lt;=0.5,0.5,1)),IF(UPPER(E996)="Y",D996,MAX(0,D996-Settings!$B$9))))</f>
        <v/>
      </c>
      <c r="G996" s="33" t="str">
        <f aca="false">IF(F996="","",IFERROR(INDEX(Employees!$I$5:$I$104,MATCH(B996,Employees!$A$5:$A$104,0)),0))</f>
        <v/>
      </c>
      <c r="H996" s="34" t="str">
        <f aca="false">IF(F996="","",ROUND(F996*G996,0))</f>
        <v/>
      </c>
      <c r="I996" s="35" t="str">
        <f aca="false">IF(A996="","","Q"&amp;(INT(MOD(MONTH(A996)-4,12)/3)+1)&amp;" "&amp;IF(MONTH(A996)&gt;=4,YEAR(A996),YEAR(A996)-1)&amp;"-"&amp;RIGHT(IF(MONTH(A996)&gt;=4,YEAR(A996),YEAR(A996)-1)+1,2))</f>
        <v/>
      </c>
      <c r="J996" s="27"/>
      <c r="K996" s="27"/>
    </row>
    <row r="997" customFormat="false" ht="15" hidden="false" customHeight="true" outlineLevel="0" collapsed="false">
      <c r="A997" s="36"/>
      <c r="B997" s="27"/>
      <c r="C997" s="30" t="str">
        <f aca="false">IF(B997="","",IFERROR(INDEX(Employees!$B$5:$B$104,MATCH(B997,Employees!$A$5:$A$104,0)),"Unknown code"))</f>
        <v/>
      </c>
      <c r="D997" s="37"/>
      <c r="E997" s="27"/>
      <c r="F997" s="32" t="str">
        <f aca="false">IF(OR(A997="",B997=""),"",IF(Settings!$B$13="Y",INT(IF(UPPER(E997)="Y",D997,MAX(0,D997-Settings!$B$9)))+IF(MOD(IF(UPPER(E997)="Y",D997,MAX(0,D997-Settings!$B$9)),1)&lt;0.25,0,IF(MOD(IF(UPPER(E997)="Y",D997,MAX(0,D997-Settings!$B$9)),1)&lt;=0.5,0.5,1)),IF(UPPER(E997)="Y",D997,MAX(0,D997-Settings!$B$9))))</f>
        <v/>
      </c>
      <c r="G997" s="33" t="str">
        <f aca="false">IF(F997="","",IFERROR(INDEX(Employees!$I$5:$I$104,MATCH(B997,Employees!$A$5:$A$104,0)),0))</f>
        <v/>
      </c>
      <c r="H997" s="34" t="str">
        <f aca="false">IF(F997="","",ROUND(F997*G997,0))</f>
        <v/>
      </c>
      <c r="I997" s="35" t="str">
        <f aca="false">IF(A997="","","Q"&amp;(INT(MOD(MONTH(A997)-4,12)/3)+1)&amp;" "&amp;IF(MONTH(A997)&gt;=4,YEAR(A997),YEAR(A997)-1)&amp;"-"&amp;RIGHT(IF(MONTH(A997)&gt;=4,YEAR(A997),YEAR(A997)-1)+1,2))</f>
        <v/>
      </c>
      <c r="J997" s="27"/>
      <c r="K997" s="27"/>
    </row>
    <row r="998" customFormat="false" ht="15" hidden="false" customHeight="true" outlineLevel="0" collapsed="false">
      <c r="A998" s="36"/>
      <c r="B998" s="27"/>
      <c r="C998" s="30" t="str">
        <f aca="false">IF(B998="","",IFERROR(INDEX(Employees!$B$5:$B$104,MATCH(B998,Employees!$A$5:$A$104,0)),"Unknown code"))</f>
        <v/>
      </c>
      <c r="D998" s="37"/>
      <c r="E998" s="27"/>
      <c r="F998" s="32" t="str">
        <f aca="false">IF(OR(A998="",B998=""),"",IF(Settings!$B$13="Y",INT(IF(UPPER(E998)="Y",D998,MAX(0,D998-Settings!$B$9)))+IF(MOD(IF(UPPER(E998)="Y",D998,MAX(0,D998-Settings!$B$9)),1)&lt;0.25,0,IF(MOD(IF(UPPER(E998)="Y",D998,MAX(0,D998-Settings!$B$9)),1)&lt;=0.5,0.5,1)),IF(UPPER(E998)="Y",D998,MAX(0,D998-Settings!$B$9))))</f>
        <v/>
      </c>
      <c r="G998" s="33" t="str">
        <f aca="false">IF(F998="","",IFERROR(INDEX(Employees!$I$5:$I$104,MATCH(B998,Employees!$A$5:$A$104,0)),0))</f>
        <v/>
      </c>
      <c r="H998" s="34" t="str">
        <f aca="false">IF(F998="","",ROUND(F998*G998,0))</f>
        <v/>
      </c>
      <c r="I998" s="35" t="str">
        <f aca="false">IF(A998="","","Q"&amp;(INT(MOD(MONTH(A998)-4,12)/3)+1)&amp;" "&amp;IF(MONTH(A998)&gt;=4,YEAR(A998),YEAR(A998)-1)&amp;"-"&amp;RIGHT(IF(MONTH(A998)&gt;=4,YEAR(A998),YEAR(A998)-1)+1,2))</f>
        <v/>
      </c>
      <c r="J998" s="27"/>
      <c r="K998" s="27"/>
    </row>
    <row r="999" customFormat="false" ht="15" hidden="false" customHeight="true" outlineLevel="0" collapsed="false">
      <c r="A999" s="36"/>
      <c r="B999" s="27"/>
      <c r="C999" s="30" t="str">
        <f aca="false">IF(B999="","",IFERROR(INDEX(Employees!$B$5:$B$104,MATCH(B999,Employees!$A$5:$A$104,0)),"Unknown code"))</f>
        <v/>
      </c>
      <c r="D999" s="37"/>
      <c r="E999" s="27"/>
      <c r="F999" s="32" t="str">
        <f aca="false">IF(OR(A999="",B999=""),"",IF(Settings!$B$13="Y",INT(IF(UPPER(E999)="Y",D999,MAX(0,D999-Settings!$B$9)))+IF(MOD(IF(UPPER(E999)="Y",D999,MAX(0,D999-Settings!$B$9)),1)&lt;0.25,0,IF(MOD(IF(UPPER(E999)="Y",D999,MAX(0,D999-Settings!$B$9)),1)&lt;=0.5,0.5,1)),IF(UPPER(E999)="Y",D999,MAX(0,D999-Settings!$B$9))))</f>
        <v/>
      </c>
      <c r="G999" s="33" t="str">
        <f aca="false">IF(F999="","",IFERROR(INDEX(Employees!$I$5:$I$104,MATCH(B999,Employees!$A$5:$A$104,0)),0))</f>
        <v/>
      </c>
      <c r="H999" s="34" t="str">
        <f aca="false">IF(F999="","",ROUND(F999*G999,0))</f>
        <v/>
      </c>
      <c r="I999" s="35" t="str">
        <f aca="false">IF(A999="","","Q"&amp;(INT(MOD(MONTH(A999)-4,12)/3)+1)&amp;" "&amp;IF(MONTH(A999)&gt;=4,YEAR(A999),YEAR(A999)-1)&amp;"-"&amp;RIGHT(IF(MONTH(A999)&gt;=4,YEAR(A999),YEAR(A999)-1)+1,2))</f>
        <v/>
      </c>
      <c r="J999" s="27"/>
      <c r="K999" s="27"/>
    </row>
    <row r="1000" customFormat="false" ht="15" hidden="false" customHeight="true" outlineLevel="0" collapsed="false">
      <c r="A1000" s="36"/>
      <c r="B1000" s="27"/>
      <c r="C1000" s="30" t="str">
        <f aca="false">IF(B1000="","",IFERROR(INDEX(Employees!$B$5:$B$104,MATCH(B1000,Employees!$A$5:$A$104,0)),"Unknown code"))</f>
        <v/>
      </c>
      <c r="D1000" s="37"/>
      <c r="E1000" s="27"/>
      <c r="F1000" s="32" t="str">
        <f aca="false">IF(OR(A1000="",B1000=""),"",IF(Settings!$B$13="Y",INT(IF(UPPER(E1000)="Y",D1000,MAX(0,D1000-Settings!$B$9)))+IF(MOD(IF(UPPER(E1000)="Y",D1000,MAX(0,D1000-Settings!$B$9)),1)&lt;0.25,0,IF(MOD(IF(UPPER(E1000)="Y",D1000,MAX(0,D1000-Settings!$B$9)),1)&lt;=0.5,0.5,1)),IF(UPPER(E1000)="Y",D1000,MAX(0,D1000-Settings!$B$9))))</f>
        <v/>
      </c>
      <c r="G1000" s="33" t="str">
        <f aca="false">IF(F1000="","",IFERROR(INDEX(Employees!$I$5:$I$104,MATCH(B1000,Employees!$A$5:$A$104,0)),0))</f>
        <v/>
      </c>
      <c r="H1000" s="34" t="str">
        <f aca="false">IF(F1000="","",ROUND(F1000*G1000,0))</f>
        <v/>
      </c>
      <c r="I1000" s="35" t="str">
        <f aca="false">IF(A1000="","","Q"&amp;(INT(MOD(MONTH(A1000)-4,12)/3)+1)&amp;" "&amp;IF(MONTH(A1000)&gt;=4,YEAR(A1000),YEAR(A1000)-1)&amp;"-"&amp;RIGHT(IF(MONTH(A1000)&gt;=4,YEAR(A1000),YEAR(A1000)-1)+1,2))</f>
        <v/>
      </c>
      <c r="J1000" s="27"/>
      <c r="K1000" s="27"/>
    </row>
    <row r="1001" customFormat="false" ht="15" hidden="false" customHeight="true" outlineLevel="0" collapsed="false">
      <c r="A1001" s="36"/>
      <c r="B1001" s="27"/>
      <c r="C1001" s="30" t="str">
        <f aca="false">IF(B1001="","",IFERROR(INDEX(Employees!$B$5:$B$104,MATCH(B1001,Employees!$A$5:$A$104,0)),"Unknown code"))</f>
        <v/>
      </c>
      <c r="D1001" s="37"/>
      <c r="E1001" s="27"/>
      <c r="F1001" s="32" t="str">
        <f aca="false">IF(OR(A1001="",B1001=""),"",IF(Settings!$B$13="Y",INT(IF(UPPER(E1001)="Y",D1001,MAX(0,D1001-Settings!$B$9)))+IF(MOD(IF(UPPER(E1001)="Y",D1001,MAX(0,D1001-Settings!$B$9)),1)&lt;0.25,0,IF(MOD(IF(UPPER(E1001)="Y",D1001,MAX(0,D1001-Settings!$B$9)),1)&lt;=0.5,0.5,1)),IF(UPPER(E1001)="Y",D1001,MAX(0,D1001-Settings!$B$9))))</f>
        <v/>
      </c>
      <c r="G1001" s="33" t="str">
        <f aca="false">IF(F1001="","",IFERROR(INDEX(Employees!$I$5:$I$104,MATCH(B1001,Employees!$A$5:$A$104,0)),0))</f>
        <v/>
      </c>
      <c r="H1001" s="34" t="str">
        <f aca="false">IF(F1001="","",ROUND(F1001*G1001,0))</f>
        <v/>
      </c>
      <c r="I1001" s="35" t="str">
        <f aca="false">IF(A1001="","","Q"&amp;(INT(MOD(MONTH(A1001)-4,12)/3)+1)&amp;" "&amp;IF(MONTH(A1001)&gt;=4,YEAR(A1001),YEAR(A1001)-1)&amp;"-"&amp;RIGHT(IF(MONTH(A1001)&gt;=4,YEAR(A1001),YEAR(A1001)-1)+1,2))</f>
        <v/>
      </c>
      <c r="J1001" s="27"/>
      <c r="K1001" s="27"/>
    </row>
    <row r="1002" customFormat="false" ht="15" hidden="false" customHeight="true" outlineLevel="0" collapsed="false">
      <c r="A1002" s="36"/>
      <c r="B1002" s="27"/>
      <c r="C1002" s="30" t="str">
        <f aca="false">IF(B1002="","",IFERROR(INDEX(Employees!$B$5:$B$104,MATCH(B1002,Employees!$A$5:$A$104,0)),"Unknown code"))</f>
        <v/>
      </c>
      <c r="D1002" s="37"/>
      <c r="E1002" s="27"/>
      <c r="F1002" s="32" t="str">
        <f aca="false">IF(OR(A1002="",B1002=""),"",IF(Settings!$B$13="Y",INT(IF(UPPER(E1002)="Y",D1002,MAX(0,D1002-Settings!$B$9)))+IF(MOD(IF(UPPER(E1002)="Y",D1002,MAX(0,D1002-Settings!$B$9)),1)&lt;0.25,0,IF(MOD(IF(UPPER(E1002)="Y",D1002,MAX(0,D1002-Settings!$B$9)),1)&lt;=0.5,0.5,1)),IF(UPPER(E1002)="Y",D1002,MAX(0,D1002-Settings!$B$9))))</f>
        <v/>
      </c>
      <c r="G1002" s="33" t="str">
        <f aca="false">IF(F1002="","",IFERROR(INDEX(Employees!$I$5:$I$104,MATCH(B1002,Employees!$A$5:$A$104,0)),0))</f>
        <v/>
      </c>
      <c r="H1002" s="34" t="str">
        <f aca="false">IF(F1002="","",ROUND(F1002*G1002,0))</f>
        <v/>
      </c>
      <c r="I1002" s="35" t="str">
        <f aca="false">IF(A1002="","","Q"&amp;(INT(MOD(MONTH(A1002)-4,12)/3)+1)&amp;" "&amp;IF(MONTH(A1002)&gt;=4,YEAR(A1002),YEAR(A1002)-1)&amp;"-"&amp;RIGHT(IF(MONTH(A1002)&gt;=4,YEAR(A1002),YEAR(A1002)-1)+1,2))</f>
        <v/>
      </c>
      <c r="J1002" s="27"/>
      <c r="K1002" s="27"/>
    </row>
    <row r="1003" customFormat="false" ht="15" hidden="false" customHeight="true" outlineLevel="0" collapsed="false">
      <c r="A1003" s="36"/>
      <c r="B1003" s="27"/>
      <c r="C1003" s="30" t="str">
        <f aca="false">IF(B1003="","",IFERROR(INDEX(Employees!$B$5:$B$104,MATCH(B1003,Employees!$A$5:$A$104,0)),"Unknown code"))</f>
        <v/>
      </c>
      <c r="D1003" s="37"/>
      <c r="E1003" s="27"/>
      <c r="F1003" s="32" t="str">
        <f aca="false">IF(OR(A1003="",B1003=""),"",IF(Settings!$B$13="Y",INT(IF(UPPER(E1003)="Y",D1003,MAX(0,D1003-Settings!$B$9)))+IF(MOD(IF(UPPER(E1003)="Y",D1003,MAX(0,D1003-Settings!$B$9)),1)&lt;0.25,0,IF(MOD(IF(UPPER(E1003)="Y",D1003,MAX(0,D1003-Settings!$B$9)),1)&lt;=0.5,0.5,1)),IF(UPPER(E1003)="Y",D1003,MAX(0,D1003-Settings!$B$9))))</f>
        <v/>
      </c>
      <c r="G1003" s="33" t="str">
        <f aca="false">IF(F1003="","",IFERROR(INDEX(Employees!$I$5:$I$104,MATCH(B1003,Employees!$A$5:$A$104,0)),0))</f>
        <v/>
      </c>
      <c r="H1003" s="34" t="str">
        <f aca="false">IF(F1003="","",ROUND(F1003*G1003,0))</f>
        <v/>
      </c>
      <c r="I1003" s="35" t="str">
        <f aca="false">IF(A1003="","","Q"&amp;(INT(MOD(MONTH(A1003)-4,12)/3)+1)&amp;" "&amp;IF(MONTH(A1003)&gt;=4,YEAR(A1003),YEAR(A1003)-1)&amp;"-"&amp;RIGHT(IF(MONTH(A1003)&gt;=4,YEAR(A1003),YEAR(A1003)-1)+1,2))</f>
        <v/>
      </c>
      <c r="J1003" s="27"/>
      <c r="K1003" s="27"/>
    </row>
    <row r="1004" customFormat="false" ht="15" hidden="false" customHeight="true" outlineLevel="0" collapsed="false">
      <c r="A1004" s="36"/>
      <c r="B1004" s="27"/>
      <c r="C1004" s="30" t="str">
        <f aca="false">IF(B1004="","",IFERROR(INDEX(Employees!$B$5:$B$104,MATCH(B1004,Employees!$A$5:$A$104,0)),"Unknown code"))</f>
        <v/>
      </c>
      <c r="D1004" s="37"/>
      <c r="E1004" s="27"/>
      <c r="F1004" s="32" t="str">
        <f aca="false">IF(OR(A1004="",B1004=""),"",IF(Settings!$B$13="Y",INT(IF(UPPER(E1004)="Y",D1004,MAX(0,D1004-Settings!$B$9)))+IF(MOD(IF(UPPER(E1004)="Y",D1004,MAX(0,D1004-Settings!$B$9)),1)&lt;0.25,0,IF(MOD(IF(UPPER(E1004)="Y",D1004,MAX(0,D1004-Settings!$B$9)),1)&lt;=0.5,0.5,1)),IF(UPPER(E1004)="Y",D1004,MAX(0,D1004-Settings!$B$9))))</f>
        <v/>
      </c>
      <c r="G1004" s="33" t="str">
        <f aca="false">IF(F1004="","",IFERROR(INDEX(Employees!$I$5:$I$104,MATCH(B1004,Employees!$A$5:$A$104,0)),0))</f>
        <v/>
      </c>
      <c r="H1004" s="34" t="str">
        <f aca="false">IF(F1004="","",ROUND(F1004*G1004,0))</f>
        <v/>
      </c>
      <c r="I1004" s="35" t="str">
        <f aca="false">IF(A1004="","","Q"&amp;(INT(MOD(MONTH(A1004)-4,12)/3)+1)&amp;" "&amp;IF(MONTH(A1004)&gt;=4,YEAR(A1004),YEAR(A1004)-1)&amp;"-"&amp;RIGHT(IF(MONTH(A1004)&gt;=4,YEAR(A1004),YEAR(A1004)-1)+1,2))</f>
        <v/>
      </c>
      <c r="J1004" s="27"/>
      <c r="K1004" s="27"/>
    </row>
  </sheetData>
  <autoFilter ref="A4:K1004"/>
  <conditionalFormatting sqref="J5:J1004">
    <cfRule type="expression" priority="2" aboveAverage="0" equalAverage="0" bottom="0" percent="0" rank="0" text="" dxfId="6">
      <formula>AND($A5&lt;&gt;"",J5&lt;&gt;"Y")</formula>
    </cfRule>
  </conditionalFormatting>
  <dataValidations count="3">
    <dataValidation allowBlank="true" errorStyle="stop" operator="between" showDropDown="false" showErrorMessage="false" showInputMessage="false" sqref="E5:E1004" type="list">
      <formula1>"Y,N"</formula1>
      <formula2>0</formula2>
    </dataValidation>
    <dataValidation allowBlank="true" errorStyle="stop" operator="between" showDropDown="false" showErrorMessage="false" showInputMessage="false" sqref="J5:J1004" type="list">
      <formula1>"Y,N"</formula1>
      <formula2>0</formula2>
    </dataValidation>
    <dataValidation allowBlank="true" errorStyle="stop" operator="between" prompt="Employee code" promptTitle="Select" showDropDown="false" showErrorMessage="false" showInputMessage="true" sqref="B5:B1004" type="list">
      <formula1>Employees!$A$5:$A$104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R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0"/>
    <col collapsed="false" customWidth="true" hidden="false" outlineLevel="0" max="14" min="3" style="1" width="7"/>
    <col collapsed="false" customWidth="true" hidden="false" outlineLevel="0" max="15" min="15" style="1" width="9"/>
    <col collapsed="false" customWidth="true" hidden="false" outlineLevel="0" max="16" min="16" style="1" width="12"/>
    <col collapsed="false" customWidth="true" hidden="false" outlineLevel="0" max="18" min="17" style="1" width="11"/>
  </cols>
  <sheetData>
    <row r="1" customFormat="false" ht="21.75" hidden="false" customHeight="true" outlineLevel="0" collapsed="false">
      <c r="A1" s="13" t="s">
        <v>122</v>
      </c>
      <c r="R1" s="14" t="s">
        <v>55</v>
      </c>
    </row>
    <row r="2" customFormat="false" ht="15" hidden="false" customHeight="true" outlineLevel="0" collapsed="false">
      <c r="A2" s="3" t="str">
        <f aca="false">"Financial year "&amp;Settings!$B$6&amp;"-"&amp;RIGHT(Settings!$B$6+1,2)&amp;" · hours by month, pay for the year and the quarterly limit"</f>
        <v>Financial year 2026-27 · hours by month, pay for the year and the quarterly limit</v>
      </c>
    </row>
    <row r="4" customFormat="false" ht="33.75" hidden="false" customHeight="true" outlineLevel="0" collapsed="false">
      <c r="A4" s="21" t="s">
        <v>81</v>
      </c>
      <c r="B4" s="22" t="s">
        <v>82</v>
      </c>
      <c r="C4" s="22" t="s">
        <v>123</v>
      </c>
      <c r="D4" s="22" t="s">
        <v>124</v>
      </c>
      <c r="E4" s="22" t="s">
        <v>125</v>
      </c>
      <c r="F4" s="22" t="s">
        <v>126</v>
      </c>
      <c r="G4" s="22" t="s">
        <v>127</v>
      </c>
      <c r="H4" s="22" t="s">
        <v>128</v>
      </c>
      <c r="I4" s="22" t="s">
        <v>129</v>
      </c>
      <c r="J4" s="22" t="s">
        <v>130</v>
      </c>
      <c r="K4" s="22" t="s">
        <v>131</v>
      </c>
      <c r="L4" s="22" t="s">
        <v>132</v>
      </c>
      <c r="M4" s="22" t="s">
        <v>133</v>
      </c>
      <c r="N4" s="22" t="s">
        <v>134</v>
      </c>
      <c r="O4" s="22" t="s">
        <v>135</v>
      </c>
      <c r="P4" s="22" t="s">
        <v>117</v>
      </c>
      <c r="Q4" s="22" t="s">
        <v>136</v>
      </c>
      <c r="R4" s="22" t="s">
        <v>137</v>
      </c>
    </row>
    <row r="5" customFormat="false" ht="15" hidden="false" customHeight="true" outlineLevel="0" collapsed="false">
      <c r="A5" s="30" t="str">
        <f aca="false">IF(Employees!A5="","",Employees!A5)</f>
        <v>RPC005</v>
      </c>
      <c r="B5" s="30" t="str">
        <f aca="false">IF(A5="","",Employees!B5)</f>
        <v>Manoj Patel</v>
      </c>
      <c r="C5" s="38" t="n">
        <f aca="false">IF($A5="","",SUMIFS('Overtime Register'!$F$5:$F$1004,'Overtime Register'!$B$5:$B$1004,$A5,'Overtime Register'!$A$5:$A$1004,"&gt;="&amp;DATE(Settings!$B$6,4,1),'Overtime Register'!$A$5:$A$1004,"&lt;"&amp;EDATE(DATE(Settings!$B$6,4,1),1)))</f>
        <v>4.5</v>
      </c>
      <c r="D5" s="38" t="n">
        <f aca="false">IF($A5="","",SUMIFS('Overtime Register'!$F$5:$F$1004,'Overtime Register'!$B$5:$B$1004,$A5,'Overtime Register'!$A$5:$A$1004,"&gt;="&amp;DATE(Settings!$B$6,5,1),'Overtime Register'!$A$5:$A$1004,"&lt;"&amp;EDATE(DATE(Settings!$B$6,5,1),1)))</f>
        <v>4.5</v>
      </c>
      <c r="E5" s="38" t="n">
        <f aca="false">IF($A5="","",SUMIFS('Overtime Register'!$F$5:$F$1004,'Overtime Register'!$B$5:$B$1004,$A5,'Overtime Register'!$A$5:$A$1004,"&gt;="&amp;DATE(Settings!$B$6,6,1),'Overtime Register'!$A$5:$A$1004,"&lt;"&amp;EDATE(DATE(Settings!$B$6,6,1),1)))</f>
        <v>18</v>
      </c>
      <c r="F5" s="38" t="n">
        <f aca="false">IF($A5="","",SUMIFS('Overtime Register'!$F$5:$F$1004,'Overtime Register'!$B$5:$B$1004,$A5,'Overtime Register'!$A$5:$A$1004,"&gt;="&amp;DATE(Settings!$B$6,7,1),'Overtime Register'!$A$5:$A$1004,"&lt;"&amp;EDATE(DATE(Settings!$B$6,7,1),1)))</f>
        <v>11.5</v>
      </c>
      <c r="G5" s="38" t="n">
        <f aca="false">IF($A5="","",SUMIFS('Overtime Register'!$F$5:$F$1004,'Overtime Register'!$B$5:$B$1004,$A5,'Overtime Register'!$A$5:$A$1004,"&gt;="&amp;DATE(Settings!$B$6,8,1),'Overtime Register'!$A$5:$A$1004,"&lt;"&amp;EDATE(DATE(Settings!$B$6,8,1),1)))</f>
        <v>19</v>
      </c>
      <c r="H5" s="38" t="n">
        <f aca="false">IF($A5="","",SUMIFS('Overtime Register'!$F$5:$F$1004,'Overtime Register'!$B$5:$B$1004,$A5,'Overtime Register'!$A$5:$A$1004,"&gt;="&amp;DATE(Settings!$B$6,9,1),'Overtime Register'!$A$5:$A$1004,"&lt;"&amp;EDATE(DATE(Settings!$B$6,9,1),1)))</f>
        <v>10</v>
      </c>
      <c r="I5" s="38" t="n">
        <f aca="false">IF($A5="","",SUMIFS('Overtime Register'!$F$5:$F$1004,'Overtime Register'!$B$5:$B$1004,$A5,'Overtime Register'!$A$5:$A$1004,"&gt;="&amp;DATE(Settings!$B$6,10,1),'Overtime Register'!$A$5:$A$1004,"&lt;"&amp;EDATE(DATE(Settings!$B$6,10,1),1)))</f>
        <v>8</v>
      </c>
      <c r="J5" s="38" t="n">
        <f aca="false">IF($A5="","",SUMIFS('Overtime Register'!$F$5:$F$1004,'Overtime Register'!$B$5:$B$1004,$A5,'Overtime Register'!$A$5:$A$1004,"&gt;="&amp;DATE(Settings!$B$6,11,1),'Overtime Register'!$A$5:$A$1004,"&lt;"&amp;EDATE(DATE(Settings!$B$6,11,1),1)))</f>
        <v>0</v>
      </c>
      <c r="K5" s="38" t="n">
        <f aca="false">IF($A5="","",SUMIFS('Overtime Register'!$F$5:$F$1004,'Overtime Register'!$B$5:$B$1004,$A5,'Overtime Register'!$A$5:$A$1004,"&gt;="&amp;DATE(Settings!$B$6,12,1),'Overtime Register'!$A$5:$A$1004,"&lt;"&amp;EDATE(DATE(Settings!$B$6,12,1),1)))</f>
        <v>0</v>
      </c>
      <c r="L5" s="38" t="n">
        <f aca="false">IF($A5="","",SUMIFS('Overtime Register'!$F$5:$F$1004,'Overtime Register'!$B$5:$B$1004,$A5,'Overtime Register'!$A$5:$A$1004,"&gt;="&amp;DATE(Settings!$B$6,13,1),'Overtime Register'!$A$5:$A$1004,"&lt;"&amp;EDATE(DATE(Settings!$B$6,13,1),1)))</f>
        <v>0</v>
      </c>
      <c r="M5" s="38" t="n">
        <f aca="false">IF($A5="","",SUMIFS('Overtime Register'!$F$5:$F$1004,'Overtime Register'!$B$5:$B$1004,$A5,'Overtime Register'!$A$5:$A$1004,"&gt;="&amp;DATE(Settings!$B$6,14,1),'Overtime Register'!$A$5:$A$1004,"&lt;"&amp;EDATE(DATE(Settings!$B$6,14,1),1)))</f>
        <v>0</v>
      </c>
      <c r="N5" s="38" t="n">
        <f aca="false">IF($A5="","",SUMIFS('Overtime Register'!$F$5:$F$1004,'Overtime Register'!$B$5:$B$1004,$A5,'Overtime Register'!$A$5:$A$1004,"&gt;="&amp;DATE(Settings!$B$6,15,1),'Overtime Register'!$A$5:$A$1004,"&lt;"&amp;EDATE(DATE(Settings!$B$6,15,1),1)))</f>
        <v>0</v>
      </c>
      <c r="O5" s="39" t="n">
        <f aca="false">IF(A5="","",SUM(C5:N5))</f>
        <v>75.5</v>
      </c>
      <c r="P5" s="34" t="n">
        <f aca="false">IF(A5="","",SUMIFS('Overtime Register'!$H$5:$H$1004,'Overtime Register'!$B$5:$B$1004,A5,'Overtime Register'!$A$5:$A$1004,"&gt;="&amp;DATE(Settings!$B$6,4,1),'Overtime Register'!$A$5:$A$1004,"&lt;"&amp;DATE(Settings!$B$6+1,4,1)))</f>
        <v>10020</v>
      </c>
      <c r="Q5" s="40" t="n">
        <f aca="false">IF(A5="","",MAX(SUM(C5:E5),SUM(F5:H5),SUM(I5:K5),SUM(L5:N5)))</f>
        <v>40.5</v>
      </c>
      <c r="R5" s="35" t="str">
        <f aca="false">IF(A5="","",IF(Q5&gt;Settings!$B$12,"Over limit","OK"))</f>
        <v>OK</v>
      </c>
    </row>
    <row r="6" customFormat="false" ht="15" hidden="false" customHeight="true" outlineLevel="0" collapsed="false">
      <c r="A6" s="30" t="str">
        <f aca="false">IF(Employees!A6="","",Employees!A6)</f>
        <v>RPC007</v>
      </c>
      <c r="B6" s="30" t="str">
        <f aca="false">IF(A6="","",Employees!B6)</f>
        <v>Deepak Yadav</v>
      </c>
      <c r="C6" s="38" t="n">
        <f aca="false">IF($A6="","",SUMIFS('Overtime Register'!$F$5:$F$1004,'Overtime Register'!$B$5:$B$1004,$A6,'Overtime Register'!$A$5:$A$1004,"&gt;="&amp;DATE(Settings!$B$6,4,1),'Overtime Register'!$A$5:$A$1004,"&lt;"&amp;EDATE(DATE(Settings!$B$6,4,1),1)))</f>
        <v>0</v>
      </c>
      <c r="D6" s="38" t="n">
        <f aca="false">IF($A6="","",SUMIFS('Overtime Register'!$F$5:$F$1004,'Overtime Register'!$B$5:$B$1004,$A6,'Overtime Register'!$A$5:$A$1004,"&gt;="&amp;DATE(Settings!$B$6,5,1),'Overtime Register'!$A$5:$A$1004,"&lt;"&amp;EDATE(DATE(Settings!$B$6,5,1),1)))</f>
        <v>0</v>
      </c>
      <c r="E6" s="38" t="n">
        <f aca="false">IF($A6="","",SUMIFS('Overtime Register'!$F$5:$F$1004,'Overtime Register'!$B$5:$B$1004,$A6,'Overtime Register'!$A$5:$A$1004,"&gt;="&amp;DATE(Settings!$B$6,6,1),'Overtime Register'!$A$5:$A$1004,"&lt;"&amp;EDATE(DATE(Settings!$B$6,6,1),1)))</f>
        <v>0</v>
      </c>
      <c r="F6" s="38" t="n">
        <f aca="false">IF($A6="","",SUMIFS('Overtime Register'!$F$5:$F$1004,'Overtime Register'!$B$5:$B$1004,$A6,'Overtime Register'!$A$5:$A$1004,"&gt;="&amp;DATE(Settings!$B$6,7,1),'Overtime Register'!$A$5:$A$1004,"&lt;"&amp;EDATE(DATE(Settings!$B$6,7,1),1)))</f>
        <v>0</v>
      </c>
      <c r="G6" s="38" t="n">
        <f aca="false">IF($A6="","",SUMIFS('Overtime Register'!$F$5:$F$1004,'Overtime Register'!$B$5:$B$1004,$A6,'Overtime Register'!$A$5:$A$1004,"&gt;="&amp;DATE(Settings!$B$6,8,1),'Overtime Register'!$A$5:$A$1004,"&lt;"&amp;EDATE(DATE(Settings!$B$6,8,1),1)))</f>
        <v>0</v>
      </c>
      <c r="H6" s="38" t="n">
        <f aca="false">IF($A6="","",SUMIFS('Overtime Register'!$F$5:$F$1004,'Overtime Register'!$B$5:$B$1004,$A6,'Overtime Register'!$A$5:$A$1004,"&gt;="&amp;DATE(Settings!$B$6,9,1),'Overtime Register'!$A$5:$A$1004,"&lt;"&amp;EDATE(DATE(Settings!$B$6,9,1),1)))</f>
        <v>0</v>
      </c>
      <c r="I6" s="38" t="n">
        <f aca="false">IF($A6="","",SUMIFS('Overtime Register'!$F$5:$F$1004,'Overtime Register'!$B$5:$B$1004,$A6,'Overtime Register'!$A$5:$A$1004,"&gt;="&amp;DATE(Settings!$B$6,10,1),'Overtime Register'!$A$5:$A$1004,"&lt;"&amp;EDATE(DATE(Settings!$B$6,10,1),1)))</f>
        <v>0</v>
      </c>
      <c r="J6" s="38" t="n">
        <f aca="false">IF($A6="","",SUMIFS('Overtime Register'!$F$5:$F$1004,'Overtime Register'!$B$5:$B$1004,$A6,'Overtime Register'!$A$5:$A$1004,"&gt;="&amp;DATE(Settings!$B$6,11,1),'Overtime Register'!$A$5:$A$1004,"&lt;"&amp;EDATE(DATE(Settings!$B$6,11,1),1)))</f>
        <v>0</v>
      </c>
      <c r="K6" s="38" t="n">
        <f aca="false">IF($A6="","",SUMIFS('Overtime Register'!$F$5:$F$1004,'Overtime Register'!$B$5:$B$1004,$A6,'Overtime Register'!$A$5:$A$1004,"&gt;="&amp;DATE(Settings!$B$6,12,1),'Overtime Register'!$A$5:$A$1004,"&lt;"&amp;EDATE(DATE(Settings!$B$6,12,1),1)))</f>
        <v>0</v>
      </c>
      <c r="L6" s="38" t="n">
        <f aca="false">IF($A6="","",SUMIFS('Overtime Register'!$F$5:$F$1004,'Overtime Register'!$B$5:$B$1004,$A6,'Overtime Register'!$A$5:$A$1004,"&gt;="&amp;DATE(Settings!$B$6,13,1),'Overtime Register'!$A$5:$A$1004,"&lt;"&amp;EDATE(DATE(Settings!$B$6,13,1),1)))</f>
        <v>0</v>
      </c>
      <c r="M6" s="38" t="n">
        <f aca="false">IF($A6="","",SUMIFS('Overtime Register'!$F$5:$F$1004,'Overtime Register'!$B$5:$B$1004,$A6,'Overtime Register'!$A$5:$A$1004,"&gt;="&amp;DATE(Settings!$B$6,14,1),'Overtime Register'!$A$5:$A$1004,"&lt;"&amp;EDATE(DATE(Settings!$B$6,14,1),1)))</f>
        <v>0</v>
      </c>
      <c r="N6" s="38" t="n">
        <f aca="false">IF($A6="","",SUMIFS('Overtime Register'!$F$5:$F$1004,'Overtime Register'!$B$5:$B$1004,$A6,'Overtime Register'!$A$5:$A$1004,"&gt;="&amp;DATE(Settings!$B$6,15,1),'Overtime Register'!$A$5:$A$1004,"&lt;"&amp;EDATE(DATE(Settings!$B$6,15,1),1)))</f>
        <v>0</v>
      </c>
      <c r="O6" s="39" t="n">
        <f aca="false">IF(A6="","",SUM(C6:N6))</f>
        <v>0</v>
      </c>
      <c r="P6" s="34" t="n">
        <f aca="false">IF(A6="","",SUMIFS('Overtime Register'!$H$5:$H$1004,'Overtime Register'!$B$5:$B$1004,A6,'Overtime Register'!$A$5:$A$1004,"&gt;="&amp;DATE(Settings!$B$6,4,1),'Overtime Register'!$A$5:$A$1004,"&lt;"&amp;DATE(Settings!$B$6+1,4,1)))</f>
        <v>0</v>
      </c>
      <c r="Q6" s="40" t="n">
        <f aca="false">IF(A6="","",MAX(SUM(C6:E6),SUM(F6:H6),SUM(I6:K6),SUM(L6:N6)))</f>
        <v>0</v>
      </c>
      <c r="R6" s="35" t="str">
        <f aca="false">IF(A6="","",IF(Q6&gt;Settings!$B$12,"Over limit","OK"))</f>
        <v>OK</v>
      </c>
    </row>
    <row r="7" customFormat="false" ht="15" hidden="false" customHeight="true" outlineLevel="0" collapsed="false">
      <c r="A7" s="30" t="str">
        <f aca="false">IF(Employees!A7="","",Employees!A7)</f>
        <v>RPC012</v>
      </c>
      <c r="B7" s="30" t="str">
        <f aca="false">IF(A7="","",Employees!B7)</f>
        <v>Ramesh Sahu</v>
      </c>
      <c r="C7" s="38" t="n">
        <f aca="false">IF($A7="","",SUMIFS('Overtime Register'!$F$5:$F$1004,'Overtime Register'!$B$5:$B$1004,$A7,'Overtime Register'!$A$5:$A$1004,"&gt;="&amp;DATE(Settings!$B$6,4,1),'Overtime Register'!$A$5:$A$1004,"&lt;"&amp;EDATE(DATE(Settings!$B$6,4,1),1)))</f>
        <v>8.5</v>
      </c>
      <c r="D7" s="38" t="n">
        <f aca="false">IF($A7="","",SUMIFS('Overtime Register'!$F$5:$F$1004,'Overtime Register'!$B$5:$B$1004,$A7,'Overtime Register'!$A$5:$A$1004,"&gt;="&amp;DATE(Settings!$B$6,5,1),'Overtime Register'!$A$5:$A$1004,"&lt;"&amp;EDATE(DATE(Settings!$B$6,5,1),1)))</f>
        <v>9.5</v>
      </c>
      <c r="E7" s="38" t="n">
        <f aca="false">IF($A7="","",SUMIFS('Overtime Register'!$F$5:$F$1004,'Overtime Register'!$B$5:$B$1004,$A7,'Overtime Register'!$A$5:$A$1004,"&gt;="&amp;DATE(Settings!$B$6,6,1),'Overtime Register'!$A$5:$A$1004,"&lt;"&amp;EDATE(DATE(Settings!$B$6,6,1),1)))</f>
        <v>5</v>
      </c>
      <c r="F7" s="38" t="n">
        <f aca="false">IF($A7="","",SUMIFS('Overtime Register'!$F$5:$F$1004,'Overtime Register'!$B$5:$B$1004,$A7,'Overtime Register'!$A$5:$A$1004,"&gt;="&amp;DATE(Settings!$B$6,7,1),'Overtime Register'!$A$5:$A$1004,"&lt;"&amp;EDATE(DATE(Settings!$B$6,7,1),1)))</f>
        <v>1.5</v>
      </c>
      <c r="G7" s="38" t="n">
        <f aca="false">IF($A7="","",SUMIFS('Overtime Register'!$F$5:$F$1004,'Overtime Register'!$B$5:$B$1004,$A7,'Overtime Register'!$A$5:$A$1004,"&gt;="&amp;DATE(Settings!$B$6,8,1),'Overtime Register'!$A$5:$A$1004,"&lt;"&amp;EDATE(DATE(Settings!$B$6,8,1),1)))</f>
        <v>11.5</v>
      </c>
      <c r="H7" s="38" t="n">
        <f aca="false">IF($A7="","",SUMIFS('Overtime Register'!$F$5:$F$1004,'Overtime Register'!$B$5:$B$1004,$A7,'Overtime Register'!$A$5:$A$1004,"&gt;="&amp;DATE(Settings!$B$6,9,1),'Overtime Register'!$A$5:$A$1004,"&lt;"&amp;EDATE(DATE(Settings!$B$6,9,1),1)))</f>
        <v>12.5</v>
      </c>
      <c r="I7" s="38" t="n">
        <f aca="false">IF($A7="","",SUMIFS('Overtime Register'!$F$5:$F$1004,'Overtime Register'!$B$5:$B$1004,$A7,'Overtime Register'!$A$5:$A$1004,"&gt;="&amp;DATE(Settings!$B$6,10,1),'Overtime Register'!$A$5:$A$1004,"&lt;"&amp;EDATE(DATE(Settings!$B$6,10,1),1)))</f>
        <v>12</v>
      </c>
      <c r="J7" s="38" t="n">
        <f aca="false">IF($A7="","",SUMIFS('Overtime Register'!$F$5:$F$1004,'Overtime Register'!$B$5:$B$1004,$A7,'Overtime Register'!$A$5:$A$1004,"&gt;="&amp;DATE(Settings!$B$6,11,1),'Overtime Register'!$A$5:$A$1004,"&lt;"&amp;EDATE(DATE(Settings!$B$6,11,1),1)))</f>
        <v>0</v>
      </c>
      <c r="K7" s="38" t="n">
        <f aca="false">IF($A7="","",SUMIFS('Overtime Register'!$F$5:$F$1004,'Overtime Register'!$B$5:$B$1004,$A7,'Overtime Register'!$A$5:$A$1004,"&gt;="&amp;DATE(Settings!$B$6,12,1),'Overtime Register'!$A$5:$A$1004,"&lt;"&amp;EDATE(DATE(Settings!$B$6,12,1),1)))</f>
        <v>0</v>
      </c>
      <c r="L7" s="38" t="n">
        <f aca="false">IF($A7="","",SUMIFS('Overtime Register'!$F$5:$F$1004,'Overtime Register'!$B$5:$B$1004,$A7,'Overtime Register'!$A$5:$A$1004,"&gt;="&amp;DATE(Settings!$B$6,13,1),'Overtime Register'!$A$5:$A$1004,"&lt;"&amp;EDATE(DATE(Settings!$B$6,13,1),1)))</f>
        <v>0</v>
      </c>
      <c r="M7" s="38" t="n">
        <f aca="false">IF($A7="","",SUMIFS('Overtime Register'!$F$5:$F$1004,'Overtime Register'!$B$5:$B$1004,$A7,'Overtime Register'!$A$5:$A$1004,"&gt;="&amp;DATE(Settings!$B$6,14,1),'Overtime Register'!$A$5:$A$1004,"&lt;"&amp;EDATE(DATE(Settings!$B$6,14,1),1)))</f>
        <v>0</v>
      </c>
      <c r="N7" s="38" t="n">
        <f aca="false">IF($A7="","",SUMIFS('Overtime Register'!$F$5:$F$1004,'Overtime Register'!$B$5:$B$1004,$A7,'Overtime Register'!$A$5:$A$1004,"&gt;="&amp;DATE(Settings!$B$6,15,1),'Overtime Register'!$A$5:$A$1004,"&lt;"&amp;EDATE(DATE(Settings!$B$6,15,1),1)))</f>
        <v>0</v>
      </c>
      <c r="O7" s="39" t="n">
        <f aca="false">IF(A7="","",SUM(C7:N7))</f>
        <v>60.5</v>
      </c>
      <c r="P7" s="34" t="n">
        <f aca="false">IF(A7="","",SUMIFS('Overtime Register'!$H$5:$H$1004,'Overtime Register'!$B$5:$B$1004,A7,'Overtime Register'!$A$5:$A$1004,"&gt;="&amp;DATE(Settings!$B$6,4,1),'Overtime Register'!$A$5:$A$1004,"&lt;"&amp;DATE(Settings!$B$6+1,4,1)))</f>
        <v>7273</v>
      </c>
      <c r="Q7" s="40" t="n">
        <f aca="false">IF(A7="","",MAX(SUM(C7:E7),SUM(F7:H7),SUM(I7:K7),SUM(L7:N7)))</f>
        <v>25.5</v>
      </c>
      <c r="R7" s="35" t="str">
        <f aca="false">IF(A7="","",IF(Q7&gt;Settings!$B$12,"Over limit","OK"))</f>
        <v>OK</v>
      </c>
    </row>
    <row r="8" customFormat="false" ht="15" hidden="false" customHeight="true" outlineLevel="0" collapsed="false">
      <c r="A8" s="30" t="str">
        <f aca="false">IF(Employees!A8="","",Employees!A8)</f>
        <v>RPC013</v>
      </c>
      <c r="B8" s="30" t="str">
        <f aca="false">IF(A8="","",Employees!B8)</f>
        <v>Lakshmi Netam</v>
      </c>
      <c r="C8" s="38" t="n">
        <f aca="false">IF($A8="","",SUMIFS('Overtime Register'!$F$5:$F$1004,'Overtime Register'!$B$5:$B$1004,$A8,'Overtime Register'!$A$5:$A$1004,"&gt;="&amp;DATE(Settings!$B$6,4,1),'Overtime Register'!$A$5:$A$1004,"&lt;"&amp;EDATE(DATE(Settings!$B$6,4,1),1)))</f>
        <v>3</v>
      </c>
      <c r="D8" s="38" t="n">
        <f aca="false">IF($A8="","",SUMIFS('Overtime Register'!$F$5:$F$1004,'Overtime Register'!$B$5:$B$1004,$A8,'Overtime Register'!$A$5:$A$1004,"&gt;="&amp;DATE(Settings!$B$6,5,1),'Overtime Register'!$A$5:$A$1004,"&lt;"&amp;EDATE(DATE(Settings!$B$6,5,1),1)))</f>
        <v>3</v>
      </c>
      <c r="E8" s="38" t="n">
        <f aca="false">IF($A8="","",SUMIFS('Overtime Register'!$F$5:$F$1004,'Overtime Register'!$B$5:$B$1004,$A8,'Overtime Register'!$A$5:$A$1004,"&gt;="&amp;DATE(Settings!$B$6,6,1),'Overtime Register'!$A$5:$A$1004,"&lt;"&amp;EDATE(DATE(Settings!$B$6,6,1),1)))</f>
        <v>7</v>
      </c>
      <c r="F8" s="38" t="n">
        <f aca="false">IF($A8="","",SUMIFS('Overtime Register'!$F$5:$F$1004,'Overtime Register'!$B$5:$B$1004,$A8,'Overtime Register'!$A$5:$A$1004,"&gt;="&amp;DATE(Settings!$B$6,7,1),'Overtime Register'!$A$5:$A$1004,"&lt;"&amp;EDATE(DATE(Settings!$B$6,7,1),1)))</f>
        <v>8.5</v>
      </c>
      <c r="G8" s="38" t="n">
        <f aca="false">IF($A8="","",SUMIFS('Overtime Register'!$F$5:$F$1004,'Overtime Register'!$B$5:$B$1004,$A8,'Overtime Register'!$A$5:$A$1004,"&gt;="&amp;DATE(Settings!$B$6,8,1),'Overtime Register'!$A$5:$A$1004,"&lt;"&amp;EDATE(DATE(Settings!$B$6,8,1),1)))</f>
        <v>5</v>
      </c>
      <c r="H8" s="38" t="n">
        <f aca="false">IF($A8="","",SUMIFS('Overtime Register'!$F$5:$F$1004,'Overtime Register'!$B$5:$B$1004,$A8,'Overtime Register'!$A$5:$A$1004,"&gt;="&amp;DATE(Settings!$B$6,9,1),'Overtime Register'!$A$5:$A$1004,"&lt;"&amp;EDATE(DATE(Settings!$B$6,9,1),1)))</f>
        <v>1.5</v>
      </c>
      <c r="I8" s="38" t="n">
        <f aca="false">IF($A8="","",SUMIFS('Overtime Register'!$F$5:$F$1004,'Overtime Register'!$B$5:$B$1004,$A8,'Overtime Register'!$A$5:$A$1004,"&gt;="&amp;DATE(Settings!$B$6,10,1),'Overtime Register'!$A$5:$A$1004,"&lt;"&amp;EDATE(DATE(Settings!$B$6,10,1),1)))</f>
        <v>6</v>
      </c>
      <c r="J8" s="38" t="n">
        <f aca="false">IF($A8="","",SUMIFS('Overtime Register'!$F$5:$F$1004,'Overtime Register'!$B$5:$B$1004,$A8,'Overtime Register'!$A$5:$A$1004,"&gt;="&amp;DATE(Settings!$B$6,11,1),'Overtime Register'!$A$5:$A$1004,"&lt;"&amp;EDATE(DATE(Settings!$B$6,11,1),1)))</f>
        <v>0</v>
      </c>
      <c r="K8" s="38" t="n">
        <f aca="false">IF($A8="","",SUMIFS('Overtime Register'!$F$5:$F$1004,'Overtime Register'!$B$5:$B$1004,$A8,'Overtime Register'!$A$5:$A$1004,"&gt;="&amp;DATE(Settings!$B$6,12,1),'Overtime Register'!$A$5:$A$1004,"&lt;"&amp;EDATE(DATE(Settings!$B$6,12,1),1)))</f>
        <v>0</v>
      </c>
      <c r="L8" s="38" t="n">
        <f aca="false">IF($A8="","",SUMIFS('Overtime Register'!$F$5:$F$1004,'Overtime Register'!$B$5:$B$1004,$A8,'Overtime Register'!$A$5:$A$1004,"&gt;="&amp;DATE(Settings!$B$6,13,1),'Overtime Register'!$A$5:$A$1004,"&lt;"&amp;EDATE(DATE(Settings!$B$6,13,1),1)))</f>
        <v>0</v>
      </c>
      <c r="M8" s="38" t="n">
        <f aca="false">IF($A8="","",SUMIFS('Overtime Register'!$F$5:$F$1004,'Overtime Register'!$B$5:$B$1004,$A8,'Overtime Register'!$A$5:$A$1004,"&gt;="&amp;DATE(Settings!$B$6,14,1),'Overtime Register'!$A$5:$A$1004,"&lt;"&amp;EDATE(DATE(Settings!$B$6,14,1),1)))</f>
        <v>0</v>
      </c>
      <c r="N8" s="38" t="n">
        <f aca="false">IF($A8="","",SUMIFS('Overtime Register'!$F$5:$F$1004,'Overtime Register'!$B$5:$B$1004,$A8,'Overtime Register'!$A$5:$A$1004,"&gt;="&amp;DATE(Settings!$B$6,15,1),'Overtime Register'!$A$5:$A$1004,"&lt;"&amp;EDATE(DATE(Settings!$B$6,15,1),1)))</f>
        <v>0</v>
      </c>
      <c r="O8" s="39" t="n">
        <f aca="false">IF(A8="","",SUM(C8:N8))</f>
        <v>34</v>
      </c>
      <c r="P8" s="34" t="n">
        <f aca="false">IF(A8="","",SUMIFS('Overtime Register'!$H$5:$H$1004,'Overtime Register'!$B$5:$B$1004,A8,'Overtime Register'!$A$5:$A$1004,"&gt;="&amp;DATE(Settings!$B$6,4,1),'Overtime Register'!$A$5:$A$1004,"&lt;"&amp;DATE(Settings!$B$6+1,4,1)))</f>
        <v>4089</v>
      </c>
      <c r="Q8" s="40" t="n">
        <f aca="false">IF(A8="","",MAX(SUM(C8:E8),SUM(F8:H8),SUM(I8:K8),SUM(L8:N8)))</f>
        <v>15</v>
      </c>
      <c r="R8" s="35" t="str">
        <f aca="false">IF(A8="","",IF(Q8&gt;Settings!$B$12,"Over limit","OK"))</f>
        <v>OK</v>
      </c>
    </row>
    <row r="9" customFormat="false" ht="15" hidden="false" customHeight="true" outlineLevel="0" collapsed="false">
      <c r="A9" s="30" t="str">
        <f aca="false">IF(Employees!A9="","",Employees!A9)</f>
        <v>RPC014</v>
      </c>
      <c r="B9" s="30" t="str">
        <f aca="false">IF(A9="","",Employees!B9)</f>
        <v>Vikas Thakur</v>
      </c>
      <c r="C9" s="38" t="n">
        <f aca="false">IF($A9="","",SUMIFS('Overtime Register'!$F$5:$F$1004,'Overtime Register'!$B$5:$B$1004,$A9,'Overtime Register'!$A$5:$A$1004,"&gt;="&amp;DATE(Settings!$B$6,4,1),'Overtime Register'!$A$5:$A$1004,"&lt;"&amp;EDATE(DATE(Settings!$B$6,4,1),1)))</f>
        <v>5</v>
      </c>
      <c r="D9" s="38" t="n">
        <f aca="false">IF($A9="","",SUMIFS('Overtime Register'!$F$5:$F$1004,'Overtime Register'!$B$5:$B$1004,$A9,'Overtime Register'!$A$5:$A$1004,"&gt;="&amp;DATE(Settings!$B$6,5,1),'Overtime Register'!$A$5:$A$1004,"&lt;"&amp;EDATE(DATE(Settings!$B$6,5,1),1)))</f>
        <v>4</v>
      </c>
      <c r="E9" s="38" t="n">
        <f aca="false">IF($A9="","",SUMIFS('Overtime Register'!$F$5:$F$1004,'Overtime Register'!$B$5:$B$1004,$A9,'Overtime Register'!$A$5:$A$1004,"&gt;="&amp;DATE(Settings!$B$6,6,1),'Overtime Register'!$A$5:$A$1004,"&lt;"&amp;EDATE(DATE(Settings!$B$6,6,1),1)))</f>
        <v>2</v>
      </c>
      <c r="F9" s="38" t="n">
        <f aca="false">IF($A9="","",SUMIFS('Overtime Register'!$F$5:$F$1004,'Overtime Register'!$B$5:$B$1004,$A9,'Overtime Register'!$A$5:$A$1004,"&gt;="&amp;DATE(Settings!$B$6,7,1),'Overtime Register'!$A$5:$A$1004,"&lt;"&amp;EDATE(DATE(Settings!$B$6,7,1),1)))</f>
        <v>17</v>
      </c>
      <c r="G9" s="38" t="n">
        <f aca="false">IF($A9="","",SUMIFS('Overtime Register'!$F$5:$F$1004,'Overtime Register'!$B$5:$B$1004,$A9,'Overtime Register'!$A$5:$A$1004,"&gt;="&amp;DATE(Settings!$B$6,8,1),'Overtime Register'!$A$5:$A$1004,"&lt;"&amp;EDATE(DATE(Settings!$B$6,8,1),1)))</f>
        <v>130</v>
      </c>
      <c r="H9" s="38" t="n">
        <f aca="false">IF($A9="","",SUMIFS('Overtime Register'!$F$5:$F$1004,'Overtime Register'!$B$5:$B$1004,$A9,'Overtime Register'!$A$5:$A$1004,"&gt;="&amp;DATE(Settings!$B$6,9,1),'Overtime Register'!$A$5:$A$1004,"&lt;"&amp;EDATE(DATE(Settings!$B$6,9,1),1)))</f>
        <v>1.5</v>
      </c>
      <c r="I9" s="38" t="n">
        <f aca="false">IF($A9="","",SUMIFS('Overtime Register'!$F$5:$F$1004,'Overtime Register'!$B$5:$B$1004,$A9,'Overtime Register'!$A$5:$A$1004,"&gt;="&amp;DATE(Settings!$B$6,10,1),'Overtime Register'!$A$5:$A$1004,"&lt;"&amp;EDATE(DATE(Settings!$B$6,10,1),1)))</f>
        <v>2.5</v>
      </c>
      <c r="J9" s="38" t="n">
        <f aca="false">IF($A9="","",SUMIFS('Overtime Register'!$F$5:$F$1004,'Overtime Register'!$B$5:$B$1004,$A9,'Overtime Register'!$A$5:$A$1004,"&gt;="&amp;DATE(Settings!$B$6,11,1),'Overtime Register'!$A$5:$A$1004,"&lt;"&amp;EDATE(DATE(Settings!$B$6,11,1),1)))</f>
        <v>0</v>
      </c>
      <c r="K9" s="38" t="n">
        <f aca="false">IF($A9="","",SUMIFS('Overtime Register'!$F$5:$F$1004,'Overtime Register'!$B$5:$B$1004,$A9,'Overtime Register'!$A$5:$A$1004,"&gt;="&amp;DATE(Settings!$B$6,12,1),'Overtime Register'!$A$5:$A$1004,"&lt;"&amp;EDATE(DATE(Settings!$B$6,12,1),1)))</f>
        <v>0</v>
      </c>
      <c r="L9" s="38" t="n">
        <f aca="false">IF($A9="","",SUMIFS('Overtime Register'!$F$5:$F$1004,'Overtime Register'!$B$5:$B$1004,$A9,'Overtime Register'!$A$5:$A$1004,"&gt;="&amp;DATE(Settings!$B$6,13,1),'Overtime Register'!$A$5:$A$1004,"&lt;"&amp;EDATE(DATE(Settings!$B$6,13,1),1)))</f>
        <v>0</v>
      </c>
      <c r="M9" s="38" t="n">
        <f aca="false">IF($A9="","",SUMIFS('Overtime Register'!$F$5:$F$1004,'Overtime Register'!$B$5:$B$1004,$A9,'Overtime Register'!$A$5:$A$1004,"&gt;="&amp;DATE(Settings!$B$6,14,1),'Overtime Register'!$A$5:$A$1004,"&lt;"&amp;EDATE(DATE(Settings!$B$6,14,1),1)))</f>
        <v>0</v>
      </c>
      <c r="N9" s="38" t="n">
        <f aca="false">IF($A9="","",SUMIFS('Overtime Register'!$F$5:$F$1004,'Overtime Register'!$B$5:$B$1004,$A9,'Overtime Register'!$A$5:$A$1004,"&gt;="&amp;DATE(Settings!$B$6,15,1),'Overtime Register'!$A$5:$A$1004,"&lt;"&amp;EDATE(DATE(Settings!$B$6,15,1),1)))</f>
        <v>0</v>
      </c>
      <c r="O9" s="39" t="n">
        <f aca="false">IF(A9="","",SUM(C9:N9))</f>
        <v>162</v>
      </c>
      <c r="P9" s="34" t="n">
        <f aca="false">IF(A9="","",SUMIFS('Overtime Register'!$H$5:$H$1004,'Overtime Register'!$B$5:$B$1004,A9,'Overtime Register'!$A$5:$A$1004,"&gt;="&amp;DATE(Settings!$B$6,4,1),'Overtime Register'!$A$5:$A$1004,"&lt;"&amp;DATE(Settings!$B$6+1,4,1)))</f>
        <v>21814</v>
      </c>
      <c r="Q9" s="40" t="n">
        <f aca="false">IF(A9="","",MAX(SUM(C9:E9),SUM(F9:H9),SUM(I9:K9),SUM(L9:N9)))</f>
        <v>148.5</v>
      </c>
      <c r="R9" s="35" t="str">
        <f aca="false">IF(A9="","",IF(Q9&gt;Settings!$B$12,"Over limit","OK"))</f>
        <v>Over limit</v>
      </c>
    </row>
    <row r="10" customFormat="false" ht="15" hidden="false" customHeight="true" outlineLevel="0" collapsed="false">
      <c r="A10" s="30" t="str">
        <f aca="false">IF(Employees!A10="","",Employees!A10)</f>
        <v>RPC016</v>
      </c>
      <c r="B10" s="30" t="str">
        <f aca="false">IF(A10="","",Employees!B10)</f>
        <v>Suresh Kurre</v>
      </c>
      <c r="C10" s="38" t="n">
        <f aca="false">IF($A10="","",SUMIFS('Overtime Register'!$F$5:$F$1004,'Overtime Register'!$B$5:$B$1004,$A10,'Overtime Register'!$A$5:$A$1004,"&gt;="&amp;DATE(Settings!$B$6,4,1),'Overtime Register'!$A$5:$A$1004,"&lt;"&amp;EDATE(DATE(Settings!$B$6,4,1),1)))</f>
        <v>12</v>
      </c>
      <c r="D10" s="38" t="n">
        <f aca="false">IF($A10="","",SUMIFS('Overtime Register'!$F$5:$F$1004,'Overtime Register'!$B$5:$B$1004,$A10,'Overtime Register'!$A$5:$A$1004,"&gt;="&amp;DATE(Settings!$B$6,5,1),'Overtime Register'!$A$5:$A$1004,"&lt;"&amp;EDATE(DATE(Settings!$B$6,5,1),1)))</f>
        <v>1</v>
      </c>
      <c r="E10" s="38" t="n">
        <f aca="false">IF($A10="","",SUMIFS('Overtime Register'!$F$5:$F$1004,'Overtime Register'!$B$5:$B$1004,$A10,'Overtime Register'!$A$5:$A$1004,"&gt;="&amp;DATE(Settings!$B$6,6,1),'Overtime Register'!$A$5:$A$1004,"&lt;"&amp;EDATE(DATE(Settings!$B$6,6,1),1)))</f>
        <v>4</v>
      </c>
      <c r="F10" s="38" t="n">
        <f aca="false">IF($A10="","",SUMIFS('Overtime Register'!$F$5:$F$1004,'Overtime Register'!$B$5:$B$1004,$A10,'Overtime Register'!$A$5:$A$1004,"&gt;="&amp;DATE(Settings!$B$6,7,1),'Overtime Register'!$A$5:$A$1004,"&lt;"&amp;EDATE(DATE(Settings!$B$6,7,1),1)))</f>
        <v>10.5</v>
      </c>
      <c r="G10" s="38" t="n">
        <f aca="false">IF($A10="","",SUMIFS('Overtime Register'!$F$5:$F$1004,'Overtime Register'!$B$5:$B$1004,$A10,'Overtime Register'!$A$5:$A$1004,"&gt;="&amp;DATE(Settings!$B$6,8,1),'Overtime Register'!$A$5:$A$1004,"&lt;"&amp;EDATE(DATE(Settings!$B$6,8,1),1)))</f>
        <v>11</v>
      </c>
      <c r="H10" s="38" t="n">
        <f aca="false">IF($A10="","",SUMIFS('Overtime Register'!$F$5:$F$1004,'Overtime Register'!$B$5:$B$1004,$A10,'Overtime Register'!$A$5:$A$1004,"&gt;="&amp;DATE(Settings!$B$6,9,1),'Overtime Register'!$A$5:$A$1004,"&lt;"&amp;EDATE(DATE(Settings!$B$6,9,1),1)))</f>
        <v>4.5</v>
      </c>
      <c r="I10" s="38" t="n">
        <f aca="false">IF($A10="","",SUMIFS('Overtime Register'!$F$5:$F$1004,'Overtime Register'!$B$5:$B$1004,$A10,'Overtime Register'!$A$5:$A$1004,"&gt;="&amp;DATE(Settings!$B$6,10,1),'Overtime Register'!$A$5:$A$1004,"&lt;"&amp;EDATE(DATE(Settings!$B$6,10,1),1)))</f>
        <v>0</v>
      </c>
      <c r="J10" s="38" t="n">
        <f aca="false">IF($A10="","",SUMIFS('Overtime Register'!$F$5:$F$1004,'Overtime Register'!$B$5:$B$1004,$A10,'Overtime Register'!$A$5:$A$1004,"&gt;="&amp;DATE(Settings!$B$6,11,1),'Overtime Register'!$A$5:$A$1004,"&lt;"&amp;EDATE(DATE(Settings!$B$6,11,1),1)))</f>
        <v>0</v>
      </c>
      <c r="K10" s="38" t="n">
        <f aca="false">IF($A10="","",SUMIFS('Overtime Register'!$F$5:$F$1004,'Overtime Register'!$B$5:$B$1004,$A10,'Overtime Register'!$A$5:$A$1004,"&gt;="&amp;DATE(Settings!$B$6,12,1),'Overtime Register'!$A$5:$A$1004,"&lt;"&amp;EDATE(DATE(Settings!$B$6,12,1),1)))</f>
        <v>0</v>
      </c>
      <c r="L10" s="38" t="n">
        <f aca="false">IF($A10="","",SUMIFS('Overtime Register'!$F$5:$F$1004,'Overtime Register'!$B$5:$B$1004,$A10,'Overtime Register'!$A$5:$A$1004,"&gt;="&amp;DATE(Settings!$B$6,13,1),'Overtime Register'!$A$5:$A$1004,"&lt;"&amp;EDATE(DATE(Settings!$B$6,13,1),1)))</f>
        <v>0</v>
      </c>
      <c r="M10" s="38" t="n">
        <f aca="false">IF($A10="","",SUMIFS('Overtime Register'!$F$5:$F$1004,'Overtime Register'!$B$5:$B$1004,$A10,'Overtime Register'!$A$5:$A$1004,"&gt;="&amp;DATE(Settings!$B$6,14,1),'Overtime Register'!$A$5:$A$1004,"&lt;"&amp;EDATE(DATE(Settings!$B$6,14,1),1)))</f>
        <v>0</v>
      </c>
      <c r="N10" s="38" t="n">
        <f aca="false">IF($A10="","",SUMIFS('Overtime Register'!$F$5:$F$1004,'Overtime Register'!$B$5:$B$1004,$A10,'Overtime Register'!$A$5:$A$1004,"&gt;="&amp;DATE(Settings!$B$6,15,1),'Overtime Register'!$A$5:$A$1004,"&lt;"&amp;EDATE(DATE(Settings!$B$6,15,1),1)))</f>
        <v>0</v>
      </c>
      <c r="O10" s="39" t="n">
        <f aca="false">IF(A10="","",SUM(C10:N10))</f>
        <v>43</v>
      </c>
      <c r="P10" s="34" t="n">
        <f aca="false">IF(A10="","",SUMIFS('Overtime Register'!$H$5:$H$1004,'Overtime Register'!$B$5:$B$1004,A10,'Overtime Register'!$A$5:$A$1004,"&gt;="&amp;DATE(Settings!$B$6,4,1),'Overtime Register'!$A$5:$A$1004,"&lt;"&amp;DATE(Settings!$B$6+1,4,1)))</f>
        <v>5623</v>
      </c>
      <c r="Q10" s="40" t="n">
        <f aca="false">IF(A10="","",MAX(SUM(C10:E10),SUM(F10:H10),SUM(I10:K10),SUM(L10:N10)))</f>
        <v>26</v>
      </c>
      <c r="R10" s="35" t="str">
        <f aca="false">IF(A10="","",IF(Q10&gt;Settings!$B$12,"Over limit","OK"))</f>
        <v>OK</v>
      </c>
    </row>
    <row r="11" customFormat="false" ht="15" hidden="false" customHeight="true" outlineLevel="0" collapsed="false">
      <c r="A11" s="30" t="str">
        <f aca="false">IF(Employees!A11="","",Employees!A11)</f>
        <v>RPC019</v>
      </c>
      <c r="B11" s="30" t="str">
        <f aca="false">IF(A11="","",Employees!B11)</f>
        <v>Seema Yadu</v>
      </c>
      <c r="C11" s="38" t="n">
        <f aca="false">IF($A11="","",SUMIFS('Overtime Register'!$F$5:$F$1004,'Overtime Register'!$B$5:$B$1004,$A11,'Overtime Register'!$A$5:$A$1004,"&gt;="&amp;DATE(Settings!$B$6,4,1),'Overtime Register'!$A$5:$A$1004,"&lt;"&amp;EDATE(DATE(Settings!$B$6,4,1),1)))</f>
        <v>0</v>
      </c>
      <c r="D11" s="38" t="n">
        <f aca="false">IF($A11="","",SUMIFS('Overtime Register'!$F$5:$F$1004,'Overtime Register'!$B$5:$B$1004,$A11,'Overtime Register'!$A$5:$A$1004,"&gt;="&amp;DATE(Settings!$B$6,5,1),'Overtime Register'!$A$5:$A$1004,"&lt;"&amp;EDATE(DATE(Settings!$B$6,5,1),1)))</f>
        <v>0</v>
      </c>
      <c r="E11" s="38" t="n">
        <f aca="false">IF($A11="","",SUMIFS('Overtime Register'!$F$5:$F$1004,'Overtime Register'!$B$5:$B$1004,$A11,'Overtime Register'!$A$5:$A$1004,"&gt;="&amp;DATE(Settings!$B$6,6,1),'Overtime Register'!$A$5:$A$1004,"&lt;"&amp;EDATE(DATE(Settings!$B$6,6,1),1)))</f>
        <v>0</v>
      </c>
      <c r="F11" s="38" t="n">
        <f aca="false">IF($A11="","",SUMIFS('Overtime Register'!$F$5:$F$1004,'Overtime Register'!$B$5:$B$1004,$A11,'Overtime Register'!$A$5:$A$1004,"&gt;="&amp;DATE(Settings!$B$6,7,1),'Overtime Register'!$A$5:$A$1004,"&lt;"&amp;EDATE(DATE(Settings!$B$6,7,1),1)))</f>
        <v>0</v>
      </c>
      <c r="G11" s="38" t="n">
        <f aca="false">IF($A11="","",SUMIFS('Overtime Register'!$F$5:$F$1004,'Overtime Register'!$B$5:$B$1004,$A11,'Overtime Register'!$A$5:$A$1004,"&gt;="&amp;DATE(Settings!$B$6,8,1),'Overtime Register'!$A$5:$A$1004,"&lt;"&amp;EDATE(DATE(Settings!$B$6,8,1),1)))</f>
        <v>0</v>
      </c>
      <c r="H11" s="38" t="n">
        <f aca="false">IF($A11="","",SUMIFS('Overtime Register'!$F$5:$F$1004,'Overtime Register'!$B$5:$B$1004,$A11,'Overtime Register'!$A$5:$A$1004,"&gt;="&amp;DATE(Settings!$B$6,9,1),'Overtime Register'!$A$5:$A$1004,"&lt;"&amp;EDATE(DATE(Settings!$B$6,9,1),1)))</f>
        <v>0</v>
      </c>
      <c r="I11" s="38" t="n">
        <f aca="false">IF($A11="","",SUMIFS('Overtime Register'!$F$5:$F$1004,'Overtime Register'!$B$5:$B$1004,$A11,'Overtime Register'!$A$5:$A$1004,"&gt;="&amp;DATE(Settings!$B$6,10,1),'Overtime Register'!$A$5:$A$1004,"&lt;"&amp;EDATE(DATE(Settings!$B$6,10,1),1)))</f>
        <v>0</v>
      </c>
      <c r="J11" s="38" t="n">
        <f aca="false">IF($A11="","",SUMIFS('Overtime Register'!$F$5:$F$1004,'Overtime Register'!$B$5:$B$1004,$A11,'Overtime Register'!$A$5:$A$1004,"&gt;="&amp;DATE(Settings!$B$6,11,1),'Overtime Register'!$A$5:$A$1004,"&lt;"&amp;EDATE(DATE(Settings!$B$6,11,1),1)))</f>
        <v>0</v>
      </c>
      <c r="K11" s="38" t="n">
        <f aca="false">IF($A11="","",SUMIFS('Overtime Register'!$F$5:$F$1004,'Overtime Register'!$B$5:$B$1004,$A11,'Overtime Register'!$A$5:$A$1004,"&gt;="&amp;DATE(Settings!$B$6,12,1),'Overtime Register'!$A$5:$A$1004,"&lt;"&amp;EDATE(DATE(Settings!$B$6,12,1),1)))</f>
        <v>0</v>
      </c>
      <c r="L11" s="38" t="n">
        <f aca="false">IF($A11="","",SUMIFS('Overtime Register'!$F$5:$F$1004,'Overtime Register'!$B$5:$B$1004,$A11,'Overtime Register'!$A$5:$A$1004,"&gt;="&amp;DATE(Settings!$B$6,13,1),'Overtime Register'!$A$5:$A$1004,"&lt;"&amp;EDATE(DATE(Settings!$B$6,13,1),1)))</f>
        <v>0</v>
      </c>
      <c r="M11" s="38" t="n">
        <f aca="false">IF($A11="","",SUMIFS('Overtime Register'!$F$5:$F$1004,'Overtime Register'!$B$5:$B$1004,$A11,'Overtime Register'!$A$5:$A$1004,"&gt;="&amp;DATE(Settings!$B$6,14,1),'Overtime Register'!$A$5:$A$1004,"&lt;"&amp;EDATE(DATE(Settings!$B$6,14,1),1)))</f>
        <v>0</v>
      </c>
      <c r="N11" s="38" t="n">
        <f aca="false">IF($A11="","",SUMIFS('Overtime Register'!$F$5:$F$1004,'Overtime Register'!$B$5:$B$1004,$A11,'Overtime Register'!$A$5:$A$1004,"&gt;="&amp;DATE(Settings!$B$6,15,1),'Overtime Register'!$A$5:$A$1004,"&lt;"&amp;EDATE(DATE(Settings!$B$6,15,1),1)))</f>
        <v>0</v>
      </c>
      <c r="O11" s="39" t="n">
        <f aca="false">IF(A11="","",SUM(C11:N11))</f>
        <v>0</v>
      </c>
      <c r="P11" s="34" t="n">
        <f aca="false">IF(A11="","",SUMIFS('Overtime Register'!$H$5:$H$1004,'Overtime Register'!$B$5:$B$1004,A11,'Overtime Register'!$A$5:$A$1004,"&gt;="&amp;DATE(Settings!$B$6,4,1),'Overtime Register'!$A$5:$A$1004,"&lt;"&amp;DATE(Settings!$B$6+1,4,1)))</f>
        <v>0</v>
      </c>
      <c r="Q11" s="40" t="n">
        <f aca="false">IF(A11="","",MAX(SUM(C11:E11),SUM(F11:H11),SUM(I11:K11),SUM(L11:N11)))</f>
        <v>0</v>
      </c>
      <c r="R11" s="35" t="str">
        <f aca="false">IF(A11="","",IF(Q11&gt;Settings!$B$12,"Over limit","OK"))</f>
        <v>OK</v>
      </c>
    </row>
    <row r="12" customFormat="false" ht="15" hidden="false" customHeight="true" outlineLevel="0" collapsed="false">
      <c r="A12" s="30" t="str">
        <f aca="false">IF(Employees!A12="","",Employees!A12)</f>
        <v>RPC009</v>
      </c>
      <c r="B12" s="30" t="str">
        <f aca="false">IF(A12="","",Employees!B12)</f>
        <v>Arjun Mishra</v>
      </c>
      <c r="C12" s="38" t="n">
        <f aca="false">IF($A12="","",SUMIFS('Overtime Register'!$F$5:$F$1004,'Overtime Register'!$B$5:$B$1004,$A12,'Overtime Register'!$A$5:$A$1004,"&gt;="&amp;DATE(Settings!$B$6,4,1),'Overtime Register'!$A$5:$A$1004,"&lt;"&amp;EDATE(DATE(Settings!$B$6,4,1),1)))</f>
        <v>4</v>
      </c>
      <c r="D12" s="38" t="n">
        <f aca="false">IF($A12="","",SUMIFS('Overtime Register'!$F$5:$F$1004,'Overtime Register'!$B$5:$B$1004,$A12,'Overtime Register'!$A$5:$A$1004,"&gt;="&amp;DATE(Settings!$B$6,5,1),'Overtime Register'!$A$5:$A$1004,"&lt;"&amp;EDATE(DATE(Settings!$B$6,5,1),1)))</f>
        <v>6</v>
      </c>
      <c r="E12" s="38" t="n">
        <f aca="false">IF($A12="","",SUMIFS('Overtime Register'!$F$5:$F$1004,'Overtime Register'!$B$5:$B$1004,$A12,'Overtime Register'!$A$5:$A$1004,"&gt;="&amp;DATE(Settings!$B$6,6,1),'Overtime Register'!$A$5:$A$1004,"&lt;"&amp;EDATE(DATE(Settings!$B$6,6,1),1)))</f>
        <v>3</v>
      </c>
      <c r="F12" s="38" t="n">
        <f aca="false">IF($A12="","",SUMIFS('Overtime Register'!$F$5:$F$1004,'Overtime Register'!$B$5:$B$1004,$A12,'Overtime Register'!$A$5:$A$1004,"&gt;="&amp;DATE(Settings!$B$6,7,1),'Overtime Register'!$A$5:$A$1004,"&lt;"&amp;EDATE(DATE(Settings!$B$6,7,1),1)))</f>
        <v>4</v>
      </c>
      <c r="G12" s="38" t="n">
        <f aca="false">IF($A12="","",SUMIFS('Overtime Register'!$F$5:$F$1004,'Overtime Register'!$B$5:$B$1004,$A12,'Overtime Register'!$A$5:$A$1004,"&gt;="&amp;DATE(Settings!$B$6,8,1),'Overtime Register'!$A$5:$A$1004,"&lt;"&amp;EDATE(DATE(Settings!$B$6,8,1),1)))</f>
        <v>4</v>
      </c>
      <c r="H12" s="38" t="n">
        <f aca="false">IF($A12="","",SUMIFS('Overtime Register'!$F$5:$F$1004,'Overtime Register'!$B$5:$B$1004,$A12,'Overtime Register'!$A$5:$A$1004,"&gt;="&amp;DATE(Settings!$B$6,9,1),'Overtime Register'!$A$5:$A$1004,"&lt;"&amp;EDATE(DATE(Settings!$B$6,9,1),1)))</f>
        <v>4.5</v>
      </c>
      <c r="I12" s="38" t="n">
        <f aca="false">IF($A12="","",SUMIFS('Overtime Register'!$F$5:$F$1004,'Overtime Register'!$B$5:$B$1004,$A12,'Overtime Register'!$A$5:$A$1004,"&gt;="&amp;DATE(Settings!$B$6,10,1),'Overtime Register'!$A$5:$A$1004,"&lt;"&amp;EDATE(DATE(Settings!$B$6,10,1),1)))</f>
        <v>2</v>
      </c>
      <c r="J12" s="38" t="n">
        <f aca="false">IF($A12="","",SUMIFS('Overtime Register'!$F$5:$F$1004,'Overtime Register'!$B$5:$B$1004,$A12,'Overtime Register'!$A$5:$A$1004,"&gt;="&amp;DATE(Settings!$B$6,11,1),'Overtime Register'!$A$5:$A$1004,"&lt;"&amp;EDATE(DATE(Settings!$B$6,11,1),1)))</f>
        <v>0</v>
      </c>
      <c r="K12" s="38" t="n">
        <f aca="false">IF($A12="","",SUMIFS('Overtime Register'!$F$5:$F$1004,'Overtime Register'!$B$5:$B$1004,$A12,'Overtime Register'!$A$5:$A$1004,"&gt;="&amp;DATE(Settings!$B$6,12,1),'Overtime Register'!$A$5:$A$1004,"&lt;"&amp;EDATE(DATE(Settings!$B$6,12,1),1)))</f>
        <v>0</v>
      </c>
      <c r="L12" s="38" t="n">
        <f aca="false">IF($A12="","",SUMIFS('Overtime Register'!$F$5:$F$1004,'Overtime Register'!$B$5:$B$1004,$A12,'Overtime Register'!$A$5:$A$1004,"&gt;="&amp;DATE(Settings!$B$6,13,1),'Overtime Register'!$A$5:$A$1004,"&lt;"&amp;EDATE(DATE(Settings!$B$6,13,1),1)))</f>
        <v>0</v>
      </c>
      <c r="M12" s="38" t="n">
        <f aca="false">IF($A12="","",SUMIFS('Overtime Register'!$F$5:$F$1004,'Overtime Register'!$B$5:$B$1004,$A12,'Overtime Register'!$A$5:$A$1004,"&gt;="&amp;DATE(Settings!$B$6,14,1),'Overtime Register'!$A$5:$A$1004,"&lt;"&amp;EDATE(DATE(Settings!$B$6,14,1),1)))</f>
        <v>0</v>
      </c>
      <c r="N12" s="38" t="n">
        <f aca="false">IF($A12="","",SUMIFS('Overtime Register'!$F$5:$F$1004,'Overtime Register'!$B$5:$B$1004,$A12,'Overtime Register'!$A$5:$A$1004,"&gt;="&amp;DATE(Settings!$B$6,15,1),'Overtime Register'!$A$5:$A$1004,"&lt;"&amp;EDATE(DATE(Settings!$B$6,15,1),1)))</f>
        <v>0</v>
      </c>
      <c r="O12" s="39" t="n">
        <f aca="false">IF(A12="","",SUM(C12:N12))</f>
        <v>27.5</v>
      </c>
      <c r="P12" s="34" t="n">
        <f aca="false">IF(A12="","",SUMIFS('Overtime Register'!$H$5:$H$1004,'Overtime Register'!$B$5:$B$1004,A12,'Overtime Register'!$A$5:$A$1004,"&gt;="&amp;DATE(Settings!$B$6,4,1),'Overtime Register'!$A$5:$A$1004,"&lt;"&amp;DATE(Settings!$B$6+1,4,1)))</f>
        <v>4626</v>
      </c>
      <c r="Q12" s="40" t="n">
        <f aca="false">IF(A12="","",MAX(SUM(C12:E12),SUM(F12:H12),SUM(I12:K12),SUM(L12:N12)))</f>
        <v>13</v>
      </c>
      <c r="R12" s="35" t="str">
        <f aca="false">IF(A12="","",IF(Q12&gt;Settings!$B$12,"Over limit","OK"))</f>
        <v>OK</v>
      </c>
    </row>
    <row r="13" customFormat="false" ht="15" hidden="false" customHeight="true" outlineLevel="0" collapsed="false">
      <c r="A13" s="30" t="str">
        <f aca="false">IF(Employees!A13="","",Employees!A13)</f>
        <v/>
      </c>
      <c r="B13" s="30" t="str">
        <f aca="false">IF(A13="","",Employees!B13)</f>
        <v/>
      </c>
      <c r="C13" s="38" t="str">
        <f aca="false">IF($A13="","",SUMIFS('Overtime Register'!$F$5:$F$1004,'Overtime Register'!$B$5:$B$1004,$A13,'Overtime Register'!$A$5:$A$1004,"&gt;="&amp;DATE(Settings!$B$6,4,1),'Overtime Register'!$A$5:$A$1004,"&lt;"&amp;EDATE(DATE(Settings!$B$6,4,1),1)))</f>
        <v/>
      </c>
      <c r="D13" s="38" t="str">
        <f aca="false">IF($A13="","",SUMIFS('Overtime Register'!$F$5:$F$1004,'Overtime Register'!$B$5:$B$1004,$A13,'Overtime Register'!$A$5:$A$1004,"&gt;="&amp;DATE(Settings!$B$6,5,1),'Overtime Register'!$A$5:$A$1004,"&lt;"&amp;EDATE(DATE(Settings!$B$6,5,1),1)))</f>
        <v/>
      </c>
      <c r="E13" s="38" t="str">
        <f aca="false">IF($A13="","",SUMIFS('Overtime Register'!$F$5:$F$1004,'Overtime Register'!$B$5:$B$1004,$A13,'Overtime Register'!$A$5:$A$1004,"&gt;="&amp;DATE(Settings!$B$6,6,1),'Overtime Register'!$A$5:$A$1004,"&lt;"&amp;EDATE(DATE(Settings!$B$6,6,1),1)))</f>
        <v/>
      </c>
      <c r="F13" s="38" t="str">
        <f aca="false">IF($A13="","",SUMIFS('Overtime Register'!$F$5:$F$1004,'Overtime Register'!$B$5:$B$1004,$A13,'Overtime Register'!$A$5:$A$1004,"&gt;="&amp;DATE(Settings!$B$6,7,1),'Overtime Register'!$A$5:$A$1004,"&lt;"&amp;EDATE(DATE(Settings!$B$6,7,1),1)))</f>
        <v/>
      </c>
      <c r="G13" s="38" t="str">
        <f aca="false">IF($A13="","",SUMIFS('Overtime Register'!$F$5:$F$1004,'Overtime Register'!$B$5:$B$1004,$A13,'Overtime Register'!$A$5:$A$1004,"&gt;="&amp;DATE(Settings!$B$6,8,1),'Overtime Register'!$A$5:$A$1004,"&lt;"&amp;EDATE(DATE(Settings!$B$6,8,1),1)))</f>
        <v/>
      </c>
      <c r="H13" s="38" t="str">
        <f aca="false">IF($A13="","",SUMIFS('Overtime Register'!$F$5:$F$1004,'Overtime Register'!$B$5:$B$1004,$A13,'Overtime Register'!$A$5:$A$1004,"&gt;="&amp;DATE(Settings!$B$6,9,1),'Overtime Register'!$A$5:$A$1004,"&lt;"&amp;EDATE(DATE(Settings!$B$6,9,1),1)))</f>
        <v/>
      </c>
      <c r="I13" s="38" t="str">
        <f aca="false">IF($A13="","",SUMIFS('Overtime Register'!$F$5:$F$1004,'Overtime Register'!$B$5:$B$1004,$A13,'Overtime Register'!$A$5:$A$1004,"&gt;="&amp;DATE(Settings!$B$6,10,1),'Overtime Register'!$A$5:$A$1004,"&lt;"&amp;EDATE(DATE(Settings!$B$6,10,1),1)))</f>
        <v/>
      </c>
      <c r="J13" s="38" t="str">
        <f aca="false">IF($A13="","",SUMIFS('Overtime Register'!$F$5:$F$1004,'Overtime Register'!$B$5:$B$1004,$A13,'Overtime Register'!$A$5:$A$1004,"&gt;="&amp;DATE(Settings!$B$6,11,1),'Overtime Register'!$A$5:$A$1004,"&lt;"&amp;EDATE(DATE(Settings!$B$6,11,1),1)))</f>
        <v/>
      </c>
      <c r="K13" s="38" t="str">
        <f aca="false">IF($A13="","",SUMIFS('Overtime Register'!$F$5:$F$1004,'Overtime Register'!$B$5:$B$1004,$A13,'Overtime Register'!$A$5:$A$1004,"&gt;="&amp;DATE(Settings!$B$6,12,1),'Overtime Register'!$A$5:$A$1004,"&lt;"&amp;EDATE(DATE(Settings!$B$6,12,1),1)))</f>
        <v/>
      </c>
      <c r="L13" s="38" t="str">
        <f aca="false">IF($A13="","",SUMIFS('Overtime Register'!$F$5:$F$1004,'Overtime Register'!$B$5:$B$1004,$A13,'Overtime Register'!$A$5:$A$1004,"&gt;="&amp;DATE(Settings!$B$6,13,1),'Overtime Register'!$A$5:$A$1004,"&lt;"&amp;EDATE(DATE(Settings!$B$6,13,1),1)))</f>
        <v/>
      </c>
      <c r="M13" s="38" t="str">
        <f aca="false">IF($A13="","",SUMIFS('Overtime Register'!$F$5:$F$1004,'Overtime Register'!$B$5:$B$1004,$A13,'Overtime Register'!$A$5:$A$1004,"&gt;="&amp;DATE(Settings!$B$6,14,1),'Overtime Register'!$A$5:$A$1004,"&lt;"&amp;EDATE(DATE(Settings!$B$6,14,1),1)))</f>
        <v/>
      </c>
      <c r="N13" s="38" t="str">
        <f aca="false">IF($A13="","",SUMIFS('Overtime Register'!$F$5:$F$1004,'Overtime Register'!$B$5:$B$1004,$A13,'Overtime Register'!$A$5:$A$1004,"&gt;="&amp;DATE(Settings!$B$6,15,1),'Overtime Register'!$A$5:$A$1004,"&lt;"&amp;EDATE(DATE(Settings!$B$6,15,1),1)))</f>
        <v/>
      </c>
      <c r="O13" s="39" t="str">
        <f aca="false">IF(A13="","",SUM(C13:N13))</f>
        <v/>
      </c>
      <c r="P13" s="34" t="str">
        <f aca="false">IF(A13="","",SUMIFS('Overtime Register'!$H$5:$H$1004,'Overtime Register'!$B$5:$B$1004,A13,'Overtime Register'!$A$5:$A$1004,"&gt;="&amp;DATE(Settings!$B$6,4,1),'Overtime Register'!$A$5:$A$1004,"&lt;"&amp;DATE(Settings!$B$6+1,4,1)))</f>
        <v/>
      </c>
      <c r="Q13" s="40" t="str">
        <f aca="false">IF(A13="","",MAX(SUM(C13:E13),SUM(F13:H13),SUM(I13:K13),SUM(L13:N13)))</f>
        <v/>
      </c>
      <c r="R13" s="35" t="str">
        <f aca="false">IF(A13="","",IF(Q13&gt;Settings!$B$12,"Over limit","OK"))</f>
        <v/>
      </c>
    </row>
    <row r="14" customFormat="false" ht="15" hidden="false" customHeight="true" outlineLevel="0" collapsed="false">
      <c r="A14" s="30" t="str">
        <f aca="false">IF(Employees!A14="","",Employees!A14)</f>
        <v/>
      </c>
      <c r="B14" s="30" t="str">
        <f aca="false">IF(A14="","",Employees!B14)</f>
        <v/>
      </c>
      <c r="C14" s="38" t="str">
        <f aca="false">IF($A14="","",SUMIFS('Overtime Register'!$F$5:$F$1004,'Overtime Register'!$B$5:$B$1004,$A14,'Overtime Register'!$A$5:$A$1004,"&gt;="&amp;DATE(Settings!$B$6,4,1),'Overtime Register'!$A$5:$A$1004,"&lt;"&amp;EDATE(DATE(Settings!$B$6,4,1),1)))</f>
        <v/>
      </c>
      <c r="D14" s="38" t="str">
        <f aca="false">IF($A14="","",SUMIFS('Overtime Register'!$F$5:$F$1004,'Overtime Register'!$B$5:$B$1004,$A14,'Overtime Register'!$A$5:$A$1004,"&gt;="&amp;DATE(Settings!$B$6,5,1),'Overtime Register'!$A$5:$A$1004,"&lt;"&amp;EDATE(DATE(Settings!$B$6,5,1),1)))</f>
        <v/>
      </c>
      <c r="E14" s="38" t="str">
        <f aca="false">IF($A14="","",SUMIFS('Overtime Register'!$F$5:$F$1004,'Overtime Register'!$B$5:$B$1004,$A14,'Overtime Register'!$A$5:$A$1004,"&gt;="&amp;DATE(Settings!$B$6,6,1),'Overtime Register'!$A$5:$A$1004,"&lt;"&amp;EDATE(DATE(Settings!$B$6,6,1),1)))</f>
        <v/>
      </c>
      <c r="F14" s="38" t="str">
        <f aca="false">IF($A14="","",SUMIFS('Overtime Register'!$F$5:$F$1004,'Overtime Register'!$B$5:$B$1004,$A14,'Overtime Register'!$A$5:$A$1004,"&gt;="&amp;DATE(Settings!$B$6,7,1),'Overtime Register'!$A$5:$A$1004,"&lt;"&amp;EDATE(DATE(Settings!$B$6,7,1),1)))</f>
        <v/>
      </c>
      <c r="G14" s="38" t="str">
        <f aca="false">IF($A14="","",SUMIFS('Overtime Register'!$F$5:$F$1004,'Overtime Register'!$B$5:$B$1004,$A14,'Overtime Register'!$A$5:$A$1004,"&gt;="&amp;DATE(Settings!$B$6,8,1),'Overtime Register'!$A$5:$A$1004,"&lt;"&amp;EDATE(DATE(Settings!$B$6,8,1),1)))</f>
        <v/>
      </c>
      <c r="H14" s="38" t="str">
        <f aca="false">IF($A14="","",SUMIFS('Overtime Register'!$F$5:$F$1004,'Overtime Register'!$B$5:$B$1004,$A14,'Overtime Register'!$A$5:$A$1004,"&gt;="&amp;DATE(Settings!$B$6,9,1),'Overtime Register'!$A$5:$A$1004,"&lt;"&amp;EDATE(DATE(Settings!$B$6,9,1),1)))</f>
        <v/>
      </c>
      <c r="I14" s="38" t="str">
        <f aca="false">IF($A14="","",SUMIFS('Overtime Register'!$F$5:$F$1004,'Overtime Register'!$B$5:$B$1004,$A14,'Overtime Register'!$A$5:$A$1004,"&gt;="&amp;DATE(Settings!$B$6,10,1),'Overtime Register'!$A$5:$A$1004,"&lt;"&amp;EDATE(DATE(Settings!$B$6,10,1),1)))</f>
        <v/>
      </c>
      <c r="J14" s="38" t="str">
        <f aca="false">IF($A14="","",SUMIFS('Overtime Register'!$F$5:$F$1004,'Overtime Register'!$B$5:$B$1004,$A14,'Overtime Register'!$A$5:$A$1004,"&gt;="&amp;DATE(Settings!$B$6,11,1),'Overtime Register'!$A$5:$A$1004,"&lt;"&amp;EDATE(DATE(Settings!$B$6,11,1),1)))</f>
        <v/>
      </c>
      <c r="K14" s="38" t="str">
        <f aca="false">IF($A14="","",SUMIFS('Overtime Register'!$F$5:$F$1004,'Overtime Register'!$B$5:$B$1004,$A14,'Overtime Register'!$A$5:$A$1004,"&gt;="&amp;DATE(Settings!$B$6,12,1),'Overtime Register'!$A$5:$A$1004,"&lt;"&amp;EDATE(DATE(Settings!$B$6,12,1),1)))</f>
        <v/>
      </c>
      <c r="L14" s="38" t="str">
        <f aca="false">IF($A14="","",SUMIFS('Overtime Register'!$F$5:$F$1004,'Overtime Register'!$B$5:$B$1004,$A14,'Overtime Register'!$A$5:$A$1004,"&gt;="&amp;DATE(Settings!$B$6,13,1),'Overtime Register'!$A$5:$A$1004,"&lt;"&amp;EDATE(DATE(Settings!$B$6,13,1),1)))</f>
        <v/>
      </c>
      <c r="M14" s="38" t="str">
        <f aca="false">IF($A14="","",SUMIFS('Overtime Register'!$F$5:$F$1004,'Overtime Register'!$B$5:$B$1004,$A14,'Overtime Register'!$A$5:$A$1004,"&gt;="&amp;DATE(Settings!$B$6,14,1),'Overtime Register'!$A$5:$A$1004,"&lt;"&amp;EDATE(DATE(Settings!$B$6,14,1),1)))</f>
        <v/>
      </c>
      <c r="N14" s="38" t="str">
        <f aca="false">IF($A14="","",SUMIFS('Overtime Register'!$F$5:$F$1004,'Overtime Register'!$B$5:$B$1004,$A14,'Overtime Register'!$A$5:$A$1004,"&gt;="&amp;DATE(Settings!$B$6,15,1),'Overtime Register'!$A$5:$A$1004,"&lt;"&amp;EDATE(DATE(Settings!$B$6,15,1),1)))</f>
        <v/>
      </c>
      <c r="O14" s="39" t="str">
        <f aca="false">IF(A14="","",SUM(C14:N14))</f>
        <v/>
      </c>
      <c r="P14" s="34" t="str">
        <f aca="false">IF(A14="","",SUMIFS('Overtime Register'!$H$5:$H$1004,'Overtime Register'!$B$5:$B$1004,A14,'Overtime Register'!$A$5:$A$1004,"&gt;="&amp;DATE(Settings!$B$6,4,1),'Overtime Register'!$A$5:$A$1004,"&lt;"&amp;DATE(Settings!$B$6+1,4,1)))</f>
        <v/>
      </c>
      <c r="Q14" s="40" t="str">
        <f aca="false">IF(A14="","",MAX(SUM(C14:E14),SUM(F14:H14),SUM(I14:K14),SUM(L14:N14)))</f>
        <v/>
      </c>
      <c r="R14" s="35" t="str">
        <f aca="false">IF(A14="","",IF(Q14&gt;Settings!$B$12,"Over limit","OK"))</f>
        <v/>
      </c>
    </row>
    <row r="15" customFormat="false" ht="15" hidden="false" customHeight="true" outlineLevel="0" collapsed="false">
      <c r="A15" s="30" t="str">
        <f aca="false">IF(Employees!A15="","",Employees!A15)</f>
        <v/>
      </c>
      <c r="B15" s="30" t="str">
        <f aca="false">IF(A15="","",Employees!B15)</f>
        <v/>
      </c>
      <c r="C15" s="38" t="str">
        <f aca="false">IF($A15="","",SUMIFS('Overtime Register'!$F$5:$F$1004,'Overtime Register'!$B$5:$B$1004,$A15,'Overtime Register'!$A$5:$A$1004,"&gt;="&amp;DATE(Settings!$B$6,4,1),'Overtime Register'!$A$5:$A$1004,"&lt;"&amp;EDATE(DATE(Settings!$B$6,4,1),1)))</f>
        <v/>
      </c>
      <c r="D15" s="38" t="str">
        <f aca="false">IF($A15="","",SUMIFS('Overtime Register'!$F$5:$F$1004,'Overtime Register'!$B$5:$B$1004,$A15,'Overtime Register'!$A$5:$A$1004,"&gt;="&amp;DATE(Settings!$B$6,5,1),'Overtime Register'!$A$5:$A$1004,"&lt;"&amp;EDATE(DATE(Settings!$B$6,5,1),1)))</f>
        <v/>
      </c>
      <c r="E15" s="38" t="str">
        <f aca="false">IF($A15="","",SUMIFS('Overtime Register'!$F$5:$F$1004,'Overtime Register'!$B$5:$B$1004,$A15,'Overtime Register'!$A$5:$A$1004,"&gt;="&amp;DATE(Settings!$B$6,6,1),'Overtime Register'!$A$5:$A$1004,"&lt;"&amp;EDATE(DATE(Settings!$B$6,6,1),1)))</f>
        <v/>
      </c>
      <c r="F15" s="38" t="str">
        <f aca="false">IF($A15="","",SUMIFS('Overtime Register'!$F$5:$F$1004,'Overtime Register'!$B$5:$B$1004,$A15,'Overtime Register'!$A$5:$A$1004,"&gt;="&amp;DATE(Settings!$B$6,7,1),'Overtime Register'!$A$5:$A$1004,"&lt;"&amp;EDATE(DATE(Settings!$B$6,7,1),1)))</f>
        <v/>
      </c>
      <c r="G15" s="38" t="str">
        <f aca="false">IF($A15="","",SUMIFS('Overtime Register'!$F$5:$F$1004,'Overtime Register'!$B$5:$B$1004,$A15,'Overtime Register'!$A$5:$A$1004,"&gt;="&amp;DATE(Settings!$B$6,8,1),'Overtime Register'!$A$5:$A$1004,"&lt;"&amp;EDATE(DATE(Settings!$B$6,8,1),1)))</f>
        <v/>
      </c>
      <c r="H15" s="38" t="str">
        <f aca="false">IF($A15="","",SUMIFS('Overtime Register'!$F$5:$F$1004,'Overtime Register'!$B$5:$B$1004,$A15,'Overtime Register'!$A$5:$A$1004,"&gt;="&amp;DATE(Settings!$B$6,9,1),'Overtime Register'!$A$5:$A$1004,"&lt;"&amp;EDATE(DATE(Settings!$B$6,9,1),1)))</f>
        <v/>
      </c>
      <c r="I15" s="38" t="str">
        <f aca="false">IF($A15="","",SUMIFS('Overtime Register'!$F$5:$F$1004,'Overtime Register'!$B$5:$B$1004,$A15,'Overtime Register'!$A$5:$A$1004,"&gt;="&amp;DATE(Settings!$B$6,10,1),'Overtime Register'!$A$5:$A$1004,"&lt;"&amp;EDATE(DATE(Settings!$B$6,10,1),1)))</f>
        <v/>
      </c>
      <c r="J15" s="38" t="str">
        <f aca="false">IF($A15="","",SUMIFS('Overtime Register'!$F$5:$F$1004,'Overtime Register'!$B$5:$B$1004,$A15,'Overtime Register'!$A$5:$A$1004,"&gt;="&amp;DATE(Settings!$B$6,11,1),'Overtime Register'!$A$5:$A$1004,"&lt;"&amp;EDATE(DATE(Settings!$B$6,11,1),1)))</f>
        <v/>
      </c>
      <c r="K15" s="38" t="str">
        <f aca="false">IF($A15="","",SUMIFS('Overtime Register'!$F$5:$F$1004,'Overtime Register'!$B$5:$B$1004,$A15,'Overtime Register'!$A$5:$A$1004,"&gt;="&amp;DATE(Settings!$B$6,12,1),'Overtime Register'!$A$5:$A$1004,"&lt;"&amp;EDATE(DATE(Settings!$B$6,12,1),1)))</f>
        <v/>
      </c>
      <c r="L15" s="38" t="str">
        <f aca="false">IF($A15="","",SUMIFS('Overtime Register'!$F$5:$F$1004,'Overtime Register'!$B$5:$B$1004,$A15,'Overtime Register'!$A$5:$A$1004,"&gt;="&amp;DATE(Settings!$B$6,13,1),'Overtime Register'!$A$5:$A$1004,"&lt;"&amp;EDATE(DATE(Settings!$B$6,13,1),1)))</f>
        <v/>
      </c>
      <c r="M15" s="38" t="str">
        <f aca="false">IF($A15="","",SUMIFS('Overtime Register'!$F$5:$F$1004,'Overtime Register'!$B$5:$B$1004,$A15,'Overtime Register'!$A$5:$A$1004,"&gt;="&amp;DATE(Settings!$B$6,14,1),'Overtime Register'!$A$5:$A$1004,"&lt;"&amp;EDATE(DATE(Settings!$B$6,14,1),1)))</f>
        <v/>
      </c>
      <c r="N15" s="38" t="str">
        <f aca="false">IF($A15="","",SUMIFS('Overtime Register'!$F$5:$F$1004,'Overtime Register'!$B$5:$B$1004,$A15,'Overtime Register'!$A$5:$A$1004,"&gt;="&amp;DATE(Settings!$B$6,15,1),'Overtime Register'!$A$5:$A$1004,"&lt;"&amp;EDATE(DATE(Settings!$B$6,15,1),1)))</f>
        <v/>
      </c>
      <c r="O15" s="39" t="str">
        <f aca="false">IF(A15="","",SUM(C15:N15))</f>
        <v/>
      </c>
      <c r="P15" s="34" t="str">
        <f aca="false">IF(A15="","",SUMIFS('Overtime Register'!$H$5:$H$1004,'Overtime Register'!$B$5:$B$1004,A15,'Overtime Register'!$A$5:$A$1004,"&gt;="&amp;DATE(Settings!$B$6,4,1),'Overtime Register'!$A$5:$A$1004,"&lt;"&amp;DATE(Settings!$B$6+1,4,1)))</f>
        <v/>
      </c>
      <c r="Q15" s="40" t="str">
        <f aca="false">IF(A15="","",MAX(SUM(C15:E15),SUM(F15:H15),SUM(I15:K15),SUM(L15:N15)))</f>
        <v/>
      </c>
      <c r="R15" s="35" t="str">
        <f aca="false">IF(A15="","",IF(Q15&gt;Settings!$B$12,"Over limit","OK"))</f>
        <v/>
      </c>
    </row>
    <row r="16" customFormat="false" ht="15" hidden="false" customHeight="true" outlineLevel="0" collapsed="false">
      <c r="A16" s="30" t="str">
        <f aca="false">IF(Employees!A16="","",Employees!A16)</f>
        <v/>
      </c>
      <c r="B16" s="30" t="str">
        <f aca="false">IF(A16="","",Employees!B16)</f>
        <v/>
      </c>
      <c r="C16" s="38" t="str">
        <f aca="false">IF($A16="","",SUMIFS('Overtime Register'!$F$5:$F$1004,'Overtime Register'!$B$5:$B$1004,$A16,'Overtime Register'!$A$5:$A$1004,"&gt;="&amp;DATE(Settings!$B$6,4,1),'Overtime Register'!$A$5:$A$1004,"&lt;"&amp;EDATE(DATE(Settings!$B$6,4,1),1)))</f>
        <v/>
      </c>
      <c r="D16" s="38" t="str">
        <f aca="false">IF($A16="","",SUMIFS('Overtime Register'!$F$5:$F$1004,'Overtime Register'!$B$5:$B$1004,$A16,'Overtime Register'!$A$5:$A$1004,"&gt;="&amp;DATE(Settings!$B$6,5,1),'Overtime Register'!$A$5:$A$1004,"&lt;"&amp;EDATE(DATE(Settings!$B$6,5,1),1)))</f>
        <v/>
      </c>
      <c r="E16" s="38" t="str">
        <f aca="false">IF($A16="","",SUMIFS('Overtime Register'!$F$5:$F$1004,'Overtime Register'!$B$5:$B$1004,$A16,'Overtime Register'!$A$5:$A$1004,"&gt;="&amp;DATE(Settings!$B$6,6,1),'Overtime Register'!$A$5:$A$1004,"&lt;"&amp;EDATE(DATE(Settings!$B$6,6,1),1)))</f>
        <v/>
      </c>
      <c r="F16" s="38" t="str">
        <f aca="false">IF($A16="","",SUMIFS('Overtime Register'!$F$5:$F$1004,'Overtime Register'!$B$5:$B$1004,$A16,'Overtime Register'!$A$5:$A$1004,"&gt;="&amp;DATE(Settings!$B$6,7,1),'Overtime Register'!$A$5:$A$1004,"&lt;"&amp;EDATE(DATE(Settings!$B$6,7,1),1)))</f>
        <v/>
      </c>
      <c r="G16" s="38" t="str">
        <f aca="false">IF($A16="","",SUMIFS('Overtime Register'!$F$5:$F$1004,'Overtime Register'!$B$5:$B$1004,$A16,'Overtime Register'!$A$5:$A$1004,"&gt;="&amp;DATE(Settings!$B$6,8,1),'Overtime Register'!$A$5:$A$1004,"&lt;"&amp;EDATE(DATE(Settings!$B$6,8,1),1)))</f>
        <v/>
      </c>
      <c r="H16" s="38" t="str">
        <f aca="false">IF($A16="","",SUMIFS('Overtime Register'!$F$5:$F$1004,'Overtime Register'!$B$5:$B$1004,$A16,'Overtime Register'!$A$5:$A$1004,"&gt;="&amp;DATE(Settings!$B$6,9,1),'Overtime Register'!$A$5:$A$1004,"&lt;"&amp;EDATE(DATE(Settings!$B$6,9,1),1)))</f>
        <v/>
      </c>
      <c r="I16" s="38" t="str">
        <f aca="false">IF($A16="","",SUMIFS('Overtime Register'!$F$5:$F$1004,'Overtime Register'!$B$5:$B$1004,$A16,'Overtime Register'!$A$5:$A$1004,"&gt;="&amp;DATE(Settings!$B$6,10,1),'Overtime Register'!$A$5:$A$1004,"&lt;"&amp;EDATE(DATE(Settings!$B$6,10,1),1)))</f>
        <v/>
      </c>
      <c r="J16" s="38" t="str">
        <f aca="false">IF($A16="","",SUMIFS('Overtime Register'!$F$5:$F$1004,'Overtime Register'!$B$5:$B$1004,$A16,'Overtime Register'!$A$5:$A$1004,"&gt;="&amp;DATE(Settings!$B$6,11,1),'Overtime Register'!$A$5:$A$1004,"&lt;"&amp;EDATE(DATE(Settings!$B$6,11,1),1)))</f>
        <v/>
      </c>
      <c r="K16" s="38" t="str">
        <f aca="false">IF($A16="","",SUMIFS('Overtime Register'!$F$5:$F$1004,'Overtime Register'!$B$5:$B$1004,$A16,'Overtime Register'!$A$5:$A$1004,"&gt;="&amp;DATE(Settings!$B$6,12,1),'Overtime Register'!$A$5:$A$1004,"&lt;"&amp;EDATE(DATE(Settings!$B$6,12,1),1)))</f>
        <v/>
      </c>
      <c r="L16" s="38" t="str">
        <f aca="false">IF($A16="","",SUMIFS('Overtime Register'!$F$5:$F$1004,'Overtime Register'!$B$5:$B$1004,$A16,'Overtime Register'!$A$5:$A$1004,"&gt;="&amp;DATE(Settings!$B$6,13,1),'Overtime Register'!$A$5:$A$1004,"&lt;"&amp;EDATE(DATE(Settings!$B$6,13,1),1)))</f>
        <v/>
      </c>
      <c r="M16" s="38" t="str">
        <f aca="false">IF($A16="","",SUMIFS('Overtime Register'!$F$5:$F$1004,'Overtime Register'!$B$5:$B$1004,$A16,'Overtime Register'!$A$5:$A$1004,"&gt;="&amp;DATE(Settings!$B$6,14,1),'Overtime Register'!$A$5:$A$1004,"&lt;"&amp;EDATE(DATE(Settings!$B$6,14,1),1)))</f>
        <v/>
      </c>
      <c r="N16" s="38" t="str">
        <f aca="false">IF($A16="","",SUMIFS('Overtime Register'!$F$5:$F$1004,'Overtime Register'!$B$5:$B$1004,$A16,'Overtime Register'!$A$5:$A$1004,"&gt;="&amp;DATE(Settings!$B$6,15,1),'Overtime Register'!$A$5:$A$1004,"&lt;"&amp;EDATE(DATE(Settings!$B$6,15,1),1)))</f>
        <v/>
      </c>
      <c r="O16" s="39" t="str">
        <f aca="false">IF(A16="","",SUM(C16:N16))</f>
        <v/>
      </c>
      <c r="P16" s="34" t="str">
        <f aca="false">IF(A16="","",SUMIFS('Overtime Register'!$H$5:$H$1004,'Overtime Register'!$B$5:$B$1004,A16,'Overtime Register'!$A$5:$A$1004,"&gt;="&amp;DATE(Settings!$B$6,4,1),'Overtime Register'!$A$5:$A$1004,"&lt;"&amp;DATE(Settings!$B$6+1,4,1)))</f>
        <v/>
      </c>
      <c r="Q16" s="40" t="str">
        <f aca="false">IF(A16="","",MAX(SUM(C16:E16),SUM(F16:H16),SUM(I16:K16),SUM(L16:N16)))</f>
        <v/>
      </c>
      <c r="R16" s="35" t="str">
        <f aca="false">IF(A16="","",IF(Q16&gt;Settings!$B$12,"Over limit","OK"))</f>
        <v/>
      </c>
    </row>
    <row r="17" customFormat="false" ht="15" hidden="false" customHeight="true" outlineLevel="0" collapsed="false">
      <c r="A17" s="30" t="str">
        <f aca="false">IF(Employees!A17="","",Employees!A17)</f>
        <v/>
      </c>
      <c r="B17" s="30" t="str">
        <f aca="false">IF(A17="","",Employees!B17)</f>
        <v/>
      </c>
      <c r="C17" s="38" t="str">
        <f aca="false">IF($A17="","",SUMIFS('Overtime Register'!$F$5:$F$1004,'Overtime Register'!$B$5:$B$1004,$A17,'Overtime Register'!$A$5:$A$1004,"&gt;="&amp;DATE(Settings!$B$6,4,1),'Overtime Register'!$A$5:$A$1004,"&lt;"&amp;EDATE(DATE(Settings!$B$6,4,1),1)))</f>
        <v/>
      </c>
      <c r="D17" s="38" t="str">
        <f aca="false">IF($A17="","",SUMIFS('Overtime Register'!$F$5:$F$1004,'Overtime Register'!$B$5:$B$1004,$A17,'Overtime Register'!$A$5:$A$1004,"&gt;="&amp;DATE(Settings!$B$6,5,1),'Overtime Register'!$A$5:$A$1004,"&lt;"&amp;EDATE(DATE(Settings!$B$6,5,1),1)))</f>
        <v/>
      </c>
      <c r="E17" s="38" t="str">
        <f aca="false">IF($A17="","",SUMIFS('Overtime Register'!$F$5:$F$1004,'Overtime Register'!$B$5:$B$1004,$A17,'Overtime Register'!$A$5:$A$1004,"&gt;="&amp;DATE(Settings!$B$6,6,1),'Overtime Register'!$A$5:$A$1004,"&lt;"&amp;EDATE(DATE(Settings!$B$6,6,1),1)))</f>
        <v/>
      </c>
      <c r="F17" s="38" t="str">
        <f aca="false">IF($A17="","",SUMIFS('Overtime Register'!$F$5:$F$1004,'Overtime Register'!$B$5:$B$1004,$A17,'Overtime Register'!$A$5:$A$1004,"&gt;="&amp;DATE(Settings!$B$6,7,1),'Overtime Register'!$A$5:$A$1004,"&lt;"&amp;EDATE(DATE(Settings!$B$6,7,1),1)))</f>
        <v/>
      </c>
      <c r="G17" s="38" t="str">
        <f aca="false">IF($A17="","",SUMIFS('Overtime Register'!$F$5:$F$1004,'Overtime Register'!$B$5:$B$1004,$A17,'Overtime Register'!$A$5:$A$1004,"&gt;="&amp;DATE(Settings!$B$6,8,1),'Overtime Register'!$A$5:$A$1004,"&lt;"&amp;EDATE(DATE(Settings!$B$6,8,1),1)))</f>
        <v/>
      </c>
      <c r="H17" s="38" t="str">
        <f aca="false">IF($A17="","",SUMIFS('Overtime Register'!$F$5:$F$1004,'Overtime Register'!$B$5:$B$1004,$A17,'Overtime Register'!$A$5:$A$1004,"&gt;="&amp;DATE(Settings!$B$6,9,1),'Overtime Register'!$A$5:$A$1004,"&lt;"&amp;EDATE(DATE(Settings!$B$6,9,1),1)))</f>
        <v/>
      </c>
      <c r="I17" s="38" t="str">
        <f aca="false">IF($A17="","",SUMIFS('Overtime Register'!$F$5:$F$1004,'Overtime Register'!$B$5:$B$1004,$A17,'Overtime Register'!$A$5:$A$1004,"&gt;="&amp;DATE(Settings!$B$6,10,1),'Overtime Register'!$A$5:$A$1004,"&lt;"&amp;EDATE(DATE(Settings!$B$6,10,1),1)))</f>
        <v/>
      </c>
      <c r="J17" s="38" t="str">
        <f aca="false">IF($A17="","",SUMIFS('Overtime Register'!$F$5:$F$1004,'Overtime Register'!$B$5:$B$1004,$A17,'Overtime Register'!$A$5:$A$1004,"&gt;="&amp;DATE(Settings!$B$6,11,1),'Overtime Register'!$A$5:$A$1004,"&lt;"&amp;EDATE(DATE(Settings!$B$6,11,1),1)))</f>
        <v/>
      </c>
      <c r="K17" s="38" t="str">
        <f aca="false">IF($A17="","",SUMIFS('Overtime Register'!$F$5:$F$1004,'Overtime Register'!$B$5:$B$1004,$A17,'Overtime Register'!$A$5:$A$1004,"&gt;="&amp;DATE(Settings!$B$6,12,1),'Overtime Register'!$A$5:$A$1004,"&lt;"&amp;EDATE(DATE(Settings!$B$6,12,1),1)))</f>
        <v/>
      </c>
      <c r="L17" s="38" t="str">
        <f aca="false">IF($A17="","",SUMIFS('Overtime Register'!$F$5:$F$1004,'Overtime Register'!$B$5:$B$1004,$A17,'Overtime Register'!$A$5:$A$1004,"&gt;="&amp;DATE(Settings!$B$6,13,1),'Overtime Register'!$A$5:$A$1004,"&lt;"&amp;EDATE(DATE(Settings!$B$6,13,1),1)))</f>
        <v/>
      </c>
      <c r="M17" s="38" t="str">
        <f aca="false">IF($A17="","",SUMIFS('Overtime Register'!$F$5:$F$1004,'Overtime Register'!$B$5:$B$1004,$A17,'Overtime Register'!$A$5:$A$1004,"&gt;="&amp;DATE(Settings!$B$6,14,1),'Overtime Register'!$A$5:$A$1004,"&lt;"&amp;EDATE(DATE(Settings!$B$6,14,1),1)))</f>
        <v/>
      </c>
      <c r="N17" s="38" t="str">
        <f aca="false">IF($A17="","",SUMIFS('Overtime Register'!$F$5:$F$1004,'Overtime Register'!$B$5:$B$1004,$A17,'Overtime Register'!$A$5:$A$1004,"&gt;="&amp;DATE(Settings!$B$6,15,1),'Overtime Register'!$A$5:$A$1004,"&lt;"&amp;EDATE(DATE(Settings!$B$6,15,1),1)))</f>
        <v/>
      </c>
      <c r="O17" s="39" t="str">
        <f aca="false">IF(A17="","",SUM(C17:N17))</f>
        <v/>
      </c>
      <c r="P17" s="34" t="str">
        <f aca="false">IF(A17="","",SUMIFS('Overtime Register'!$H$5:$H$1004,'Overtime Register'!$B$5:$B$1004,A17,'Overtime Register'!$A$5:$A$1004,"&gt;="&amp;DATE(Settings!$B$6,4,1),'Overtime Register'!$A$5:$A$1004,"&lt;"&amp;DATE(Settings!$B$6+1,4,1)))</f>
        <v/>
      </c>
      <c r="Q17" s="40" t="str">
        <f aca="false">IF(A17="","",MAX(SUM(C17:E17),SUM(F17:H17),SUM(I17:K17),SUM(L17:N17)))</f>
        <v/>
      </c>
      <c r="R17" s="35" t="str">
        <f aca="false">IF(A17="","",IF(Q17&gt;Settings!$B$12,"Over limit","OK"))</f>
        <v/>
      </c>
    </row>
    <row r="18" customFormat="false" ht="15" hidden="false" customHeight="true" outlineLevel="0" collapsed="false">
      <c r="A18" s="30" t="str">
        <f aca="false">IF(Employees!A18="","",Employees!A18)</f>
        <v/>
      </c>
      <c r="B18" s="30" t="str">
        <f aca="false">IF(A18="","",Employees!B18)</f>
        <v/>
      </c>
      <c r="C18" s="38" t="str">
        <f aca="false">IF($A18="","",SUMIFS('Overtime Register'!$F$5:$F$1004,'Overtime Register'!$B$5:$B$1004,$A18,'Overtime Register'!$A$5:$A$1004,"&gt;="&amp;DATE(Settings!$B$6,4,1),'Overtime Register'!$A$5:$A$1004,"&lt;"&amp;EDATE(DATE(Settings!$B$6,4,1),1)))</f>
        <v/>
      </c>
      <c r="D18" s="38" t="str">
        <f aca="false">IF($A18="","",SUMIFS('Overtime Register'!$F$5:$F$1004,'Overtime Register'!$B$5:$B$1004,$A18,'Overtime Register'!$A$5:$A$1004,"&gt;="&amp;DATE(Settings!$B$6,5,1),'Overtime Register'!$A$5:$A$1004,"&lt;"&amp;EDATE(DATE(Settings!$B$6,5,1),1)))</f>
        <v/>
      </c>
      <c r="E18" s="38" t="str">
        <f aca="false">IF($A18="","",SUMIFS('Overtime Register'!$F$5:$F$1004,'Overtime Register'!$B$5:$B$1004,$A18,'Overtime Register'!$A$5:$A$1004,"&gt;="&amp;DATE(Settings!$B$6,6,1),'Overtime Register'!$A$5:$A$1004,"&lt;"&amp;EDATE(DATE(Settings!$B$6,6,1),1)))</f>
        <v/>
      </c>
      <c r="F18" s="38" t="str">
        <f aca="false">IF($A18="","",SUMIFS('Overtime Register'!$F$5:$F$1004,'Overtime Register'!$B$5:$B$1004,$A18,'Overtime Register'!$A$5:$A$1004,"&gt;="&amp;DATE(Settings!$B$6,7,1),'Overtime Register'!$A$5:$A$1004,"&lt;"&amp;EDATE(DATE(Settings!$B$6,7,1),1)))</f>
        <v/>
      </c>
      <c r="G18" s="38" t="str">
        <f aca="false">IF($A18="","",SUMIFS('Overtime Register'!$F$5:$F$1004,'Overtime Register'!$B$5:$B$1004,$A18,'Overtime Register'!$A$5:$A$1004,"&gt;="&amp;DATE(Settings!$B$6,8,1),'Overtime Register'!$A$5:$A$1004,"&lt;"&amp;EDATE(DATE(Settings!$B$6,8,1),1)))</f>
        <v/>
      </c>
      <c r="H18" s="38" t="str">
        <f aca="false">IF($A18="","",SUMIFS('Overtime Register'!$F$5:$F$1004,'Overtime Register'!$B$5:$B$1004,$A18,'Overtime Register'!$A$5:$A$1004,"&gt;="&amp;DATE(Settings!$B$6,9,1),'Overtime Register'!$A$5:$A$1004,"&lt;"&amp;EDATE(DATE(Settings!$B$6,9,1),1)))</f>
        <v/>
      </c>
      <c r="I18" s="38" t="str">
        <f aca="false">IF($A18="","",SUMIFS('Overtime Register'!$F$5:$F$1004,'Overtime Register'!$B$5:$B$1004,$A18,'Overtime Register'!$A$5:$A$1004,"&gt;="&amp;DATE(Settings!$B$6,10,1),'Overtime Register'!$A$5:$A$1004,"&lt;"&amp;EDATE(DATE(Settings!$B$6,10,1),1)))</f>
        <v/>
      </c>
      <c r="J18" s="38" t="str">
        <f aca="false">IF($A18="","",SUMIFS('Overtime Register'!$F$5:$F$1004,'Overtime Register'!$B$5:$B$1004,$A18,'Overtime Register'!$A$5:$A$1004,"&gt;="&amp;DATE(Settings!$B$6,11,1),'Overtime Register'!$A$5:$A$1004,"&lt;"&amp;EDATE(DATE(Settings!$B$6,11,1),1)))</f>
        <v/>
      </c>
      <c r="K18" s="38" t="str">
        <f aca="false">IF($A18="","",SUMIFS('Overtime Register'!$F$5:$F$1004,'Overtime Register'!$B$5:$B$1004,$A18,'Overtime Register'!$A$5:$A$1004,"&gt;="&amp;DATE(Settings!$B$6,12,1),'Overtime Register'!$A$5:$A$1004,"&lt;"&amp;EDATE(DATE(Settings!$B$6,12,1),1)))</f>
        <v/>
      </c>
      <c r="L18" s="38" t="str">
        <f aca="false">IF($A18="","",SUMIFS('Overtime Register'!$F$5:$F$1004,'Overtime Register'!$B$5:$B$1004,$A18,'Overtime Register'!$A$5:$A$1004,"&gt;="&amp;DATE(Settings!$B$6,13,1),'Overtime Register'!$A$5:$A$1004,"&lt;"&amp;EDATE(DATE(Settings!$B$6,13,1),1)))</f>
        <v/>
      </c>
      <c r="M18" s="38" t="str">
        <f aca="false">IF($A18="","",SUMIFS('Overtime Register'!$F$5:$F$1004,'Overtime Register'!$B$5:$B$1004,$A18,'Overtime Register'!$A$5:$A$1004,"&gt;="&amp;DATE(Settings!$B$6,14,1),'Overtime Register'!$A$5:$A$1004,"&lt;"&amp;EDATE(DATE(Settings!$B$6,14,1),1)))</f>
        <v/>
      </c>
      <c r="N18" s="38" t="str">
        <f aca="false">IF($A18="","",SUMIFS('Overtime Register'!$F$5:$F$1004,'Overtime Register'!$B$5:$B$1004,$A18,'Overtime Register'!$A$5:$A$1004,"&gt;="&amp;DATE(Settings!$B$6,15,1),'Overtime Register'!$A$5:$A$1004,"&lt;"&amp;EDATE(DATE(Settings!$B$6,15,1),1)))</f>
        <v/>
      </c>
      <c r="O18" s="39" t="str">
        <f aca="false">IF(A18="","",SUM(C18:N18))</f>
        <v/>
      </c>
      <c r="P18" s="34" t="str">
        <f aca="false">IF(A18="","",SUMIFS('Overtime Register'!$H$5:$H$1004,'Overtime Register'!$B$5:$B$1004,A18,'Overtime Register'!$A$5:$A$1004,"&gt;="&amp;DATE(Settings!$B$6,4,1),'Overtime Register'!$A$5:$A$1004,"&lt;"&amp;DATE(Settings!$B$6+1,4,1)))</f>
        <v/>
      </c>
      <c r="Q18" s="40" t="str">
        <f aca="false">IF(A18="","",MAX(SUM(C18:E18),SUM(F18:H18),SUM(I18:K18),SUM(L18:N18)))</f>
        <v/>
      </c>
      <c r="R18" s="35" t="str">
        <f aca="false">IF(A18="","",IF(Q18&gt;Settings!$B$12,"Over limit","OK"))</f>
        <v/>
      </c>
    </row>
    <row r="19" customFormat="false" ht="15" hidden="false" customHeight="true" outlineLevel="0" collapsed="false">
      <c r="A19" s="30" t="str">
        <f aca="false">IF(Employees!A19="","",Employees!A19)</f>
        <v/>
      </c>
      <c r="B19" s="30" t="str">
        <f aca="false">IF(A19="","",Employees!B19)</f>
        <v/>
      </c>
      <c r="C19" s="38" t="str">
        <f aca="false">IF($A19="","",SUMIFS('Overtime Register'!$F$5:$F$1004,'Overtime Register'!$B$5:$B$1004,$A19,'Overtime Register'!$A$5:$A$1004,"&gt;="&amp;DATE(Settings!$B$6,4,1),'Overtime Register'!$A$5:$A$1004,"&lt;"&amp;EDATE(DATE(Settings!$B$6,4,1),1)))</f>
        <v/>
      </c>
      <c r="D19" s="38" t="str">
        <f aca="false">IF($A19="","",SUMIFS('Overtime Register'!$F$5:$F$1004,'Overtime Register'!$B$5:$B$1004,$A19,'Overtime Register'!$A$5:$A$1004,"&gt;="&amp;DATE(Settings!$B$6,5,1),'Overtime Register'!$A$5:$A$1004,"&lt;"&amp;EDATE(DATE(Settings!$B$6,5,1),1)))</f>
        <v/>
      </c>
      <c r="E19" s="38" t="str">
        <f aca="false">IF($A19="","",SUMIFS('Overtime Register'!$F$5:$F$1004,'Overtime Register'!$B$5:$B$1004,$A19,'Overtime Register'!$A$5:$A$1004,"&gt;="&amp;DATE(Settings!$B$6,6,1),'Overtime Register'!$A$5:$A$1004,"&lt;"&amp;EDATE(DATE(Settings!$B$6,6,1),1)))</f>
        <v/>
      </c>
      <c r="F19" s="38" t="str">
        <f aca="false">IF($A19="","",SUMIFS('Overtime Register'!$F$5:$F$1004,'Overtime Register'!$B$5:$B$1004,$A19,'Overtime Register'!$A$5:$A$1004,"&gt;="&amp;DATE(Settings!$B$6,7,1),'Overtime Register'!$A$5:$A$1004,"&lt;"&amp;EDATE(DATE(Settings!$B$6,7,1),1)))</f>
        <v/>
      </c>
      <c r="G19" s="38" t="str">
        <f aca="false">IF($A19="","",SUMIFS('Overtime Register'!$F$5:$F$1004,'Overtime Register'!$B$5:$B$1004,$A19,'Overtime Register'!$A$5:$A$1004,"&gt;="&amp;DATE(Settings!$B$6,8,1),'Overtime Register'!$A$5:$A$1004,"&lt;"&amp;EDATE(DATE(Settings!$B$6,8,1),1)))</f>
        <v/>
      </c>
      <c r="H19" s="38" t="str">
        <f aca="false">IF($A19="","",SUMIFS('Overtime Register'!$F$5:$F$1004,'Overtime Register'!$B$5:$B$1004,$A19,'Overtime Register'!$A$5:$A$1004,"&gt;="&amp;DATE(Settings!$B$6,9,1),'Overtime Register'!$A$5:$A$1004,"&lt;"&amp;EDATE(DATE(Settings!$B$6,9,1),1)))</f>
        <v/>
      </c>
      <c r="I19" s="38" t="str">
        <f aca="false">IF($A19="","",SUMIFS('Overtime Register'!$F$5:$F$1004,'Overtime Register'!$B$5:$B$1004,$A19,'Overtime Register'!$A$5:$A$1004,"&gt;="&amp;DATE(Settings!$B$6,10,1),'Overtime Register'!$A$5:$A$1004,"&lt;"&amp;EDATE(DATE(Settings!$B$6,10,1),1)))</f>
        <v/>
      </c>
      <c r="J19" s="38" t="str">
        <f aca="false">IF($A19="","",SUMIFS('Overtime Register'!$F$5:$F$1004,'Overtime Register'!$B$5:$B$1004,$A19,'Overtime Register'!$A$5:$A$1004,"&gt;="&amp;DATE(Settings!$B$6,11,1),'Overtime Register'!$A$5:$A$1004,"&lt;"&amp;EDATE(DATE(Settings!$B$6,11,1),1)))</f>
        <v/>
      </c>
      <c r="K19" s="38" t="str">
        <f aca="false">IF($A19="","",SUMIFS('Overtime Register'!$F$5:$F$1004,'Overtime Register'!$B$5:$B$1004,$A19,'Overtime Register'!$A$5:$A$1004,"&gt;="&amp;DATE(Settings!$B$6,12,1),'Overtime Register'!$A$5:$A$1004,"&lt;"&amp;EDATE(DATE(Settings!$B$6,12,1),1)))</f>
        <v/>
      </c>
      <c r="L19" s="38" t="str">
        <f aca="false">IF($A19="","",SUMIFS('Overtime Register'!$F$5:$F$1004,'Overtime Register'!$B$5:$B$1004,$A19,'Overtime Register'!$A$5:$A$1004,"&gt;="&amp;DATE(Settings!$B$6,13,1),'Overtime Register'!$A$5:$A$1004,"&lt;"&amp;EDATE(DATE(Settings!$B$6,13,1),1)))</f>
        <v/>
      </c>
      <c r="M19" s="38" t="str">
        <f aca="false">IF($A19="","",SUMIFS('Overtime Register'!$F$5:$F$1004,'Overtime Register'!$B$5:$B$1004,$A19,'Overtime Register'!$A$5:$A$1004,"&gt;="&amp;DATE(Settings!$B$6,14,1),'Overtime Register'!$A$5:$A$1004,"&lt;"&amp;EDATE(DATE(Settings!$B$6,14,1),1)))</f>
        <v/>
      </c>
      <c r="N19" s="38" t="str">
        <f aca="false">IF($A19="","",SUMIFS('Overtime Register'!$F$5:$F$1004,'Overtime Register'!$B$5:$B$1004,$A19,'Overtime Register'!$A$5:$A$1004,"&gt;="&amp;DATE(Settings!$B$6,15,1),'Overtime Register'!$A$5:$A$1004,"&lt;"&amp;EDATE(DATE(Settings!$B$6,15,1),1)))</f>
        <v/>
      </c>
      <c r="O19" s="39" t="str">
        <f aca="false">IF(A19="","",SUM(C19:N19))</f>
        <v/>
      </c>
      <c r="P19" s="34" t="str">
        <f aca="false">IF(A19="","",SUMIFS('Overtime Register'!$H$5:$H$1004,'Overtime Register'!$B$5:$B$1004,A19,'Overtime Register'!$A$5:$A$1004,"&gt;="&amp;DATE(Settings!$B$6,4,1),'Overtime Register'!$A$5:$A$1004,"&lt;"&amp;DATE(Settings!$B$6+1,4,1)))</f>
        <v/>
      </c>
      <c r="Q19" s="40" t="str">
        <f aca="false">IF(A19="","",MAX(SUM(C19:E19),SUM(F19:H19),SUM(I19:K19),SUM(L19:N19)))</f>
        <v/>
      </c>
      <c r="R19" s="35" t="str">
        <f aca="false">IF(A19="","",IF(Q19&gt;Settings!$B$12,"Over limit","OK"))</f>
        <v/>
      </c>
    </row>
    <row r="20" customFormat="false" ht="15" hidden="false" customHeight="true" outlineLevel="0" collapsed="false">
      <c r="A20" s="30" t="str">
        <f aca="false">IF(Employees!A20="","",Employees!A20)</f>
        <v/>
      </c>
      <c r="B20" s="30" t="str">
        <f aca="false">IF(A20="","",Employees!B20)</f>
        <v/>
      </c>
      <c r="C20" s="38" t="str">
        <f aca="false">IF($A20="","",SUMIFS('Overtime Register'!$F$5:$F$1004,'Overtime Register'!$B$5:$B$1004,$A20,'Overtime Register'!$A$5:$A$1004,"&gt;="&amp;DATE(Settings!$B$6,4,1),'Overtime Register'!$A$5:$A$1004,"&lt;"&amp;EDATE(DATE(Settings!$B$6,4,1),1)))</f>
        <v/>
      </c>
      <c r="D20" s="38" t="str">
        <f aca="false">IF($A20="","",SUMIFS('Overtime Register'!$F$5:$F$1004,'Overtime Register'!$B$5:$B$1004,$A20,'Overtime Register'!$A$5:$A$1004,"&gt;="&amp;DATE(Settings!$B$6,5,1),'Overtime Register'!$A$5:$A$1004,"&lt;"&amp;EDATE(DATE(Settings!$B$6,5,1),1)))</f>
        <v/>
      </c>
      <c r="E20" s="38" t="str">
        <f aca="false">IF($A20="","",SUMIFS('Overtime Register'!$F$5:$F$1004,'Overtime Register'!$B$5:$B$1004,$A20,'Overtime Register'!$A$5:$A$1004,"&gt;="&amp;DATE(Settings!$B$6,6,1),'Overtime Register'!$A$5:$A$1004,"&lt;"&amp;EDATE(DATE(Settings!$B$6,6,1),1)))</f>
        <v/>
      </c>
      <c r="F20" s="38" t="str">
        <f aca="false">IF($A20="","",SUMIFS('Overtime Register'!$F$5:$F$1004,'Overtime Register'!$B$5:$B$1004,$A20,'Overtime Register'!$A$5:$A$1004,"&gt;="&amp;DATE(Settings!$B$6,7,1),'Overtime Register'!$A$5:$A$1004,"&lt;"&amp;EDATE(DATE(Settings!$B$6,7,1),1)))</f>
        <v/>
      </c>
      <c r="G20" s="38" t="str">
        <f aca="false">IF($A20="","",SUMIFS('Overtime Register'!$F$5:$F$1004,'Overtime Register'!$B$5:$B$1004,$A20,'Overtime Register'!$A$5:$A$1004,"&gt;="&amp;DATE(Settings!$B$6,8,1),'Overtime Register'!$A$5:$A$1004,"&lt;"&amp;EDATE(DATE(Settings!$B$6,8,1),1)))</f>
        <v/>
      </c>
      <c r="H20" s="38" t="str">
        <f aca="false">IF($A20="","",SUMIFS('Overtime Register'!$F$5:$F$1004,'Overtime Register'!$B$5:$B$1004,$A20,'Overtime Register'!$A$5:$A$1004,"&gt;="&amp;DATE(Settings!$B$6,9,1),'Overtime Register'!$A$5:$A$1004,"&lt;"&amp;EDATE(DATE(Settings!$B$6,9,1),1)))</f>
        <v/>
      </c>
      <c r="I20" s="38" t="str">
        <f aca="false">IF($A20="","",SUMIFS('Overtime Register'!$F$5:$F$1004,'Overtime Register'!$B$5:$B$1004,$A20,'Overtime Register'!$A$5:$A$1004,"&gt;="&amp;DATE(Settings!$B$6,10,1),'Overtime Register'!$A$5:$A$1004,"&lt;"&amp;EDATE(DATE(Settings!$B$6,10,1),1)))</f>
        <v/>
      </c>
      <c r="J20" s="38" t="str">
        <f aca="false">IF($A20="","",SUMIFS('Overtime Register'!$F$5:$F$1004,'Overtime Register'!$B$5:$B$1004,$A20,'Overtime Register'!$A$5:$A$1004,"&gt;="&amp;DATE(Settings!$B$6,11,1),'Overtime Register'!$A$5:$A$1004,"&lt;"&amp;EDATE(DATE(Settings!$B$6,11,1),1)))</f>
        <v/>
      </c>
      <c r="K20" s="38" t="str">
        <f aca="false">IF($A20="","",SUMIFS('Overtime Register'!$F$5:$F$1004,'Overtime Register'!$B$5:$B$1004,$A20,'Overtime Register'!$A$5:$A$1004,"&gt;="&amp;DATE(Settings!$B$6,12,1),'Overtime Register'!$A$5:$A$1004,"&lt;"&amp;EDATE(DATE(Settings!$B$6,12,1),1)))</f>
        <v/>
      </c>
      <c r="L20" s="38" t="str">
        <f aca="false">IF($A20="","",SUMIFS('Overtime Register'!$F$5:$F$1004,'Overtime Register'!$B$5:$B$1004,$A20,'Overtime Register'!$A$5:$A$1004,"&gt;="&amp;DATE(Settings!$B$6,13,1),'Overtime Register'!$A$5:$A$1004,"&lt;"&amp;EDATE(DATE(Settings!$B$6,13,1),1)))</f>
        <v/>
      </c>
      <c r="M20" s="38" t="str">
        <f aca="false">IF($A20="","",SUMIFS('Overtime Register'!$F$5:$F$1004,'Overtime Register'!$B$5:$B$1004,$A20,'Overtime Register'!$A$5:$A$1004,"&gt;="&amp;DATE(Settings!$B$6,14,1),'Overtime Register'!$A$5:$A$1004,"&lt;"&amp;EDATE(DATE(Settings!$B$6,14,1),1)))</f>
        <v/>
      </c>
      <c r="N20" s="38" t="str">
        <f aca="false">IF($A20="","",SUMIFS('Overtime Register'!$F$5:$F$1004,'Overtime Register'!$B$5:$B$1004,$A20,'Overtime Register'!$A$5:$A$1004,"&gt;="&amp;DATE(Settings!$B$6,15,1),'Overtime Register'!$A$5:$A$1004,"&lt;"&amp;EDATE(DATE(Settings!$B$6,15,1),1)))</f>
        <v/>
      </c>
      <c r="O20" s="39" t="str">
        <f aca="false">IF(A20="","",SUM(C20:N20))</f>
        <v/>
      </c>
      <c r="P20" s="34" t="str">
        <f aca="false">IF(A20="","",SUMIFS('Overtime Register'!$H$5:$H$1004,'Overtime Register'!$B$5:$B$1004,A20,'Overtime Register'!$A$5:$A$1004,"&gt;="&amp;DATE(Settings!$B$6,4,1),'Overtime Register'!$A$5:$A$1004,"&lt;"&amp;DATE(Settings!$B$6+1,4,1)))</f>
        <v/>
      </c>
      <c r="Q20" s="40" t="str">
        <f aca="false">IF(A20="","",MAX(SUM(C20:E20),SUM(F20:H20),SUM(I20:K20),SUM(L20:N20)))</f>
        <v/>
      </c>
      <c r="R20" s="35" t="str">
        <f aca="false">IF(A20="","",IF(Q20&gt;Settings!$B$12,"Over limit","OK"))</f>
        <v/>
      </c>
    </row>
    <row r="21" customFormat="false" ht="15" hidden="false" customHeight="true" outlineLevel="0" collapsed="false">
      <c r="A21" s="30" t="str">
        <f aca="false">IF(Employees!A21="","",Employees!A21)</f>
        <v/>
      </c>
      <c r="B21" s="30" t="str">
        <f aca="false">IF(A21="","",Employees!B21)</f>
        <v/>
      </c>
      <c r="C21" s="38" t="str">
        <f aca="false">IF($A21="","",SUMIFS('Overtime Register'!$F$5:$F$1004,'Overtime Register'!$B$5:$B$1004,$A21,'Overtime Register'!$A$5:$A$1004,"&gt;="&amp;DATE(Settings!$B$6,4,1),'Overtime Register'!$A$5:$A$1004,"&lt;"&amp;EDATE(DATE(Settings!$B$6,4,1),1)))</f>
        <v/>
      </c>
      <c r="D21" s="38" t="str">
        <f aca="false">IF($A21="","",SUMIFS('Overtime Register'!$F$5:$F$1004,'Overtime Register'!$B$5:$B$1004,$A21,'Overtime Register'!$A$5:$A$1004,"&gt;="&amp;DATE(Settings!$B$6,5,1),'Overtime Register'!$A$5:$A$1004,"&lt;"&amp;EDATE(DATE(Settings!$B$6,5,1),1)))</f>
        <v/>
      </c>
      <c r="E21" s="38" t="str">
        <f aca="false">IF($A21="","",SUMIFS('Overtime Register'!$F$5:$F$1004,'Overtime Register'!$B$5:$B$1004,$A21,'Overtime Register'!$A$5:$A$1004,"&gt;="&amp;DATE(Settings!$B$6,6,1),'Overtime Register'!$A$5:$A$1004,"&lt;"&amp;EDATE(DATE(Settings!$B$6,6,1),1)))</f>
        <v/>
      </c>
      <c r="F21" s="38" t="str">
        <f aca="false">IF($A21="","",SUMIFS('Overtime Register'!$F$5:$F$1004,'Overtime Register'!$B$5:$B$1004,$A21,'Overtime Register'!$A$5:$A$1004,"&gt;="&amp;DATE(Settings!$B$6,7,1),'Overtime Register'!$A$5:$A$1004,"&lt;"&amp;EDATE(DATE(Settings!$B$6,7,1),1)))</f>
        <v/>
      </c>
      <c r="G21" s="38" t="str">
        <f aca="false">IF($A21="","",SUMIFS('Overtime Register'!$F$5:$F$1004,'Overtime Register'!$B$5:$B$1004,$A21,'Overtime Register'!$A$5:$A$1004,"&gt;="&amp;DATE(Settings!$B$6,8,1),'Overtime Register'!$A$5:$A$1004,"&lt;"&amp;EDATE(DATE(Settings!$B$6,8,1),1)))</f>
        <v/>
      </c>
      <c r="H21" s="38" t="str">
        <f aca="false">IF($A21="","",SUMIFS('Overtime Register'!$F$5:$F$1004,'Overtime Register'!$B$5:$B$1004,$A21,'Overtime Register'!$A$5:$A$1004,"&gt;="&amp;DATE(Settings!$B$6,9,1),'Overtime Register'!$A$5:$A$1004,"&lt;"&amp;EDATE(DATE(Settings!$B$6,9,1),1)))</f>
        <v/>
      </c>
      <c r="I21" s="38" t="str">
        <f aca="false">IF($A21="","",SUMIFS('Overtime Register'!$F$5:$F$1004,'Overtime Register'!$B$5:$B$1004,$A21,'Overtime Register'!$A$5:$A$1004,"&gt;="&amp;DATE(Settings!$B$6,10,1),'Overtime Register'!$A$5:$A$1004,"&lt;"&amp;EDATE(DATE(Settings!$B$6,10,1),1)))</f>
        <v/>
      </c>
      <c r="J21" s="38" t="str">
        <f aca="false">IF($A21="","",SUMIFS('Overtime Register'!$F$5:$F$1004,'Overtime Register'!$B$5:$B$1004,$A21,'Overtime Register'!$A$5:$A$1004,"&gt;="&amp;DATE(Settings!$B$6,11,1),'Overtime Register'!$A$5:$A$1004,"&lt;"&amp;EDATE(DATE(Settings!$B$6,11,1),1)))</f>
        <v/>
      </c>
      <c r="K21" s="38" t="str">
        <f aca="false">IF($A21="","",SUMIFS('Overtime Register'!$F$5:$F$1004,'Overtime Register'!$B$5:$B$1004,$A21,'Overtime Register'!$A$5:$A$1004,"&gt;="&amp;DATE(Settings!$B$6,12,1),'Overtime Register'!$A$5:$A$1004,"&lt;"&amp;EDATE(DATE(Settings!$B$6,12,1),1)))</f>
        <v/>
      </c>
      <c r="L21" s="38" t="str">
        <f aca="false">IF($A21="","",SUMIFS('Overtime Register'!$F$5:$F$1004,'Overtime Register'!$B$5:$B$1004,$A21,'Overtime Register'!$A$5:$A$1004,"&gt;="&amp;DATE(Settings!$B$6,13,1),'Overtime Register'!$A$5:$A$1004,"&lt;"&amp;EDATE(DATE(Settings!$B$6,13,1),1)))</f>
        <v/>
      </c>
      <c r="M21" s="38" t="str">
        <f aca="false">IF($A21="","",SUMIFS('Overtime Register'!$F$5:$F$1004,'Overtime Register'!$B$5:$B$1004,$A21,'Overtime Register'!$A$5:$A$1004,"&gt;="&amp;DATE(Settings!$B$6,14,1),'Overtime Register'!$A$5:$A$1004,"&lt;"&amp;EDATE(DATE(Settings!$B$6,14,1),1)))</f>
        <v/>
      </c>
      <c r="N21" s="38" t="str">
        <f aca="false">IF($A21="","",SUMIFS('Overtime Register'!$F$5:$F$1004,'Overtime Register'!$B$5:$B$1004,$A21,'Overtime Register'!$A$5:$A$1004,"&gt;="&amp;DATE(Settings!$B$6,15,1),'Overtime Register'!$A$5:$A$1004,"&lt;"&amp;EDATE(DATE(Settings!$B$6,15,1),1)))</f>
        <v/>
      </c>
      <c r="O21" s="39" t="str">
        <f aca="false">IF(A21="","",SUM(C21:N21))</f>
        <v/>
      </c>
      <c r="P21" s="34" t="str">
        <f aca="false">IF(A21="","",SUMIFS('Overtime Register'!$H$5:$H$1004,'Overtime Register'!$B$5:$B$1004,A21,'Overtime Register'!$A$5:$A$1004,"&gt;="&amp;DATE(Settings!$B$6,4,1),'Overtime Register'!$A$5:$A$1004,"&lt;"&amp;DATE(Settings!$B$6+1,4,1)))</f>
        <v/>
      </c>
      <c r="Q21" s="40" t="str">
        <f aca="false">IF(A21="","",MAX(SUM(C21:E21),SUM(F21:H21),SUM(I21:K21),SUM(L21:N21)))</f>
        <v/>
      </c>
      <c r="R21" s="35" t="str">
        <f aca="false">IF(A21="","",IF(Q21&gt;Settings!$B$12,"Over limit","OK"))</f>
        <v/>
      </c>
    </row>
    <row r="22" customFormat="false" ht="15" hidden="false" customHeight="true" outlineLevel="0" collapsed="false">
      <c r="A22" s="30" t="str">
        <f aca="false">IF(Employees!A22="","",Employees!A22)</f>
        <v/>
      </c>
      <c r="B22" s="30" t="str">
        <f aca="false">IF(A22="","",Employees!B22)</f>
        <v/>
      </c>
      <c r="C22" s="38" t="str">
        <f aca="false">IF($A22="","",SUMIFS('Overtime Register'!$F$5:$F$1004,'Overtime Register'!$B$5:$B$1004,$A22,'Overtime Register'!$A$5:$A$1004,"&gt;="&amp;DATE(Settings!$B$6,4,1),'Overtime Register'!$A$5:$A$1004,"&lt;"&amp;EDATE(DATE(Settings!$B$6,4,1),1)))</f>
        <v/>
      </c>
      <c r="D22" s="38" t="str">
        <f aca="false">IF($A22="","",SUMIFS('Overtime Register'!$F$5:$F$1004,'Overtime Register'!$B$5:$B$1004,$A22,'Overtime Register'!$A$5:$A$1004,"&gt;="&amp;DATE(Settings!$B$6,5,1),'Overtime Register'!$A$5:$A$1004,"&lt;"&amp;EDATE(DATE(Settings!$B$6,5,1),1)))</f>
        <v/>
      </c>
      <c r="E22" s="38" t="str">
        <f aca="false">IF($A22="","",SUMIFS('Overtime Register'!$F$5:$F$1004,'Overtime Register'!$B$5:$B$1004,$A22,'Overtime Register'!$A$5:$A$1004,"&gt;="&amp;DATE(Settings!$B$6,6,1),'Overtime Register'!$A$5:$A$1004,"&lt;"&amp;EDATE(DATE(Settings!$B$6,6,1),1)))</f>
        <v/>
      </c>
      <c r="F22" s="38" t="str">
        <f aca="false">IF($A22="","",SUMIFS('Overtime Register'!$F$5:$F$1004,'Overtime Register'!$B$5:$B$1004,$A22,'Overtime Register'!$A$5:$A$1004,"&gt;="&amp;DATE(Settings!$B$6,7,1),'Overtime Register'!$A$5:$A$1004,"&lt;"&amp;EDATE(DATE(Settings!$B$6,7,1),1)))</f>
        <v/>
      </c>
      <c r="G22" s="38" t="str">
        <f aca="false">IF($A22="","",SUMIFS('Overtime Register'!$F$5:$F$1004,'Overtime Register'!$B$5:$B$1004,$A22,'Overtime Register'!$A$5:$A$1004,"&gt;="&amp;DATE(Settings!$B$6,8,1),'Overtime Register'!$A$5:$A$1004,"&lt;"&amp;EDATE(DATE(Settings!$B$6,8,1),1)))</f>
        <v/>
      </c>
      <c r="H22" s="38" t="str">
        <f aca="false">IF($A22="","",SUMIFS('Overtime Register'!$F$5:$F$1004,'Overtime Register'!$B$5:$B$1004,$A22,'Overtime Register'!$A$5:$A$1004,"&gt;="&amp;DATE(Settings!$B$6,9,1),'Overtime Register'!$A$5:$A$1004,"&lt;"&amp;EDATE(DATE(Settings!$B$6,9,1),1)))</f>
        <v/>
      </c>
      <c r="I22" s="38" t="str">
        <f aca="false">IF($A22="","",SUMIFS('Overtime Register'!$F$5:$F$1004,'Overtime Register'!$B$5:$B$1004,$A22,'Overtime Register'!$A$5:$A$1004,"&gt;="&amp;DATE(Settings!$B$6,10,1),'Overtime Register'!$A$5:$A$1004,"&lt;"&amp;EDATE(DATE(Settings!$B$6,10,1),1)))</f>
        <v/>
      </c>
      <c r="J22" s="38" t="str">
        <f aca="false">IF($A22="","",SUMIFS('Overtime Register'!$F$5:$F$1004,'Overtime Register'!$B$5:$B$1004,$A22,'Overtime Register'!$A$5:$A$1004,"&gt;="&amp;DATE(Settings!$B$6,11,1),'Overtime Register'!$A$5:$A$1004,"&lt;"&amp;EDATE(DATE(Settings!$B$6,11,1),1)))</f>
        <v/>
      </c>
      <c r="K22" s="38" t="str">
        <f aca="false">IF($A22="","",SUMIFS('Overtime Register'!$F$5:$F$1004,'Overtime Register'!$B$5:$B$1004,$A22,'Overtime Register'!$A$5:$A$1004,"&gt;="&amp;DATE(Settings!$B$6,12,1),'Overtime Register'!$A$5:$A$1004,"&lt;"&amp;EDATE(DATE(Settings!$B$6,12,1),1)))</f>
        <v/>
      </c>
      <c r="L22" s="38" t="str">
        <f aca="false">IF($A22="","",SUMIFS('Overtime Register'!$F$5:$F$1004,'Overtime Register'!$B$5:$B$1004,$A22,'Overtime Register'!$A$5:$A$1004,"&gt;="&amp;DATE(Settings!$B$6,13,1),'Overtime Register'!$A$5:$A$1004,"&lt;"&amp;EDATE(DATE(Settings!$B$6,13,1),1)))</f>
        <v/>
      </c>
      <c r="M22" s="38" t="str">
        <f aca="false">IF($A22="","",SUMIFS('Overtime Register'!$F$5:$F$1004,'Overtime Register'!$B$5:$B$1004,$A22,'Overtime Register'!$A$5:$A$1004,"&gt;="&amp;DATE(Settings!$B$6,14,1),'Overtime Register'!$A$5:$A$1004,"&lt;"&amp;EDATE(DATE(Settings!$B$6,14,1),1)))</f>
        <v/>
      </c>
      <c r="N22" s="38" t="str">
        <f aca="false">IF($A22="","",SUMIFS('Overtime Register'!$F$5:$F$1004,'Overtime Register'!$B$5:$B$1004,$A22,'Overtime Register'!$A$5:$A$1004,"&gt;="&amp;DATE(Settings!$B$6,15,1),'Overtime Register'!$A$5:$A$1004,"&lt;"&amp;EDATE(DATE(Settings!$B$6,15,1),1)))</f>
        <v/>
      </c>
      <c r="O22" s="39" t="str">
        <f aca="false">IF(A22="","",SUM(C22:N22))</f>
        <v/>
      </c>
      <c r="P22" s="34" t="str">
        <f aca="false">IF(A22="","",SUMIFS('Overtime Register'!$H$5:$H$1004,'Overtime Register'!$B$5:$B$1004,A22,'Overtime Register'!$A$5:$A$1004,"&gt;="&amp;DATE(Settings!$B$6,4,1),'Overtime Register'!$A$5:$A$1004,"&lt;"&amp;DATE(Settings!$B$6+1,4,1)))</f>
        <v/>
      </c>
      <c r="Q22" s="40" t="str">
        <f aca="false">IF(A22="","",MAX(SUM(C22:E22),SUM(F22:H22),SUM(I22:K22),SUM(L22:N22)))</f>
        <v/>
      </c>
      <c r="R22" s="35" t="str">
        <f aca="false">IF(A22="","",IF(Q22&gt;Settings!$B$12,"Over limit","OK"))</f>
        <v/>
      </c>
    </row>
    <row r="23" customFormat="false" ht="15" hidden="false" customHeight="true" outlineLevel="0" collapsed="false">
      <c r="A23" s="30" t="str">
        <f aca="false">IF(Employees!A23="","",Employees!A23)</f>
        <v/>
      </c>
      <c r="B23" s="30" t="str">
        <f aca="false">IF(A23="","",Employees!B23)</f>
        <v/>
      </c>
      <c r="C23" s="38" t="str">
        <f aca="false">IF($A23="","",SUMIFS('Overtime Register'!$F$5:$F$1004,'Overtime Register'!$B$5:$B$1004,$A23,'Overtime Register'!$A$5:$A$1004,"&gt;="&amp;DATE(Settings!$B$6,4,1),'Overtime Register'!$A$5:$A$1004,"&lt;"&amp;EDATE(DATE(Settings!$B$6,4,1),1)))</f>
        <v/>
      </c>
      <c r="D23" s="38" t="str">
        <f aca="false">IF($A23="","",SUMIFS('Overtime Register'!$F$5:$F$1004,'Overtime Register'!$B$5:$B$1004,$A23,'Overtime Register'!$A$5:$A$1004,"&gt;="&amp;DATE(Settings!$B$6,5,1),'Overtime Register'!$A$5:$A$1004,"&lt;"&amp;EDATE(DATE(Settings!$B$6,5,1),1)))</f>
        <v/>
      </c>
      <c r="E23" s="38" t="str">
        <f aca="false">IF($A23="","",SUMIFS('Overtime Register'!$F$5:$F$1004,'Overtime Register'!$B$5:$B$1004,$A23,'Overtime Register'!$A$5:$A$1004,"&gt;="&amp;DATE(Settings!$B$6,6,1),'Overtime Register'!$A$5:$A$1004,"&lt;"&amp;EDATE(DATE(Settings!$B$6,6,1),1)))</f>
        <v/>
      </c>
      <c r="F23" s="38" t="str">
        <f aca="false">IF($A23="","",SUMIFS('Overtime Register'!$F$5:$F$1004,'Overtime Register'!$B$5:$B$1004,$A23,'Overtime Register'!$A$5:$A$1004,"&gt;="&amp;DATE(Settings!$B$6,7,1),'Overtime Register'!$A$5:$A$1004,"&lt;"&amp;EDATE(DATE(Settings!$B$6,7,1),1)))</f>
        <v/>
      </c>
      <c r="G23" s="38" t="str">
        <f aca="false">IF($A23="","",SUMIFS('Overtime Register'!$F$5:$F$1004,'Overtime Register'!$B$5:$B$1004,$A23,'Overtime Register'!$A$5:$A$1004,"&gt;="&amp;DATE(Settings!$B$6,8,1),'Overtime Register'!$A$5:$A$1004,"&lt;"&amp;EDATE(DATE(Settings!$B$6,8,1),1)))</f>
        <v/>
      </c>
      <c r="H23" s="38" t="str">
        <f aca="false">IF($A23="","",SUMIFS('Overtime Register'!$F$5:$F$1004,'Overtime Register'!$B$5:$B$1004,$A23,'Overtime Register'!$A$5:$A$1004,"&gt;="&amp;DATE(Settings!$B$6,9,1),'Overtime Register'!$A$5:$A$1004,"&lt;"&amp;EDATE(DATE(Settings!$B$6,9,1),1)))</f>
        <v/>
      </c>
      <c r="I23" s="38" t="str">
        <f aca="false">IF($A23="","",SUMIFS('Overtime Register'!$F$5:$F$1004,'Overtime Register'!$B$5:$B$1004,$A23,'Overtime Register'!$A$5:$A$1004,"&gt;="&amp;DATE(Settings!$B$6,10,1),'Overtime Register'!$A$5:$A$1004,"&lt;"&amp;EDATE(DATE(Settings!$B$6,10,1),1)))</f>
        <v/>
      </c>
      <c r="J23" s="38" t="str">
        <f aca="false">IF($A23="","",SUMIFS('Overtime Register'!$F$5:$F$1004,'Overtime Register'!$B$5:$B$1004,$A23,'Overtime Register'!$A$5:$A$1004,"&gt;="&amp;DATE(Settings!$B$6,11,1),'Overtime Register'!$A$5:$A$1004,"&lt;"&amp;EDATE(DATE(Settings!$B$6,11,1),1)))</f>
        <v/>
      </c>
      <c r="K23" s="38" t="str">
        <f aca="false">IF($A23="","",SUMIFS('Overtime Register'!$F$5:$F$1004,'Overtime Register'!$B$5:$B$1004,$A23,'Overtime Register'!$A$5:$A$1004,"&gt;="&amp;DATE(Settings!$B$6,12,1),'Overtime Register'!$A$5:$A$1004,"&lt;"&amp;EDATE(DATE(Settings!$B$6,12,1),1)))</f>
        <v/>
      </c>
      <c r="L23" s="38" t="str">
        <f aca="false">IF($A23="","",SUMIFS('Overtime Register'!$F$5:$F$1004,'Overtime Register'!$B$5:$B$1004,$A23,'Overtime Register'!$A$5:$A$1004,"&gt;="&amp;DATE(Settings!$B$6,13,1),'Overtime Register'!$A$5:$A$1004,"&lt;"&amp;EDATE(DATE(Settings!$B$6,13,1),1)))</f>
        <v/>
      </c>
      <c r="M23" s="38" t="str">
        <f aca="false">IF($A23="","",SUMIFS('Overtime Register'!$F$5:$F$1004,'Overtime Register'!$B$5:$B$1004,$A23,'Overtime Register'!$A$5:$A$1004,"&gt;="&amp;DATE(Settings!$B$6,14,1),'Overtime Register'!$A$5:$A$1004,"&lt;"&amp;EDATE(DATE(Settings!$B$6,14,1),1)))</f>
        <v/>
      </c>
      <c r="N23" s="38" t="str">
        <f aca="false">IF($A23="","",SUMIFS('Overtime Register'!$F$5:$F$1004,'Overtime Register'!$B$5:$B$1004,$A23,'Overtime Register'!$A$5:$A$1004,"&gt;="&amp;DATE(Settings!$B$6,15,1),'Overtime Register'!$A$5:$A$1004,"&lt;"&amp;EDATE(DATE(Settings!$B$6,15,1),1)))</f>
        <v/>
      </c>
      <c r="O23" s="39" t="str">
        <f aca="false">IF(A23="","",SUM(C23:N23))</f>
        <v/>
      </c>
      <c r="P23" s="34" t="str">
        <f aca="false">IF(A23="","",SUMIFS('Overtime Register'!$H$5:$H$1004,'Overtime Register'!$B$5:$B$1004,A23,'Overtime Register'!$A$5:$A$1004,"&gt;="&amp;DATE(Settings!$B$6,4,1),'Overtime Register'!$A$5:$A$1004,"&lt;"&amp;DATE(Settings!$B$6+1,4,1)))</f>
        <v/>
      </c>
      <c r="Q23" s="40" t="str">
        <f aca="false">IF(A23="","",MAX(SUM(C23:E23),SUM(F23:H23),SUM(I23:K23),SUM(L23:N23)))</f>
        <v/>
      </c>
      <c r="R23" s="35" t="str">
        <f aca="false">IF(A23="","",IF(Q23&gt;Settings!$B$12,"Over limit","OK"))</f>
        <v/>
      </c>
    </row>
    <row r="24" customFormat="false" ht="15" hidden="false" customHeight="true" outlineLevel="0" collapsed="false">
      <c r="A24" s="30" t="str">
        <f aca="false">IF(Employees!A24="","",Employees!A24)</f>
        <v/>
      </c>
      <c r="B24" s="30" t="str">
        <f aca="false">IF(A24="","",Employees!B24)</f>
        <v/>
      </c>
      <c r="C24" s="38" t="str">
        <f aca="false">IF($A24="","",SUMIFS('Overtime Register'!$F$5:$F$1004,'Overtime Register'!$B$5:$B$1004,$A24,'Overtime Register'!$A$5:$A$1004,"&gt;="&amp;DATE(Settings!$B$6,4,1),'Overtime Register'!$A$5:$A$1004,"&lt;"&amp;EDATE(DATE(Settings!$B$6,4,1),1)))</f>
        <v/>
      </c>
      <c r="D24" s="38" t="str">
        <f aca="false">IF($A24="","",SUMIFS('Overtime Register'!$F$5:$F$1004,'Overtime Register'!$B$5:$B$1004,$A24,'Overtime Register'!$A$5:$A$1004,"&gt;="&amp;DATE(Settings!$B$6,5,1),'Overtime Register'!$A$5:$A$1004,"&lt;"&amp;EDATE(DATE(Settings!$B$6,5,1),1)))</f>
        <v/>
      </c>
      <c r="E24" s="38" t="str">
        <f aca="false">IF($A24="","",SUMIFS('Overtime Register'!$F$5:$F$1004,'Overtime Register'!$B$5:$B$1004,$A24,'Overtime Register'!$A$5:$A$1004,"&gt;="&amp;DATE(Settings!$B$6,6,1),'Overtime Register'!$A$5:$A$1004,"&lt;"&amp;EDATE(DATE(Settings!$B$6,6,1),1)))</f>
        <v/>
      </c>
      <c r="F24" s="38" t="str">
        <f aca="false">IF($A24="","",SUMIFS('Overtime Register'!$F$5:$F$1004,'Overtime Register'!$B$5:$B$1004,$A24,'Overtime Register'!$A$5:$A$1004,"&gt;="&amp;DATE(Settings!$B$6,7,1),'Overtime Register'!$A$5:$A$1004,"&lt;"&amp;EDATE(DATE(Settings!$B$6,7,1),1)))</f>
        <v/>
      </c>
      <c r="G24" s="38" t="str">
        <f aca="false">IF($A24="","",SUMIFS('Overtime Register'!$F$5:$F$1004,'Overtime Register'!$B$5:$B$1004,$A24,'Overtime Register'!$A$5:$A$1004,"&gt;="&amp;DATE(Settings!$B$6,8,1),'Overtime Register'!$A$5:$A$1004,"&lt;"&amp;EDATE(DATE(Settings!$B$6,8,1),1)))</f>
        <v/>
      </c>
      <c r="H24" s="38" t="str">
        <f aca="false">IF($A24="","",SUMIFS('Overtime Register'!$F$5:$F$1004,'Overtime Register'!$B$5:$B$1004,$A24,'Overtime Register'!$A$5:$A$1004,"&gt;="&amp;DATE(Settings!$B$6,9,1),'Overtime Register'!$A$5:$A$1004,"&lt;"&amp;EDATE(DATE(Settings!$B$6,9,1),1)))</f>
        <v/>
      </c>
      <c r="I24" s="38" t="str">
        <f aca="false">IF($A24="","",SUMIFS('Overtime Register'!$F$5:$F$1004,'Overtime Register'!$B$5:$B$1004,$A24,'Overtime Register'!$A$5:$A$1004,"&gt;="&amp;DATE(Settings!$B$6,10,1),'Overtime Register'!$A$5:$A$1004,"&lt;"&amp;EDATE(DATE(Settings!$B$6,10,1),1)))</f>
        <v/>
      </c>
      <c r="J24" s="38" t="str">
        <f aca="false">IF($A24="","",SUMIFS('Overtime Register'!$F$5:$F$1004,'Overtime Register'!$B$5:$B$1004,$A24,'Overtime Register'!$A$5:$A$1004,"&gt;="&amp;DATE(Settings!$B$6,11,1),'Overtime Register'!$A$5:$A$1004,"&lt;"&amp;EDATE(DATE(Settings!$B$6,11,1),1)))</f>
        <v/>
      </c>
      <c r="K24" s="38" t="str">
        <f aca="false">IF($A24="","",SUMIFS('Overtime Register'!$F$5:$F$1004,'Overtime Register'!$B$5:$B$1004,$A24,'Overtime Register'!$A$5:$A$1004,"&gt;="&amp;DATE(Settings!$B$6,12,1),'Overtime Register'!$A$5:$A$1004,"&lt;"&amp;EDATE(DATE(Settings!$B$6,12,1),1)))</f>
        <v/>
      </c>
      <c r="L24" s="38" t="str">
        <f aca="false">IF($A24="","",SUMIFS('Overtime Register'!$F$5:$F$1004,'Overtime Register'!$B$5:$B$1004,$A24,'Overtime Register'!$A$5:$A$1004,"&gt;="&amp;DATE(Settings!$B$6,13,1),'Overtime Register'!$A$5:$A$1004,"&lt;"&amp;EDATE(DATE(Settings!$B$6,13,1),1)))</f>
        <v/>
      </c>
      <c r="M24" s="38" t="str">
        <f aca="false">IF($A24="","",SUMIFS('Overtime Register'!$F$5:$F$1004,'Overtime Register'!$B$5:$B$1004,$A24,'Overtime Register'!$A$5:$A$1004,"&gt;="&amp;DATE(Settings!$B$6,14,1),'Overtime Register'!$A$5:$A$1004,"&lt;"&amp;EDATE(DATE(Settings!$B$6,14,1),1)))</f>
        <v/>
      </c>
      <c r="N24" s="38" t="str">
        <f aca="false">IF($A24="","",SUMIFS('Overtime Register'!$F$5:$F$1004,'Overtime Register'!$B$5:$B$1004,$A24,'Overtime Register'!$A$5:$A$1004,"&gt;="&amp;DATE(Settings!$B$6,15,1),'Overtime Register'!$A$5:$A$1004,"&lt;"&amp;EDATE(DATE(Settings!$B$6,15,1),1)))</f>
        <v/>
      </c>
      <c r="O24" s="39" t="str">
        <f aca="false">IF(A24="","",SUM(C24:N24))</f>
        <v/>
      </c>
      <c r="P24" s="34" t="str">
        <f aca="false">IF(A24="","",SUMIFS('Overtime Register'!$H$5:$H$1004,'Overtime Register'!$B$5:$B$1004,A24,'Overtime Register'!$A$5:$A$1004,"&gt;="&amp;DATE(Settings!$B$6,4,1),'Overtime Register'!$A$5:$A$1004,"&lt;"&amp;DATE(Settings!$B$6+1,4,1)))</f>
        <v/>
      </c>
      <c r="Q24" s="40" t="str">
        <f aca="false">IF(A24="","",MAX(SUM(C24:E24),SUM(F24:H24),SUM(I24:K24),SUM(L24:N24)))</f>
        <v/>
      </c>
      <c r="R24" s="35" t="str">
        <f aca="false">IF(A24="","",IF(Q24&gt;Settings!$B$12,"Over limit","OK"))</f>
        <v/>
      </c>
    </row>
    <row r="25" customFormat="false" ht="15" hidden="false" customHeight="true" outlineLevel="0" collapsed="false">
      <c r="A25" s="30" t="str">
        <f aca="false">IF(Employees!A25="","",Employees!A25)</f>
        <v/>
      </c>
      <c r="B25" s="30" t="str">
        <f aca="false">IF(A25="","",Employees!B25)</f>
        <v/>
      </c>
      <c r="C25" s="38" t="str">
        <f aca="false">IF($A25="","",SUMIFS('Overtime Register'!$F$5:$F$1004,'Overtime Register'!$B$5:$B$1004,$A25,'Overtime Register'!$A$5:$A$1004,"&gt;="&amp;DATE(Settings!$B$6,4,1),'Overtime Register'!$A$5:$A$1004,"&lt;"&amp;EDATE(DATE(Settings!$B$6,4,1),1)))</f>
        <v/>
      </c>
      <c r="D25" s="38" t="str">
        <f aca="false">IF($A25="","",SUMIFS('Overtime Register'!$F$5:$F$1004,'Overtime Register'!$B$5:$B$1004,$A25,'Overtime Register'!$A$5:$A$1004,"&gt;="&amp;DATE(Settings!$B$6,5,1),'Overtime Register'!$A$5:$A$1004,"&lt;"&amp;EDATE(DATE(Settings!$B$6,5,1),1)))</f>
        <v/>
      </c>
      <c r="E25" s="38" t="str">
        <f aca="false">IF($A25="","",SUMIFS('Overtime Register'!$F$5:$F$1004,'Overtime Register'!$B$5:$B$1004,$A25,'Overtime Register'!$A$5:$A$1004,"&gt;="&amp;DATE(Settings!$B$6,6,1),'Overtime Register'!$A$5:$A$1004,"&lt;"&amp;EDATE(DATE(Settings!$B$6,6,1),1)))</f>
        <v/>
      </c>
      <c r="F25" s="38" t="str">
        <f aca="false">IF($A25="","",SUMIFS('Overtime Register'!$F$5:$F$1004,'Overtime Register'!$B$5:$B$1004,$A25,'Overtime Register'!$A$5:$A$1004,"&gt;="&amp;DATE(Settings!$B$6,7,1),'Overtime Register'!$A$5:$A$1004,"&lt;"&amp;EDATE(DATE(Settings!$B$6,7,1),1)))</f>
        <v/>
      </c>
      <c r="G25" s="38" t="str">
        <f aca="false">IF($A25="","",SUMIFS('Overtime Register'!$F$5:$F$1004,'Overtime Register'!$B$5:$B$1004,$A25,'Overtime Register'!$A$5:$A$1004,"&gt;="&amp;DATE(Settings!$B$6,8,1),'Overtime Register'!$A$5:$A$1004,"&lt;"&amp;EDATE(DATE(Settings!$B$6,8,1),1)))</f>
        <v/>
      </c>
      <c r="H25" s="38" t="str">
        <f aca="false">IF($A25="","",SUMIFS('Overtime Register'!$F$5:$F$1004,'Overtime Register'!$B$5:$B$1004,$A25,'Overtime Register'!$A$5:$A$1004,"&gt;="&amp;DATE(Settings!$B$6,9,1),'Overtime Register'!$A$5:$A$1004,"&lt;"&amp;EDATE(DATE(Settings!$B$6,9,1),1)))</f>
        <v/>
      </c>
      <c r="I25" s="38" t="str">
        <f aca="false">IF($A25="","",SUMIFS('Overtime Register'!$F$5:$F$1004,'Overtime Register'!$B$5:$B$1004,$A25,'Overtime Register'!$A$5:$A$1004,"&gt;="&amp;DATE(Settings!$B$6,10,1),'Overtime Register'!$A$5:$A$1004,"&lt;"&amp;EDATE(DATE(Settings!$B$6,10,1),1)))</f>
        <v/>
      </c>
      <c r="J25" s="38" t="str">
        <f aca="false">IF($A25="","",SUMIFS('Overtime Register'!$F$5:$F$1004,'Overtime Register'!$B$5:$B$1004,$A25,'Overtime Register'!$A$5:$A$1004,"&gt;="&amp;DATE(Settings!$B$6,11,1),'Overtime Register'!$A$5:$A$1004,"&lt;"&amp;EDATE(DATE(Settings!$B$6,11,1),1)))</f>
        <v/>
      </c>
      <c r="K25" s="38" t="str">
        <f aca="false">IF($A25="","",SUMIFS('Overtime Register'!$F$5:$F$1004,'Overtime Register'!$B$5:$B$1004,$A25,'Overtime Register'!$A$5:$A$1004,"&gt;="&amp;DATE(Settings!$B$6,12,1),'Overtime Register'!$A$5:$A$1004,"&lt;"&amp;EDATE(DATE(Settings!$B$6,12,1),1)))</f>
        <v/>
      </c>
      <c r="L25" s="38" t="str">
        <f aca="false">IF($A25="","",SUMIFS('Overtime Register'!$F$5:$F$1004,'Overtime Register'!$B$5:$B$1004,$A25,'Overtime Register'!$A$5:$A$1004,"&gt;="&amp;DATE(Settings!$B$6,13,1),'Overtime Register'!$A$5:$A$1004,"&lt;"&amp;EDATE(DATE(Settings!$B$6,13,1),1)))</f>
        <v/>
      </c>
      <c r="M25" s="38" t="str">
        <f aca="false">IF($A25="","",SUMIFS('Overtime Register'!$F$5:$F$1004,'Overtime Register'!$B$5:$B$1004,$A25,'Overtime Register'!$A$5:$A$1004,"&gt;="&amp;DATE(Settings!$B$6,14,1),'Overtime Register'!$A$5:$A$1004,"&lt;"&amp;EDATE(DATE(Settings!$B$6,14,1),1)))</f>
        <v/>
      </c>
      <c r="N25" s="38" t="str">
        <f aca="false">IF($A25="","",SUMIFS('Overtime Register'!$F$5:$F$1004,'Overtime Register'!$B$5:$B$1004,$A25,'Overtime Register'!$A$5:$A$1004,"&gt;="&amp;DATE(Settings!$B$6,15,1),'Overtime Register'!$A$5:$A$1004,"&lt;"&amp;EDATE(DATE(Settings!$B$6,15,1),1)))</f>
        <v/>
      </c>
      <c r="O25" s="39" t="str">
        <f aca="false">IF(A25="","",SUM(C25:N25))</f>
        <v/>
      </c>
      <c r="P25" s="34" t="str">
        <f aca="false">IF(A25="","",SUMIFS('Overtime Register'!$H$5:$H$1004,'Overtime Register'!$B$5:$B$1004,A25,'Overtime Register'!$A$5:$A$1004,"&gt;="&amp;DATE(Settings!$B$6,4,1),'Overtime Register'!$A$5:$A$1004,"&lt;"&amp;DATE(Settings!$B$6+1,4,1)))</f>
        <v/>
      </c>
      <c r="Q25" s="40" t="str">
        <f aca="false">IF(A25="","",MAX(SUM(C25:E25),SUM(F25:H25),SUM(I25:K25),SUM(L25:N25)))</f>
        <v/>
      </c>
      <c r="R25" s="35" t="str">
        <f aca="false">IF(A25="","",IF(Q25&gt;Settings!$B$12,"Over limit","OK"))</f>
        <v/>
      </c>
    </row>
    <row r="26" customFormat="false" ht="15" hidden="false" customHeight="true" outlineLevel="0" collapsed="false">
      <c r="A26" s="30" t="str">
        <f aca="false">IF(Employees!A26="","",Employees!A26)</f>
        <v/>
      </c>
      <c r="B26" s="30" t="str">
        <f aca="false">IF(A26="","",Employees!B26)</f>
        <v/>
      </c>
      <c r="C26" s="38" t="str">
        <f aca="false">IF($A26="","",SUMIFS('Overtime Register'!$F$5:$F$1004,'Overtime Register'!$B$5:$B$1004,$A26,'Overtime Register'!$A$5:$A$1004,"&gt;="&amp;DATE(Settings!$B$6,4,1),'Overtime Register'!$A$5:$A$1004,"&lt;"&amp;EDATE(DATE(Settings!$B$6,4,1),1)))</f>
        <v/>
      </c>
      <c r="D26" s="38" t="str">
        <f aca="false">IF($A26="","",SUMIFS('Overtime Register'!$F$5:$F$1004,'Overtime Register'!$B$5:$B$1004,$A26,'Overtime Register'!$A$5:$A$1004,"&gt;="&amp;DATE(Settings!$B$6,5,1),'Overtime Register'!$A$5:$A$1004,"&lt;"&amp;EDATE(DATE(Settings!$B$6,5,1),1)))</f>
        <v/>
      </c>
      <c r="E26" s="38" t="str">
        <f aca="false">IF($A26="","",SUMIFS('Overtime Register'!$F$5:$F$1004,'Overtime Register'!$B$5:$B$1004,$A26,'Overtime Register'!$A$5:$A$1004,"&gt;="&amp;DATE(Settings!$B$6,6,1),'Overtime Register'!$A$5:$A$1004,"&lt;"&amp;EDATE(DATE(Settings!$B$6,6,1),1)))</f>
        <v/>
      </c>
      <c r="F26" s="38" t="str">
        <f aca="false">IF($A26="","",SUMIFS('Overtime Register'!$F$5:$F$1004,'Overtime Register'!$B$5:$B$1004,$A26,'Overtime Register'!$A$5:$A$1004,"&gt;="&amp;DATE(Settings!$B$6,7,1),'Overtime Register'!$A$5:$A$1004,"&lt;"&amp;EDATE(DATE(Settings!$B$6,7,1),1)))</f>
        <v/>
      </c>
      <c r="G26" s="38" t="str">
        <f aca="false">IF($A26="","",SUMIFS('Overtime Register'!$F$5:$F$1004,'Overtime Register'!$B$5:$B$1004,$A26,'Overtime Register'!$A$5:$A$1004,"&gt;="&amp;DATE(Settings!$B$6,8,1),'Overtime Register'!$A$5:$A$1004,"&lt;"&amp;EDATE(DATE(Settings!$B$6,8,1),1)))</f>
        <v/>
      </c>
      <c r="H26" s="38" t="str">
        <f aca="false">IF($A26="","",SUMIFS('Overtime Register'!$F$5:$F$1004,'Overtime Register'!$B$5:$B$1004,$A26,'Overtime Register'!$A$5:$A$1004,"&gt;="&amp;DATE(Settings!$B$6,9,1),'Overtime Register'!$A$5:$A$1004,"&lt;"&amp;EDATE(DATE(Settings!$B$6,9,1),1)))</f>
        <v/>
      </c>
      <c r="I26" s="38" t="str">
        <f aca="false">IF($A26="","",SUMIFS('Overtime Register'!$F$5:$F$1004,'Overtime Register'!$B$5:$B$1004,$A26,'Overtime Register'!$A$5:$A$1004,"&gt;="&amp;DATE(Settings!$B$6,10,1),'Overtime Register'!$A$5:$A$1004,"&lt;"&amp;EDATE(DATE(Settings!$B$6,10,1),1)))</f>
        <v/>
      </c>
      <c r="J26" s="38" t="str">
        <f aca="false">IF($A26="","",SUMIFS('Overtime Register'!$F$5:$F$1004,'Overtime Register'!$B$5:$B$1004,$A26,'Overtime Register'!$A$5:$A$1004,"&gt;="&amp;DATE(Settings!$B$6,11,1),'Overtime Register'!$A$5:$A$1004,"&lt;"&amp;EDATE(DATE(Settings!$B$6,11,1),1)))</f>
        <v/>
      </c>
      <c r="K26" s="38" t="str">
        <f aca="false">IF($A26="","",SUMIFS('Overtime Register'!$F$5:$F$1004,'Overtime Register'!$B$5:$B$1004,$A26,'Overtime Register'!$A$5:$A$1004,"&gt;="&amp;DATE(Settings!$B$6,12,1),'Overtime Register'!$A$5:$A$1004,"&lt;"&amp;EDATE(DATE(Settings!$B$6,12,1),1)))</f>
        <v/>
      </c>
      <c r="L26" s="38" t="str">
        <f aca="false">IF($A26="","",SUMIFS('Overtime Register'!$F$5:$F$1004,'Overtime Register'!$B$5:$B$1004,$A26,'Overtime Register'!$A$5:$A$1004,"&gt;="&amp;DATE(Settings!$B$6,13,1),'Overtime Register'!$A$5:$A$1004,"&lt;"&amp;EDATE(DATE(Settings!$B$6,13,1),1)))</f>
        <v/>
      </c>
      <c r="M26" s="38" t="str">
        <f aca="false">IF($A26="","",SUMIFS('Overtime Register'!$F$5:$F$1004,'Overtime Register'!$B$5:$B$1004,$A26,'Overtime Register'!$A$5:$A$1004,"&gt;="&amp;DATE(Settings!$B$6,14,1),'Overtime Register'!$A$5:$A$1004,"&lt;"&amp;EDATE(DATE(Settings!$B$6,14,1),1)))</f>
        <v/>
      </c>
      <c r="N26" s="38" t="str">
        <f aca="false">IF($A26="","",SUMIFS('Overtime Register'!$F$5:$F$1004,'Overtime Register'!$B$5:$B$1004,$A26,'Overtime Register'!$A$5:$A$1004,"&gt;="&amp;DATE(Settings!$B$6,15,1),'Overtime Register'!$A$5:$A$1004,"&lt;"&amp;EDATE(DATE(Settings!$B$6,15,1),1)))</f>
        <v/>
      </c>
      <c r="O26" s="39" t="str">
        <f aca="false">IF(A26="","",SUM(C26:N26))</f>
        <v/>
      </c>
      <c r="P26" s="34" t="str">
        <f aca="false">IF(A26="","",SUMIFS('Overtime Register'!$H$5:$H$1004,'Overtime Register'!$B$5:$B$1004,A26,'Overtime Register'!$A$5:$A$1004,"&gt;="&amp;DATE(Settings!$B$6,4,1),'Overtime Register'!$A$5:$A$1004,"&lt;"&amp;DATE(Settings!$B$6+1,4,1)))</f>
        <v/>
      </c>
      <c r="Q26" s="40" t="str">
        <f aca="false">IF(A26="","",MAX(SUM(C26:E26),SUM(F26:H26),SUM(I26:K26),SUM(L26:N26)))</f>
        <v/>
      </c>
      <c r="R26" s="35" t="str">
        <f aca="false">IF(A26="","",IF(Q26&gt;Settings!$B$12,"Over limit","OK"))</f>
        <v/>
      </c>
    </row>
    <row r="27" customFormat="false" ht="15" hidden="false" customHeight="true" outlineLevel="0" collapsed="false">
      <c r="A27" s="30" t="str">
        <f aca="false">IF(Employees!A27="","",Employees!A27)</f>
        <v/>
      </c>
      <c r="B27" s="30" t="str">
        <f aca="false">IF(A27="","",Employees!B27)</f>
        <v/>
      </c>
      <c r="C27" s="38" t="str">
        <f aca="false">IF($A27="","",SUMIFS('Overtime Register'!$F$5:$F$1004,'Overtime Register'!$B$5:$B$1004,$A27,'Overtime Register'!$A$5:$A$1004,"&gt;="&amp;DATE(Settings!$B$6,4,1),'Overtime Register'!$A$5:$A$1004,"&lt;"&amp;EDATE(DATE(Settings!$B$6,4,1),1)))</f>
        <v/>
      </c>
      <c r="D27" s="38" t="str">
        <f aca="false">IF($A27="","",SUMIFS('Overtime Register'!$F$5:$F$1004,'Overtime Register'!$B$5:$B$1004,$A27,'Overtime Register'!$A$5:$A$1004,"&gt;="&amp;DATE(Settings!$B$6,5,1),'Overtime Register'!$A$5:$A$1004,"&lt;"&amp;EDATE(DATE(Settings!$B$6,5,1),1)))</f>
        <v/>
      </c>
      <c r="E27" s="38" t="str">
        <f aca="false">IF($A27="","",SUMIFS('Overtime Register'!$F$5:$F$1004,'Overtime Register'!$B$5:$B$1004,$A27,'Overtime Register'!$A$5:$A$1004,"&gt;="&amp;DATE(Settings!$B$6,6,1),'Overtime Register'!$A$5:$A$1004,"&lt;"&amp;EDATE(DATE(Settings!$B$6,6,1),1)))</f>
        <v/>
      </c>
      <c r="F27" s="38" t="str">
        <f aca="false">IF($A27="","",SUMIFS('Overtime Register'!$F$5:$F$1004,'Overtime Register'!$B$5:$B$1004,$A27,'Overtime Register'!$A$5:$A$1004,"&gt;="&amp;DATE(Settings!$B$6,7,1),'Overtime Register'!$A$5:$A$1004,"&lt;"&amp;EDATE(DATE(Settings!$B$6,7,1),1)))</f>
        <v/>
      </c>
      <c r="G27" s="38" t="str">
        <f aca="false">IF($A27="","",SUMIFS('Overtime Register'!$F$5:$F$1004,'Overtime Register'!$B$5:$B$1004,$A27,'Overtime Register'!$A$5:$A$1004,"&gt;="&amp;DATE(Settings!$B$6,8,1),'Overtime Register'!$A$5:$A$1004,"&lt;"&amp;EDATE(DATE(Settings!$B$6,8,1),1)))</f>
        <v/>
      </c>
      <c r="H27" s="38" t="str">
        <f aca="false">IF($A27="","",SUMIFS('Overtime Register'!$F$5:$F$1004,'Overtime Register'!$B$5:$B$1004,$A27,'Overtime Register'!$A$5:$A$1004,"&gt;="&amp;DATE(Settings!$B$6,9,1),'Overtime Register'!$A$5:$A$1004,"&lt;"&amp;EDATE(DATE(Settings!$B$6,9,1),1)))</f>
        <v/>
      </c>
      <c r="I27" s="38" t="str">
        <f aca="false">IF($A27="","",SUMIFS('Overtime Register'!$F$5:$F$1004,'Overtime Register'!$B$5:$B$1004,$A27,'Overtime Register'!$A$5:$A$1004,"&gt;="&amp;DATE(Settings!$B$6,10,1),'Overtime Register'!$A$5:$A$1004,"&lt;"&amp;EDATE(DATE(Settings!$B$6,10,1),1)))</f>
        <v/>
      </c>
      <c r="J27" s="38" t="str">
        <f aca="false">IF($A27="","",SUMIFS('Overtime Register'!$F$5:$F$1004,'Overtime Register'!$B$5:$B$1004,$A27,'Overtime Register'!$A$5:$A$1004,"&gt;="&amp;DATE(Settings!$B$6,11,1),'Overtime Register'!$A$5:$A$1004,"&lt;"&amp;EDATE(DATE(Settings!$B$6,11,1),1)))</f>
        <v/>
      </c>
      <c r="K27" s="38" t="str">
        <f aca="false">IF($A27="","",SUMIFS('Overtime Register'!$F$5:$F$1004,'Overtime Register'!$B$5:$B$1004,$A27,'Overtime Register'!$A$5:$A$1004,"&gt;="&amp;DATE(Settings!$B$6,12,1),'Overtime Register'!$A$5:$A$1004,"&lt;"&amp;EDATE(DATE(Settings!$B$6,12,1),1)))</f>
        <v/>
      </c>
      <c r="L27" s="38" t="str">
        <f aca="false">IF($A27="","",SUMIFS('Overtime Register'!$F$5:$F$1004,'Overtime Register'!$B$5:$B$1004,$A27,'Overtime Register'!$A$5:$A$1004,"&gt;="&amp;DATE(Settings!$B$6,13,1),'Overtime Register'!$A$5:$A$1004,"&lt;"&amp;EDATE(DATE(Settings!$B$6,13,1),1)))</f>
        <v/>
      </c>
      <c r="M27" s="38" t="str">
        <f aca="false">IF($A27="","",SUMIFS('Overtime Register'!$F$5:$F$1004,'Overtime Register'!$B$5:$B$1004,$A27,'Overtime Register'!$A$5:$A$1004,"&gt;="&amp;DATE(Settings!$B$6,14,1),'Overtime Register'!$A$5:$A$1004,"&lt;"&amp;EDATE(DATE(Settings!$B$6,14,1),1)))</f>
        <v/>
      </c>
      <c r="N27" s="38" t="str">
        <f aca="false">IF($A27="","",SUMIFS('Overtime Register'!$F$5:$F$1004,'Overtime Register'!$B$5:$B$1004,$A27,'Overtime Register'!$A$5:$A$1004,"&gt;="&amp;DATE(Settings!$B$6,15,1),'Overtime Register'!$A$5:$A$1004,"&lt;"&amp;EDATE(DATE(Settings!$B$6,15,1),1)))</f>
        <v/>
      </c>
      <c r="O27" s="39" t="str">
        <f aca="false">IF(A27="","",SUM(C27:N27))</f>
        <v/>
      </c>
      <c r="P27" s="34" t="str">
        <f aca="false">IF(A27="","",SUMIFS('Overtime Register'!$H$5:$H$1004,'Overtime Register'!$B$5:$B$1004,A27,'Overtime Register'!$A$5:$A$1004,"&gt;="&amp;DATE(Settings!$B$6,4,1),'Overtime Register'!$A$5:$A$1004,"&lt;"&amp;DATE(Settings!$B$6+1,4,1)))</f>
        <v/>
      </c>
      <c r="Q27" s="40" t="str">
        <f aca="false">IF(A27="","",MAX(SUM(C27:E27),SUM(F27:H27),SUM(I27:K27),SUM(L27:N27)))</f>
        <v/>
      </c>
      <c r="R27" s="35" t="str">
        <f aca="false">IF(A27="","",IF(Q27&gt;Settings!$B$12,"Over limit","OK"))</f>
        <v/>
      </c>
    </row>
    <row r="28" customFormat="false" ht="15" hidden="false" customHeight="true" outlineLevel="0" collapsed="false">
      <c r="A28" s="30" t="str">
        <f aca="false">IF(Employees!A28="","",Employees!A28)</f>
        <v/>
      </c>
      <c r="B28" s="30" t="str">
        <f aca="false">IF(A28="","",Employees!B28)</f>
        <v/>
      </c>
      <c r="C28" s="38" t="str">
        <f aca="false">IF($A28="","",SUMIFS('Overtime Register'!$F$5:$F$1004,'Overtime Register'!$B$5:$B$1004,$A28,'Overtime Register'!$A$5:$A$1004,"&gt;="&amp;DATE(Settings!$B$6,4,1),'Overtime Register'!$A$5:$A$1004,"&lt;"&amp;EDATE(DATE(Settings!$B$6,4,1),1)))</f>
        <v/>
      </c>
      <c r="D28" s="38" t="str">
        <f aca="false">IF($A28="","",SUMIFS('Overtime Register'!$F$5:$F$1004,'Overtime Register'!$B$5:$B$1004,$A28,'Overtime Register'!$A$5:$A$1004,"&gt;="&amp;DATE(Settings!$B$6,5,1),'Overtime Register'!$A$5:$A$1004,"&lt;"&amp;EDATE(DATE(Settings!$B$6,5,1),1)))</f>
        <v/>
      </c>
      <c r="E28" s="38" t="str">
        <f aca="false">IF($A28="","",SUMIFS('Overtime Register'!$F$5:$F$1004,'Overtime Register'!$B$5:$B$1004,$A28,'Overtime Register'!$A$5:$A$1004,"&gt;="&amp;DATE(Settings!$B$6,6,1),'Overtime Register'!$A$5:$A$1004,"&lt;"&amp;EDATE(DATE(Settings!$B$6,6,1),1)))</f>
        <v/>
      </c>
      <c r="F28" s="38" t="str">
        <f aca="false">IF($A28="","",SUMIFS('Overtime Register'!$F$5:$F$1004,'Overtime Register'!$B$5:$B$1004,$A28,'Overtime Register'!$A$5:$A$1004,"&gt;="&amp;DATE(Settings!$B$6,7,1),'Overtime Register'!$A$5:$A$1004,"&lt;"&amp;EDATE(DATE(Settings!$B$6,7,1),1)))</f>
        <v/>
      </c>
      <c r="G28" s="38" t="str">
        <f aca="false">IF($A28="","",SUMIFS('Overtime Register'!$F$5:$F$1004,'Overtime Register'!$B$5:$B$1004,$A28,'Overtime Register'!$A$5:$A$1004,"&gt;="&amp;DATE(Settings!$B$6,8,1),'Overtime Register'!$A$5:$A$1004,"&lt;"&amp;EDATE(DATE(Settings!$B$6,8,1),1)))</f>
        <v/>
      </c>
      <c r="H28" s="38" t="str">
        <f aca="false">IF($A28="","",SUMIFS('Overtime Register'!$F$5:$F$1004,'Overtime Register'!$B$5:$B$1004,$A28,'Overtime Register'!$A$5:$A$1004,"&gt;="&amp;DATE(Settings!$B$6,9,1),'Overtime Register'!$A$5:$A$1004,"&lt;"&amp;EDATE(DATE(Settings!$B$6,9,1),1)))</f>
        <v/>
      </c>
      <c r="I28" s="38" t="str">
        <f aca="false">IF($A28="","",SUMIFS('Overtime Register'!$F$5:$F$1004,'Overtime Register'!$B$5:$B$1004,$A28,'Overtime Register'!$A$5:$A$1004,"&gt;="&amp;DATE(Settings!$B$6,10,1),'Overtime Register'!$A$5:$A$1004,"&lt;"&amp;EDATE(DATE(Settings!$B$6,10,1),1)))</f>
        <v/>
      </c>
      <c r="J28" s="38" t="str">
        <f aca="false">IF($A28="","",SUMIFS('Overtime Register'!$F$5:$F$1004,'Overtime Register'!$B$5:$B$1004,$A28,'Overtime Register'!$A$5:$A$1004,"&gt;="&amp;DATE(Settings!$B$6,11,1),'Overtime Register'!$A$5:$A$1004,"&lt;"&amp;EDATE(DATE(Settings!$B$6,11,1),1)))</f>
        <v/>
      </c>
      <c r="K28" s="38" t="str">
        <f aca="false">IF($A28="","",SUMIFS('Overtime Register'!$F$5:$F$1004,'Overtime Register'!$B$5:$B$1004,$A28,'Overtime Register'!$A$5:$A$1004,"&gt;="&amp;DATE(Settings!$B$6,12,1),'Overtime Register'!$A$5:$A$1004,"&lt;"&amp;EDATE(DATE(Settings!$B$6,12,1),1)))</f>
        <v/>
      </c>
      <c r="L28" s="38" t="str">
        <f aca="false">IF($A28="","",SUMIFS('Overtime Register'!$F$5:$F$1004,'Overtime Register'!$B$5:$B$1004,$A28,'Overtime Register'!$A$5:$A$1004,"&gt;="&amp;DATE(Settings!$B$6,13,1),'Overtime Register'!$A$5:$A$1004,"&lt;"&amp;EDATE(DATE(Settings!$B$6,13,1),1)))</f>
        <v/>
      </c>
      <c r="M28" s="38" t="str">
        <f aca="false">IF($A28="","",SUMIFS('Overtime Register'!$F$5:$F$1004,'Overtime Register'!$B$5:$B$1004,$A28,'Overtime Register'!$A$5:$A$1004,"&gt;="&amp;DATE(Settings!$B$6,14,1),'Overtime Register'!$A$5:$A$1004,"&lt;"&amp;EDATE(DATE(Settings!$B$6,14,1),1)))</f>
        <v/>
      </c>
      <c r="N28" s="38" t="str">
        <f aca="false">IF($A28="","",SUMIFS('Overtime Register'!$F$5:$F$1004,'Overtime Register'!$B$5:$B$1004,$A28,'Overtime Register'!$A$5:$A$1004,"&gt;="&amp;DATE(Settings!$B$6,15,1),'Overtime Register'!$A$5:$A$1004,"&lt;"&amp;EDATE(DATE(Settings!$B$6,15,1),1)))</f>
        <v/>
      </c>
      <c r="O28" s="39" t="str">
        <f aca="false">IF(A28="","",SUM(C28:N28))</f>
        <v/>
      </c>
      <c r="P28" s="34" t="str">
        <f aca="false">IF(A28="","",SUMIFS('Overtime Register'!$H$5:$H$1004,'Overtime Register'!$B$5:$B$1004,A28,'Overtime Register'!$A$5:$A$1004,"&gt;="&amp;DATE(Settings!$B$6,4,1),'Overtime Register'!$A$5:$A$1004,"&lt;"&amp;DATE(Settings!$B$6+1,4,1)))</f>
        <v/>
      </c>
      <c r="Q28" s="40" t="str">
        <f aca="false">IF(A28="","",MAX(SUM(C28:E28),SUM(F28:H28),SUM(I28:K28),SUM(L28:N28)))</f>
        <v/>
      </c>
      <c r="R28" s="35" t="str">
        <f aca="false">IF(A28="","",IF(Q28&gt;Settings!$B$12,"Over limit","OK"))</f>
        <v/>
      </c>
    </row>
    <row r="29" customFormat="false" ht="15" hidden="false" customHeight="true" outlineLevel="0" collapsed="false">
      <c r="A29" s="30" t="str">
        <f aca="false">IF(Employees!A29="","",Employees!A29)</f>
        <v/>
      </c>
      <c r="B29" s="30" t="str">
        <f aca="false">IF(A29="","",Employees!B29)</f>
        <v/>
      </c>
      <c r="C29" s="38" t="str">
        <f aca="false">IF($A29="","",SUMIFS('Overtime Register'!$F$5:$F$1004,'Overtime Register'!$B$5:$B$1004,$A29,'Overtime Register'!$A$5:$A$1004,"&gt;="&amp;DATE(Settings!$B$6,4,1),'Overtime Register'!$A$5:$A$1004,"&lt;"&amp;EDATE(DATE(Settings!$B$6,4,1),1)))</f>
        <v/>
      </c>
      <c r="D29" s="38" t="str">
        <f aca="false">IF($A29="","",SUMIFS('Overtime Register'!$F$5:$F$1004,'Overtime Register'!$B$5:$B$1004,$A29,'Overtime Register'!$A$5:$A$1004,"&gt;="&amp;DATE(Settings!$B$6,5,1),'Overtime Register'!$A$5:$A$1004,"&lt;"&amp;EDATE(DATE(Settings!$B$6,5,1),1)))</f>
        <v/>
      </c>
      <c r="E29" s="38" t="str">
        <f aca="false">IF($A29="","",SUMIFS('Overtime Register'!$F$5:$F$1004,'Overtime Register'!$B$5:$B$1004,$A29,'Overtime Register'!$A$5:$A$1004,"&gt;="&amp;DATE(Settings!$B$6,6,1),'Overtime Register'!$A$5:$A$1004,"&lt;"&amp;EDATE(DATE(Settings!$B$6,6,1),1)))</f>
        <v/>
      </c>
      <c r="F29" s="38" t="str">
        <f aca="false">IF($A29="","",SUMIFS('Overtime Register'!$F$5:$F$1004,'Overtime Register'!$B$5:$B$1004,$A29,'Overtime Register'!$A$5:$A$1004,"&gt;="&amp;DATE(Settings!$B$6,7,1),'Overtime Register'!$A$5:$A$1004,"&lt;"&amp;EDATE(DATE(Settings!$B$6,7,1),1)))</f>
        <v/>
      </c>
      <c r="G29" s="38" t="str">
        <f aca="false">IF($A29="","",SUMIFS('Overtime Register'!$F$5:$F$1004,'Overtime Register'!$B$5:$B$1004,$A29,'Overtime Register'!$A$5:$A$1004,"&gt;="&amp;DATE(Settings!$B$6,8,1),'Overtime Register'!$A$5:$A$1004,"&lt;"&amp;EDATE(DATE(Settings!$B$6,8,1),1)))</f>
        <v/>
      </c>
      <c r="H29" s="38" t="str">
        <f aca="false">IF($A29="","",SUMIFS('Overtime Register'!$F$5:$F$1004,'Overtime Register'!$B$5:$B$1004,$A29,'Overtime Register'!$A$5:$A$1004,"&gt;="&amp;DATE(Settings!$B$6,9,1),'Overtime Register'!$A$5:$A$1004,"&lt;"&amp;EDATE(DATE(Settings!$B$6,9,1),1)))</f>
        <v/>
      </c>
      <c r="I29" s="38" t="str">
        <f aca="false">IF($A29="","",SUMIFS('Overtime Register'!$F$5:$F$1004,'Overtime Register'!$B$5:$B$1004,$A29,'Overtime Register'!$A$5:$A$1004,"&gt;="&amp;DATE(Settings!$B$6,10,1),'Overtime Register'!$A$5:$A$1004,"&lt;"&amp;EDATE(DATE(Settings!$B$6,10,1),1)))</f>
        <v/>
      </c>
      <c r="J29" s="38" t="str">
        <f aca="false">IF($A29="","",SUMIFS('Overtime Register'!$F$5:$F$1004,'Overtime Register'!$B$5:$B$1004,$A29,'Overtime Register'!$A$5:$A$1004,"&gt;="&amp;DATE(Settings!$B$6,11,1),'Overtime Register'!$A$5:$A$1004,"&lt;"&amp;EDATE(DATE(Settings!$B$6,11,1),1)))</f>
        <v/>
      </c>
      <c r="K29" s="38" t="str">
        <f aca="false">IF($A29="","",SUMIFS('Overtime Register'!$F$5:$F$1004,'Overtime Register'!$B$5:$B$1004,$A29,'Overtime Register'!$A$5:$A$1004,"&gt;="&amp;DATE(Settings!$B$6,12,1),'Overtime Register'!$A$5:$A$1004,"&lt;"&amp;EDATE(DATE(Settings!$B$6,12,1),1)))</f>
        <v/>
      </c>
      <c r="L29" s="38" t="str">
        <f aca="false">IF($A29="","",SUMIFS('Overtime Register'!$F$5:$F$1004,'Overtime Register'!$B$5:$B$1004,$A29,'Overtime Register'!$A$5:$A$1004,"&gt;="&amp;DATE(Settings!$B$6,13,1),'Overtime Register'!$A$5:$A$1004,"&lt;"&amp;EDATE(DATE(Settings!$B$6,13,1),1)))</f>
        <v/>
      </c>
      <c r="M29" s="38" t="str">
        <f aca="false">IF($A29="","",SUMIFS('Overtime Register'!$F$5:$F$1004,'Overtime Register'!$B$5:$B$1004,$A29,'Overtime Register'!$A$5:$A$1004,"&gt;="&amp;DATE(Settings!$B$6,14,1),'Overtime Register'!$A$5:$A$1004,"&lt;"&amp;EDATE(DATE(Settings!$B$6,14,1),1)))</f>
        <v/>
      </c>
      <c r="N29" s="38" t="str">
        <f aca="false">IF($A29="","",SUMIFS('Overtime Register'!$F$5:$F$1004,'Overtime Register'!$B$5:$B$1004,$A29,'Overtime Register'!$A$5:$A$1004,"&gt;="&amp;DATE(Settings!$B$6,15,1),'Overtime Register'!$A$5:$A$1004,"&lt;"&amp;EDATE(DATE(Settings!$B$6,15,1),1)))</f>
        <v/>
      </c>
      <c r="O29" s="39" t="str">
        <f aca="false">IF(A29="","",SUM(C29:N29))</f>
        <v/>
      </c>
      <c r="P29" s="34" t="str">
        <f aca="false">IF(A29="","",SUMIFS('Overtime Register'!$H$5:$H$1004,'Overtime Register'!$B$5:$B$1004,A29,'Overtime Register'!$A$5:$A$1004,"&gt;="&amp;DATE(Settings!$B$6,4,1),'Overtime Register'!$A$5:$A$1004,"&lt;"&amp;DATE(Settings!$B$6+1,4,1)))</f>
        <v/>
      </c>
      <c r="Q29" s="40" t="str">
        <f aca="false">IF(A29="","",MAX(SUM(C29:E29),SUM(F29:H29),SUM(I29:K29),SUM(L29:N29)))</f>
        <v/>
      </c>
      <c r="R29" s="35" t="str">
        <f aca="false">IF(A29="","",IF(Q29&gt;Settings!$B$12,"Over limit","OK"))</f>
        <v/>
      </c>
    </row>
    <row r="30" customFormat="false" ht="15" hidden="false" customHeight="true" outlineLevel="0" collapsed="false">
      <c r="A30" s="30" t="str">
        <f aca="false">IF(Employees!A30="","",Employees!A30)</f>
        <v/>
      </c>
      <c r="B30" s="30" t="str">
        <f aca="false">IF(A30="","",Employees!B30)</f>
        <v/>
      </c>
      <c r="C30" s="38" t="str">
        <f aca="false">IF($A30="","",SUMIFS('Overtime Register'!$F$5:$F$1004,'Overtime Register'!$B$5:$B$1004,$A30,'Overtime Register'!$A$5:$A$1004,"&gt;="&amp;DATE(Settings!$B$6,4,1),'Overtime Register'!$A$5:$A$1004,"&lt;"&amp;EDATE(DATE(Settings!$B$6,4,1),1)))</f>
        <v/>
      </c>
      <c r="D30" s="38" t="str">
        <f aca="false">IF($A30="","",SUMIFS('Overtime Register'!$F$5:$F$1004,'Overtime Register'!$B$5:$B$1004,$A30,'Overtime Register'!$A$5:$A$1004,"&gt;="&amp;DATE(Settings!$B$6,5,1),'Overtime Register'!$A$5:$A$1004,"&lt;"&amp;EDATE(DATE(Settings!$B$6,5,1),1)))</f>
        <v/>
      </c>
      <c r="E30" s="38" t="str">
        <f aca="false">IF($A30="","",SUMIFS('Overtime Register'!$F$5:$F$1004,'Overtime Register'!$B$5:$B$1004,$A30,'Overtime Register'!$A$5:$A$1004,"&gt;="&amp;DATE(Settings!$B$6,6,1),'Overtime Register'!$A$5:$A$1004,"&lt;"&amp;EDATE(DATE(Settings!$B$6,6,1),1)))</f>
        <v/>
      </c>
      <c r="F30" s="38" t="str">
        <f aca="false">IF($A30="","",SUMIFS('Overtime Register'!$F$5:$F$1004,'Overtime Register'!$B$5:$B$1004,$A30,'Overtime Register'!$A$5:$A$1004,"&gt;="&amp;DATE(Settings!$B$6,7,1),'Overtime Register'!$A$5:$A$1004,"&lt;"&amp;EDATE(DATE(Settings!$B$6,7,1),1)))</f>
        <v/>
      </c>
      <c r="G30" s="38" t="str">
        <f aca="false">IF($A30="","",SUMIFS('Overtime Register'!$F$5:$F$1004,'Overtime Register'!$B$5:$B$1004,$A30,'Overtime Register'!$A$5:$A$1004,"&gt;="&amp;DATE(Settings!$B$6,8,1),'Overtime Register'!$A$5:$A$1004,"&lt;"&amp;EDATE(DATE(Settings!$B$6,8,1),1)))</f>
        <v/>
      </c>
      <c r="H30" s="38" t="str">
        <f aca="false">IF($A30="","",SUMIFS('Overtime Register'!$F$5:$F$1004,'Overtime Register'!$B$5:$B$1004,$A30,'Overtime Register'!$A$5:$A$1004,"&gt;="&amp;DATE(Settings!$B$6,9,1),'Overtime Register'!$A$5:$A$1004,"&lt;"&amp;EDATE(DATE(Settings!$B$6,9,1),1)))</f>
        <v/>
      </c>
      <c r="I30" s="38" t="str">
        <f aca="false">IF($A30="","",SUMIFS('Overtime Register'!$F$5:$F$1004,'Overtime Register'!$B$5:$B$1004,$A30,'Overtime Register'!$A$5:$A$1004,"&gt;="&amp;DATE(Settings!$B$6,10,1),'Overtime Register'!$A$5:$A$1004,"&lt;"&amp;EDATE(DATE(Settings!$B$6,10,1),1)))</f>
        <v/>
      </c>
      <c r="J30" s="38" t="str">
        <f aca="false">IF($A30="","",SUMIFS('Overtime Register'!$F$5:$F$1004,'Overtime Register'!$B$5:$B$1004,$A30,'Overtime Register'!$A$5:$A$1004,"&gt;="&amp;DATE(Settings!$B$6,11,1),'Overtime Register'!$A$5:$A$1004,"&lt;"&amp;EDATE(DATE(Settings!$B$6,11,1),1)))</f>
        <v/>
      </c>
      <c r="K30" s="38" t="str">
        <f aca="false">IF($A30="","",SUMIFS('Overtime Register'!$F$5:$F$1004,'Overtime Register'!$B$5:$B$1004,$A30,'Overtime Register'!$A$5:$A$1004,"&gt;="&amp;DATE(Settings!$B$6,12,1),'Overtime Register'!$A$5:$A$1004,"&lt;"&amp;EDATE(DATE(Settings!$B$6,12,1),1)))</f>
        <v/>
      </c>
      <c r="L30" s="38" t="str">
        <f aca="false">IF($A30="","",SUMIFS('Overtime Register'!$F$5:$F$1004,'Overtime Register'!$B$5:$B$1004,$A30,'Overtime Register'!$A$5:$A$1004,"&gt;="&amp;DATE(Settings!$B$6,13,1),'Overtime Register'!$A$5:$A$1004,"&lt;"&amp;EDATE(DATE(Settings!$B$6,13,1),1)))</f>
        <v/>
      </c>
      <c r="M30" s="38" t="str">
        <f aca="false">IF($A30="","",SUMIFS('Overtime Register'!$F$5:$F$1004,'Overtime Register'!$B$5:$B$1004,$A30,'Overtime Register'!$A$5:$A$1004,"&gt;="&amp;DATE(Settings!$B$6,14,1),'Overtime Register'!$A$5:$A$1004,"&lt;"&amp;EDATE(DATE(Settings!$B$6,14,1),1)))</f>
        <v/>
      </c>
      <c r="N30" s="38" t="str">
        <f aca="false">IF($A30="","",SUMIFS('Overtime Register'!$F$5:$F$1004,'Overtime Register'!$B$5:$B$1004,$A30,'Overtime Register'!$A$5:$A$1004,"&gt;="&amp;DATE(Settings!$B$6,15,1),'Overtime Register'!$A$5:$A$1004,"&lt;"&amp;EDATE(DATE(Settings!$B$6,15,1),1)))</f>
        <v/>
      </c>
      <c r="O30" s="39" t="str">
        <f aca="false">IF(A30="","",SUM(C30:N30))</f>
        <v/>
      </c>
      <c r="P30" s="34" t="str">
        <f aca="false">IF(A30="","",SUMIFS('Overtime Register'!$H$5:$H$1004,'Overtime Register'!$B$5:$B$1004,A30,'Overtime Register'!$A$5:$A$1004,"&gt;="&amp;DATE(Settings!$B$6,4,1),'Overtime Register'!$A$5:$A$1004,"&lt;"&amp;DATE(Settings!$B$6+1,4,1)))</f>
        <v/>
      </c>
      <c r="Q30" s="40" t="str">
        <f aca="false">IF(A30="","",MAX(SUM(C30:E30),SUM(F30:H30),SUM(I30:K30),SUM(L30:N30)))</f>
        <v/>
      </c>
      <c r="R30" s="35" t="str">
        <f aca="false">IF(A30="","",IF(Q30&gt;Settings!$B$12,"Over limit","OK"))</f>
        <v/>
      </c>
    </row>
    <row r="31" customFormat="false" ht="15" hidden="false" customHeight="true" outlineLevel="0" collapsed="false">
      <c r="A31" s="30" t="str">
        <f aca="false">IF(Employees!A31="","",Employees!A31)</f>
        <v/>
      </c>
      <c r="B31" s="30" t="str">
        <f aca="false">IF(A31="","",Employees!B31)</f>
        <v/>
      </c>
      <c r="C31" s="38" t="str">
        <f aca="false">IF($A31="","",SUMIFS('Overtime Register'!$F$5:$F$1004,'Overtime Register'!$B$5:$B$1004,$A31,'Overtime Register'!$A$5:$A$1004,"&gt;="&amp;DATE(Settings!$B$6,4,1),'Overtime Register'!$A$5:$A$1004,"&lt;"&amp;EDATE(DATE(Settings!$B$6,4,1),1)))</f>
        <v/>
      </c>
      <c r="D31" s="38" t="str">
        <f aca="false">IF($A31="","",SUMIFS('Overtime Register'!$F$5:$F$1004,'Overtime Register'!$B$5:$B$1004,$A31,'Overtime Register'!$A$5:$A$1004,"&gt;="&amp;DATE(Settings!$B$6,5,1),'Overtime Register'!$A$5:$A$1004,"&lt;"&amp;EDATE(DATE(Settings!$B$6,5,1),1)))</f>
        <v/>
      </c>
      <c r="E31" s="38" t="str">
        <f aca="false">IF($A31="","",SUMIFS('Overtime Register'!$F$5:$F$1004,'Overtime Register'!$B$5:$B$1004,$A31,'Overtime Register'!$A$5:$A$1004,"&gt;="&amp;DATE(Settings!$B$6,6,1),'Overtime Register'!$A$5:$A$1004,"&lt;"&amp;EDATE(DATE(Settings!$B$6,6,1),1)))</f>
        <v/>
      </c>
      <c r="F31" s="38" t="str">
        <f aca="false">IF($A31="","",SUMIFS('Overtime Register'!$F$5:$F$1004,'Overtime Register'!$B$5:$B$1004,$A31,'Overtime Register'!$A$5:$A$1004,"&gt;="&amp;DATE(Settings!$B$6,7,1),'Overtime Register'!$A$5:$A$1004,"&lt;"&amp;EDATE(DATE(Settings!$B$6,7,1),1)))</f>
        <v/>
      </c>
      <c r="G31" s="38" t="str">
        <f aca="false">IF($A31="","",SUMIFS('Overtime Register'!$F$5:$F$1004,'Overtime Register'!$B$5:$B$1004,$A31,'Overtime Register'!$A$5:$A$1004,"&gt;="&amp;DATE(Settings!$B$6,8,1),'Overtime Register'!$A$5:$A$1004,"&lt;"&amp;EDATE(DATE(Settings!$B$6,8,1),1)))</f>
        <v/>
      </c>
      <c r="H31" s="38" t="str">
        <f aca="false">IF($A31="","",SUMIFS('Overtime Register'!$F$5:$F$1004,'Overtime Register'!$B$5:$B$1004,$A31,'Overtime Register'!$A$5:$A$1004,"&gt;="&amp;DATE(Settings!$B$6,9,1),'Overtime Register'!$A$5:$A$1004,"&lt;"&amp;EDATE(DATE(Settings!$B$6,9,1),1)))</f>
        <v/>
      </c>
      <c r="I31" s="38" t="str">
        <f aca="false">IF($A31="","",SUMIFS('Overtime Register'!$F$5:$F$1004,'Overtime Register'!$B$5:$B$1004,$A31,'Overtime Register'!$A$5:$A$1004,"&gt;="&amp;DATE(Settings!$B$6,10,1),'Overtime Register'!$A$5:$A$1004,"&lt;"&amp;EDATE(DATE(Settings!$B$6,10,1),1)))</f>
        <v/>
      </c>
      <c r="J31" s="38" t="str">
        <f aca="false">IF($A31="","",SUMIFS('Overtime Register'!$F$5:$F$1004,'Overtime Register'!$B$5:$B$1004,$A31,'Overtime Register'!$A$5:$A$1004,"&gt;="&amp;DATE(Settings!$B$6,11,1),'Overtime Register'!$A$5:$A$1004,"&lt;"&amp;EDATE(DATE(Settings!$B$6,11,1),1)))</f>
        <v/>
      </c>
      <c r="K31" s="38" t="str">
        <f aca="false">IF($A31="","",SUMIFS('Overtime Register'!$F$5:$F$1004,'Overtime Register'!$B$5:$B$1004,$A31,'Overtime Register'!$A$5:$A$1004,"&gt;="&amp;DATE(Settings!$B$6,12,1),'Overtime Register'!$A$5:$A$1004,"&lt;"&amp;EDATE(DATE(Settings!$B$6,12,1),1)))</f>
        <v/>
      </c>
      <c r="L31" s="38" t="str">
        <f aca="false">IF($A31="","",SUMIFS('Overtime Register'!$F$5:$F$1004,'Overtime Register'!$B$5:$B$1004,$A31,'Overtime Register'!$A$5:$A$1004,"&gt;="&amp;DATE(Settings!$B$6,13,1),'Overtime Register'!$A$5:$A$1004,"&lt;"&amp;EDATE(DATE(Settings!$B$6,13,1),1)))</f>
        <v/>
      </c>
      <c r="M31" s="38" t="str">
        <f aca="false">IF($A31="","",SUMIFS('Overtime Register'!$F$5:$F$1004,'Overtime Register'!$B$5:$B$1004,$A31,'Overtime Register'!$A$5:$A$1004,"&gt;="&amp;DATE(Settings!$B$6,14,1),'Overtime Register'!$A$5:$A$1004,"&lt;"&amp;EDATE(DATE(Settings!$B$6,14,1),1)))</f>
        <v/>
      </c>
      <c r="N31" s="38" t="str">
        <f aca="false">IF($A31="","",SUMIFS('Overtime Register'!$F$5:$F$1004,'Overtime Register'!$B$5:$B$1004,$A31,'Overtime Register'!$A$5:$A$1004,"&gt;="&amp;DATE(Settings!$B$6,15,1),'Overtime Register'!$A$5:$A$1004,"&lt;"&amp;EDATE(DATE(Settings!$B$6,15,1),1)))</f>
        <v/>
      </c>
      <c r="O31" s="39" t="str">
        <f aca="false">IF(A31="","",SUM(C31:N31))</f>
        <v/>
      </c>
      <c r="P31" s="34" t="str">
        <f aca="false">IF(A31="","",SUMIFS('Overtime Register'!$H$5:$H$1004,'Overtime Register'!$B$5:$B$1004,A31,'Overtime Register'!$A$5:$A$1004,"&gt;="&amp;DATE(Settings!$B$6,4,1),'Overtime Register'!$A$5:$A$1004,"&lt;"&amp;DATE(Settings!$B$6+1,4,1)))</f>
        <v/>
      </c>
      <c r="Q31" s="40" t="str">
        <f aca="false">IF(A31="","",MAX(SUM(C31:E31),SUM(F31:H31),SUM(I31:K31),SUM(L31:N31)))</f>
        <v/>
      </c>
      <c r="R31" s="35" t="str">
        <f aca="false">IF(A31="","",IF(Q31&gt;Settings!$B$12,"Over limit","OK"))</f>
        <v/>
      </c>
    </row>
    <row r="32" customFormat="false" ht="15" hidden="false" customHeight="true" outlineLevel="0" collapsed="false">
      <c r="A32" s="30" t="str">
        <f aca="false">IF(Employees!A32="","",Employees!A32)</f>
        <v/>
      </c>
      <c r="B32" s="30" t="str">
        <f aca="false">IF(A32="","",Employees!B32)</f>
        <v/>
      </c>
      <c r="C32" s="38" t="str">
        <f aca="false">IF($A32="","",SUMIFS('Overtime Register'!$F$5:$F$1004,'Overtime Register'!$B$5:$B$1004,$A32,'Overtime Register'!$A$5:$A$1004,"&gt;="&amp;DATE(Settings!$B$6,4,1),'Overtime Register'!$A$5:$A$1004,"&lt;"&amp;EDATE(DATE(Settings!$B$6,4,1),1)))</f>
        <v/>
      </c>
      <c r="D32" s="38" t="str">
        <f aca="false">IF($A32="","",SUMIFS('Overtime Register'!$F$5:$F$1004,'Overtime Register'!$B$5:$B$1004,$A32,'Overtime Register'!$A$5:$A$1004,"&gt;="&amp;DATE(Settings!$B$6,5,1),'Overtime Register'!$A$5:$A$1004,"&lt;"&amp;EDATE(DATE(Settings!$B$6,5,1),1)))</f>
        <v/>
      </c>
      <c r="E32" s="38" t="str">
        <f aca="false">IF($A32="","",SUMIFS('Overtime Register'!$F$5:$F$1004,'Overtime Register'!$B$5:$B$1004,$A32,'Overtime Register'!$A$5:$A$1004,"&gt;="&amp;DATE(Settings!$B$6,6,1),'Overtime Register'!$A$5:$A$1004,"&lt;"&amp;EDATE(DATE(Settings!$B$6,6,1),1)))</f>
        <v/>
      </c>
      <c r="F32" s="38" t="str">
        <f aca="false">IF($A32="","",SUMIFS('Overtime Register'!$F$5:$F$1004,'Overtime Register'!$B$5:$B$1004,$A32,'Overtime Register'!$A$5:$A$1004,"&gt;="&amp;DATE(Settings!$B$6,7,1),'Overtime Register'!$A$5:$A$1004,"&lt;"&amp;EDATE(DATE(Settings!$B$6,7,1),1)))</f>
        <v/>
      </c>
      <c r="G32" s="38" t="str">
        <f aca="false">IF($A32="","",SUMIFS('Overtime Register'!$F$5:$F$1004,'Overtime Register'!$B$5:$B$1004,$A32,'Overtime Register'!$A$5:$A$1004,"&gt;="&amp;DATE(Settings!$B$6,8,1),'Overtime Register'!$A$5:$A$1004,"&lt;"&amp;EDATE(DATE(Settings!$B$6,8,1),1)))</f>
        <v/>
      </c>
      <c r="H32" s="38" t="str">
        <f aca="false">IF($A32="","",SUMIFS('Overtime Register'!$F$5:$F$1004,'Overtime Register'!$B$5:$B$1004,$A32,'Overtime Register'!$A$5:$A$1004,"&gt;="&amp;DATE(Settings!$B$6,9,1),'Overtime Register'!$A$5:$A$1004,"&lt;"&amp;EDATE(DATE(Settings!$B$6,9,1),1)))</f>
        <v/>
      </c>
      <c r="I32" s="38" t="str">
        <f aca="false">IF($A32="","",SUMIFS('Overtime Register'!$F$5:$F$1004,'Overtime Register'!$B$5:$B$1004,$A32,'Overtime Register'!$A$5:$A$1004,"&gt;="&amp;DATE(Settings!$B$6,10,1),'Overtime Register'!$A$5:$A$1004,"&lt;"&amp;EDATE(DATE(Settings!$B$6,10,1),1)))</f>
        <v/>
      </c>
      <c r="J32" s="38" t="str">
        <f aca="false">IF($A32="","",SUMIFS('Overtime Register'!$F$5:$F$1004,'Overtime Register'!$B$5:$B$1004,$A32,'Overtime Register'!$A$5:$A$1004,"&gt;="&amp;DATE(Settings!$B$6,11,1),'Overtime Register'!$A$5:$A$1004,"&lt;"&amp;EDATE(DATE(Settings!$B$6,11,1),1)))</f>
        <v/>
      </c>
      <c r="K32" s="38" t="str">
        <f aca="false">IF($A32="","",SUMIFS('Overtime Register'!$F$5:$F$1004,'Overtime Register'!$B$5:$B$1004,$A32,'Overtime Register'!$A$5:$A$1004,"&gt;="&amp;DATE(Settings!$B$6,12,1),'Overtime Register'!$A$5:$A$1004,"&lt;"&amp;EDATE(DATE(Settings!$B$6,12,1),1)))</f>
        <v/>
      </c>
      <c r="L32" s="38" t="str">
        <f aca="false">IF($A32="","",SUMIFS('Overtime Register'!$F$5:$F$1004,'Overtime Register'!$B$5:$B$1004,$A32,'Overtime Register'!$A$5:$A$1004,"&gt;="&amp;DATE(Settings!$B$6,13,1),'Overtime Register'!$A$5:$A$1004,"&lt;"&amp;EDATE(DATE(Settings!$B$6,13,1),1)))</f>
        <v/>
      </c>
      <c r="M32" s="38" t="str">
        <f aca="false">IF($A32="","",SUMIFS('Overtime Register'!$F$5:$F$1004,'Overtime Register'!$B$5:$B$1004,$A32,'Overtime Register'!$A$5:$A$1004,"&gt;="&amp;DATE(Settings!$B$6,14,1),'Overtime Register'!$A$5:$A$1004,"&lt;"&amp;EDATE(DATE(Settings!$B$6,14,1),1)))</f>
        <v/>
      </c>
      <c r="N32" s="38" t="str">
        <f aca="false">IF($A32="","",SUMIFS('Overtime Register'!$F$5:$F$1004,'Overtime Register'!$B$5:$B$1004,$A32,'Overtime Register'!$A$5:$A$1004,"&gt;="&amp;DATE(Settings!$B$6,15,1),'Overtime Register'!$A$5:$A$1004,"&lt;"&amp;EDATE(DATE(Settings!$B$6,15,1),1)))</f>
        <v/>
      </c>
      <c r="O32" s="39" t="str">
        <f aca="false">IF(A32="","",SUM(C32:N32))</f>
        <v/>
      </c>
      <c r="P32" s="34" t="str">
        <f aca="false">IF(A32="","",SUMIFS('Overtime Register'!$H$5:$H$1004,'Overtime Register'!$B$5:$B$1004,A32,'Overtime Register'!$A$5:$A$1004,"&gt;="&amp;DATE(Settings!$B$6,4,1),'Overtime Register'!$A$5:$A$1004,"&lt;"&amp;DATE(Settings!$B$6+1,4,1)))</f>
        <v/>
      </c>
      <c r="Q32" s="40" t="str">
        <f aca="false">IF(A32="","",MAX(SUM(C32:E32),SUM(F32:H32),SUM(I32:K32),SUM(L32:N32)))</f>
        <v/>
      </c>
      <c r="R32" s="35" t="str">
        <f aca="false">IF(A32="","",IF(Q32&gt;Settings!$B$12,"Over limit","OK"))</f>
        <v/>
      </c>
    </row>
    <row r="33" customFormat="false" ht="15" hidden="false" customHeight="true" outlineLevel="0" collapsed="false">
      <c r="A33" s="30" t="str">
        <f aca="false">IF(Employees!A33="","",Employees!A33)</f>
        <v/>
      </c>
      <c r="B33" s="30" t="str">
        <f aca="false">IF(A33="","",Employees!B33)</f>
        <v/>
      </c>
      <c r="C33" s="38" t="str">
        <f aca="false">IF($A33="","",SUMIFS('Overtime Register'!$F$5:$F$1004,'Overtime Register'!$B$5:$B$1004,$A33,'Overtime Register'!$A$5:$A$1004,"&gt;="&amp;DATE(Settings!$B$6,4,1),'Overtime Register'!$A$5:$A$1004,"&lt;"&amp;EDATE(DATE(Settings!$B$6,4,1),1)))</f>
        <v/>
      </c>
      <c r="D33" s="38" t="str">
        <f aca="false">IF($A33="","",SUMIFS('Overtime Register'!$F$5:$F$1004,'Overtime Register'!$B$5:$B$1004,$A33,'Overtime Register'!$A$5:$A$1004,"&gt;="&amp;DATE(Settings!$B$6,5,1),'Overtime Register'!$A$5:$A$1004,"&lt;"&amp;EDATE(DATE(Settings!$B$6,5,1),1)))</f>
        <v/>
      </c>
      <c r="E33" s="38" t="str">
        <f aca="false">IF($A33="","",SUMIFS('Overtime Register'!$F$5:$F$1004,'Overtime Register'!$B$5:$B$1004,$A33,'Overtime Register'!$A$5:$A$1004,"&gt;="&amp;DATE(Settings!$B$6,6,1),'Overtime Register'!$A$5:$A$1004,"&lt;"&amp;EDATE(DATE(Settings!$B$6,6,1),1)))</f>
        <v/>
      </c>
      <c r="F33" s="38" t="str">
        <f aca="false">IF($A33="","",SUMIFS('Overtime Register'!$F$5:$F$1004,'Overtime Register'!$B$5:$B$1004,$A33,'Overtime Register'!$A$5:$A$1004,"&gt;="&amp;DATE(Settings!$B$6,7,1),'Overtime Register'!$A$5:$A$1004,"&lt;"&amp;EDATE(DATE(Settings!$B$6,7,1),1)))</f>
        <v/>
      </c>
      <c r="G33" s="38" t="str">
        <f aca="false">IF($A33="","",SUMIFS('Overtime Register'!$F$5:$F$1004,'Overtime Register'!$B$5:$B$1004,$A33,'Overtime Register'!$A$5:$A$1004,"&gt;="&amp;DATE(Settings!$B$6,8,1),'Overtime Register'!$A$5:$A$1004,"&lt;"&amp;EDATE(DATE(Settings!$B$6,8,1),1)))</f>
        <v/>
      </c>
      <c r="H33" s="38" t="str">
        <f aca="false">IF($A33="","",SUMIFS('Overtime Register'!$F$5:$F$1004,'Overtime Register'!$B$5:$B$1004,$A33,'Overtime Register'!$A$5:$A$1004,"&gt;="&amp;DATE(Settings!$B$6,9,1),'Overtime Register'!$A$5:$A$1004,"&lt;"&amp;EDATE(DATE(Settings!$B$6,9,1),1)))</f>
        <v/>
      </c>
      <c r="I33" s="38" t="str">
        <f aca="false">IF($A33="","",SUMIFS('Overtime Register'!$F$5:$F$1004,'Overtime Register'!$B$5:$B$1004,$A33,'Overtime Register'!$A$5:$A$1004,"&gt;="&amp;DATE(Settings!$B$6,10,1),'Overtime Register'!$A$5:$A$1004,"&lt;"&amp;EDATE(DATE(Settings!$B$6,10,1),1)))</f>
        <v/>
      </c>
      <c r="J33" s="38" t="str">
        <f aca="false">IF($A33="","",SUMIFS('Overtime Register'!$F$5:$F$1004,'Overtime Register'!$B$5:$B$1004,$A33,'Overtime Register'!$A$5:$A$1004,"&gt;="&amp;DATE(Settings!$B$6,11,1),'Overtime Register'!$A$5:$A$1004,"&lt;"&amp;EDATE(DATE(Settings!$B$6,11,1),1)))</f>
        <v/>
      </c>
      <c r="K33" s="38" t="str">
        <f aca="false">IF($A33="","",SUMIFS('Overtime Register'!$F$5:$F$1004,'Overtime Register'!$B$5:$B$1004,$A33,'Overtime Register'!$A$5:$A$1004,"&gt;="&amp;DATE(Settings!$B$6,12,1),'Overtime Register'!$A$5:$A$1004,"&lt;"&amp;EDATE(DATE(Settings!$B$6,12,1),1)))</f>
        <v/>
      </c>
      <c r="L33" s="38" t="str">
        <f aca="false">IF($A33="","",SUMIFS('Overtime Register'!$F$5:$F$1004,'Overtime Register'!$B$5:$B$1004,$A33,'Overtime Register'!$A$5:$A$1004,"&gt;="&amp;DATE(Settings!$B$6,13,1),'Overtime Register'!$A$5:$A$1004,"&lt;"&amp;EDATE(DATE(Settings!$B$6,13,1),1)))</f>
        <v/>
      </c>
      <c r="M33" s="38" t="str">
        <f aca="false">IF($A33="","",SUMIFS('Overtime Register'!$F$5:$F$1004,'Overtime Register'!$B$5:$B$1004,$A33,'Overtime Register'!$A$5:$A$1004,"&gt;="&amp;DATE(Settings!$B$6,14,1),'Overtime Register'!$A$5:$A$1004,"&lt;"&amp;EDATE(DATE(Settings!$B$6,14,1),1)))</f>
        <v/>
      </c>
      <c r="N33" s="38" t="str">
        <f aca="false">IF($A33="","",SUMIFS('Overtime Register'!$F$5:$F$1004,'Overtime Register'!$B$5:$B$1004,$A33,'Overtime Register'!$A$5:$A$1004,"&gt;="&amp;DATE(Settings!$B$6,15,1),'Overtime Register'!$A$5:$A$1004,"&lt;"&amp;EDATE(DATE(Settings!$B$6,15,1),1)))</f>
        <v/>
      </c>
      <c r="O33" s="39" t="str">
        <f aca="false">IF(A33="","",SUM(C33:N33))</f>
        <v/>
      </c>
      <c r="P33" s="34" t="str">
        <f aca="false">IF(A33="","",SUMIFS('Overtime Register'!$H$5:$H$1004,'Overtime Register'!$B$5:$B$1004,A33,'Overtime Register'!$A$5:$A$1004,"&gt;="&amp;DATE(Settings!$B$6,4,1),'Overtime Register'!$A$5:$A$1004,"&lt;"&amp;DATE(Settings!$B$6+1,4,1)))</f>
        <v/>
      </c>
      <c r="Q33" s="40" t="str">
        <f aca="false">IF(A33="","",MAX(SUM(C33:E33),SUM(F33:H33),SUM(I33:K33),SUM(L33:N33)))</f>
        <v/>
      </c>
      <c r="R33" s="35" t="str">
        <f aca="false">IF(A33="","",IF(Q33&gt;Settings!$B$12,"Over limit","OK"))</f>
        <v/>
      </c>
    </row>
    <row r="34" customFormat="false" ht="15" hidden="false" customHeight="true" outlineLevel="0" collapsed="false">
      <c r="A34" s="30" t="str">
        <f aca="false">IF(Employees!A34="","",Employees!A34)</f>
        <v/>
      </c>
      <c r="B34" s="30" t="str">
        <f aca="false">IF(A34="","",Employees!B34)</f>
        <v/>
      </c>
      <c r="C34" s="38" t="str">
        <f aca="false">IF($A34="","",SUMIFS('Overtime Register'!$F$5:$F$1004,'Overtime Register'!$B$5:$B$1004,$A34,'Overtime Register'!$A$5:$A$1004,"&gt;="&amp;DATE(Settings!$B$6,4,1),'Overtime Register'!$A$5:$A$1004,"&lt;"&amp;EDATE(DATE(Settings!$B$6,4,1),1)))</f>
        <v/>
      </c>
      <c r="D34" s="38" t="str">
        <f aca="false">IF($A34="","",SUMIFS('Overtime Register'!$F$5:$F$1004,'Overtime Register'!$B$5:$B$1004,$A34,'Overtime Register'!$A$5:$A$1004,"&gt;="&amp;DATE(Settings!$B$6,5,1),'Overtime Register'!$A$5:$A$1004,"&lt;"&amp;EDATE(DATE(Settings!$B$6,5,1),1)))</f>
        <v/>
      </c>
      <c r="E34" s="38" t="str">
        <f aca="false">IF($A34="","",SUMIFS('Overtime Register'!$F$5:$F$1004,'Overtime Register'!$B$5:$B$1004,$A34,'Overtime Register'!$A$5:$A$1004,"&gt;="&amp;DATE(Settings!$B$6,6,1),'Overtime Register'!$A$5:$A$1004,"&lt;"&amp;EDATE(DATE(Settings!$B$6,6,1),1)))</f>
        <v/>
      </c>
      <c r="F34" s="38" t="str">
        <f aca="false">IF($A34="","",SUMIFS('Overtime Register'!$F$5:$F$1004,'Overtime Register'!$B$5:$B$1004,$A34,'Overtime Register'!$A$5:$A$1004,"&gt;="&amp;DATE(Settings!$B$6,7,1),'Overtime Register'!$A$5:$A$1004,"&lt;"&amp;EDATE(DATE(Settings!$B$6,7,1),1)))</f>
        <v/>
      </c>
      <c r="G34" s="38" t="str">
        <f aca="false">IF($A34="","",SUMIFS('Overtime Register'!$F$5:$F$1004,'Overtime Register'!$B$5:$B$1004,$A34,'Overtime Register'!$A$5:$A$1004,"&gt;="&amp;DATE(Settings!$B$6,8,1),'Overtime Register'!$A$5:$A$1004,"&lt;"&amp;EDATE(DATE(Settings!$B$6,8,1),1)))</f>
        <v/>
      </c>
      <c r="H34" s="38" t="str">
        <f aca="false">IF($A34="","",SUMIFS('Overtime Register'!$F$5:$F$1004,'Overtime Register'!$B$5:$B$1004,$A34,'Overtime Register'!$A$5:$A$1004,"&gt;="&amp;DATE(Settings!$B$6,9,1),'Overtime Register'!$A$5:$A$1004,"&lt;"&amp;EDATE(DATE(Settings!$B$6,9,1),1)))</f>
        <v/>
      </c>
      <c r="I34" s="38" t="str">
        <f aca="false">IF($A34="","",SUMIFS('Overtime Register'!$F$5:$F$1004,'Overtime Register'!$B$5:$B$1004,$A34,'Overtime Register'!$A$5:$A$1004,"&gt;="&amp;DATE(Settings!$B$6,10,1),'Overtime Register'!$A$5:$A$1004,"&lt;"&amp;EDATE(DATE(Settings!$B$6,10,1),1)))</f>
        <v/>
      </c>
      <c r="J34" s="38" t="str">
        <f aca="false">IF($A34="","",SUMIFS('Overtime Register'!$F$5:$F$1004,'Overtime Register'!$B$5:$B$1004,$A34,'Overtime Register'!$A$5:$A$1004,"&gt;="&amp;DATE(Settings!$B$6,11,1),'Overtime Register'!$A$5:$A$1004,"&lt;"&amp;EDATE(DATE(Settings!$B$6,11,1),1)))</f>
        <v/>
      </c>
      <c r="K34" s="38" t="str">
        <f aca="false">IF($A34="","",SUMIFS('Overtime Register'!$F$5:$F$1004,'Overtime Register'!$B$5:$B$1004,$A34,'Overtime Register'!$A$5:$A$1004,"&gt;="&amp;DATE(Settings!$B$6,12,1),'Overtime Register'!$A$5:$A$1004,"&lt;"&amp;EDATE(DATE(Settings!$B$6,12,1),1)))</f>
        <v/>
      </c>
      <c r="L34" s="38" t="str">
        <f aca="false">IF($A34="","",SUMIFS('Overtime Register'!$F$5:$F$1004,'Overtime Register'!$B$5:$B$1004,$A34,'Overtime Register'!$A$5:$A$1004,"&gt;="&amp;DATE(Settings!$B$6,13,1),'Overtime Register'!$A$5:$A$1004,"&lt;"&amp;EDATE(DATE(Settings!$B$6,13,1),1)))</f>
        <v/>
      </c>
      <c r="M34" s="38" t="str">
        <f aca="false">IF($A34="","",SUMIFS('Overtime Register'!$F$5:$F$1004,'Overtime Register'!$B$5:$B$1004,$A34,'Overtime Register'!$A$5:$A$1004,"&gt;="&amp;DATE(Settings!$B$6,14,1),'Overtime Register'!$A$5:$A$1004,"&lt;"&amp;EDATE(DATE(Settings!$B$6,14,1),1)))</f>
        <v/>
      </c>
      <c r="N34" s="38" t="str">
        <f aca="false">IF($A34="","",SUMIFS('Overtime Register'!$F$5:$F$1004,'Overtime Register'!$B$5:$B$1004,$A34,'Overtime Register'!$A$5:$A$1004,"&gt;="&amp;DATE(Settings!$B$6,15,1),'Overtime Register'!$A$5:$A$1004,"&lt;"&amp;EDATE(DATE(Settings!$B$6,15,1),1)))</f>
        <v/>
      </c>
      <c r="O34" s="39" t="str">
        <f aca="false">IF(A34="","",SUM(C34:N34))</f>
        <v/>
      </c>
      <c r="P34" s="34" t="str">
        <f aca="false">IF(A34="","",SUMIFS('Overtime Register'!$H$5:$H$1004,'Overtime Register'!$B$5:$B$1004,A34,'Overtime Register'!$A$5:$A$1004,"&gt;="&amp;DATE(Settings!$B$6,4,1),'Overtime Register'!$A$5:$A$1004,"&lt;"&amp;DATE(Settings!$B$6+1,4,1)))</f>
        <v/>
      </c>
      <c r="Q34" s="40" t="str">
        <f aca="false">IF(A34="","",MAX(SUM(C34:E34),SUM(F34:H34),SUM(I34:K34),SUM(L34:N34)))</f>
        <v/>
      </c>
      <c r="R34" s="35" t="str">
        <f aca="false">IF(A34="","",IF(Q34&gt;Settings!$B$12,"Over limit","OK"))</f>
        <v/>
      </c>
    </row>
    <row r="35" customFormat="false" ht="15" hidden="false" customHeight="true" outlineLevel="0" collapsed="false">
      <c r="A35" s="30" t="str">
        <f aca="false">IF(Employees!A35="","",Employees!A35)</f>
        <v/>
      </c>
      <c r="B35" s="30" t="str">
        <f aca="false">IF(A35="","",Employees!B35)</f>
        <v/>
      </c>
      <c r="C35" s="38" t="str">
        <f aca="false">IF($A35="","",SUMIFS('Overtime Register'!$F$5:$F$1004,'Overtime Register'!$B$5:$B$1004,$A35,'Overtime Register'!$A$5:$A$1004,"&gt;="&amp;DATE(Settings!$B$6,4,1),'Overtime Register'!$A$5:$A$1004,"&lt;"&amp;EDATE(DATE(Settings!$B$6,4,1),1)))</f>
        <v/>
      </c>
      <c r="D35" s="38" t="str">
        <f aca="false">IF($A35="","",SUMIFS('Overtime Register'!$F$5:$F$1004,'Overtime Register'!$B$5:$B$1004,$A35,'Overtime Register'!$A$5:$A$1004,"&gt;="&amp;DATE(Settings!$B$6,5,1),'Overtime Register'!$A$5:$A$1004,"&lt;"&amp;EDATE(DATE(Settings!$B$6,5,1),1)))</f>
        <v/>
      </c>
      <c r="E35" s="38" t="str">
        <f aca="false">IF($A35="","",SUMIFS('Overtime Register'!$F$5:$F$1004,'Overtime Register'!$B$5:$B$1004,$A35,'Overtime Register'!$A$5:$A$1004,"&gt;="&amp;DATE(Settings!$B$6,6,1),'Overtime Register'!$A$5:$A$1004,"&lt;"&amp;EDATE(DATE(Settings!$B$6,6,1),1)))</f>
        <v/>
      </c>
      <c r="F35" s="38" t="str">
        <f aca="false">IF($A35="","",SUMIFS('Overtime Register'!$F$5:$F$1004,'Overtime Register'!$B$5:$B$1004,$A35,'Overtime Register'!$A$5:$A$1004,"&gt;="&amp;DATE(Settings!$B$6,7,1),'Overtime Register'!$A$5:$A$1004,"&lt;"&amp;EDATE(DATE(Settings!$B$6,7,1),1)))</f>
        <v/>
      </c>
      <c r="G35" s="38" t="str">
        <f aca="false">IF($A35="","",SUMIFS('Overtime Register'!$F$5:$F$1004,'Overtime Register'!$B$5:$B$1004,$A35,'Overtime Register'!$A$5:$A$1004,"&gt;="&amp;DATE(Settings!$B$6,8,1),'Overtime Register'!$A$5:$A$1004,"&lt;"&amp;EDATE(DATE(Settings!$B$6,8,1),1)))</f>
        <v/>
      </c>
      <c r="H35" s="38" t="str">
        <f aca="false">IF($A35="","",SUMIFS('Overtime Register'!$F$5:$F$1004,'Overtime Register'!$B$5:$B$1004,$A35,'Overtime Register'!$A$5:$A$1004,"&gt;="&amp;DATE(Settings!$B$6,9,1),'Overtime Register'!$A$5:$A$1004,"&lt;"&amp;EDATE(DATE(Settings!$B$6,9,1),1)))</f>
        <v/>
      </c>
      <c r="I35" s="38" t="str">
        <f aca="false">IF($A35="","",SUMIFS('Overtime Register'!$F$5:$F$1004,'Overtime Register'!$B$5:$B$1004,$A35,'Overtime Register'!$A$5:$A$1004,"&gt;="&amp;DATE(Settings!$B$6,10,1),'Overtime Register'!$A$5:$A$1004,"&lt;"&amp;EDATE(DATE(Settings!$B$6,10,1),1)))</f>
        <v/>
      </c>
      <c r="J35" s="38" t="str">
        <f aca="false">IF($A35="","",SUMIFS('Overtime Register'!$F$5:$F$1004,'Overtime Register'!$B$5:$B$1004,$A35,'Overtime Register'!$A$5:$A$1004,"&gt;="&amp;DATE(Settings!$B$6,11,1),'Overtime Register'!$A$5:$A$1004,"&lt;"&amp;EDATE(DATE(Settings!$B$6,11,1),1)))</f>
        <v/>
      </c>
      <c r="K35" s="38" t="str">
        <f aca="false">IF($A35="","",SUMIFS('Overtime Register'!$F$5:$F$1004,'Overtime Register'!$B$5:$B$1004,$A35,'Overtime Register'!$A$5:$A$1004,"&gt;="&amp;DATE(Settings!$B$6,12,1),'Overtime Register'!$A$5:$A$1004,"&lt;"&amp;EDATE(DATE(Settings!$B$6,12,1),1)))</f>
        <v/>
      </c>
      <c r="L35" s="38" t="str">
        <f aca="false">IF($A35="","",SUMIFS('Overtime Register'!$F$5:$F$1004,'Overtime Register'!$B$5:$B$1004,$A35,'Overtime Register'!$A$5:$A$1004,"&gt;="&amp;DATE(Settings!$B$6,13,1),'Overtime Register'!$A$5:$A$1004,"&lt;"&amp;EDATE(DATE(Settings!$B$6,13,1),1)))</f>
        <v/>
      </c>
      <c r="M35" s="38" t="str">
        <f aca="false">IF($A35="","",SUMIFS('Overtime Register'!$F$5:$F$1004,'Overtime Register'!$B$5:$B$1004,$A35,'Overtime Register'!$A$5:$A$1004,"&gt;="&amp;DATE(Settings!$B$6,14,1),'Overtime Register'!$A$5:$A$1004,"&lt;"&amp;EDATE(DATE(Settings!$B$6,14,1),1)))</f>
        <v/>
      </c>
      <c r="N35" s="38" t="str">
        <f aca="false">IF($A35="","",SUMIFS('Overtime Register'!$F$5:$F$1004,'Overtime Register'!$B$5:$B$1004,$A35,'Overtime Register'!$A$5:$A$1004,"&gt;="&amp;DATE(Settings!$B$6,15,1),'Overtime Register'!$A$5:$A$1004,"&lt;"&amp;EDATE(DATE(Settings!$B$6,15,1),1)))</f>
        <v/>
      </c>
      <c r="O35" s="39" t="str">
        <f aca="false">IF(A35="","",SUM(C35:N35))</f>
        <v/>
      </c>
      <c r="P35" s="34" t="str">
        <f aca="false">IF(A35="","",SUMIFS('Overtime Register'!$H$5:$H$1004,'Overtime Register'!$B$5:$B$1004,A35,'Overtime Register'!$A$5:$A$1004,"&gt;="&amp;DATE(Settings!$B$6,4,1),'Overtime Register'!$A$5:$A$1004,"&lt;"&amp;DATE(Settings!$B$6+1,4,1)))</f>
        <v/>
      </c>
      <c r="Q35" s="40" t="str">
        <f aca="false">IF(A35="","",MAX(SUM(C35:E35),SUM(F35:H35),SUM(I35:K35),SUM(L35:N35)))</f>
        <v/>
      </c>
      <c r="R35" s="35" t="str">
        <f aca="false">IF(A35="","",IF(Q35&gt;Settings!$B$12,"Over limit","OK"))</f>
        <v/>
      </c>
    </row>
    <row r="36" customFormat="false" ht="15" hidden="false" customHeight="true" outlineLevel="0" collapsed="false">
      <c r="A36" s="30" t="str">
        <f aca="false">IF(Employees!A36="","",Employees!A36)</f>
        <v/>
      </c>
      <c r="B36" s="30" t="str">
        <f aca="false">IF(A36="","",Employees!B36)</f>
        <v/>
      </c>
      <c r="C36" s="38" t="str">
        <f aca="false">IF($A36="","",SUMIFS('Overtime Register'!$F$5:$F$1004,'Overtime Register'!$B$5:$B$1004,$A36,'Overtime Register'!$A$5:$A$1004,"&gt;="&amp;DATE(Settings!$B$6,4,1),'Overtime Register'!$A$5:$A$1004,"&lt;"&amp;EDATE(DATE(Settings!$B$6,4,1),1)))</f>
        <v/>
      </c>
      <c r="D36" s="38" t="str">
        <f aca="false">IF($A36="","",SUMIFS('Overtime Register'!$F$5:$F$1004,'Overtime Register'!$B$5:$B$1004,$A36,'Overtime Register'!$A$5:$A$1004,"&gt;="&amp;DATE(Settings!$B$6,5,1),'Overtime Register'!$A$5:$A$1004,"&lt;"&amp;EDATE(DATE(Settings!$B$6,5,1),1)))</f>
        <v/>
      </c>
      <c r="E36" s="38" t="str">
        <f aca="false">IF($A36="","",SUMIFS('Overtime Register'!$F$5:$F$1004,'Overtime Register'!$B$5:$B$1004,$A36,'Overtime Register'!$A$5:$A$1004,"&gt;="&amp;DATE(Settings!$B$6,6,1),'Overtime Register'!$A$5:$A$1004,"&lt;"&amp;EDATE(DATE(Settings!$B$6,6,1),1)))</f>
        <v/>
      </c>
      <c r="F36" s="38" t="str">
        <f aca="false">IF($A36="","",SUMIFS('Overtime Register'!$F$5:$F$1004,'Overtime Register'!$B$5:$B$1004,$A36,'Overtime Register'!$A$5:$A$1004,"&gt;="&amp;DATE(Settings!$B$6,7,1),'Overtime Register'!$A$5:$A$1004,"&lt;"&amp;EDATE(DATE(Settings!$B$6,7,1),1)))</f>
        <v/>
      </c>
      <c r="G36" s="38" t="str">
        <f aca="false">IF($A36="","",SUMIFS('Overtime Register'!$F$5:$F$1004,'Overtime Register'!$B$5:$B$1004,$A36,'Overtime Register'!$A$5:$A$1004,"&gt;="&amp;DATE(Settings!$B$6,8,1),'Overtime Register'!$A$5:$A$1004,"&lt;"&amp;EDATE(DATE(Settings!$B$6,8,1),1)))</f>
        <v/>
      </c>
      <c r="H36" s="38" t="str">
        <f aca="false">IF($A36="","",SUMIFS('Overtime Register'!$F$5:$F$1004,'Overtime Register'!$B$5:$B$1004,$A36,'Overtime Register'!$A$5:$A$1004,"&gt;="&amp;DATE(Settings!$B$6,9,1),'Overtime Register'!$A$5:$A$1004,"&lt;"&amp;EDATE(DATE(Settings!$B$6,9,1),1)))</f>
        <v/>
      </c>
      <c r="I36" s="38" t="str">
        <f aca="false">IF($A36="","",SUMIFS('Overtime Register'!$F$5:$F$1004,'Overtime Register'!$B$5:$B$1004,$A36,'Overtime Register'!$A$5:$A$1004,"&gt;="&amp;DATE(Settings!$B$6,10,1),'Overtime Register'!$A$5:$A$1004,"&lt;"&amp;EDATE(DATE(Settings!$B$6,10,1),1)))</f>
        <v/>
      </c>
      <c r="J36" s="38" t="str">
        <f aca="false">IF($A36="","",SUMIFS('Overtime Register'!$F$5:$F$1004,'Overtime Register'!$B$5:$B$1004,$A36,'Overtime Register'!$A$5:$A$1004,"&gt;="&amp;DATE(Settings!$B$6,11,1),'Overtime Register'!$A$5:$A$1004,"&lt;"&amp;EDATE(DATE(Settings!$B$6,11,1),1)))</f>
        <v/>
      </c>
      <c r="K36" s="38" t="str">
        <f aca="false">IF($A36="","",SUMIFS('Overtime Register'!$F$5:$F$1004,'Overtime Register'!$B$5:$B$1004,$A36,'Overtime Register'!$A$5:$A$1004,"&gt;="&amp;DATE(Settings!$B$6,12,1),'Overtime Register'!$A$5:$A$1004,"&lt;"&amp;EDATE(DATE(Settings!$B$6,12,1),1)))</f>
        <v/>
      </c>
      <c r="L36" s="38" t="str">
        <f aca="false">IF($A36="","",SUMIFS('Overtime Register'!$F$5:$F$1004,'Overtime Register'!$B$5:$B$1004,$A36,'Overtime Register'!$A$5:$A$1004,"&gt;="&amp;DATE(Settings!$B$6,13,1),'Overtime Register'!$A$5:$A$1004,"&lt;"&amp;EDATE(DATE(Settings!$B$6,13,1),1)))</f>
        <v/>
      </c>
      <c r="M36" s="38" t="str">
        <f aca="false">IF($A36="","",SUMIFS('Overtime Register'!$F$5:$F$1004,'Overtime Register'!$B$5:$B$1004,$A36,'Overtime Register'!$A$5:$A$1004,"&gt;="&amp;DATE(Settings!$B$6,14,1),'Overtime Register'!$A$5:$A$1004,"&lt;"&amp;EDATE(DATE(Settings!$B$6,14,1),1)))</f>
        <v/>
      </c>
      <c r="N36" s="38" t="str">
        <f aca="false">IF($A36="","",SUMIFS('Overtime Register'!$F$5:$F$1004,'Overtime Register'!$B$5:$B$1004,$A36,'Overtime Register'!$A$5:$A$1004,"&gt;="&amp;DATE(Settings!$B$6,15,1),'Overtime Register'!$A$5:$A$1004,"&lt;"&amp;EDATE(DATE(Settings!$B$6,15,1),1)))</f>
        <v/>
      </c>
      <c r="O36" s="39" t="str">
        <f aca="false">IF(A36="","",SUM(C36:N36))</f>
        <v/>
      </c>
      <c r="P36" s="34" t="str">
        <f aca="false">IF(A36="","",SUMIFS('Overtime Register'!$H$5:$H$1004,'Overtime Register'!$B$5:$B$1004,A36,'Overtime Register'!$A$5:$A$1004,"&gt;="&amp;DATE(Settings!$B$6,4,1),'Overtime Register'!$A$5:$A$1004,"&lt;"&amp;DATE(Settings!$B$6+1,4,1)))</f>
        <v/>
      </c>
      <c r="Q36" s="40" t="str">
        <f aca="false">IF(A36="","",MAX(SUM(C36:E36),SUM(F36:H36),SUM(I36:K36),SUM(L36:N36)))</f>
        <v/>
      </c>
      <c r="R36" s="35" t="str">
        <f aca="false">IF(A36="","",IF(Q36&gt;Settings!$B$12,"Over limit","OK"))</f>
        <v/>
      </c>
    </row>
    <row r="37" customFormat="false" ht="15" hidden="false" customHeight="true" outlineLevel="0" collapsed="false">
      <c r="A37" s="30" t="str">
        <f aca="false">IF(Employees!A37="","",Employees!A37)</f>
        <v/>
      </c>
      <c r="B37" s="30" t="str">
        <f aca="false">IF(A37="","",Employees!B37)</f>
        <v/>
      </c>
      <c r="C37" s="38" t="str">
        <f aca="false">IF($A37="","",SUMIFS('Overtime Register'!$F$5:$F$1004,'Overtime Register'!$B$5:$B$1004,$A37,'Overtime Register'!$A$5:$A$1004,"&gt;="&amp;DATE(Settings!$B$6,4,1),'Overtime Register'!$A$5:$A$1004,"&lt;"&amp;EDATE(DATE(Settings!$B$6,4,1),1)))</f>
        <v/>
      </c>
      <c r="D37" s="38" t="str">
        <f aca="false">IF($A37="","",SUMIFS('Overtime Register'!$F$5:$F$1004,'Overtime Register'!$B$5:$B$1004,$A37,'Overtime Register'!$A$5:$A$1004,"&gt;="&amp;DATE(Settings!$B$6,5,1),'Overtime Register'!$A$5:$A$1004,"&lt;"&amp;EDATE(DATE(Settings!$B$6,5,1),1)))</f>
        <v/>
      </c>
      <c r="E37" s="38" t="str">
        <f aca="false">IF($A37="","",SUMIFS('Overtime Register'!$F$5:$F$1004,'Overtime Register'!$B$5:$B$1004,$A37,'Overtime Register'!$A$5:$A$1004,"&gt;="&amp;DATE(Settings!$B$6,6,1),'Overtime Register'!$A$5:$A$1004,"&lt;"&amp;EDATE(DATE(Settings!$B$6,6,1),1)))</f>
        <v/>
      </c>
      <c r="F37" s="38" t="str">
        <f aca="false">IF($A37="","",SUMIFS('Overtime Register'!$F$5:$F$1004,'Overtime Register'!$B$5:$B$1004,$A37,'Overtime Register'!$A$5:$A$1004,"&gt;="&amp;DATE(Settings!$B$6,7,1),'Overtime Register'!$A$5:$A$1004,"&lt;"&amp;EDATE(DATE(Settings!$B$6,7,1),1)))</f>
        <v/>
      </c>
      <c r="G37" s="38" t="str">
        <f aca="false">IF($A37="","",SUMIFS('Overtime Register'!$F$5:$F$1004,'Overtime Register'!$B$5:$B$1004,$A37,'Overtime Register'!$A$5:$A$1004,"&gt;="&amp;DATE(Settings!$B$6,8,1),'Overtime Register'!$A$5:$A$1004,"&lt;"&amp;EDATE(DATE(Settings!$B$6,8,1),1)))</f>
        <v/>
      </c>
      <c r="H37" s="38" t="str">
        <f aca="false">IF($A37="","",SUMIFS('Overtime Register'!$F$5:$F$1004,'Overtime Register'!$B$5:$B$1004,$A37,'Overtime Register'!$A$5:$A$1004,"&gt;="&amp;DATE(Settings!$B$6,9,1),'Overtime Register'!$A$5:$A$1004,"&lt;"&amp;EDATE(DATE(Settings!$B$6,9,1),1)))</f>
        <v/>
      </c>
      <c r="I37" s="38" t="str">
        <f aca="false">IF($A37="","",SUMIFS('Overtime Register'!$F$5:$F$1004,'Overtime Register'!$B$5:$B$1004,$A37,'Overtime Register'!$A$5:$A$1004,"&gt;="&amp;DATE(Settings!$B$6,10,1),'Overtime Register'!$A$5:$A$1004,"&lt;"&amp;EDATE(DATE(Settings!$B$6,10,1),1)))</f>
        <v/>
      </c>
      <c r="J37" s="38" t="str">
        <f aca="false">IF($A37="","",SUMIFS('Overtime Register'!$F$5:$F$1004,'Overtime Register'!$B$5:$B$1004,$A37,'Overtime Register'!$A$5:$A$1004,"&gt;="&amp;DATE(Settings!$B$6,11,1),'Overtime Register'!$A$5:$A$1004,"&lt;"&amp;EDATE(DATE(Settings!$B$6,11,1),1)))</f>
        <v/>
      </c>
      <c r="K37" s="38" t="str">
        <f aca="false">IF($A37="","",SUMIFS('Overtime Register'!$F$5:$F$1004,'Overtime Register'!$B$5:$B$1004,$A37,'Overtime Register'!$A$5:$A$1004,"&gt;="&amp;DATE(Settings!$B$6,12,1),'Overtime Register'!$A$5:$A$1004,"&lt;"&amp;EDATE(DATE(Settings!$B$6,12,1),1)))</f>
        <v/>
      </c>
      <c r="L37" s="38" t="str">
        <f aca="false">IF($A37="","",SUMIFS('Overtime Register'!$F$5:$F$1004,'Overtime Register'!$B$5:$B$1004,$A37,'Overtime Register'!$A$5:$A$1004,"&gt;="&amp;DATE(Settings!$B$6,13,1),'Overtime Register'!$A$5:$A$1004,"&lt;"&amp;EDATE(DATE(Settings!$B$6,13,1),1)))</f>
        <v/>
      </c>
      <c r="M37" s="38" t="str">
        <f aca="false">IF($A37="","",SUMIFS('Overtime Register'!$F$5:$F$1004,'Overtime Register'!$B$5:$B$1004,$A37,'Overtime Register'!$A$5:$A$1004,"&gt;="&amp;DATE(Settings!$B$6,14,1),'Overtime Register'!$A$5:$A$1004,"&lt;"&amp;EDATE(DATE(Settings!$B$6,14,1),1)))</f>
        <v/>
      </c>
      <c r="N37" s="38" t="str">
        <f aca="false">IF($A37="","",SUMIFS('Overtime Register'!$F$5:$F$1004,'Overtime Register'!$B$5:$B$1004,$A37,'Overtime Register'!$A$5:$A$1004,"&gt;="&amp;DATE(Settings!$B$6,15,1),'Overtime Register'!$A$5:$A$1004,"&lt;"&amp;EDATE(DATE(Settings!$B$6,15,1),1)))</f>
        <v/>
      </c>
      <c r="O37" s="39" t="str">
        <f aca="false">IF(A37="","",SUM(C37:N37))</f>
        <v/>
      </c>
      <c r="P37" s="34" t="str">
        <f aca="false">IF(A37="","",SUMIFS('Overtime Register'!$H$5:$H$1004,'Overtime Register'!$B$5:$B$1004,A37,'Overtime Register'!$A$5:$A$1004,"&gt;="&amp;DATE(Settings!$B$6,4,1),'Overtime Register'!$A$5:$A$1004,"&lt;"&amp;DATE(Settings!$B$6+1,4,1)))</f>
        <v/>
      </c>
      <c r="Q37" s="40" t="str">
        <f aca="false">IF(A37="","",MAX(SUM(C37:E37),SUM(F37:H37),SUM(I37:K37),SUM(L37:N37)))</f>
        <v/>
      </c>
      <c r="R37" s="35" t="str">
        <f aca="false">IF(A37="","",IF(Q37&gt;Settings!$B$12,"Over limit","OK"))</f>
        <v/>
      </c>
    </row>
    <row r="38" customFormat="false" ht="15" hidden="false" customHeight="true" outlineLevel="0" collapsed="false">
      <c r="A38" s="30" t="str">
        <f aca="false">IF(Employees!A38="","",Employees!A38)</f>
        <v/>
      </c>
      <c r="B38" s="30" t="str">
        <f aca="false">IF(A38="","",Employees!B38)</f>
        <v/>
      </c>
      <c r="C38" s="38" t="str">
        <f aca="false">IF($A38="","",SUMIFS('Overtime Register'!$F$5:$F$1004,'Overtime Register'!$B$5:$B$1004,$A38,'Overtime Register'!$A$5:$A$1004,"&gt;="&amp;DATE(Settings!$B$6,4,1),'Overtime Register'!$A$5:$A$1004,"&lt;"&amp;EDATE(DATE(Settings!$B$6,4,1),1)))</f>
        <v/>
      </c>
      <c r="D38" s="38" t="str">
        <f aca="false">IF($A38="","",SUMIFS('Overtime Register'!$F$5:$F$1004,'Overtime Register'!$B$5:$B$1004,$A38,'Overtime Register'!$A$5:$A$1004,"&gt;="&amp;DATE(Settings!$B$6,5,1),'Overtime Register'!$A$5:$A$1004,"&lt;"&amp;EDATE(DATE(Settings!$B$6,5,1),1)))</f>
        <v/>
      </c>
      <c r="E38" s="38" t="str">
        <f aca="false">IF($A38="","",SUMIFS('Overtime Register'!$F$5:$F$1004,'Overtime Register'!$B$5:$B$1004,$A38,'Overtime Register'!$A$5:$A$1004,"&gt;="&amp;DATE(Settings!$B$6,6,1),'Overtime Register'!$A$5:$A$1004,"&lt;"&amp;EDATE(DATE(Settings!$B$6,6,1),1)))</f>
        <v/>
      </c>
      <c r="F38" s="38" t="str">
        <f aca="false">IF($A38="","",SUMIFS('Overtime Register'!$F$5:$F$1004,'Overtime Register'!$B$5:$B$1004,$A38,'Overtime Register'!$A$5:$A$1004,"&gt;="&amp;DATE(Settings!$B$6,7,1),'Overtime Register'!$A$5:$A$1004,"&lt;"&amp;EDATE(DATE(Settings!$B$6,7,1),1)))</f>
        <v/>
      </c>
      <c r="G38" s="38" t="str">
        <f aca="false">IF($A38="","",SUMIFS('Overtime Register'!$F$5:$F$1004,'Overtime Register'!$B$5:$B$1004,$A38,'Overtime Register'!$A$5:$A$1004,"&gt;="&amp;DATE(Settings!$B$6,8,1),'Overtime Register'!$A$5:$A$1004,"&lt;"&amp;EDATE(DATE(Settings!$B$6,8,1),1)))</f>
        <v/>
      </c>
      <c r="H38" s="38" t="str">
        <f aca="false">IF($A38="","",SUMIFS('Overtime Register'!$F$5:$F$1004,'Overtime Register'!$B$5:$B$1004,$A38,'Overtime Register'!$A$5:$A$1004,"&gt;="&amp;DATE(Settings!$B$6,9,1),'Overtime Register'!$A$5:$A$1004,"&lt;"&amp;EDATE(DATE(Settings!$B$6,9,1),1)))</f>
        <v/>
      </c>
      <c r="I38" s="38" t="str">
        <f aca="false">IF($A38="","",SUMIFS('Overtime Register'!$F$5:$F$1004,'Overtime Register'!$B$5:$B$1004,$A38,'Overtime Register'!$A$5:$A$1004,"&gt;="&amp;DATE(Settings!$B$6,10,1),'Overtime Register'!$A$5:$A$1004,"&lt;"&amp;EDATE(DATE(Settings!$B$6,10,1),1)))</f>
        <v/>
      </c>
      <c r="J38" s="38" t="str">
        <f aca="false">IF($A38="","",SUMIFS('Overtime Register'!$F$5:$F$1004,'Overtime Register'!$B$5:$B$1004,$A38,'Overtime Register'!$A$5:$A$1004,"&gt;="&amp;DATE(Settings!$B$6,11,1),'Overtime Register'!$A$5:$A$1004,"&lt;"&amp;EDATE(DATE(Settings!$B$6,11,1),1)))</f>
        <v/>
      </c>
      <c r="K38" s="38" t="str">
        <f aca="false">IF($A38="","",SUMIFS('Overtime Register'!$F$5:$F$1004,'Overtime Register'!$B$5:$B$1004,$A38,'Overtime Register'!$A$5:$A$1004,"&gt;="&amp;DATE(Settings!$B$6,12,1),'Overtime Register'!$A$5:$A$1004,"&lt;"&amp;EDATE(DATE(Settings!$B$6,12,1),1)))</f>
        <v/>
      </c>
      <c r="L38" s="38" t="str">
        <f aca="false">IF($A38="","",SUMIFS('Overtime Register'!$F$5:$F$1004,'Overtime Register'!$B$5:$B$1004,$A38,'Overtime Register'!$A$5:$A$1004,"&gt;="&amp;DATE(Settings!$B$6,13,1),'Overtime Register'!$A$5:$A$1004,"&lt;"&amp;EDATE(DATE(Settings!$B$6,13,1),1)))</f>
        <v/>
      </c>
      <c r="M38" s="38" t="str">
        <f aca="false">IF($A38="","",SUMIFS('Overtime Register'!$F$5:$F$1004,'Overtime Register'!$B$5:$B$1004,$A38,'Overtime Register'!$A$5:$A$1004,"&gt;="&amp;DATE(Settings!$B$6,14,1),'Overtime Register'!$A$5:$A$1004,"&lt;"&amp;EDATE(DATE(Settings!$B$6,14,1),1)))</f>
        <v/>
      </c>
      <c r="N38" s="38" t="str">
        <f aca="false">IF($A38="","",SUMIFS('Overtime Register'!$F$5:$F$1004,'Overtime Register'!$B$5:$B$1004,$A38,'Overtime Register'!$A$5:$A$1004,"&gt;="&amp;DATE(Settings!$B$6,15,1),'Overtime Register'!$A$5:$A$1004,"&lt;"&amp;EDATE(DATE(Settings!$B$6,15,1),1)))</f>
        <v/>
      </c>
      <c r="O38" s="39" t="str">
        <f aca="false">IF(A38="","",SUM(C38:N38))</f>
        <v/>
      </c>
      <c r="P38" s="34" t="str">
        <f aca="false">IF(A38="","",SUMIFS('Overtime Register'!$H$5:$H$1004,'Overtime Register'!$B$5:$B$1004,A38,'Overtime Register'!$A$5:$A$1004,"&gt;="&amp;DATE(Settings!$B$6,4,1),'Overtime Register'!$A$5:$A$1004,"&lt;"&amp;DATE(Settings!$B$6+1,4,1)))</f>
        <v/>
      </c>
      <c r="Q38" s="40" t="str">
        <f aca="false">IF(A38="","",MAX(SUM(C38:E38),SUM(F38:H38),SUM(I38:K38),SUM(L38:N38)))</f>
        <v/>
      </c>
      <c r="R38" s="35" t="str">
        <f aca="false">IF(A38="","",IF(Q38&gt;Settings!$B$12,"Over limit","OK"))</f>
        <v/>
      </c>
    </row>
    <row r="39" customFormat="false" ht="15" hidden="false" customHeight="true" outlineLevel="0" collapsed="false">
      <c r="A39" s="30" t="str">
        <f aca="false">IF(Employees!A39="","",Employees!A39)</f>
        <v/>
      </c>
      <c r="B39" s="30" t="str">
        <f aca="false">IF(A39="","",Employees!B39)</f>
        <v/>
      </c>
      <c r="C39" s="38" t="str">
        <f aca="false">IF($A39="","",SUMIFS('Overtime Register'!$F$5:$F$1004,'Overtime Register'!$B$5:$B$1004,$A39,'Overtime Register'!$A$5:$A$1004,"&gt;="&amp;DATE(Settings!$B$6,4,1),'Overtime Register'!$A$5:$A$1004,"&lt;"&amp;EDATE(DATE(Settings!$B$6,4,1),1)))</f>
        <v/>
      </c>
      <c r="D39" s="38" t="str">
        <f aca="false">IF($A39="","",SUMIFS('Overtime Register'!$F$5:$F$1004,'Overtime Register'!$B$5:$B$1004,$A39,'Overtime Register'!$A$5:$A$1004,"&gt;="&amp;DATE(Settings!$B$6,5,1),'Overtime Register'!$A$5:$A$1004,"&lt;"&amp;EDATE(DATE(Settings!$B$6,5,1),1)))</f>
        <v/>
      </c>
      <c r="E39" s="38" t="str">
        <f aca="false">IF($A39="","",SUMIFS('Overtime Register'!$F$5:$F$1004,'Overtime Register'!$B$5:$B$1004,$A39,'Overtime Register'!$A$5:$A$1004,"&gt;="&amp;DATE(Settings!$B$6,6,1),'Overtime Register'!$A$5:$A$1004,"&lt;"&amp;EDATE(DATE(Settings!$B$6,6,1),1)))</f>
        <v/>
      </c>
      <c r="F39" s="38" t="str">
        <f aca="false">IF($A39="","",SUMIFS('Overtime Register'!$F$5:$F$1004,'Overtime Register'!$B$5:$B$1004,$A39,'Overtime Register'!$A$5:$A$1004,"&gt;="&amp;DATE(Settings!$B$6,7,1),'Overtime Register'!$A$5:$A$1004,"&lt;"&amp;EDATE(DATE(Settings!$B$6,7,1),1)))</f>
        <v/>
      </c>
      <c r="G39" s="38" t="str">
        <f aca="false">IF($A39="","",SUMIFS('Overtime Register'!$F$5:$F$1004,'Overtime Register'!$B$5:$B$1004,$A39,'Overtime Register'!$A$5:$A$1004,"&gt;="&amp;DATE(Settings!$B$6,8,1),'Overtime Register'!$A$5:$A$1004,"&lt;"&amp;EDATE(DATE(Settings!$B$6,8,1),1)))</f>
        <v/>
      </c>
      <c r="H39" s="38" t="str">
        <f aca="false">IF($A39="","",SUMIFS('Overtime Register'!$F$5:$F$1004,'Overtime Register'!$B$5:$B$1004,$A39,'Overtime Register'!$A$5:$A$1004,"&gt;="&amp;DATE(Settings!$B$6,9,1),'Overtime Register'!$A$5:$A$1004,"&lt;"&amp;EDATE(DATE(Settings!$B$6,9,1),1)))</f>
        <v/>
      </c>
      <c r="I39" s="38" t="str">
        <f aca="false">IF($A39="","",SUMIFS('Overtime Register'!$F$5:$F$1004,'Overtime Register'!$B$5:$B$1004,$A39,'Overtime Register'!$A$5:$A$1004,"&gt;="&amp;DATE(Settings!$B$6,10,1),'Overtime Register'!$A$5:$A$1004,"&lt;"&amp;EDATE(DATE(Settings!$B$6,10,1),1)))</f>
        <v/>
      </c>
      <c r="J39" s="38" t="str">
        <f aca="false">IF($A39="","",SUMIFS('Overtime Register'!$F$5:$F$1004,'Overtime Register'!$B$5:$B$1004,$A39,'Overtime Register'!$A$5:$A$1004,"&gt;="&amp;DATE(Settings!$B$6,11,1),'Overtime Register'!$A$5:$A$1004,"&lt;"&amp;EDATE(DATE(Settings!$B$6,11,1),1)))</f>
        <v/>
      </c>
      <c r="K39" s="38" t="str">
        <f aca="false">IF($A39="","",SUMIFS('Overtime Register'!$F$5:$F$1004,'Overtime Register'!$B$5:$B$1004,$A39,'Overtime Register'!$A$5:$A$1004,"&gt;="&amp;DATE(Settings!$B$6,12,1),'Overtime Register'!$A$5:$A$1004,"&lt;"&amp;EDATE(DATE(Settings!$B$6,12,1),1)))</f>
        <v/>
      </c>
      <c r="L39" s="38" t="str">
        <f aca="false">IF($A39="","",SUMIFS('Overtime Register'!$F$5:$F$1004,'Overtime Register'!$B$5:$B$1004,$A39,'Overtime Register'!$A$5:$A$1004,"&gt;="&amp;DATE(Settings!$B$6,13,1),'Overtime Register'!$A$5:$A$1004,"&lt;"&amp;EDATE(DATE(Settings!$B$6,13,1),1)))</f>
        <v/>
      </c>
      <c r="M39" s="38" t="str">
        <f aca="false">IF($A39="","",SUMIFS('Overtime Register'!$F$5:$F$1004,'Overtime Register'!$B$5:$B$1004,$A39,'Overtime Register'!$A$5:$A$1004,"&gt;="&amp;DATE(Settings!$B$6,14,1),'Overtime Register'!$A$5:$A$1004,"&lt;"&amp;EDATE(DATE(Settings!$B$6,14,1),1)))</f>
        <v/>
      </c>
      <c r="N39" s="38" t="str">
        <f aca="false">IF($A39="","",SUMIFS('Overtime Register'!$F$5:$F$1004,'Overtime Register'!$B$5:$B$1004,$A39,'Overtime Register'!$A$5:$A$1004,"&gt;="&amp;DATE(Settings!$B$6,15,1),'Overtime Register'!$A$5:$A$1004,"&lt;"&amp;EDATE(DATE(Settings!$B$6,15,1),1)))</f>
        <v/>
      </c>
      <c r="O39" s="39" t="str">
        <f aca="false">IF(A39="","",SUM(C39:N39))</f>
        <v/>
      </c>
      <c r="P39" s="34" t="str">
        <f aca="false">IF(A39="","",SUMIFS('Overtime Register'!$H$5:$H$1004,'Overtime Register'!$B$5:$B$1004,A39,'Overtime Register'!$A$5:$A$1004,"&gt;="&amp;DATE(Settings!$B$6,4,1),'Overtime Register'!$A$5:$A$1004,"&lt;"&amp;DATE(Settings!$B$6+1,4,1)))</f>
        <v/>
      </c>
      <c r="Q39" s="40" t="str">
        <f aca="false">IF(A39="","",MAX(SUM(C39:E39),SUM(F39:H39),SUM(I39:K39),SUM(L39:N39)))</f>
        <v/>
      </c>
      <c r="R39" s="35" t="str">
        <f aca="false">IF(A39="","",IF(Q39&gt;Settings!$B$12,"Over limit","OK"))</f>
        <v/>
      </c>
    </row>
    <row r="40" customFormat="false" ht="15" hidden="false" customHeight="true" outlineLevel="0" collapsed="false">
      <c r="A40" s="30" t="str">
        <f aca="false">IF(Employees!A40="","",Employees!A40)</f>
        <v/>
      </c>
      <c r="B40" s="30" t="str">
        <f aca="false">IF(A40="","",Employees!B40)</f>
        <v/>
      </c>
      <c r="C40" s="38" t="str">
        <f aca="false">IF($A40="","",SUMIFS('Overtime Register'!$F$5:$F$1004,'Overtime Register'!$B$5:$B$1004,$A40,'Overtime Register'!$A$5:$A$1004,"&gt;="&amp;DATE(Settings!$B$6,4,1),'Overtime Register'!$A$5:$A$1004,"&lt;"&amp;EDATE(DATE(Settings!$B$6,4,1),1)))</f>
        <v/>
      </c>
      <c r="D40" s="38" t="str">
        <f aca="false">IF($A40="","",SUMIFS('Overtime Register'!$F$5:$F$1004,'Overtime Register'!$B$5:$B$1004,$A40,'Overtime Register'!$A$5:$A$1004,"&gt;="&amp;DATE(Settings!$B$6,5,1),'Overtime Register'!$A$5:$A$1004,"&lt;"&amp;EDATE(DATE(Settings!$B$6,5,1),1)))</f>
        <v/>
      </c>
      <c r="E40" s="38" t="str">
        <f aca="false">IF($A40="","",SUMIFS('Overtime Register'!$F$5:$F$1004,'Overtime Register'!$B$5:$B$1004,$A40,'Overtime Register'!$A$5:$A$1004,"&gt;="&amp;DATE(Settings!$B$6,6,1),'Overtime Register'!$A$5:$A$1004,"&lt;"&amp;EDATE(DATE(Settings!$B$6,6,1),1)))</f>
        <v/>
      </c>
      <c r="F40" s="38" t="str">
        <f aca="false">IF($A40="","",SUMIFS('Overtime Register'!$F$5:$F$1004,'Overtime Register'!$B$5:$B$1004,$A40,'Overtime Register'!$A$5:$A$1004,"&gt;="&amp;DATE(Settings!$B$6,7,1),'Overtime Register'!$A$5:$A$1004,"&lt;"&amp;EDATE(DATE(Settings!$B$6,7,1),1)))</f>
        <v/>
      </c>
      <c r="G40" s="38" t="str">
        <f aca="false">IF($A40="","",SUMIFS('Overtime Register'!$F$5:$F$1004,'Overtime Register'!$B$5:$B$1004,$A40,'Overtime Register'!$A$5:$A$1004,"&gt;="&amp;DATE(Settings!$B$6,8,1),'Overtime Register'!$A$5:$A$1004,"&lt;"&amp;EDATE(DATE(Settings!$B$6,8,1),1)))</f>
        <v/>
      </c>
      <c r="H40" s="38" t="str">
        <f aca="false">IF($A40="","",SUMIFS('Overtime Register'!$F$5:$F$1004,'Overtime Register'!$B$5:$B$1004,$A40,'Overtime Register'!$A$5:$A$1004,"&gt;="&amp;DATE(Settings!$B$6,9,1),'Overtime Register'!$A$5:$A$1004,"&lt;"&amp;EDATE(DATE(Settings!$B$6,9,1),1)))</f>
        <v/>
      </c>
      <c r="I40" s="38" t="str">
        <f aca="false">IF($A40="","",SUMIFS('Overtime Register'!$F$5:$F$1004,'Overtime Register'!$B$5:$B$1004,$A40,'Overtime Register'!$A$5:$A$1004,"&gt;="&amp;DATE(Settings!$B$6,10,1),'Overtime Register'!$A$5:$A$1004,"&lt;"&amp;EDATE(DATE(Settings!$B$6,10,1),1)))</f>
        <v/>
      </c>
      <c r="J40" s="38" t="str">
        <f aca="false">IF($A40="","",SUMIFS('Overtime Register'!$F$5:$F$1004,'Overtime Register'!$B$5:$B$1004,$A40,'Overtime Register'!$A$5:$A$1004,"&gt;="&amp;DATE(Settings!$B$6,11,1),'Overtime Register'!$A$5:$A$1004,"&lt;"&amp;EDATE(DATE(Settings!$B$6,11,1),1)))</f>
        <v/>
      </c>
      <c r="K40" s="38" t="str">
        <f aca="false">IF($A40="","",SUMIFS('Overtime Register'!$F$5:$F$1004,'Overtime Register'!$B$5:$B$1004,$A40,'Overtime Register'!$A$5:$A$1004,"&gt;="&amp;DATE(Settings!$B$6,12,1),'Overtime Register'!$A$5:$A$1004,"&lt;"&amp;EDATE(DATE(Settings!$B$6,12,1),1)))</f>
        <v/>
      </c>
      <c r="L40" s="38" t="str">
        <f aca="false">IF($A40="","",SUMIFS('Overtime Register'!$F$5:$F$1004,'Overtime Register'!$B$5:$B$1004,$A40,'Overtime Register'!$A$5:$A$1004,"&gt;="&amp;DATE(Settings!$B$6,13,1),'Overtime Register'!$A$5:$A$1004,"&lt;"&amp;EDATE(DATE(Settings!$B$6,13,1),1)))</f>
        <v/>
      </c>
      <c r="M40" s="38" t="str">
        <f aca="false">IF($A40="","",SUMIFS('Overtime Register'!$F$5:$F$1004,'Overtime Register'!$B$5:$B$1004,$A40,'Overtime Register'!$A$5:$A$1004,"&gt;="&amp;DATE(Settings!$B$6,14,1),'Overtime Register'!$A$5:$A$1004,"&lt;"&amp;EDATE(DATE(Settings!$B$6,14,1),1)))</f>
        <v/>
      </c>
      <c r="N40" s="38" t="str">
        <f aca="false">IF($A40="","",SUMIFS('Overtime Register'!$F$5:$F$1004,'Overtime Register'!$B$5:$B$1004,$A40,'Overtime Register'!$A$5:$A$1004,"&gt;="&amp;DATE(Settings!$B$6,15,1),'Overtime Register'!$A$5:$A$1004,"&lt;"&amp;EDATE(DATE(Settings!$B$6,15,1),1)))</f>
        <v/>
      </c>
      <c r="O40" s="39" t="str">
        <f aca="false">IF(A40="","",SUM(C40:N40))</f>
        <v/>
      </c>
      <c r="P40" s="34" t="str">
        <f aca="false">IF(A40="","",SUMIFS('Overtime Register'!$H$5:$H$1004,'Overtime Register'!$B$5:$B$1004,A40,'Overtime Register'!$A$5:$A$1004,"&gt;="&amp;DATE(Settings!$B$6,4,1),'Overtime Register'!$A$5:$A$1004,"&lt;"&amp;DATE(Settings!$B$6+1,4,1)))</f>
        <v/>
      </c>
      <c r="Q40" s="40" t="str">
        <f aca="false">IF(A40="","",MAX(SUM(C40:E40),SUM(F40:H40),SUM(I40:K40),SUM(L40:N40)))</f>
        <v/>
      </c>
      <c r="R40" s="35" t="str">
        <f aca="false">IF(A40="","",IF(Q40&gt;Settings!$B$12,"Over limit","OK"))</f>
        <v/>
      </c>
    </row>
    <row r="41" customFormat="false" ht="15" hidden="false" customHeight="true" outlineLevel="0" collapsed="false">
      <c r="A41" s="30" t="str">
        <f aca="false">IF(Employees!A41="","",Employees!A41)</f>
        <v/>
      </c>
      <c r="B41" s="30" t="str">
        <f aca="false">IF(A41="","",Employees!B41)</f>
        <v/>
      </c>
      <c r="C41" s="38" t="str">
        <f aca="false">IF($A41="","",SUMIFS('Overtime Register'!$F$5:$F$1004,'Overtime Register'!$B$5:$B$1004,$A41,'Overtime Register'!$A$5:$A$1004,"&gt;="&amp;DATE(Settings!$B$6,4,1),'Overtime Register'!$A$5:$A$1004,"&lt;"&amp;EDATE(DATE(Settings!$B$6,4,1),1)))</f>
        <v/>
      </c>
      <c r="D41" s="38" t="str">
        <f aca="false">IF($A41="","",SUMIFS('Overtime Register'!$F$5:$F$1004,'Overtime Register'!$B$5:$B$1004,$A41,'Overtime Register'!$A$5:$A$1004,"&gt;="&amp;DATE(Settings!$B$6,5,1),'Overtime Register'!$A$5:$A$1004,"&lt;"&amp;EDATE(DATE(Settings!$B$6,5,1),1)))</f>
        <v/>
      </c>
      <c r="E41" s="38" t="str">
        <f aca="false">IF($A41="","",SUMIFS('Overtime Register'!$F$5:$F$1004,'Overtime Register'!$B$5:$B$1004,$A41,'Overtime Register'!$A$5:$A$1004,"&gt;="&amp;DATE(Settings!$B$6,6,1),'Overtime Register'!$A$5:$A$1004,"&lt;"&amp;EDATE(DATE(Settings!$B$6,6,1),1)))</f>
        <v/>
      </c>
      <c r="F41" s="38" t="str">
        <f aca="false">IF($A41="","",SUMIFS('Overtime Register'!$F$5:$F$1004,'Overtime Register'!$B$5:$B$1004,$A41,'Overtime Register'!$A$5:$A$1004,"&gt;="&amp;DATE(Settings!$B$6,7,1),'Overtime Register'!$A$5:$A$1004,"&lt;"&amp;EDATE(DATE(Settings!$B$6,7,1),1)))</f>
        <v/>
      </c>
      <c r="G41" s="38" t="str">
        <f aca="false">IF($A41="","",SUMIFS('Overtime Register'!$F$5:$F$1004,'Overtime Register'!$B$5:$B$1004,$A41,'Overtime Register'!$A$5:$A$1004,"&gt;="&amp;DATE(Settings!$B$6,8,1),'Overtime Register'!$A$5:$A$1004,"&lt;"&amp;EDATE(DATE(Settings!$B$6,8,1),1)))</f>
        <v/>
      </c>
      <c r="H41" s="38" t="str">
        <f aca="false">IF($A41="","",SUMIFS('Overtime Register'!$F$5:$F$1004,'Overtime Register'!$B$5:$B$1004,$A41,'Overtime Register'!$A$5:$A$1004,"&gt;="&amp;DATE(Settings!$B$6,9,1),'Overtime Register'!$A$5:$A$1004,"&lt;"&amp;EDATE(DATE(Settings!$B$6,9,1),1)))</f>
        <v/>
      </c>
      <c r="I41" s="38" t="str">
        <f aca="false">IF($A41="","",SUMIFS('Overtime Register'!$F$5:$F$1004,'Overtime Register'!$B$5:$B$1004,$A41,'Overtime Register'!$A$5:$A$1004,"&gt;="&amp;DATE(Settings!$B$6,10,1),'Overtime Register'!$A$5:$A$1004,"&lt;"&amp;EDATE(DATE(Settings!$B$6,10,1),1)))</f>
        <v/>
      </c>
      <c r="J41" s="38" t="str">
        <f aca="false">IF($A41="","",SUMIFS('Overtime Register'!$F$5:$F$1004,'Overtime Register'!$B$5:$B$1004,$A41,'Overtime Register'!$A$5:$A$1004,"&gt;="&amp;DATE(Settings!$B$6,11,1),'Overtime Register'!$A$5:$A$1004,"&lt;"&amp;EDATE(DATE(Settings!$B$6,11,1),1)))</f>
        <v/>
      </c>
      <c r="K41" s="38" t="str">
        <f aca="false">IF($A41="","",SUMIFS('Overtime Register'!$F$5:$F$1004,'Overtime Register'!$B$5:$B$1004,$A41,'Overtime Register'!$A$5:$A$1004,"&gt;="&amp;DATE(Settings!$B$6,12,1),'Overtime Register'!$A$5:$A$1004,"&lt;"&amp;EDATE(DATE(Settings!$B$6,12,1),1)))</f>
        <v/>
      </c>
      <c r="L41" s="38" t="str">
        <f aca="false">IF($A41="","",SUMIFS('Overtime Register'!$F$5:$F$1004,'Overtime Register'!$B$5:$B$1004,$A41,'Overtime Register'!$A$5:$A$1004,"&gt;="&amp;DATE(Settings!$B$6,13,1),'Overtime Register'!$A$5:$A$1004,"&lt;"&amp;EDATE(DATE(Settings!$B$6,13,1),1)))</f>
        <v/>
      </c>
      <c r="M41" s="38" t="str">
        <f aca="false">IF($A41="","",SUMIFS('Overtime Register'!$F$5:$F$1004,'Overtime Register'!$B$5:$B$1004,$A41,'Overtime Register'!$A$5:$A$1004,"&gt;="&amp;DATE(Settings!$B$6,14,1),'Overtime Register'!$A$5:$A$1004,"&lt;"&amp;EDATE(DATE(Settings!$B$6,14,1),1)))</f>
        <v/>
      </c>
      <c r="N41" s="38" t="str">
        <f aca="false">IF($A41="","",SUMIFS('Overtime Register'!$F$5:$F$1004,'Overtime Register'!$B$5:$B$1004,$A41,'Overtime Register'!$A$5:$A$1004,"&gt;="&amp;DATE(Settings!$B$6,15,1),'Overtime Register'!$A$5:$A$1004,"&lt;"&amp;EDATE(DATE(Settings!$B$6,15,1),1)))</f>
        <v/>
      </c>
      <c r="O41" s="39" t="str">
        <f aca="false">IF(A41="","",SUM(C41:N41))</f>
        <v/>
      </c>
      <c r="P41" s="34" t="str">
        <f aca="false">IF(A41="","",SUMIFS('Overtime Register'!$H$5:$H$1004,'Overtime Register'!$B$5:$B$1004,A41,'Overtime Register'!$A$5:$A$1004,"&gt;="&amp;DATE(Settings!$B$6,4,1),'Overtime Register'!$A$5:$A$1004,"&lt;"&amp;DATE(Settings!$B$6+1,4,1)))</f>
        <v/>
      </c>
      <c r="Q41" s="40" t="str">
        <f aca="false">IF(A41="","",MAX(SUM(C41:E41),SUM(F41:H41),SUM(I41:K41),SUM(L41:N41)))</f>
        <v/>
      </c>
      <c r="R41" s="35" t="str">
        <f aca="false">IF(A41="","",IF(Q41&gt;Settings!$B$12,"Over limit","OK"))</f>
        <v/>
      </c>
    </row>
    <row r="42" customFormat="false" ht="15" hidden="false" customHeight="true" outlineLevel="0" collapsed="false">
      <c r="A42" s="30" t="str">
        <f aca="false">IF(Employees!A42="","",Employees!A42)</f>
        <v/>
      </c>
      <c r="B42" s="30" t="str">
        <f aca="false">IF(A42="","",Employees!B42)</f>
        <v/>
      </c>
      <c r="C42" s="38" t="str">
        <f aca="false">IF($A42="","",SUMIFS('Overtime Register'!$F$5:$F$1004,'Overtime Register'!$B$5:$B$1004,$A42,'Overtime Register'!$A$5:$A$1004,"&gt;="&amp;DATE(Settings!$B$6,4,1),'Overtime Register'!$A$5:$A$1004,"&lt;"&amp;EDATE(DATE(Settings!$B$6,4,1),1)))</f>
        <v/>
      </c>
      <c r="D42" s="38" t="str">
        <f aca="false">IF($A42="","",SUMIFS('Overtime Register'!$F$5:$F$1004,'Overtime Register'!$B$5:$B$1004,$A42,'Overtime Register'!$A$5:$A$1004,"&gt;="&amp;DATE(Settings!$B$6,5,1),'Overtime Register'!$A$5:$A$1004,"&lt;"&amp;EDATE(DATE(Settings!$B$6,5,1),1)))</f>
        <v/>
      </c>
      <c r="E42" s="38" t="str">
        <f aca="false">IF($A42="","",SUMIFS('Overtime Register'!$F$5:$F$1004,'Overtime Register'!$B$5:$B$1004,$A42,'Overtime Register'!$A$5:$A$1004,"&gt;="&amp;DATE(Settings!$B$6,6,1),'Overtime Register'!$A$5:$A$1004,"&lt;"&amp;EDATE(DATE(Settings!$B$6,6,1),1)))</f>
        <v/>
      </c>
      <c r="F42" s="38" t="str">
        <f aca="false">IF($A42="","",SUMIFS('Overtime Register'!$F$5:$F$1004,'Overtime Register'!$B$5:$B$1004,$A42,'Overtime Register'!$A$5:$A$1004,"&gt;="&amp;DATE(Settings!$B$6,7,1),'Overtime Register'!$A$5:$A$1004,"&lt;"&amp;EDATE(DATE(Settings!$B$6,7,1),1)))</f>
        <v/>
      </c>
      <c r="G42" s="38" t="str">
        <f aca="false">IF($A42="","",SUMIFS('Overtime Register'!$F$5:$F$1004,'Overtime Register'!$B$5:$B$1004,$A42,'Overtime Register'!$A$5:$A$1004,"&gt;="&amp;DATE(Settings!$B$6,8,1),'Overtime Register'!$A$5:$A$1004,"&lt;"&amp;EDATE(DATE(Settings!$B$6,8,1),1)))</f>
        <v/>
      </c>
      <c r="H42" s="38" t="str">
        <f aca="false">IF($A42="","",SUMIFS('Overtime Register'!$F$5:$F$1004,'Overtime Register'!$B$5:$B$1004,$A42,'Overtime Register'!$A$5:$A$1004,"&gt;="&amp;DATE(Settings!$B$6,9,1),'Overtime Register'!$A$5:$A$1004,"&lt;"&amp;EDATE(DATE(Settings!$B$6,9,1),1)))</f>
        <v/>
      </c>
      <c r="I42" s="38" t="str">
        <f aca="false">IF($A42="","",SUMIFS('Overtime Register'!$F$5:$F$1004,'Overtime Register'!$B$5:$B$1004,$A42,'Overtime Register'!$A$5:$A$1004,"&gt;="&amp;DATE(Settings!$B$6,10,1),'Overtime Register'!$A$5:$A$1004,"&lt;"&amp;EDATE(DATE(Settings!$B$6,10,1),1)))</f>
        <v/>
      </c>
      <c r="J42" s="38" t="str">
        <f aca="false">IF($A42="","",SUMIFS('Overtime Register'!$F$5:$F$1004,'Overtime Register'!$B$5:$B$1004,$A42,'Overtime Register'!$A$5:$A$1004,"&gt;="&amp;DATE(Settings!$B$6,11,1),'Overtime Register'!$A$5:$A$1004,"&lt;"&amp;EDATE(DATE(Settings!$B$6,11,1),1)))</f>
        <v/>
      </c>
      <c r="K42" s="38" t="str">
        <f aca="false">IF($A42="","",SUMIFS('Overtime Register'!$F$5:$F$1004,'Overtime Register'!$B$5:$B$1004,$A42,'Overtime Register'!$A$5:$A$1004,"&gt;="&amp;DATE(Settings!$B$6,12,1),'Overtime Register'!$A$5:$A$1004,"&lt;"&amp;EDATE(DATE(Settings!$B$6,12,1),1)))</f>
        <v/>
      </c>
      <c r="L42" s="38" t="str">
        <f aca="false">IF($A42="","",SUMIFS('Overtime Register'!$F$5:$F$1004,'Overtime Register'!$B$5:$B$1004,$A42,'Overtime Register'!$A$5:$A$1004,"&gt;="&amp;DATE(Settings!$B$6,13,1),'Overtime Register'!$A$5:$A$1004,"&lt;"&amp;EDATE(DATE(Settings!$B$6,13,1),1)))</f>
        <v/>
      </c>
      <c r="M42" s="38" t="str">
        <f aca="false">IF($A42="","",SUMIFS('Overtime Register'!$F$5:$F$1004,'Overtime Register'!$B$5:$B$1004,$A42,'Overtime Register'!$A$5:$A$1004,"&gt;="&amp;DATE(Settings!$B$6,14,1),'Overtime Register'!$A$5:$A$1004,"&lt;"&amp;EDATE(DATE(Settings!$B$6,14,1),1)))</f>
        <v/>
      </c>
      <c r="N42" s="38" t="str">
        <f aca="false">IF($A42="","",SUMIFS('Overtime Register'!$F$5:$F$1004,'Overtime Register'!$B$5:$B$1004,$A42,'Overtime Register'!$A$5:$A$1004,"&gt;="&amp;DATE(Settings!$B$6,15,1),'Overtime Register'!$A$5:$A$1004,"&lt;"&amp;EDATE(DATE(Settings!$B$6,15,1),1)))</f>
        <v/>
      </c>
      <c r="O42" s="39" t="str">
        <f aca="false">IF(A42="","",SUM(C42:N42))</f>
        <v/>
      </c>
      <c r="P42" s="34" t="str">
        <f aca="false">IF(A42="","",SUMIFS('Overtime Register'!$H$5:$H$1004,'Overtime Register'!$B$5:$B$1004,A42,'Overtime Register'!$A$5:$A$1004,"&gt;="&amp;DATE(Settings!$B$6,4,1),'Overtime Register'!$A$5:$A$1004,"&lt;"&amp;DATE(Settings!$B$6+1,4,1)))</f>
        <v/>
      </c>
      <c r="Q42" s="40" t="str">
        <f aca="false">IF(A42="","",MAX(SUM(C42:E42),SUM(F42:H42),SUM(I42:K42),SUM(L42:N42)))</f>
        <v/>
      </c>
      <c r="R42" s="35" t="str">
        <f aca="false">IF(A42="","",IF(Q42&gt;Settings!$B$12,"Over limit","OK"))</f>
        <v/>
      </c>
    </row>
    <row r="43" customFormat="false" ht="15" hidden="false" customHeight="true" outlineLevel="0" collapsed="false">
      <c r="A43" s="30" t="str">
        <f aca="false">IF(Employees!A43="","",Employees!A43)</f>
        <v/>
      </c>
      <c r="B43" s="30" t="str">
        <f aca="false">IF(A43="","",Employees!B43)</f>
        <v/>
      </c>
      <c r="C43" s="38" t="str">
        <f aca="false">IF($A43="","",SUMIFS('Overtime Register'!$F$5:$F$1004,'Overtime Register'!$B$5:$B$1004,$A43,'Overtime Register'!$A$5:$A$1004,"&gt;="&amp;DATE(Settings!$B$6,4,1),'Overtime Register'!$A$5:$A$1004,"&lt;"&amp;EDATE(DATE(Settings!$B$6,4,1),1)))</f>
        <v/>
      </c>
      <c r="D43" s="38" t="str">
        <f aca="false">IF($A43="","",SUMIFS('Overtime Register'!$F$5:$F$1004,'Overtime Register'!$B$5:$B$1004,$A43,'Overtime Register'!$A$5:$A$1004,"&gt;="&amp;DATE(Settings!$B$6,5,1),'Overtime Register'!$A$5:$A$1004,"&lt;"&amp;EDATE(DATE(Settings!$B$6,5,1),1)))</f>
        <v/>
      </c>
      <c r="E43" s="38" t="str">
        <f aca="false">IF($A43="","",SUMIFS('Overtime Register'!$F$5:$F$1004,'Overtime Register'!$B$5:$B$1004,$A43,'Overtime Register'!$A$5:$A$1004,"&gt;="&amp;DATE(Settings!$B$6,6,1),'Overtime Register'!$A$5:$A$1004,"&lt;"&amp;EDATE(DATE(Settings!$B$6,6,1),1)))</f>
        <v/>
      </c>
      <c r="F43" s="38" t="str">
        <f aca="false">IF($A43="","",SUMIFS('Overtime Register'!$F$5:$F$1004,'Overtime Register'!$B$5:$B$1004,$A43,'Overtime Register'!$A$5:$A$1004,"&gt;="&amp;DATE(Settings!$B$6,7,1),'Overtime Register'!$A$5:$A$1004,"&lt;"&amp;EDATE(DATE(Settings!$B$6,7,1),1)))</f>
        <v/>
      </c>
      <c r="G43" s="38" t="str">
        <f aca="false">IF($A43="","",SUMIFS('Overtime Register'!$F$5:$F$1004,'Overtime Register'!$B$5:$B$1004,$A43,'Overtime Register'!$A$5:$A$1004,"&gt;="&amp;DATE(Settings!$B$6,8,1),'Overtime Register'!$A$5:$A$1004,"&lt;"&amp;EDATE(DATE(Settings!$B$6,8,1),1)))</f>
        <v/>
      </c>
      <c r="H43" s="38" t="str">
        <f aca="false">IF($A43="","",SUMIFS('Overtime Register'!$F$5:$F$1004,'Overtime Register'!$B$5:$B$1004,$A43,'Overtime Register'!$A$5:$A$1004,"&gt;="&amp;DATE(Settings!$B$6,9,1),'Overtime Register'!$A$5:$A$1004,"&lt;"&amp;EDATE(DATE(Settings!$B$6,9,1),1)))</f>
        <v/>
      </c>
      <c r="I43" s="38" t="str">
        <f aca="false">IF($A43="","",SUMIFS('Overtime Register'!$F$5:$F$1004,'Overtime Register'!$B$5:$B$1004,$A43,'Overtime Register'!$A$5:$A$1004,"&gt;="&amp;DATE(Settings!$B$6,10,1),'Overtime Register'!$A$5:$A$1004,"&lt;"&amp;EDATE(DATE(Settings!$B$6,10,1),1)))</f>
        <v/>
      </c>
      <c r="J43" s="38" t="str">
        <f aca="false">IF($A43="","",SUMIFS('Overtime Register'!$F$5:$F$1004,'Overtime Register'!$B$5:$B$1004,$A43,'Overtime Register'!$A$5:$A$1004,"&gt;="&amp;DATE(Settings!$B$6,11,1),'Overtime Register'!$A$5:$A$1004,"&lt;"&amp;EDATE(DATE(Settings!$B$6,11,1),1)))</f>
        <v/>
      </c>
      <c r="K43" s="38" t="str">
        <f aca="false">IF($A43="","",SUMIFS('Overtime Register'!$F$5:$F$1004,'Overtime Register'!$B$5:$B$1004,$A43,'Overtime Register'!$A$5:$A$1004,"&gt;="&amp;DATE(Settings!$B$6,12,1),'Overtime Register'!$A$5:$A$1004,"&lt;"&amp;EDATE(DATE(Settings!$B$6,12,1),1)))</f>
        <v/>
      </c>
      <c r="L43" s="38" t="str">
        <f aca="false">IF($A43="","",SUMIFS('Overtime Register'!$F$5:$F$1004,'Overtime Register'!$B$5:$B$1004,$A43,'Overtime Register'!$A$5:$A$1004,"&gt;="&amp;DATE(Settings!$B$6,13,1),'Overtime Register'!$A$5:$A$1004,"&lt;"&amp;EDATE(DATE(Settings!$B$6,13,1),1)))</f>
        <v/>
      </c>
      <c r="M43" s="38" t="str">
        <f aca="false">IF($A43="","",SUMIFS('Overtime Register'!$F$5:$F$1004,'Overtime Register'!$B$5:$B$1004,$A43,'Overtime Register'!$A$5:$A$1004,"&gt;="&amp;DATE(Settings!$B$6,14,1),'Overtime Register'!$A$5:$A$1004,"&lt;"&amp;EDATE(DATE(Settings!$B$6,14,1),1)))</f>
        <v/>
      </c>
      <c r="N43" s="38" t="str">
        <f aca="false">IF($A43="","",SUMIFS('Overtime Register'!$F$5:$F$1004,'Overtime Register'!$B$5:$B$1004,$A43,'Overtime Register'!$A$5:$A$1004,"&gt;="&amp;DATE(Settings!$B$6,15,1),'Overtime Register'!$A$5:$A$1004,"&lt;"&amp;EDATE(DATE(Settings!$B$6,15,1),1)))</f>
        <v/>
      </c>
      <c r="O43" s="39" t="str">
        <f aca="false">IF(A43="","",SUM(C43:N43))</f>
        <v/>
      </c>
      <c r="P43" s="34" t="str">
        <f aca="false">IF(A43="","",SUMIFS('Overtime Register'!$H$5:$H$1004,'Overtime Register'!$B$5:$B$1004,A43,'Overtime Register'!$A$5:$A$1004,"&gt;="&amp;DATE(Settings!$B$6,4,1),'Overtime Register'!$A$5:$A$1004,"&lt;"&amp;DATE(Settings!$B$6+1,4,1)))</f>
        <v/>
      </c>
      <c r="Q43" s="40" t="str">
        <f aca="false">IF(A43="","",MAX(SUM(C43:E43),SUM(F43:H43),SUM(I43:K43),SUM(L43:N43)))</f>
        <v/>
      </c>
      <c r="R43" s="35" t="str">
        <f aca="false">IF(A43="","",IF(Q43&gt;Settings!$B$12,"Over limit","OK"))</f>
        <v/>
      </c>
    </row>
    <row r="44" customFormat="false" ht="15" hidden="false" customHeight="true" outlineLevel="0" collapsed="false">
      <c r="A44" s="30" t="str">
        <f aca="false">IF(Employees!A44="","",Employees!A44)</f>
        <v/>
      </c>
      <c r="B44" s="30" t="str">
        <f aca="false">IF(A44="","",Employees!B44)</f>
        <v/>
      </c>
      <c r="C44" s="38" t="str">
        <f aca="false">IF($A44="","",SUMIFS('Overtime Register'!$F$5:$F$1004,'Overtime Register'!$B$5:$B$1004,$A44,'Overtime Register'!$A$5:$A$1004,"&gt;="&amp;DATE(Settings!$B$6,4,1),'Overtime Register'!$A$5:$A$1004,"&lt;"&amp;EDATE(DATE(Settings!$B$6,4,1),1)))</f>
        <v/>
      </c>
      <c r="D44" s="38" t="str">
        <f aca="false">IF($A44="","",SUMIFS('Overtime Register'!$F$5:$F$1004,'Overtime Register'!$B$5:$B$1004,$A44,'Overtime Register'!$A$5:$A$1004,"&gt;="&amp;DATE(Settings!$B$6,5,1),'Overtime Register'!$A$5:$A$1004,"&lt;"&amp;EDATE(DATE(Settings!$B$6,5,1),1)))</f>
        <v/>
      </c>
      <c r="E44" s="38" t="str">
        <f aca="false">IF($A44="","",SUMIFS('Overtime Register'!$F$5:$F$1004,'Overtime Register'!$B$5:$B$1004,$A44,'Overtime Register'!$A$5:$A$1004,"&gt;="&amp;DATE(Settings!$B$6,6,1),'Overtime Register'!$A$5:$A$1004,"&lt;"&amp;EDATE(DATE(Settings!$B$6,6,1),1)))</f>
        <v/>
      </c>
      <c r="F44" s="38" t="str">
        <f aca="false">IF($A44="","",SUMIFS('Overtime Register'!$F$5:$F$1004,'Overtime Register'!$B$5:$B$1004,$A44,'Overtime Register'!$A$5:$A$1004,"&gt;="&amp;DATE(Settings!$B$6,7,1),'Overtime Register'!$A$5:$A$1004,"&lt;"&amp;EDATE(DATE(Settings!$B$6,7,1),1)))</f>
        <v/>
      </c>
      <c r="G44" s="38" t="str">
        <f aca="false">IF($A44="","",SUMIFS('Overtime Register'!$F$5:$F$1004,'Overtime Register'!$B$5:$B$1004,$A44,'Overtime Register'!$A$5:$A$1004,"&gt;="&amp;DATE(Settings!$B$6,8,1),'Overtime Register'!$A$5:$A$1004,"&lt;"&amp;EDATE(DATE(Settings!$B$6,8,1),1)))</f>
        <v/>
      </c>
      <c r="H44" s="38" t="str">
        <f aca="false">IF($A44="","",SUMIFS('Overtime Register'!$F$5:$F$1004,'Overtime Register'!$B$5:$B$1004,$A44,'Overtime Register'!$A$5:$A$1004,"&gt;="&amp;DATE(Settings!$B$6,9,1),'Overtime Register'!$A$5:$A$1004,"&lt;"&amp;EDATE(DATE(Settings!$B$6,9,1),1)))</f>
        <v/>
      </c>
      <c r="I44" s="38" t="str">
        <f aca="false">IF($A44="","",SUMIFS('Overtime Register'!$F$5:$F$1004,'Overtime Register'!$B$5:$B$1004,$A44,'Overtime Register'!$A$5:$A$1004,"&gt;="&amp;DATE(Settings!$B$6,10,1),'Overtime Register'!$A$5:$A$1004,"&lt;"&amp;EDATE(DATE(Settings!$B$6,10,1),1)))</f>
        <v/>
      </c>
      <c r="J44" s="38" t="str">
        <f aca="false">IF($A44="","",SUMIFS('Overtime Register'!$F$5:$F$1004,'Overtime Register'!$B$5:$B$1004,$A44,'Overtime Register'!$A$5:$A$1004,"&gt;="&amp;DATE(Settings!$B$6,11,1),'Overtime Register'!$A$5:$A$1004,"&lt;"&amp;EDATE(DATE(Settings!$B$6,11,1),1)))</f>
        <v/>
      </c>
      <c r="K44" s="38" t="str">
        <f aca="false">IF($A44="","",SUMIFS('Overtime Register'!$F$5:$F$1004,'Overtime Register'!$B$5:$B$1004,$A44,'Overtime Register'!$A$5:$A$1004,"&gt;="&amp;DATE(Settings!$B$6,12,1),'Overtime Register'!$A$5:$A$1004,"&lt;"&amp;EDATE(DATE(Settings!$B$6,12,1),1)))</f>
        <v/>
      </c>
      <c r="L44" s="38" t="str">
        <f aca="false">IF($A44="","",SUMIFS('Overtime Register'!$F$5:$F$1004,'Overtime Register'!$B$5:$B$1004,$A44,'Overtime Register'!$A$5:$A$1004,"&gt;="&amp;DATE(Settings!$B$6,13,1),'Overtime Register'!$A$5:$A$1004,"&lt;"&amp;EDATE(DATE(Settings!$B$6,13,1),1)))</f>
        <v/>
      </c>
      <c r="M44" s="38" t="str">
        <f aca="false">IF($A44="","",SUMIFS('Overtime Register'!$F$5:$F$1004,'Overtime Register'!$B$5:$B$1004,$A44,'Overtime Register'!$A$5:$A$1004,"&gt;="&amp;DATE(Settings!$B$6,14,1),'Overtime Register'!$A$5:$A$1004,"&lt;"&amp;EDATE(DATE(Settings!$B$6,14,1),1)))</f>
        <v/>
      </c>
      <c r="N44" s="38" t="str">
        <f aca="false">IF($A44="","",SUMIFS('Overtime Register'!$F$5:$F$1004,'Overtime Register'!$B$5:$B$1004,$A44,'Overtime Register'!$A$5:$A$1004,"&gt;="&amp;DATE(Settings!$B$6,15,1),'Overtime Register'!$A$5:$A$1004,"&lt;"&amp;EDATE(DATE(Settings!$B$6,15,1),1)))</f>
        <v/>
      </c>
      <c r="O44" s="39" t="str">
        <f aca="false">IF(A44="","",SUM(C44:N44))</f>
        <v/>
      </c>
      <c r="P44" s="34" t="str">
        <f aca="false">IF(A44="","",SUMIFS('Overtime Register'!$H$5:$H$1004,'Overtime Register'!$B$5:$B$1004,A44,'Overtime Register'!$A$5:$A$1004,"&gt;="&amp;DATE(Settings!$B$6,4,1),'Overtime Register'!$A$5:$A$1004,"&lt;"&amp;DATE(Settings!$B$6+1,4,1)))</f>
        <v/>
      </c>
      <c r="Q44" s="40" t="str">
        <f aca="false">IF(A44="","",MAX(SUM(C44:E44),SUM(F44:H44),SUM(I44:K44),SUM(L44:N44)))</f>
        <v/>
      </c>
      <c r="R44" s="35" t="str">
        <f aca="false">IF(A44="","",IF(Q44&gt;Settings!$B$12,"Over limit","OK"))</f>
        <v/>
      </c>
    </row>
    <row r="45" customFormat="false" ht="15" hidden="false" customHeight="true" outlineLevel="0" collapsed="false">
      <c r="A45" s="30" t="str">
        <f aca="false">IF(Employees!A45="","",Employees!A45)</f>
        <v/>
      </c>
      <c r="B45" s="30" t="str">
        <f aca="false">IF(A45="","",Employees!B45)</f>
        <v/>
      </c>
      <c r="C45" s="38" t="str">
        <f aca="false">IF($A45="","",SUMIFS('Overtime Register'!$F$5:$F$1004,'Overtime Register'!$B$5:$B$1004,$A45,'Overtime Register'!$A$5:$A$1004,"&gt;="&amp;DATE(Settings!$B$6,4,1),'Overtime Register'!$A$5:$A$1004,"&lt;"&amp;EDATE(DATE(Settings!$B$6,4,1),1)))</f>
        <v/>
      </c>
      <c r="D45" s="38" t="str">
        <f aca="false">IF($A45="","",SUMIFS('Overtime Register'!$F$5:$F$1004,'Overtime Register'!$B$5:$B$1004,$A45,'Overtime Register'!$A$5:$A$1004,"&gt;="&amp;DATE(Settings!$B$6,5,1),'Overtime Register'!$A$5:$A$1004,"&lt;"&amp;EDATE(DATE(Settings!$B$6,5,1),1)))</f>
        <v/>
      </c>
      <c r="E45" s="38" t="str">
        <f aca="false">IF($A45="","",SUMIFS('Overtime Register'!$F$5:$F$1004,'Overtime Register'!$B$5:$B$1004,$A45,'Overtime Register'!$A$5:$A$1004,"&gt;="&amp;DATE(Settings!$B$6,6,1),'Overtime Register'!$A$5:$A$1004,"&lt;"&amp;EDATE(DATE(Settings!$B$6,6,1),1)))</f>
        <v/>
      </c>
      <c r="F45" s="38" t="str">
        <f aca="false">IF($A45="","",SUMIFS('Overtime Register'!$F$5:$F$1004,'Overtime Register'!$B$5:$B$1004,$A45,'Overtime Register'!$A$5:$A$1004,"&gt;="&amp;DATE(Settings!$B$6,7,1),'Overtime Register'!$A$5:$A$1004,"&lt;"&amp;EDATE(DATE(Settings!$B$6,7,1),1)))</f>
        <v/>
      </c>
      <c r="G45" s="38" t="str">
        <f aca="false">IF($A45="","",SUMIFS('Overtime Register'!$F$5:$F$1004,'Overtime Register'!$B$5:$B$1004,$A45,'Overtime Register'!$A$5:$A$1004,"&gt;="&amp;DATE(Settings!$B$6,8,1),'Overtime Register'!$A$5:$A$1004,"&lt;"&amp;EDATE(DATE(Settings!$B$6,8,1),1)))</f>
        <v/>
      </c>
      <c r="H45" s="38" t="str">
        <f aca="false">IF($A45="","",SUMIFS('Overtime Register'!$F$5:$F$1004,'Overtime Register'!$B$5:$B$1004,$A45,'Overtime Register'!$A$5:$A$1004,"&gt;="&amp;DATE(Settings!$B$6,9,1),'Overtime Register'!$A$5:$A$1004,"&lt;"&amp;EDATE(DATE(Settings!$B$6,9,1),1)))</f>
        <v/>
      </c>
      <c r="I45" s="38" t="str">
        <f aca="false">IF($A45="","",SUMIFS('Overtime Register'!$F$5:$F$1004,'Overtime Register'!$B$5:$B$1004,$A45,'Overtime Register'!$A$5:$A$1004,"&gt;="&amp;DATE(Settings!$B$6,10,1),'Overtime Register'!$A$5:$A$1004,"&lt;"&amp;EDATE(DATE(Settings!$B$6,10,1),1)))</f>
        <v/>
      </c>
      <c r="J45" s="38" t="str">
        <f aca="false">IF($A45="","",SUMIFS('Overtime Register'!$F$5:$F$1004,'Overtime Register'!$B$5:$B$1004,$A45,'Overtime Register'!$A$5:$A$1004,"&gt;="&amp;DATE(Settings!$B$6,11,1),'Overtime Register'!$A$5:$A$1004,"&lt;"&amp;EDATE(DATE(Settings!$B$6,11,1),1)))</f>
        <v/>
      </c>
      <c r="K45" s="38" t="str">
        <f aca="false">IF($A45="","",SUMIFS('Overtime Register'!$F$5:$F$1004,'Overtime Register'!$B$5:$B$1004,$A45,'Overtime Register'!$A$5:$A$1004,"&gt;="&amp;DATE(Settings!$B$6,12,1),'Overtime Register'!$A$5:$A$1004,"&lt;"&amp;EDATE(DATE(Settings!$B$6,12,1),1)))</f>
        <v/>
      </c>
      <c r="L45" s="38" t="str">
        <f aca="false">IF($A45="","",SUMIFS('Overtime Register'!$F$5:$F$1004,'Overtime Register'!$B$5:$B$1004,$A45,'Overtime Register'!$A$5:$A$1004,"&gt;="&amp;DATE(Settings!$B$6,13,1),'Overtime Register'!$A$5:$A$1004,"&lt;"&amp;EDATE(DATE(Settings!$B$6,13,1),1)))</f>
        <v/>
      </c>
      <c r="M45" s="38" t="str">
        <f aca="false">IF($A45="","",SUMIFS('Overtime Register'!$F$5:$F$1004,'Overtime Register'!$B$5:$B$1004,$A45,'Overtime Register'!$A$5:$A$1004,"&gt;="&amp;DATE(Settings!$B$6,14,1),'Overtime Register'!$A$5:$A$1004,"&lt;"&amp;EDATE(DATE(Settings!$B$6,14,1),1)))</f>
        <v/>
      </c>
      <c r="N45" s="38" t="str">
        <f aca="false">IF($A45="","",SUMIFS('Overtime Register'!$F$5:$F$1004,'Overtime Register'!$B$5:$B$1004,$A45,'Overtime Register'!$A$5:$A$1004,"&gt;="&amp;DATE(Settings!$B$6,15,1),'Overtime Register'!$A$5:$A$1004,"&lt;"&amp;EDATE(DATE(Settings!$B$6,15,1),1)))</f>
        <v/>
      </c>
      <c r="O45" s="39" t="str">
        <f aca="false">IF(A45="","",SUM(C45:N45))</f>
        <v/>
      </c>
      <c r="P45" s="34" t="str">
        <f aca="false">IF(A45="","",SUMIFS('Overtime Register'!$H$5:$H$1004,'Overtime Register'!$B$5:$B$1004,A45,'Overtime Register'!$A$5:$A$1004,"&gt;="&amp;DATE(Settings!$B$6,4,1),'Overtime Register'!$A$5:$A$1004,"&lt;"&amp;DATE(Settings!$B$6+1,4,1)))</f>
        <v/>
      </c>
      <c r="Q45" s="40" t="str">
        <f aca="false">IF(A45="","",MAX(SUM(C45:E45),SUM(F45:H45),SUM(I45:K45),SUM(L45:N45)))</f>
        <v/>
      </c>
      <c r="R45" s="35" t="str">
        <f aca="false">IF(A45="","",IF(Q45&gt;Settings!$B$12,"Over limit","OK"))</f>
        <v/>
      </c>
    </row>
    <row r="46" customFormat="false" ht="15" hidden="false" customHeight="true" outlineLevel="0" collapsed="false">
      <c r="A46" s="30" t="str">
        <f aca="false">IF(Employees!A46="","",Employees!A46)</f>
        <v/>
      </c>
      <c r="B46" s="30" t="str">
        <f aca="false">IF(A46="","",Employees!B46)</f>
        <v/>
      </c>
      <c r="C46" s="38" t="str">
        <f aca="false">IF($A46="","",SUMIFS('Overtime Register'!$F$5:$F$1004,'Overtime Register'!$B$5:$B$1004,$A46,'Overtime Register'!$A$5:$A$1004,"&gt;="&amp;DATE(Settings!$B$6,4,1),'Overtime Register'!$A$5:$A$1004,"&lt;"&amp;EDATE(DATE(Settings!$B$6,4,1),1)))</f>
        <v/>
      </c>
      <c r="D46" s="38" t="str">
        <f aca="false">IF($A46="","",SUMIFS('Overtime Register'!$F$5:$F$1004,'Overtime Register'!$B$5:$B$1004,$A46,'Overtime Register'!$A$5:$A$1004,"&gt;="&amp;DATE(Settings!$B$6,5,1),'Overtime Register'!$A$5:$A$1004,"&lt;"&amp;EDATE(DATE(Settings!$B$6,5,1),1)))</f>
        <v/>
      </c>
      <c r="E46" s="38" t="str">
        <f aca="false">IF($A46="","",SUMIFS('Overtime Register'!$F$5:$F$1004,'Overtime Register'!$B$5:$B$1004,$A46,'Overtime Register'!$A$5:$A$1004,"&gt;="&amp;DATE(Settings!$B$6,6,1),'Overtime Register'!$A$5:$A$1004,"&lt;"&amp;EDATE(DATE(Settings!$B$6,6,1),1)))</f>
        <v/>
      </c>
      <c r="F46" s="38" t="str">
        <f aca="false">IF($A46="","",SUMIFS('Overtime Register'!$F$5:$F$1004,'Overtime Register'!$B$5:$B$1004,$A46,'Overtime Register'!$A$5:$A$1004,"&gt;="&amp;DATE(Settings!$B$6,7,1),'Overtime Register'!$A$5:$A$1004,"&lt;"&amp;EDATE(DATE(Settings!$B$6,7,1),1)))</f>
        <v/>
      </c>
      <c r="G46" s="38" t="str">
        <f aca="false">IF($A46="","",SUMIFS('Overtime Register'!$F$5:$F$1004,'Overtime Register'!$B$5:$B$1004,$A46,'Overtime Register'!$A$5:$A$1004,"&gt;="&amp;DATE(Settings!$B$6,8,1),'Overtime Register'!$A$5:$A$1004,"&lt;"&amp;EDATE(DATE(Settings!$B$6,8,1),1)))</f>
        <v/>
      </c>
      <c r="H46" s="38" t="str">
        <f aca="false">IF($A46="","",SUMIFS('Overtime Register'!$F$5:$F$1004,'Overtime Register'!$B$5:$B$1004,$A46,'Overtime Register'!$A$5:$A$1004,"&gt;="&amp;DATE(Settings!$B$6,9,1),'Overtime Register'!$A$5:$A$1004,"&lt;"&amp;EDATE(DATE(Settings!$B$6,9,1),1)))</f>
        <v/>
      </c>
      <c r="I46" s="38" t="str">
        <f aca="false">IF($A46="","",SUMIFS('Overtime Register'!$F$5:$F$1004,'Overtime Register'!$B$5:$B$1004,$A46,'Overtime Register'!$A$5:$A$1004,"&gt;="&amp;DATE(Settings!$B$6,10,1),'Overtime Register'!$A$5:$A$1004,"&lt;"&amp;EDATE(DATE(Settings!$B$6,10,1),1)))</f>
        <v/>
      </c>
      <c r="J46" s="38" t="str">
        <f aca="false">IF($A46="","",SUMIFS('Overtime Register'!$F$5:$F$1004,'Overtime Register'!$B$5:$B$1004,$A46,'Overtime Register'!$A$5:$A$1004,"&gt;="&amp;DATE(Settings!$B$6,11,1),'Overtime Register'!$A$5:$A$1004,"&lt;"&amp;EDATE(DATE(Settings!$B$6,11,1),1)))</f>
        <v/>
      </c>
      <c r="K46" s="38" t="str">
        <f aca="false">IF($A46="","",SUMIFS('Overtime Register'!$F$5:$F$1004,'Overtime Register'!$B$5:$B$1004,$A46,'Overtime Register'!$A$5:$A$1004,"&gt;="&amp;DATE(Settings!$B$6,12,1),'Overtime Register'!$A$5:$A$1004,"&lt;"&amp;EDATE(DATE(Settings!$B$6,12,1),1)))</f>
        <v/>
      </c>
      <c r="L46" s="38" t="str">
        <f aca="false">IF($A46="","",SUMIFS('Overtime Register'!$F$5:$F$1004,'Overtime Register'!$B$5:$B$1004,$A46,'Overtime Register'!$A$5:$A$1004,"&gt;="&amp;DATE(Settings!$B$6,13,1),'Overtime Register'!$A$5:$A$1004,"&lt;"&amp;EDATE(DATE(Settings!$B$6,13,1),1)))</f>
        <v/>
      </c>
      <c r="M46" s="38" t="str">
        <f aca="false">IF($A46="","",SUMIFS('Overtime Register'!$F$5:$F$1004,'Overtime Register'!$B$5:$B$1004,$A46,'Overtime Register'!$A$5:$A$1004,"&gt;="&amp;DATE(Settings!$B$6,14,1),'Overtime Register'!$A$5:$A$1004,"&lt;"&amp;EDATE(DATE(Settings!$B$6,14,1),1)))</f>
        <v/>
      </c>
      <c r="N46" s="38" t="str">
        <f aca="false">IF($A46="","",SUMIFS('Overtime Register'!$F$5:$F$1004,'Overtime Register'!$B$5:$B$1004,$A46,'Overtime Register'!$A$5:$A$1004,"&gt;="&amp;DATE(Settings!$B$6,15,1),'Overtime Register'!$A$5:$A$1004,"&lt;"&amp;EDATE(DATE(Settings!$B$6,15,1),1)))</f>
        <v/>
      </c>
      <c r="O46" s="39" t="str">
        <f aca="false">IF(A46="","",SUM(C46:N46))</f>
        <v/>
      </c>
      <c r="P46" s="34" t="str">
        <f aca="false">IF(A46="","",SUMIFS('Overtime Register'!$H$5:$H$1004,'Overtime Register'!$B$5:$B$1004,A46,'Overtime Register'!$A$5:$A$1004,"&gt;="&amp;DATE(Settings!$B$6,4,1),'Overtime Register'!$A$5:$A$1004,"&lt;"&amp;DATE(Settings!$B$6+1,4,1)))</f>
        <v/>
      </c>
      <c r="Q46" s="40" t="str">
        <f aca="false">IF(A46="","",MAX(SUM(C46:E46),SUM(F46:H46),SUM(I46:K46),SUM(L46:N46)))</f>
        <v/>
      </c>
      <c r="R46" s="35" t="str">
        <f aca="false">IF(A46="","",IF(Q46&gt;Settings!$B$12,"Over limit","OK"))</f>
        <v/>
      </c>
    </row>
    <row r="47" customFormat="false" ht="15" hidden="false" customHeight="true" outlineLevel="0" collapsed="false">
      <c r="A47" s="30" t="str">
        <f aca="false">IF(Employees!A47="","",Employees!A47)</f>
        <v/>
      </c>
      <c r="B47" s="30" t="str">
        <f aca="false">IF(A47="","",Employees!B47)</f>
        <v/>
      </c>
      <c r="C47" s="38" t="str">
        <f aca="false">IF($A47="","",SUMIFS('Overtime Register'!$F$5:$F$1004,'Overtime Register'!$B$5:$B$1004,$A47,'Overtime Register'!$A$5:$A$1004,"&gt;="&amp;DATE(Settings!$B$6,4,1),'Overtime Register'!$A$5:$A$1004,"&lt;"&amp;EDATE(DATE(Settings!$B$6,4,1),1)))</f>
        <v/>
      </c>
      <c r="D47" s="38" t="str">
        <f aca="false">IF($A47="","",SUMIFS('Overtime Register'!$F$5:$F$1004,'Overtime Register'!$B$5:$B$1004,$A47,'Overtime Register'!$A$5:$A$1004,"&gt;="&amp;DATE(Settings!$B$6,5,1),'Overtime Register'!$A$5:$A$1004,"&lt;"&amp;EDATE(DATE(Settings!$B$6,5,1),1)))</f>
        <v/>
      </c>
      <c r="E47" s="38" t="str">
        <f aca="false">IF($A47="","",SUMIFS('Overtime Register'!$F$5:$F$1004,'Overtime Register'!$B$5:$B$1004,$A47,'Overtime Register'!$A$5:$A$1004,"&gt;="&amp;DATE(Settings!$B$6,6,1),'Overtime Register'!$A$5:$A$1004,"&lt;"&amp;EDATE(DATE(Settings!$B$6,6,1),1)))</f>
        <v/>
      </c>
      <c r="F47" s="38" t="str">
        <f aca="false">IF($A47="","",SUMIFS('Overtime Register'!$F$5:$F$1004,'Overtime Register'!$B$5:$B$1004,$A47,'Overtime Register'!$A$5:$A$1004,"&gt;="&amp;DATE(Settings!$B$6,7,1),'Overtime Register'!$A$5:$A$1004,"&lt;"&amp;EDATE(DATE(Settings!$B$6,7,1),1)))</f>
        <v/>
      </c>
      <c r="G47" s="38" t="str">
        <f aca="false">IF($A47="","",SUMIFS('Overtime Register'!$F$5:$F$1004,'Overtime Register'!$B$5:$B$1004,$A47,'Overtime Register'!$A$5:$A$1004,"&gt;="&amp;DATE(Settings!$B$6,8,1),'Overtime Register'!$A$5:$A$1004,"&lt;"&amp;EDATE(DATE(Settings!$B$6,8,1),1)))</f>
        <v/>
      </c>
      <c r="H47" s="38" t="str">
        <f aca="false">IF($A47="","",SUMIFS('Overtime Register'!$F$5:$F$1004,'Overtime Register'!$B$5:$B$1004,$A47,'Overtime Register'!$A$5:$A$1004,"&gt;="&amp;DATE(Settings!$B$6,9,1),'Overtime Register'!$A$5:$A$1004,"&lt;"&amp;EDATE(DATE(Settings!$B$6,9,1),1)))</f>
        <v/>
      </c>
      <c r="I47" s="38" t="str">
        <f aca="false">IF($A47="","",SUMIFS('Overtime Register'!$F$5:$F$1004,'Overtime Register'!$B$5:$B$1004,$A47,'Overtime Register'!$A$5:$A$1004,"&gt;="&amp;DATE(Settings!$B$6,10,1),'Overtime Register'!$A$5:$A$1004,"&lt;"&amp;EDATE(DATE(Settings!$B$6,10,1),1)))</f>
        <v/>
      </c>
      <c r="J47" s="38" t="str">
        <f aca="false">IF($A47="","",SUMIFS('Overtime Register'!$F$5:$F$1004,'Overtime Register'!$B$5:$B$1004,$A47,'Overtime Register'!$A$5:$A$1004,"&gt;="&amp;DATE(Settings!$B$6,11,1),'Overtime Register'!$A$5:$A$1004,"&lt;"&amp;EDATE(DATE(Settings!$B$6,11,1),1)))</f>
        <v/>
      </c>
      <c r="K47" s="38" t="str">
        <f aca="false">IF($A47="","",SUMIFS('Overtime Register'!$F$5:$F$1004,'Overtime Register'!$B$5:$B$1004,$A47,'Overtime Register'!$A$5:$A$1004,"&gt;="&amp;DATE(Settings!$B$6,12,1),'Overtime Register'!$A$5:$A$1004,"&lt;"&amp;EDATE(DATE(Settings!$B$6,12,1),1)))</f>
        <v/>
      </c>
      <c r="L47" s="38" t="str">
        <f aca="false">IF($A47="","",SUMIFS('Overtime Register'!$F$5:$F$1004,'Overtime Register'!$B$5:$B$1004,$A47,'Overtime Register'!$A$5:$A$1004,"&gt;="&amp;DATE(Settings!$B$6,13,1),'Overtime Register'!$A$5:$A$1004,"&lt;"&amp;EDATE(DATE(Settings!$B$6,13,1),1)))</f>
        <v/>
      </c>
      <c r="M47" s="38" t="str">
        <f aca="false">IF($A47="","",SUMIFS('Overtime Register'!$F$5:$F$1004,'Overtime Register'!$B$5:$B$1004,$A47,'Overtime Register'!$A$5:$A$1004,"&gt;="&amp;DATE(Settings!$B$6,14,1),'Overtime Register'!$A$5:$A$1004,"&lt;"&amp;EDATE(DATE(Settings!$B$6,14,1),1)))</f>
        <v/>
      </c>
      <c r="N47" s="38" t="str">
        <f aca="false">IF($A47="","",SUMIFS('Overtime Register'!$F$5:$F$1004,'Overtime Register'!$B$5:$B$1004,$A47,'Overtime Register'!$A$5:$A$1004,"&gt;="&amp;DATE(Settings!$B$6,15,1),'Overtime Register'!$A$5:$A$1004,"&lt;"&amp;EDATE(DATE(Settings!$B$6,15,1),1)))</f>
        <v/>
      </c>
      <c r="O47" s="39" t="str">
        <f aca="false">IF(A47="","",SUM(C47:N47))</f>
        <v/>
      </c>
      <c r="P47" s="34" t="str">
        <f aca="false">IF(A47="","",SUMIFS('Overtime Register'!$H$5:$H$1004,'Overtime Register'!$B$5:$B$1004,A47,'Overtime Register'!$A$5:$A$1004,"&gt;="&amp;DATE(Settings!$B$6,4,1),'Overtime Register'!$A$5:$A$1004,"&lt;"&amp;DATE(Settings!$B$6+1,4,1)))</f>
        <v/>
      </c>
      <c r="Q47" s="40" t="str">
        <f aca="false">IF(A47="","",MAX(SUM(C47:E47),SUM(F47:H47),SUM(I47:K47),SUM(L47:N47)))</f>
        <v/>
      </c>
      <c r="R47" s="35" t="str">
        <f aca="false">IF(A47="","",IF(Q47&gt;Settings!$B$12,"Over limit","OK"))</f>
        <v/>
      </c>
    </row>
    <row r="48" customFormat="false" ht="15" hidden="false" customHeight="true" outlineLevel="0" collapsed="false">
      <c r="A48" s="30" t="str">
        <f aca="false">IF(Employees!A48="","",Employees!A48)</f>
        <v/>
      </c>
      <c r="B48" s="30" t="str">
        <f aca="false">IF(A48="","",Employees!B48)</f>
        <v/>
      </c>
      <c r="C48" s="38" t="str">
        <f aca="false">IF($A48="","",SUMIFS('Overtime Register'!$F$5:$F$1004,'Overtime Register'!$B$5:$B$1004,$A48,'Overtime Register'!$A$5:$A$1004,"&gt;="&amp;DATE(Settings!$B$6,4,1),'Overtime Register'!$A$5:$A$1004,"&lt;"&amp;EDATE(DATE(Settings!$B$6,4,1),1)))</f>
        <v/>
      </c>
      <c r="D48" s="38" t="str">
        <f aca="false">IF($A48="","",SUMIFS('Overtime Register'!$F$5:$F$1004,'Overtime Register'!$B$5:$B$1004,$A48,'Overtime Register'!$A$5:$A$1004,"&gt;="&amp;DATE(Settings!$B$6,5,1),'Overtime Register'!$A$5:$A$1004,"&lt;"&amp;EDATE(DATE(Settings!$B$6,5,1),1)))</f>
        <v/>
      </c>
      <c r="E48" s="38" t="str">
        <f aca="false">IF($A48="","",SUMIFS('Overtime Register'!$F$5:$F$1004,'Overtime Register'!$B$5:$B$1004,$A48,'Overtime Register'!$A$5:$A$1004,"&gt;="&amp;DATE(Settings!$B$6,6,1),'Overtime Register'!$A$5:$A$1004,"&lt;"&amp;EDATE(DATE(Settings!$B$6,6,1),1)))</f>
        <v/>
      </c>
      <c r="F48" s="38" t="str">
        <f aca="false">IF($A48="","",SUMIFS('Overtime Register'!$F$5:$F$1004,'Overtime Register'!$B$5:$B$1004,$A48,'Overtime Register'!$A$5:$A$1004,"&gt;="&amp;DATE(Settings!$B$6,7,1),'Overtime Register'!$A$5:$A$1004,"&lt;"&amp;EDATE(DATE(Settings!$B$6,7,1),1)))</f>
        <v/>
      </c>
      <c r="G48" s="38" t="str">
        <f aca="false">IF($A48="","",SUMIFS('Overtime Register'!$F$5:$F$1004,'Overtime Register'!$B$5:$B$1004,$A48,'Overtime Register'!$A$5:$A$1004,"&gt;="&amp;DATE(Settings!$B$6,8,1),'Overtime Register'!$A$5:$A$1004,"&lt;"&amp;EDATE(DATE(Settings!$B$6,8,1),1)))</f>
        <v/>
      </c>
      <c r="H48" s="38" t="str">
        <f aca="false">IF($A48="","",SUMIFS('Overtime Register'!$F$5:$F$1004,'Overtime Register'!$B$5:$B$1004,$A48,'Overtime Register'!$A$5:$A$1004,"&gt;="&amp;DATE(Settings!$B$6,9,1),'Overtime Register'!$A$5:$A$1004,"&lt;"&amp;EDATE(DATE(Settings!$B$6,9,1),1)))</f>
        <v/>
      </c>
      <c r="I48" s="38" t="str">
        <f aca="false">IF($A48="","",SUMIFS('Overtime Register'!$F$5:$F$1004,'Overtime Register'!$B$5:$B$1004,$A48,'Overtime Register'!$A$5:$A$1004,"&gt;="&amp;DATE(Settings!$B$6,10,1),'Overtime Register'!$A$5:$A$1004,"&lt;"&amp;EDATE(DATE(Settings!$B$6,10,1),1)))</f>
        <v/>
      </c>
      <c r="J48" s="38" t="str">
        <f aca="false">IF($A48="","",SUMIFS('Overtime Register'!$F$5:$F$1004,'Overtime Register'!$B$5:$B$1004,$A48,'Overtime Register'!$A$5:$A$1004,"&gt;="&amp;DATE(Settings!$B$6,11,1),'Overtime Register'!$A$5:$A$1004,"&lt;"&amp;EDATE(DATE(Settings!$B$6,11,1),1)))</f>
        <v/>
      </c>
      <c r="K48" s="38" t="str">
        <f aca="false">IF($A48="","",SUMIFS('Overtime Register'!$F$5:$F$1004,'Overtime Register'!$B$5:$B$1004,$A48,'Overtime Register'!$A$5:$A$1004,"&gt;="&amp;DATE(Settings!$B$6,12,1),'Overtime Register'!$A$5:$A$1004,"&lt;"&amp;EDATE(DATE(Settings!$B$6,12,1),1)))</f>
        <v/>
      </c>
      <c r="L48" s="38" t="str">
        <f aca="false">IF($A48="","",SUMIFS('Overtime Register'!$F$5:$F$1004,'Overtime Register'!$B$5:$B$1004,$A48,'Overtime Register'!$A$5:$A$1004,"&gt;="&amp;DATE(Settings!$B$6,13,1),'Overtime Register'!$A$5:$A$1004,"&lt;"&amp;EDATE(DATE(Settings!$B$6,13,1),1)))</f>
        <v/>
      </c>
      <c r="M48" s="38" t="str">
        <f aca="false">IF($A48="","",SUMIFS('Overtime Register'!$F$5:$F$1004,'Overtime Register'!$B$5:$B$1004,$A48,'Overtime Register'!$A$5:$A$1004,"&gt;="&amp;DATE(Settings!$B$6,14,1),'Overtime Register'!$A$5:$A$1004,"&lt;"&amp;EDATE(DATE(Settings!$B$6,14,1),1)))</f>
        <v/>
      </c>
      <c r="N48" s="38" t="str">
        <f aca="false">IF($A48="","",SUMIFS('Overtime Register'!$F$5:$F$1004,'Overtime Register'!$B$5:$B$1004,$A48,'Overtime Register'!$A$5:$A$1004,"&gt;="&amp;DATE(Settings!$B$6,15,1),'Overtime Register'!$A$5:$A$1004,"&lt;"&amp;EDATE(DATE(Settings!$B$6,15,1),1)))</f>
        <v/>
      </c>
      <c r="O48" s="39" t="str">
        <f aca="false">IF(A48="","",SUM(C48:N48))</f>
        <v/>
      </c>
      <c r="P48" s="34" t="str">
        <f aca="false">IF(A48="","",SUMIFS('Overtime Register'!$H$5:$H$1004,'Overtime Register'!$B$5:$B$1004,A48,'Overtime Register'!$A$5:$A$1004,"&gt;="&amp;DATE(Settings!$B$6,4,1),'Overtime Register'!$A$5:$A$1004,"&lt;"&amp;DATE(Settings!$B$6+1,4,1)))</f>
        <v/>
      </c>
      <c r="Q48" s="40" t="str">
        <f aca="false">IF(A48="","",MAX(SUM(C48:E48),SUM(F48:H48),SUM(I48:K48),SUM(L48:N48)))</f>
        <v/>
      </c>
      <c r="R48" s="35" t="str">
        <f aca="false">IF(A48="","",IF(Q48&gt;Settings!$B$12,"Over limit","OK"))</f>
        <v/>
      </c>
    </row>
    <row r="49" customFormat="false" ht="15" hidden="false" customHeight="true" outlineLevel="0" collapsed="false">
      <c r="A49" s="30" t="str">
        <f aca="false">IF(Employees!A49="","",Employees!A49)</f>
        <v/>
      </c>
      <c r="B49" s="30" t="str">
        <f aca="false">IF(A49="","",Employees!B49)</f>
        <v/>
      </c>
      <c r="C49" s="38" t="str">
        <f aca="false">IF($A49="","",SUMIFS('Overtime Register'!$F$5:$F$1004,'Overtime Register'!$B$5:$B$1004,$A49,'Overtime Register'!$A$5:$A$1004,"&gt;="&amp;DATE(Settings!$B$6,4,1),'Overtime Register'!$A$5:$A$1004,"&lt;"&amp;EDATE(DATE(Settings!$B$6,4,1),1)))</f>
        <v/>
      </c>
      <c r="D49" s="38" t="str">
        <f aca="false">IF($A49="","",SUMIFS('Overtime Register'!$F$5:$F$1004,'Overtime Register'!$B$5:$B$1004,$A49,'Overtime Register'!$A$5:$A$1004,"&gt;="&amp;DATE(Settings!$B$6,5,1),'Overtime Register'!$A$5:$A$1004,"&lt;"&amp;EDATE(DATE(Settings!$B$6,5,1),1)))</f>
        <v/>
      </c>
      <c r="E49" s="38" t="str">
        <f aca="false">IF($A49="","",SUMIFS('Overtime Register'!$F$5:$F$1004,'Overtime Register'!$B$5:$B$1004,$A49,'Overtime Register'!$A$5:$A$1004,"&gt;="&amp;DATE(Settings!$B$6,6,1),'Overtime Register'!$A$5:$A$1004,"&lt;"&amp;EDATE(DATE(Settings!$B$6,6,1),1)))</f>
        <v/>
      </c>
      <c r="F49" s="38" t="str">
        <f aca="false">IF($A49="","",SUMIFS('Overtime Register'!$F$5:$F$1004,'Overtime Register'!$B$5:$B$1004,$A49,'Overtime Register'!$A$5:$A$1004,"&gt;="&amp;DATE(Settings!$B$6,7,1),'Overtime Register'!$A$5:$A$1004,"&lt;"&amp;EDATE(DATE(Settings!$B$6,7,1),1)))</f>
        <v/>
      </c>
      <c r="G49" s="38" t="str">
        <f aca="false">IF($A49="","",SUMIFS('Overtime Register'!$F$5:$F$1004,'Overtime Register'!$B$5:$B$1004,$A49,'Overtime Register'!$A$5:$A$1004,"&gt;="&amp;DATE(Settings!$B$6,8,1),'Overtime Register'!$A$5:$A$1004,"&lt;"&amp;EDATE(DATE(Settings!$B$6,8,1),1)))</f>
        <v/>
      </c>
      <c r="H49" s="38" t="str">
        <f aca="false">IF($A49="","",SUMIFS('Overtime Register'!$F$5:$F$1004,'Overtime Register'!$B$5:$B$1004,$A49,'Overtime Register'!$A$5:$A$1004,"&gt;="&amp;DATE(Settings!$B$6,9,1),'Overtime Register'!$A$5:$A$1004,"&lt;"&amp;EDATE(DATE(Settings!$B$6,9,1),1)))</f>
        <v/>
      </c>
      <c r="I49" s="38" t="str">
        <f aca="false">IF($A49="","",SUMIFS('Overtime Register'!$F$5:$F$1004,'Overtime Register'!$B$5:$B$1004,$A49,'Overtime Register'!$A$5:$A$1004,"&gt;="&amp;DATE(Settings!$B$6,10,1),'Overtime Register'!$A$5:$A$1004,"&lt;"&amp;EDATE(DATE(Settings!$B$6,10,1),1)))</f>
        <v/>
      </c>
      <c r="J49" s="38" t="str">
        <f aca="false">IF($A49="","",SUMIFS('Overtime Register'!$F$5:$F$1004,'Overtime Register'!$B$5:$B$1004,$A49,'Overtime Register'!$A$5:$A$1004,"&gt;="&amp;DATE(Settings!$B$6,11,1),'Overtime Register'!$A$5:$A$1004,"&lt;"&amp;EDATE(DATE(Settings!$B$6,11,1),1)))</f>
        <v/>
      </c>
      <c r="K49" s="38" t="str">
        <f aca="false">IF($A49="","",SUMIFS('Overtime Register'!$F$5:$F$1004,'Overtime Register'!$B$5:$B$1004,$A49,'Overtime Register'!$A$5:$A$1004,"&gt;="&amp;DATE(Settings!$B$6,12,1),'Overtime Register'!$A$5:$A$1004,"&lt;"&amp;EDATE(DATE(Settings!$B$6,12,1),1)))</f>
        <v/>
      </c>
      <c r="L49" s="38" t="str">
        <f aca="false">IF($A49="","",SUMIFS('Overtime Register'!$F$5:$F$1004,'Overtime Register'!$B$5:$B$1004,$A49,'Overtime Register'!$A$5:$A$1004,"&gt;="&amp;DATE(Settings!$B$6,13,1),'Overtime Register'!$A$5:$A$1004,"&lt;"&amp;EDATE(DATE(Settings!$B$6,13,1),1)))</f>
        <v/>
      </c>
      <c r="M49" s="38" t="str">
        <f aca="false">IF($A49="","",SUMIFS('Overtime Register'!$F$5:$F$1004,'Overtime Register'!$B$5:$B$1004,$A49,'Overtime Register'!$A$5:$A$1004,"&gt;="&amp;DATE(Settings!$B$6,14,1),'Overtime Register'!$A$5:$A$1004,"&lt;"&amp;EDATE(DATE(Settings!$B$6,14,1),1)))</f>
        <v/>
      </c>
      <c r="N49" s="38" t="str">
        <f aca="false">IF($A49="","",SUMIFS('Overtime Register'!$F$5:$F$1004,'Overtime Register'!$B$5:$B$1004,$A49,'Overtime Register'!$A$5:$A$1004,"&gt;="&amp;DATE(Settings!$B$6,15,1),'Overtime Register'!$A$5:$A$1004,"&lt;"&amp;EDATE(DATE(Settings!$B$6,15,1),1)))</f>
        <v/>
      </c>
      <c r="O49" s="39" t="str">
        <f aca="false">IF(A49="","",SUM(C49:N49))</f>
        <v/>
      </c>
      <c r="P49" s="34" t="str">
        <f aca="false">IF(A49="","",SUMIFS('Overtime Register'!$H$5:$H$1004,'Overtime Register'!$B$5:$B$1004,A49,'Overtime Register'!$A$5:$A$1004,"&gt;="&amp;DATE(Settings!$B$6,4,1),'Overtime Register'!$A$5:$A$1004,"&lt;"&amp;DATE(Settings!$B$6+1,4,1)))</f>
        <v/>
      </c>
      <c r="Q49" s="40" t="str">
        <f aca="false">IF(A49="","",MAX(SUM(C49:E49),SUM(F49:H49),SUM(I49:K49),SUM(L49:N49)))</f>
        <v/>
      </c>
      <c r="R49" s="35" t="str">
        <f aca="false">IF(A49="","",IF(Q49&gt;Settings!$B$12,"Over limit","OK"))</f>
        <v/>
      </c>
    </row>
    <row r="50" customFormat="false" ht="15" hidden="false" customHeight="true" outlineLevel="0" collapsed="false">
      <c r="A50" s="30" t="str">
        <f aca="false">IF(Employees!A50="","",Employees!A50)</f>
        <v/>
      </c>
      <c r="B50" s="30" t="str">
        <f aca="false">IF(A50="","",Employees!B50)</f>
        <v/>
      </c>
      <c r="C50" s="38" t="str">
        <f aca="false">IF($A50="","",SUMIFS('Overtime Register'!$F$5:$F$1004,'Overtime Register'!$B$5:$B$1004,$A50,'Overtime Register'!$A$5:$A$1004,"&gt;="&amp;DATE(Settings!$B$6,4,1),'Overtime Register'!$A$5:$A$1004,"&lt;"&amp;EDATE(DATE(Settings!$B$6,4,1),1)))</f>
        <v/>
      </c>
      <c r="D50" s="38" t="str">
        <f aca="false">IF($A50="","",SUMIFS('Overtime Register'!$F$5:$F$1004,'Overtime Register'!$B$5:$B$1004,$A50,'Overtime Register'!$A$5:$A$1004,"&gt;="&amp;DATE(Settings!$B$6,5,1),'Overtime Register'!$A$5:$A$1004,"&lt;"&amp;EDATE(DATE(Settings!$B$6,5,1),1)))</f>
        <v/>
      </c>
      <c r="E50" s="38" t="str">
        <f aca="false">IF($A50="","",SUMIFS('Overtime Register'!$F$5:$F$1004,'Overtime Register'!$B$5:$B$1004,$A50,'Overtime Register'!$A$5:$A$1004,"&gt;="&amp;DATE(Settings!$B$6,6,1),'Overtime Register'!$A$5:$A$1004,"&lt;"&amp;EDATE(DATE(Settings!$B$6,6,1),1)))</f>
        <v/>
      </c>
      <c r="F50" s="38" t="str">
        <f aca="false">IF($A50="","",SUMIFS('Overtime Register'!$F$5:$F$1004,'Overtime Register'!$B$5:$B$1004,$A50,'Overtime Register'!$A$5:$A$1004,"&gt;="&amp;DATE(Settings!$B$6,7,1),'Overtime Register'!$A$5:$A$1004,"&lt;"&amp;EDATE(DATE(Settings!$B$6,7,1),1)))</f>
        <v/>
      </c>
      <c r="G50" s="38" t="str">
        <f aca="false">IF($A50="","",SUMIFS('Overtime Register'!$F$5:$F$1004,'Overtime Register'!$B$5:$B$1004,$A50,'Overtime Register'!$A$5:$A$1004,"&gt;="&amp;DATE(Settings!$B$6,8,1),'Overtime Register'!$A$5:$A$1004,"&lt;"&amp;EDATE(DATE(Settings!$B$6,8,1),1)))</f>
        <v/>
      </c>
      <c r="H50" s="38" t="str">
        <f aca="false">IF($A50="","",SUMIFS('Overtime Register'!$F$5:$F$1004,'Overtime Register'!$B$5:$B$1004,$A50,'Overtime Register'!$A$5:$A$1004,"&gt;="&amp;DATE(Settings!$B$6,9,1),'Overtime Register'!$A$5:$A$1004,"&lt;"&amp;EDATE(DATE(Settings!$B$6,9,1),1)))</f>
        <v/>
      </c>
      <c r="I50" s="38" t="str">
        <f aca="false">IF($A50="","",SUMIFS('Overtime Register'!$F$5:$F$1004,'Overtime Register'!$B$5:$B$1004,$A50,'Overtime Register'!$A$5:$A$1004,"&gt;="&amp;DATE(Settings!$B$6,10,1),'Overtime Register'!$A$5:$A$1004,"&lt;"&amp;EDATE(DATE(Settings!$B$6,10,1),1)))</f>
        <v/>
      </c>
      <c r="J50" s="38" t="str">
        <f aca="false">IF($A50="","",SUMIFS('Overtime Register'!$F$5:$F$1004,'Overtime Register'!$B$5:$B$1004,$A50,'Overtime Register'!$A$5:$A$1004,"&gt;="&amp;DATE(Settings!$B$6,11,1),'Overtime Register'!$A$5:$A$1004,"&lt;"&amp;EDATE(DATE(Settings!$B$6,11,1),1)))</f>
        <v/>
      </c>
      <c r="K50" s="38" t="str">
        <f aca="false">IF($A50="","",SUMIFS('Overtime Register'!$F$5:$F$1004,'Overtime Register'!$B$5:$B$1004,$A50,'Overtime Register'!$A$5:$A$1004,"&gt;="&amp;DATE(Settings!$B$6,12,1),'Overtime Register'!$A$5:$A$1004,"&lt;"&amp;EDATE(DATE(Settings!$B$6,12,1),1)))</f>
        <v/>
      </c>
      <c r="L50" s="38" t="str">
        <f aca="false">IF($A50="","",SUMIFS('Overtime Register'!$F$5:$F$1004,'Overtime Register'!$B$5:$B$1004,$A50,'Overtime Register'!$A$5:$A$1004,"&gt;="&amp;DATE(Settings!$B$6,13,1),'Overtime Register'!$A$5:$A$1004,"&lt;"&amp;EDATE(DATE(Settings!$B$6,13,1),1)))</f>
        <v/>
      </c>
      <c r="M50" s="38" t="str">
        <f aca="false">IF($A50="","",SUMIFS('Overtime Register'!$F$5:$F$1004,'Overtime Register'!$B$5:$B$1004,$A50,'Overtime Register'!$A$5:$A$1004,"&gt;="&amp;DATE(Settings!$B$6,14,1),'Overtime Register'!$A$5:$A$1004,"&lt;"&amp;EDATE(DATE(Settings!$B$6,14,1),1)))</f>
        <v/>
      </c>
      <c r="N50" s="38" t="str">
        <f aca="false">IF($A50="","",SUMIFS('Overtime Register'!$F$5:$F$1004,'Overtime Register'!$B$5:$B$1004,$A50,'Overtime Register'!$A$5:$A$1004,"&gt;="&amp;DATE(Settings!$B$6,15,1),'Overtime Register'!$A$5:$A$1004,"&lt;"&amp;EDATE(DATE(Settings!$B$6,15,1),1)))</f>
        <v/>
      </c>
      <c r="O50" s="39" t="str">
        <f aca="false">IF(A50="","",SUM(C50:N50))</f>
        <v/>
      </c>
      <c r="P50" s="34" t="str">
        <f aca="false">IF(A50="","",SUMIFS('Overtime Register'!$H$5:$H$1004,'Overtime Register'!$B$5:$B$1004,A50,'Overtime Register'!$A$5:$A$1004,"&gt;="&amp;DATE(Settings!$B$6,4,1),'Overtime Register'!$A$5:$A$1004,"&lt;"&amp;DATE(Settings!$B$6+1,4,1)))</f>
        <v/>
      </c>
      <c r="Q50" s="40" t="str">
        <f aca="false">IF(A50="","",MAX(SUM(C50:E50),SUM(F50:H50),SUM(I50:K50),SUM(L50:N50)))</f>
        <v/>
      </c>
      <c r="R50" s="35" t="str">
        <f aca="false">IF(A50="","",IF(Q50&gt;Settings!$B$12,"Over limit","OK"))</f>
        <v/>
      </c>
    </row>
    <row r="51" customFormat="false" ht="15" hidden="false" customHeight="true" outlineLevel="0" collapsed="false">
      <c r="A51" s="30" t="str">
        <f aca="false">IF(Employees!A51="","",Employees!A51)</f>
        <v/>
      </c>
      <c r="B51" s="30" t="str">
        <f aca="false">IF(A51="","",Employees!B51)</f>
        <v/>
      </c>
      <c r="C51" s="38" t="str">
        <f aca="false">IF($A51="","",SUMIFS('Overtime Register'!$F$5:$F$1004,'Overtime Register'!$B$5:$B$1004,$A51,'Overtime Register'!$A$5:$A$1004,"&gt;="&amp;DATE(Settings!$B$6,4,1),'Overtime Register'!$A$5:$A$1004,"&lt;"&amp;EDATE(DATE(Settings!$B$6,4,1),1)))</f>
        <v/>
      </c>
      <c r="D51" s="38" t="str">
        <f aca="false">IF($A51="","",SUMIFS('Overtime Register'!$F$5:$F$1004,'Overtime Register'!$B$5:$B$1004,$A51,'Overtime Register'!$A$5:$A$1004,"&gt;="&amp;DATE(Settings!$B$6,5,1),'Overtime Register'!$A$5:$A$1004,"&lt;"&amp;EDATE(DATE(Settings!$B$6,5,1),1)))</f>
        <v/>
      </c>
      <c r="E51" s="38" t="str">
        <f aca="false">IF($A51="","",SUMIFS('Overtime Register'!$F$5:$F$1004,'Overtime Register'!$B$5:$B$1004,$A51,'Overtime Register'!$A$5:$A$1004,"&gt;="&amp;DATE(Settings!$B$6,6,1),'Overtime Register'!$A$5:$A$1004,"&lt;"&amp;EDATE(DATE(Settings!$B$6,6,1),1)))</f>
        <v/>
      </c>
      <c r="F51" s="38" t="str">
        <f aca="false">IF($A51="","",SUMIFS('Overtime Register'!$F$5:$F$1004,'Overtime Register'!$B$5:$B$1004,$A51,'Overtime Register'!$A$5:$A$1004,"&gt;="&amp;DATE(Settings!$B$6,7,1),'Overtime Register'!$A$5:$A$1004,"&lt;"&amp;EDATE(DATE(Settings!$B$6,7,1),1)))</f>
        <v/>
      </c>
      <c r="G51" s="38" t="str">
        <f aca="false">IF($A51="","",SUMIFS('Overtime Register'!$F$5:$F$1004,'Overtime Register'!$B$5:$B$1004,$A51,'Overtime Register'!$A$5:$A$1004,"&gt;="&amp;DATE(Settings!$B$6,8,1),'Overtime Register'!$A$5:$A$1004,"&lt;"&amp;EDATE(DATE(Settings!$B$6,8,1),1)))</f>
        <v/>
      </c>
      <c r="H51" s="38" t="str">
        <f aca="false">IF($A51="","",SUMIFS('Overtime Register'!$F$5:$F$1004,'Overtime Register'!$B$5:$B$1004,$A51,'Overtime Register'!$A$5:$A$1004,"&gt;="&amp;DATE(Settings!$B$6,9,1),'Overtime Register'!$A$5:$A$1004,"&lt;"&amp;EDATE(DATE(Settings!$B$6,9,1),1)))</f>
        <v/>
      </c>
      <c r="I51" s="38" t="str">
        <f aca="false">IF($A51="","",SUMIFS('Overtime Register'!$F$5:$F$1004,'Overtime Register'!$B$5:$B$1004,$A51,'Overtime Register'!$A$5:$A$1004,"&gt;="&amp;DATE(Settings!$B$6,10,1),'Overtime Register'!$A$5:$A$1004,"&lt;"&amp;EDATE(DATE(Settings!$B$6,10,1),1)))</f>
        <v/>
      </c>
      <c r="J51" s="38" t="str">
        <f aca="false">IF($A51="","",SUMIFS('Overtime Register'!$F$5:$F$1004,'Overtime Register'!$B$5:$B$1004,$A51,'Overtime Register'!$A$5:$A$1004,"&gt;="&amp;DATE(Settings!$B$6,11,1),'Overtime Register'!$A$5:$A$1004,"&lt;"&amp;EDATE(DATE(Settings!$B$6,11,1),1)))</f>
        <v/>
      </c>
      <c r="K51" s="38" t="str">
        <f aca="false">IF($A51="","",SUMIFS('Overtime Register'!$F$5:$F$1004,'Overtime Register'!$B$5:$B$1004,$A51,'Overtime Register'!$A$5:$A$1004,"&gt;="&amp;DATE(Settings!$B$6,12,1),'Overtime Register'!$A$5:$A$1004,"&lt;"&amp;EDATE(DATE(Settings!$B$6,12,1),1)))</f>
        <v/>
      </c>
      <c r="L51" s="38" t="str">
        <f aca="false">IF($A51="","",SUMIFS('Overtime Register'!$F$5:$F$1004,'Overtime Register'!$B$5:$B$1004,$A51,'Overtime Register'!$A$5:$A$1004,"&gt;="&amp;DATE(Settings!$B$6,13,1),'Overtime Register'!$A$5:$A$1004,"&lt;"&amp;EDATE(DATE(Settings!$B$6,13,1),1)))</f>
        <v/>
      </c>
      <c r="M51" s="38" t="str">
        <f aca="false">IF($A51="","",SUMIFS('Overtime Register'!$F$5:$F$1004,'Overtime Register'!$B$5:$B$1004,$A51,'Overtime Register'!$A$5:$A$1004,"&gt;="&amp;DATE(Settings!$B$6,14,1),'Overtime Register'!$A$5:$A$1004,"&lt;"&amp;EDATE(DATE(Settings!$B$6,14,1),1)))</f>
        <v/>
      </c>
      <c r="N51" s="38" t="str">
        <f aca="false">IF($A51="","",SUMIFS('Overtime Register'!$F$5:$F$1004,'Overtime Register'!$B$5:$B$1004,$A51,'Overtime Register'!$A$5:$A$1004,"&gt;="&amp;DATE(Settings!$B$6,15,1),'Overtime Register'!$A$5:$A$1004,"&lt;"&amp;EDATE(DATE(Settings!$B$6,15,1),1)))</f>
        <v/>
      </c>
      <c r="O51" s="39" t="str">
        <f aca="false">IF(A51="","",SUM(C51:N51))</f>
        <v/>
      </c>
      <c r="P51" s="34" t="str">
        <f aca="false">IF(A51="","",SUMIFS('Overtime Register'!$H$5:$H$1004,'Overtime Register'!$B$5:$B$1004,A51,'Overtime Register'!$A$5:$A$1004,"&gt;="&amp;DATE(Settings!$B$6,4,1),'Overtime Register'!$A$5:$A$1004,"&lt;"&amp;DATE(Settings!$B$6+1,4,1)))</f>
        <v/>
      </c>
      <c r="Q51" s="40" t="str">
        <f aca="false">IF(A51="","",MAX(SUM(C51:E51),SUM(F51:H51),SUM(I51:K51),SUM(L51:N51)))</f>
        <v/>
      </c>
      <c r="R51" s="35" t="str">
        <f aca="false">IF(A51="","",IF(Q51&gt;Settings!$B$12,"Over limit","OK"))</f>
        <v/>
      </c>
    </row>
    <row r="52" customFormat="false" ht="15" hidden="false" customHeight="true" outlineLevel="0" collapsed="false">
      <c r="A52" s="30" t="str">
        <f aca="false">IF(Employees!A52="","",Employees!A52)</f>
        <v/>
      </c>
      <c r="B52" s="30" t="str">
        <f aca="false">IF(A52="","",Employees!B52)</f>
        <v/>
      </c>
      <c r="C52" s="38" t="str">
        <f aca="false">IF($A52="","",SUMIFS('Overtime Register'!$F$5:$F$1004,'Overtime Register'!$B$5:$B$1004,$A52,'Overtime Register'!$A$5:$A$1004,"&gt;="&amp;DATE(Settings!$B$6,4,1),'Overtime Register'!$A$5:$A$1004,"&lt;"&amp;EDATE(DATE(Settings!$B$6,4,1),1)))</f>
        <v/>
      </c>
      <c r="D52" s="38" t="str">
        <f aca="false">IF($A52="","",SUMIFS('Overtime Register'!$F$5:$F$1004,'Overtime Register'!$B$5:$B$1004,$A52,'Overtime Register'!$A$5:$A$1004,"&gt;="&amp;DATE(Settings!$B$6,5,1),'Overtime Register'!$A$5:$A$1004,"&lt;"&amp;EDATE(DATE(Settings!$B$6,5,1),1)))</f>
        <v/>
      </c>
      <c r="E52" s="38" t="str">
        <f aca="false">IF($A52="","",SUMIFS('Overtime Register'!$F$5:$F$1004,'Overtime Register'!$B$5:$B$1004,$A52,'Overtime Register'!$A$5:$A$1004,"&gt;="&amp;DATE(Settings!$B$6,6,1),'Overtime Register'!$A$5:$A$1004,"&lt;"&amp;EDATE(DATE(Settings!$B$6,6,1),1)))</f>
        <v/>
      </c>
      <c r="F52" s="38" t="str">
        <f aca="false">IF($A52="","",SUMIFS('Overtime Register'!$F$5:$F$1004,'Overtime Register'!$B$5:$B$1004,$A52,'Overtime Register'!$A$5:$A$1004,"&gt;="&amp;DATE(Settings!$B$6,7,1),'Overtime Register'!$A$5:$A$1004,"&lt;"&amp;EDATE(DATE(Settings!$B$6,7,1),1)))</f>
        <v/>
      </c>
      <c r="G52" s="38" t="str">
        <f aca="false">IF($A52="","",SUMIFS('Overtime Register'!$F$5:$F$1004,'Overtime Register'!$B$5:$B$1004,$A52,'Overtime Register'!$A$5:$A$1004,"&gt;="&amp;DATE(Settings!$B$6,8,1),'Overtime Register'!$A$5:$A$1004,"&lt;"&amp;EDATE(DATE(Settings!$B$6,8,1),1)))</f>
        <v/>
      </c>
      <c r="H52" s="38" t="str">
        <f aca="false">IF($A52="","",SUMIFS('Overtime Register'!$F$5:$F$1004,'Overtime Register'!$B$5:$B$1004,$A52,'Overtime Register'!$A$5:$A$1004,"&gt;="&amp;DATE(Settings!$B$6,9,1),'Overtime Register'!$A$5:$A$1004,"&lt;"&amp;EDATE(DATE(Settings!$B$6,9,1),1)))</f>
        <v/>
      </c>
      <c r="I52" s="38" t="str">
        <f aca="false">IF($A52="","",SUMIFS('Overtime Register'!$F$5:$F$1004,'Overtime Register'!$B$5:$B$1004,$A52,'Overtime Register'!$A$5:$A$1004,"&gt;="&amp;DATE(Settings!$B$6,10,1),'Overtime Register'!$A$5:$A$1004,"&lt;"&amp;EDATE(DATE(Settings!$B$6,10,1),1)))</f>
        <v/>
      </c>
      <c r="J52" s="38" t="str">
        <f aca="false">IF($A52="","",SUMIFS('Overtime Register'!$F$5:$F$1004,'Overtime Register'!$B$5:$B$1004,$A52,'Overtime Register'!$A$5:$A$1004,"&gt;="&amp;DATE(Settings!$B$6,11,1),'Overtime Register'!$A$5:$A$1004,"&lt;"&amp;EDATE(DATE(Settings!$B$6,11,1),1)))</f>
        <v/>
      </c>
      <c r="K52" s="38" t="str">
        <f aca="false">IF($A52="","",SUMIFS('Overtime Register'!$F$5:$F$1004,'Overtime Register'!$B$5:$B$1004,$A52,'Overtime Register'!$A$5:$A$1004,"&gt;="&amp;DATE(Settings!$B$6,12,1),'Overtime Register'!$A$5:$A$1004,"&lt;"&amp;EDATE(DATE(Settings!$B$6,12,1),1)))</f>
        <v/>
      </c>
      <c r="L52" s="38" t="str">
        <f aca="false">IF($A52="","",SUMIFS('Overtime Register'!$F$5:$F$1004,'Overtime Register'!$B$5:$B$1004,$A52,'Overtime Register'!$A$5:$A$1004,"&gt;="&amp;DATE(Settings!$B$6,13,1),'Overtime Register'!$A$5:$A$1004,"&lt;"&amp;EDATE(DATE(Settings!$B$6,13,1),1)))</f>
        <v/>
      </c>
      <c r="M52" s="38" t="str">
        <f aca="false">IF($A52="","",SUMIFS('Overtime Register'!$F$5:$F$1004,'Overtime Register'!$B$5:$B$1004,$A52,'Overtime Register'!$A$5:$A$1004,"&gt;="&amp;DATE(Settings!$B$6,14,1),'Overtime Register'!$A$5:$A$1004,"&lt;"&amp;EDATE(DATE(Settings!$B$6,14,1),1)))</f>
        <v/>
      </c>
      <c r="N52" s="38" t="str">
        <f aca="false">IF($A52="","",SUMIFS('Overtime Register'!$F$5:$F$1004,'Overtime Register'!$B$5:$B$1004,$A52,'Overtime Register'!$A$5:$A$1004,"&gt;="&amp;DATE(Settings!$B$6,15,1),'Overtime Register'!$A$5:$A$1004,"&lt;"&amp;EDATE(DATE(Settings!$B$6,15,1),1)))</f>
        <v/>
      </c>
      <c r="O52" s="39" t="str">
        <f aca="false">IF(A52="","",SUM(C52:N52))</f>
        <v/>
      </c>
      <c r="P52" s="34" t="str">
        <f aca="false">IF(A52="","",SUMIFS('Overtime Register'!$H$5:$H$1004,'Overtime Register'!$B$5:$B$1004,A52,'Overtime Register'!$A$5:$A$1004,"&gt;="&amp;DATE(Settings!$B$6,4,1),'Overtime Register'!$A$5:$A$1004,"&lt;"&amp;DATE(Settings!$B$6+1,4,1)))</f>
        <v/>
      </c>
      <c r="Q52" s="40" t="str">
        <f aca="false">IF(A52="","",MAX(SUM(C52:E52),SUM(F52:H52),SUM(I52:K52),SUM(L52:N52)))</f>
        <v/>
      </c>
      <c r="R52" s="35" t="str">
        <f aca="false">IF(A52="","",IF(Q52&gt;Settings!$B$12,"Over limit","OK"))</f>
        <v/>
      </c>
    </row>
    <row r="53" customFormat="false" ht="15" hidden="false" customHeight="true" outlineLevel="0" collapsed="false">
      <c r="A53" s="30" t="str">
        <f aca="false">IF(Employees!A53="","",Employees!A53)</f>
        <v/>
      </c>
      <c r="B53" s="30" t="str">
        <f aca="false">IF(A53="","",Employees!B53)</f>
        <v/>
      </c>
      <c r="C53" s="38" t="str">
        <f aca="false">IF($A53="","",SUMIFS('Overtime Register'!$F$5:$F$1004,'Overtime Register'!$B$5:$B$1004,$A53,'Overtime Register'!$A$5:$A$1004,"&gt;="&amp;DATE(Settings!$B$6,4,1),'Overtime Register'!$A$5:$A$1004,"&lt;"&amp;EDATE(DATE(Settings!$B$6,4,1),1)))</f>
        <v/>
      </c>
      <c r="D53" s="38" t="str">
        <f aca="false">IF($A53="","",SUMIFS('Overtime Register'!$F$5:$F$1004,'Overtime Register'!$B$5:$B$1004,$A53,'Overtime Register'!$A$5:$A$1004,"&gt;="&amp;DATE(Settings!$B$6,5,1),'Overtime Register'!$A$5:$A$1004,"&lt;"&amp;EDATE(DATE(Settings!$B$6,5,1),1)))</f>
        <v/>
      </c>
      <c r="E53" s="38" t="str">
        <f aca="false">IF($A53="","",SUMIFS('Overtime Register'!$F$5:$F$1004,'Overtime Register'!$B$5:$B$1004,$A53,'Overtime Register'!$A$5:$A$1004,"&gt;="&amp;DATE(Settings!$B$6,6,1),'Overtime Register'!$A$5:$A$1004,"&lt;"&amp;EDATE(DATE(Settings!$B$6,6,1),1)))</f>
        <v/>
      </c>
      <c r="F53" s="38" t="str">
        <f aca="false">IF($A53="","",SUMIFS('Overtime Register'!$F$5:$F$1004,'Overtime Register'!$B$5:$B$1004,$A53,'Overtime Register'!$A$5:$A$1004,"&gt;="&amp;DATE(Settings!$B$6,7,1),'Overtime Register'!$A$5:$A$1004,"&lt;"&amp;EDATE(DATE(Settings!$B$6,7,1),1)))</f>
        <v/>
      </c>
      <c r="G53" s="38" t="str">
        <f aca="false">IF($A53="","",SUMIFS('Overtime Register'!$F$5:$F$1004,'Overtime Register'!$B$5:$B$1004,$A53,'Overtime Register'!$A$5:$A$1004,"&gt;="&amp;DATE(Settings!$B$6,8,1),'Overtime Register'!$A$5:$A$1004,"&lt;"&amp;EDATE(DATE(Settings!$B$6,8,1),1)))</f>
        <v/>
      </c>
      <c r="H53" s="38" t="str">
        <f aca="false">IF($A53="","",SUMIFS('Overtime Register'!$F$5:$F$1004,'Overtime Register'!$B$5:$B$1004,$A53,'Overtime Register'!$A$5:$A$1004,"&gt;="&amp;DATE(Settings!$B$6,9,1),'Overtime Register'!$A$5:$A$1004,"&lt;"&amp;EDATE(DATE(Settings!$B$6,9,1),1)))</f>
        <v/>
      </c>
      <c r="I53" s="38" t="str">
        <f aca="false">IF($A53="","",SUMIFS('Overtime Register'!$F$5:$F$1004,'Overtime Register'!$B$5:$B$1004,$A53,'Overtime Register'!$A$5:$A$1004,"&gt;="&amp;DATE(Settings!$B$6,10,1),'Overtime Register'!$A$5:$A$1004,"&lt;"&amp;EDATE(DATE(Settings!$B$6,10,1),1)))</f>
        <v/>
      </c>
      <c r="J53" s="38" t="str">
        <f aca="false">IF($A53="","",SUMIFS('Overtime Register'!$F$5:$F$1004,'Overtime Register'!$B$5:$B$1004,$A53,'Overtime Register'!$A$5:$A$1004,"&gt;="&amp;DATE(Settings!$B$6,11,1),'Overtime Register'!$A$5:$A$1004,"&lt;"&amp;EDATE(DATE(Settings!$B$6,11,1),1)))</f>
        <v/>
      </c>
      <c r="K53" s="38" t="str">
        <f aca="false">IF($A53="","",SUMIFS('Overtime Register'!$F$5:$F$1004,'Overtime Register'!$B$5:$B$1004,$A53,'Overtime Register'!$A$5:$A$1004,"&gt;="&amp;DATE(Settings!$B$6,12,1),'Overtime Register'!$A$5:$A$1004,"&lt;"&amp;EDATE(DATE(Settings!$B$6,12,1),1)))</f>
        <v/>
      </c>
      <c r="L53" s="38" t="str">
        <f aca="false">IF($A53="","",SUMIFS('Overtime Register'!$F$5:$F$1004,'Overtime Register'!$B$5:$B$1004,$A53,'Overtime Register'!$A$5:$A$1004,"&gt;="&amp;DATE(Settings!$B$6,13,1),'Overtime Register'!$A$5:$A$1004,"&lt;"&amp;EDATE(DATE(Settings!$B$6,13,1),1)))</f>
        <v/>
      </c>
      <c r="M53" s="38" t="str">
        <f aca="false">IF($A53="","",SUMIFS('Overtime Register'!$F$5:$F$1004,'Overtime Register'!$B$5:$B$1004,$A53,'Overtime Register'!$A$5:$A$1004,"&gt;="&amp;DATE(Settings!$B$6,14,1),'Overtime Register'!$A$5:$A$1004,"&lt;"&amp;EDATE(DATE(Settings!$B$6,14,1),1)))</f>
        <v/>
      </c>
      <c r="N53" s="38" t="str">
        <f aca="false">IF($A53="","",SUMIFS('Overtime Register'!$F$5:$F$1004,'Overtime Register'!$B$5:$B$1004,$A53,'Overtime Register'!$A$5:$A$1004,"&gt;="&amp;DATE(Settings!$B$6,15,1),'Overtime Register'!$A$5:$A$1004,"&lt;"&amp;EDATE(DATE(Settings!$B$6,15,1),1)))</f>
        <v/>
      </c>
      <c r="O53" s="39" t="str">
        <f aca="false">IF(A53="","",SUM(C53:N53))</f>
        <v/>
      </c>
      <c r="P53" s="34" t="str">
        <f aca="false">IF(A53="","",SUMIFS('Overtime Register'!$H$5:$H$1004,'Overtime Register'!$B$5:$B$1004,A53,'Overtime Register'!$A$5:$A$1004,"&gt;="&amp;DATE(Settings!$B$6,4,1),'Overtime Register'!$A$5:$A$1004,"&lt;"&amp;DATE(Settings!$B$6+1,4,1)))</f>
        <v/>
      </c>
      <c r="Q53" s="40" t="str">
        <f aca="false">IF(A53="","",MAX(SUM(C53:E53),SUM(F53:H53),SUM(I53:K53),SUM(L53:N53)))</f>
        <v/>
      </c>
      <c r="R53" s="35" t="str">
        <f aca="false">IF(A53="","",IF(Q53&gt;Settings!$B$12,"Over limit","OK"))</f>
        <v/>
      </c>
    </row>
    <row r="54" customFormat="false" ht="15" hidden="false" customHeight="true" outlineLevel="0" collapsed="false">
      <c r="A54" s="30" t="str">
        <f aca="false">IF(Employees!A54="","",Employees!A54)</f>
        <v/>
      </c>
      <c r="B54" s="30" t="str">
        <f aca="false">IF(A54="","",Employees!B54)</f>
        <v/>
      </c>
      <c r="C54" s="38" t="str">
        <f aca="false">IF($A54="","",SUMIFS('Overtime Register'!$F$5:$F$1004,'Overtime Register'!$B$5:$B$1004,$A54,'Overtime Register'!$A$5:$A$1004,"&gt;="&amp;DATE(Settings!$B$6,4,1),'Overtime Register'!$A$5:$A$1004,"&lt;"&amp;EDATE(DATE(Settings!$B$6,4,1),1)))</f>
        <v/>
      </c>
      <c r="D54" s="38" t="str">
        <f aca="false">IF($A54="","",SUMIFS('Overtime Register'!$F$5:$F$1004,'Overtime Register'!$B$5:$B$1004,$A54,'Overtime Register'!$A$5:$A$1004,"&gt;="&amp;DATE(Settings!$B$6,5,1),'Overtime Register'!$A$5:$A$1004,"&lt;"&amp;EDATE(DATE(Settings!$B$6,5,1),1)))</f>
        <v/>
      </c>
      <c r="E54" s="38" t="str">
        <f aca="false">IF($A54="","",SUMIFS('Overtime Register'!$F$5:$F$1004,'Overtime Register'!$B$5:$B$1004,$A54,'Overtime Register'!$A$5:$A$1004,"&gt;="&amp;DATE(Settings!$B$6,6,1),'Overtime Register'!$A$5:$A$1004,"&lt;"&amp;EDATE(DATE(Settings!$B$6,6,1),1)))</f>
        <v/>
      </c>
      <c r="F54" s="38" t="str">
        <f aca="false">IF($A54="","",SUMIFS('Overtime Register'!$F$5:$F$1004,'Overtime Register'!$B$5:$B$1004,$A54,'Overtime Register'!$A$5:$A$1004,"&gt;="&amp;DATE(Settings!$B$6,7,1),'Overtime Register'!$A$5:$A$1004,"&lt;"&amp;EDATE(DATE(Settings!$B$6,7,1),1)))</f>
        <v/>
      </c>
      <c r="G54" s="38" t="str">
        <f aca="false">IF($A54="","",SUMIFS('Overtime Register'!$F$5:$F$1004,'Overtime Register'!$B$5:$B$1004,$A54,'Overtime Register'!$A$5:$A$1004,"&gt;="&amp;DATE(Settings!$B$6,8,1),'Overtime Register'!$A$5:$A$1004,"&lt;"&amp;EDATE(DATE(Settings!$B$6,8,1),1)))</f>
        <v/>
      </c>
      <c r="H54" s="38" t="str">
        <f aca="false">IF($A54="","",SUMIFS('Overtime Register'!$F$5:$F$1004,'Overtime Register'!$B$5:$B$1004,$A54,'Overtime Register'!$A$5:$A$1004,"&gt;="&amp;DATE(Settings!$B$6,9,1),'Overtime Register'!$A$5:$A$1004,"&lt;"&amp;EDATE(DATE(Settings!$B$6,9,1),1)))</f>
        <v/>
      </c>
      <c r="I54" s="38" t="str">
        <f aca="false">IF($A54="","",SUMIFS('Overtime Register'!$F$5:$F$1004,'Overtime Register'!$B$5:$B$1004,$A54,'Overtime Register'!$A$5:$A$1004,"&gt;="&amp;DATE(Settings!$B$6,10,1),'Overtime Register'!$A$5:$A$1004,"&lt;"&amp;EDATE(DATE(Settings!$B$6,10,1),1)))</f>
        <v/>
      </c>
      <c r="J54" s="38" t="str">
        <f aca="false">IF($A54="","",SUMIFS('Overtime Register'!$F$5:$F$1004,'Overtime Register'!$B$5:$B$1004,$A54,'Overtime Register'!$A$5:$A$1004,"&gt;="&amp;DATE(Settings!$B$6,11,1),'Overtime Register'!$A$5:$A$1004,"&lt;"&amp;EDATE(DATE(Settings!$B$6,11,1),1)))</f>
        <v/>
      </c>
      <c r="K54" s="38" t="str">
        <f aca="false">IF($A54="","",SUMIFS('Overtime Register'!$F$5:$F$1004,'Overtime Register'!$B$5:$B$1004,$A54,'Overtime Register'!$A$5:$A$1004,"&gt;="&amp;DATE(Settings!$B$6,12,1),'Overtime Register'!$A$5:$A$1004,"&lt;"&amp;EDATE(DATE(Settings!$B$6,12,1),1)))</f>
        <v/>
      </c>
      <c r="L54" s="38" t="str">
        <f aca="false">IF($A54="","",SUMIFS('Overtime Register'!$F$5:$F$1004,'Overtime Register'!$B$5:$B$1004,$A54,'Overtime Register'!$A$5:$A$1004,"&gt;="&amp;DATE(Settings!$B$6,13,1),'Overtime Register'!$A$5:$A$1004,"&lt;"&amp;EDATE(DATE(Settings!$B$6,13,1),1)))</f>
        <v/>
      </c>
      <c r="M54" s="38" t="str">
        <f aca="false">IF($A54="","",SUMIFS('Overtime Register'!$F$5:$F$1004,'Overtime Register'!$B$5:$B$1004,$A54,'Overtime Register'!$A$5:$A$1004,"&gt;="&amp;DATE(Settings!$B$6,14,1),'Overtime Register'!$A$5:$A$1004,"&lt;"&amp;EDATE(DATE(Settings!$B$6,14,1),1)))</f>
        <v/>
      </c>
      <c r="N54" s="38" t="str">
        <f aca="false">IF($A54="","",SUMIFS('Overtime Register'!$F$5:$F$1004,'Overtime Register'!$B$5:$B$1004,$A54,'Overtime Register'!$A$5:$A$1004,"&gt;="&amp;DATE(Settings!$B$6,15,1),'Overtime Register'!$A$5:$A$1004,"&lt;"&amp;EDATE(DATE(Settings!$B$6,15,1),1)))</f>
        <v/>
      </c>
      <c r="O54" s="39" t="str">
        <f aca="false">IF(A54="","",SUM(C54:N54))</f>
        <v/>
      </c>
      <c r="P54" s="34" t="str">
        <f aca="false">IF(A54="","",SUMIFS('Overtime Register'!$H$5:$H$1004,'Overtime Register'!$B$5:$B$1004,A54,'Overtime Register'!$A$5:$A$1004,"&gt;="&amp;DATE(Settings!$B$6,4,1),'Overtime Register'!$A$5:$A$1004,"&lt;"&amp;DATE(Settings!$B$6+1,4,1)))</f>
        <v/>
      </c>
      <c r="Q54" s="40" t="str">
        <f aca="false">IF(A54="","",MAX(SUM(C54:E54),SUM(F54:H54),SUM(I54:K54),SUM(L54:N54)))</f>
        <v/>
      </c>
      <c r="R54" s="35" t="str">
        <f aca="false">IF(A54="","",IF(Q54&gt;Settings!$B$12,"Over limit","OK"))</f>
        <v/>
      </c>
    </row>
    <row r="55" customFormat="false" ht="15" hidden="false" customHeight="true" outlineLevel="0" collapsed="false">
      <c r="A55" s="30" t="str">
        <f aca="false">IF(Employees!A55="","",Employees!A55)</f>
        <v/>
      </c>
      <c r="B55" s="30" t="str">
        <f aca="false">IF(A55="","",Employees!B55)</f>
        <v/>
      </c>
      <c r="C55" s="38" t="str">
        <f aca="false">IF($A55="","",SUMIFS('Overtime Register'!$F$5:$F$1004,'Overtime Register'!$B$5:$B$1004,$A55,'Overtime Register'!$A$5:$A$1004,"&gt;="&amp;DATE(Settings!$B$6,4,1),'Overtime Register'!$A$5:$A$1004,"&lt;"&amp;EDATE(DATE(Settings!$B$6,4,1),1)))</f>
        <v/>
      </c>
      <c r="D55" s="38" t="str">
        <f aca="false">IF($A55="","",SUMIFS('Overtime Register'!$F$5:$F$1004,'Overtime Register'!$B$5:$B$1004,$A55,'Overtime Register'!$A$5:$A$1004,"&gt;="&amp;DATE(Settings!$B$6,5,1),'Overtime Register'!$A$5:$A$1004,"&lt;"&amp;EDATE(DATE(Settings!$B$6,5,1),1)))</f>
        <v/>
      </c>
      <c r="E55" s="38" t="str">
        <f aca="false">IF($A55="","",SUMIFS('Overtime Register'!$F$5:$F$1004,'Overtime Register'!$B$5:$B$1004,$A55,'Overtime Register'!$A$5:$A$1004,"&gt;="&amp;DATE(Settings!$B$6,6,1),'Overtime Register'!$A$5:$A$1004,"&lt;"&amp;EDATE(DATE(Settings!$B$6,6,1),1)))</f>
        <v/>
      </c>
      <c r="F55" s="38" t="str">
        <f aca="false">IF($A55="","",SUMIFS('Overtime Register'!$F$5:$F$1004,'Overtime Register'!$B$5:$B$1004,$A55,'Overtime Register'!$A$5:$A$1004,"&gt;="&amp;DATE(Settings!$B$6,7,1),'Overtime Register'!$A$5:$A$1004,"&lt;"&amp;EDATE(DATE(Settings!$B$6,7,1),1)))</f>
        <v/>
      </c>
      <c r="G55" s="38" t="str">
        <f aca="false">IF($A55="","",SUMIFS('Overtime Register'!$F$5:$F$1004,'Overtime Register'!$B$5:$B$1004,$A55,'Overtime Register'!$A$5:$A$1004,"&gt;="&amp;DATE(Settings!$B$6,8,1),'Overtime Register'!$A$5:$A$1004,"&lt;"&amp;EDATE(DATE(Settings!$B$6,8,1),1)))</f>
        <v/>
      </c>
      <c r="H55" s="38" t="str">
        <f aca="false">IF($A55="","",SUMIFS('Overtime Register'!$F$5:$F$1004,'Overtime Register'!$B$5:$B$1004,$A55,'Overtime Register'!$A$5:$A$1004,"&gt;="&amp;DATE(Settings!$B$6,9,1),'Overtime Register'!$A$5:$A$1004,"&lt;"&amp;EDATE(DATE(Settings!$B$6,9,1),1)))</f>
        <v/>
      </c>
      <c r="I55" s="38" t="str">
        <f aca="false">IF($A55="","",SUMIFS('Overtime Register'!$F$5:$F$1004,'Overtime Register'!$B$5:$B$1004,$A55,'Overtime Register'!$A$5:$A$1004,"&gt;="&amp;DATE(Settings!$B$6,10,1),'Overtime Register'!$A$5:$A$1004,"&lt;"&amp;EDATE(DATE(Settings!$B$6,10,1),1)))</f>
        <v/>
      </c>
      <c r="J55" s="38" t="str">
        <f aca="false">IF($A55="","",SUMIFS('Overtime Register'!$F$5:$F$1004,'Overtime Register'!$B$5:$B$1004,$A55,'Overtime Register'!$A$5:$A$1004,"&gt;="&amp;DATE(Settings!$B$6,11,1),'Overtime Register'!$A$5:$A$1004,"&lt;"&amp;EDATE(DATE(Settings!$B$6,11,1),1)))</f>
        <v/>
      </c>
      <c r="K55" s="38" t="str">
        <f aca="false">IF($A55="","",SUMIFS('Overtime Register'!$F$5:$F$1004,'Overtime Register'!$B$5:$B$1004,$A55,'Overtime Register'!$A$5:$A$1004,"&gt;="&amp;DATE(Settings!$B$6,12,1),'Overtime Register'!$A$5:$A$1004,"&lt;"&amp;EDATE(DATE(Settings!$B$6,12,1),1)))</f>
        <v/>
      </c>
      <c r="L55" s="38" t="str">
        <f aca="false">IF($A55="","",SUMIFS('Overtime Register'!$F$5:$F$1004,'Overtime Register'!$B$5:$B$1004,$A55,'Overtime Register'!$A$5:$A$1004,"&gt;="&amp;DATE(Settings!$B$6,13,1),'Overtime Register'!$A$5:$A$1004,"&lt;"&amp;EDATE(DATE(Settings!$B$6,13,1),1)))</f>
        <v/>
      </c>
      <c r="M55" s="38" t="str">
        <f aca="false">IF($A55="","",SUMIFS('Overtime Register'!$F$5:$F$1004,'Overtime Register'!$B$5:$B$1004,$A55,'Overtime Register'!$A$5:$A$1004,"&gt;="&amp;DATE(Settings!$B$6,14,1),'Overtime Register'!$A$5:$A$1004,"&lt;"&amp;EDATE(DATE(Settings!$B$6,14,1),1)))</f>
        <v/>
      </c>
      <c r="N55" s="38" t="str">
        <f aca="false">IF($A55="","",SUMIFS('Overtime Register'!$F$5:$F$1004,'Overtime Register'!$B$5:$B$1004,$A55,'Overtime Register'!$A$5:$A$1004,"&gt;="&amp;DATE(Settings!$B$6,15,1),'Overtime Register'!$A$5:$A$1004,"&lt;"&amp;EDATE(DATE(Settings!$B$6,15,1),1)))</f>
        <v/>
      </c>
      <c r="O55" s="39" t="str">
        <f aca="false">IF(A55="","",SUM(C55:N55))</f>
        <v/>
      </c>
      <c r="P55" s="34" t="str">
        <f aca="false">IF(A55="","",SUMIFS('Overtime Register'!$H$5:$H$1004,'Overtime Register'!$B$5:$B$1004,A55,'Overtime Register'!$A$5:$A$1004,"&gt;="&amp;DATE(Settings!$B$6,4,1),'Overtime Register'!$A$5:$A$1004,"&lt;"&amp;DATE(Settings!$B$6+1,4,1)))</f>
        <v/>
      </c>
      <c r="Q55" s="40" t="str">
        <f aca="false">IF(A55="","",MAX(SUM(C55:E55),SUM(F55:H55),SUM(I55:K55),SUM(L55:N55)))</f>
        <v/>
      </c>
      <c r="R55" s="35" t="str">
        <f aca="false">IF(A55="","",IF(Q55&gt;Settings!$B$12,"Over limit","OK"))</f>
        <v/>
      </c>
    </row>
    <row r="56" customFormat="false" ht="15" hidden="false" customHeight="true" outlineLevel="0" collapsed="false">
      <c r="A56" s="30" t="str">
        <f aca="false">IF(Employees!A56="","",Employees!A56)</f>
        <v/>
      </c>
      <c r="B56" s="30" t="str">
        <f aca="false">IF(A56="","",Employees!B56)</f>
        <v/>
      </c>
      <c r="C56" s="38" t="str">
        <f aca="false">IF($A56="","",SUMIFS('Overtime Register'!$F$5:$F$1004,'Overtime Register'!$B$5:$B$1004,$A56,'Overtime Register'!$A$5:$A$1004,"&gt;="&amp;DATE(Settings!$B$6,4,1),'Overtime Register'!$A$5:$A$1004,"&lt;"&amp;EDATE(DATE(Settings!$B$6,4,1),1)))</f>
        <v/>
      </c>
      <c r="D56" s="38" t="str">
        <f aca="false">IF($A56="","",SUMIFS('Overtime Register'!$F$5:$F$1004,'Overtime Register'!$B$5:$B$1004,$A56,'Overtime Register'!$A$5:$A$1004,"&gt;="&amp;DATE(Settings!$B$6,5,1),'Overtime Register'!$A$5:$A$1004,"&lt;"&amp;EDATE(DATE(Settings!$B$6,5,1),1)))</f>
        <v/>
      </c>
      <c r="E56" s="38" t="str">
        <f aca="false">IF($A56="","",SUMIFS('Overtime Register'!$F$5:$F$1004,'Overtime Register'!$B$5:$B$1004,$A56,'Overtime Register'!$A$5:$A$1004,"&gt;="&amp;DATE(Settings!$B$6,6,1),'Overtime Register'!$A$5:$A$1004,"&lt;"&amp;EDATE(DATE(Settings!$B$6,6,1),1)))</f>
        <v/>
      </c>
      <c r="F56" s="38" t="str">
        <f aca="false">IF($A56="","",SUMIFS('Overtime Register'!$F$5:$F$1004,'Overtime Register'!$B$5:$B$1004,$A56,'Overtime Register'!$A$5:$A$1004,"&gt;="&amp;DATE(Settings!$B$6,7,1),'Overtime Register'!$A$5:$A$1004,"&lt;"&amp;EDATE(DATE(Settings!$B$6,7,1),1)))</f>
        <v/>
      </c>
      <c r="G56" s="38" t="str">
        <f aca="false">IF($A56="","",SUMIFS('Overtime Register'!$F$5:$F$1004,'Overtime Register'!$B$5:$B$1004,$A56,'Overtime Register'!$A$5:$A$1004,"&gt;="&amp;DATE(Settings!$B$6,8,1),'Overtime Register'!$A$5:$A$1004,"&lt;"&amp;EDATE(DATE(Settings!$B$6,8,1),1)))</f>
        <v/>
      </c>
      <c r="H56" s="38" t="str">
        <f aca="false">IF($A56="","",SUMIFS('Overtime Register'!$F$5:$F$1004,'Overtime Register'!$B$5:$B$1004,$A56,'Overtime Register'!$A$5:$A$1004,"&gt;="&amp;DATE(Settings!$B$6,9,1),'Overtime Register'!$A$5:$A$1004,"&lt;"&amp;EDATE(DATE(Settings!$B$6,9,1),1)))</f>
        <v/>
      </c>
      <c r="I56" s="38" t="str">
        <f aca="false">IF($A56="","",SUMIFS('Overtime Register'!$F$5:$F$1004,'Overtime Register'!$B$5:$B$1004,$A56,'Overtime Register'!$A$5:$A$1004,"&gt;="&amp;DATE(Settings!$B$6,10,1),'Overtime Register'!$A$5:$A$1004,"&lt;"&amp;EDATE(DATE(Settings!$B$6,10,1),1)))</f>
        <v/>
      </c>
      <c r="J56" s="38" t="str">
        <f aca="false">IF($A56="","",SUMIFS('Overtime Register'!$F$5:$F$1004,'Overtime Register'!$B$5:$B$1004,$A56,'Overtime Register'!$A$5:$A$1004,"&gt;="&amp;DATE(Settings!$B$6,11,1),'Overtime Register'!$A$5:$A$1004,"&lt;"&amp;EDATE(DATE(Settings!$B$6,11,1),1)))</f>
        <v/>
      </c>
      <c r="K56" s="38" t="str">
        <f aca="false">IF($A56="","",SUMIFS('Overtime Register'!$F$5:$F$1004,'Overtime Register'!$B$5:$B$1004,$A56,'Overtime Register'!$A$5:$A$1004,"&gt;="&amp;DATE(Settings!$B$6,12,1),'Overtime Register'!$A$5:$A$1004,"&lt;"&amp;EDATE(DATE(Settings!$B$6,12,1),1)))</f>
        <v/>
      </c>
      <c r="L56" s="38" t="str">
        <f aca="false">IF($A56="","",SUMIFS('Overtime Register'!$F$5:$F$1004,'Overtime Register'!$B$5:$B$1004,$A56,'Overtime Register'!$A$5:$A$1004,"&gt;="&amp;DATE(Settings!$B$6,13,1),'Overtime Register'!$A$5:$A$1004,"&lt;"&amp;EDATE(DATE(Settings!$B$6,13,1),1)))</f>
        <v/>
      </c>
      <c r="M56" s="38" t="str">
        <f aca="false">IF($A56="","",SUMIFS('Overtime Register'!$F$5:$F$1004,'Overtime Register'!$B$5:$B$1004,$A56,'Overtime Register'!$A$5:$A$1004,"&gt;="&amp;DATE(Settings!$B$6,14,1),'Overtime Register'!$A$5:$A$1004,"&lt;"&amp;EDATE(DATE(Settings!$B$6,14,1),1)))</f>
        <v/>
      </c>
      <c r="N56" s="38" t="str">
        <f aca="false">IF($A56="","",SUMIFS('Overtime Register'!$F$5:$F$1004,'Overtime Register'!$B$5:$B$1004,$A56,'Overtime Register'!$A$5:$A$1004,"&gt;="&amp;DATE(Settings!$B$6,15,1),'Overtime Register'!$A$5:$A$1004,"&lt;"&amp;EDATE(DATE(Settings!$B$6,15,1),1)))</f>
        <v/>
      </c>
      <c r="O56" s="39" t="str">
        <f aca="false">IF(A56="","",SUM(C56:N56))</f>
        <v/>
      </c>
      <c r="P56" s="34" t="str">
        <f aca="false">IF(A56="","",SUMIFS('Overtime Register'!$H$5:$H$1004,'Overtime Register'!$B$5:$B$1004,A56,'Overtime Register'!$A$5:$A$1004,"&gt;="&amp;DATE(Settings!$B$6,4,1),'Overtime Register'!$A$5:$A$1004,"&lt;"&amp;DATE(Settings!$B$6+1,4,1)))</f>
        <v/>
      </c>
      <c r="Q56" s="40" t="str">
        <f aca="false">IF(A56="","",MAX(SUM(C56:E56),SUM(F56:H56),SUM(I56:K56),SUM(L56:N56)))</f>
        <v/>
      </c>
      <c r="R56" s="35" t="str">
        <f aca="false">IF(A56="","",IF(Q56&gt;Settings!$B$12,"Over limit","OK"))</f>
        <v/>
      </c>
    </row>
    <row r="57" customFormat="false" ht="15" hidden="false" customHeight="true" outlineLevel="0" collapsed="false">
      <c r="A57" s="30" t="str">
        <f aca="false">IF(Employees!A57="","",Employees!A57)</f>
        <v/>
      </c>
      <c r="B57" s="30" t="str">
        <f aca="false">IF(A57="","",Employees!B57)</f>
        <v/>
      </c>
      <c r="C57" s="38" t="str">
        <f aca="false">IF($A57="","",SUMIFS('Overtime Register'!$F$5:$F$1004,'Overtime Register'!$B$5:$B$1004,$A57,'Overtime Register'!$A$5:$A$1004,"&gt;="&amp;DATE(Settings!$B$6,4,1),'Overtime Register'!$A$5:$A$1004,"&lt;"&amp;EDATE(DATE(Settings!$B$6,4,1),1)))</f>
        <v/>
      </c>
      <c r="D57" s="38" t="str">
        <f aca="false">IF($A57="","",SUMIFS('Overtime Register'!$F$5:$F$1004,'Overtime Register'!$B$5:$B$1004,$A57,'Overtime Register'!$A$5:$A$1004,"&gt;="&amp;DATE(Settings!$B$6,5,1),'Overtime Register'!$A$5:$A$1004,"&lt;"&amp;EDATE(DATE(Settings!$B$6,5,1),1)))</f>
        <v/>
      </c>
      <c r="E57" s="38" t="str">
        <f aca="false">IF($A57="","",SUMIFS('Overtime Register'!$F$5:$F$1004,'Overtime Register'!$B$5:$B$1004,$A57,'Overtime Register'!$A$5:$A$1004,"&gt;="&amp;DATE(Settings!$B$6,6,1),'Overtime Register'!$A$5:$A$1004,"&lt;"&amp;EDATE(DATE(Settings!$B$6,6,1),1)))</f>
        <v/>
      </c>
      <c r="F57" s="38" t="str">
        <f aca="false">IF($A57="","",SUMIFS('Overtime Register'!$F$5:$F$1004,'Overtime Register'!$B$5:$B$1004,$A57,'Overtime Register'!$A$5:$A$1004,"&gt;="&amp;DATE(Settings!$B$6,7,1),'Overtime Register'!$A$5:$A$1004,"&lt;"&amp;EDATE(DATE(Settings!$B$6,7,1),1)))</f>
        <v/>
      </c>
      <c r="G57" s="38" t="str">
        <f aca="false">IF($A57="","",SUMIFS('Overtime Register'!$F$5:$F$1004,'Overtime Register'!$B$5:$B$1004,$A57,'Overtime Register'!$A$5:$A$1004,"&gt;="&amp;DATE(Settings!$B$6,8,1),'Overtime Register'!$A$5:$A$1004,"&lt;"&amp;EDATE(DATE(Settings!$B$6,8,1),1)))</f>
        <v/>
      </c>
      <c r="H57" s="38" t="str">
        <f aca="false">IF($A57="","",SUMIFS('Overtime Register'!$F$5:$F$1004,'Overtime Register'!$B$5:$B$1004,$A57,'Overtime Register'!$A$5:$A$1004,"&gt;="&amp;DATE(Settings!$B$6,9,1),'Overtime Register'!$A$5:$A$1004,"&lt;"&amp;EDATE(DATE(Settings!$B$6,9,1),1)))</f>
        <v/>
      </c>
      <c r="I57" s="38" t="str">
        <f aca="false">IF($A57="","",SUMIFS('Overtime Register'!$F$5:$F$1004,'Overtime Register'!$B$5:$B$1004,$A57,'Overtime Register'!$A$5:$A$1004,"&gt;="&amp;DATE(Settings!$B$6,10,1),'Overtime Register'!$A$5:$A$1004,"&lt;"&amp;EDATE(DATE(Settings!$B$6,10,1),1)))</f>
        <v/>
      </c>
      <c r="J57" s="38" t="str">
        <f aca="false">IF($A57="","",SUMIFS('Overtime Register'!$F$5:$F$1004,'Overtime Register'!$B$5:$B$1004,$A57,'Overtime Register'!$A$5:$A$1004,"&gt;="&amp;DATE(Settings!$B$6,11,1),'Overtime Register'!$A$5:$A$1004,"&lt;"&amp;EDATE(DATE(Settings!$B$6,11,1),1)))</f>
        <v/>
      </c>
      <c r="K57" s="38" t="str">
        <f aca="false">IF($A57="","",SUMIFS('Overtime Register'!$F$5:$F$1004,'Overtime Register'!$B$5:$B$1004,$A57,'Overtime Register'!$A$5:$A$1004,"&gt;="&amp;DATE(Settings!$B$6,12,1),'Overtime Register'!$A$5:$A$1004,"&lt;"&amp;EDATE(DATE(Settings!$B$6,12,1),1)))</f>
        <v/>
      </c>
      <c r="L57" s="38" t="str">
        <f aca="false">IF($A57="","",SUMIFS('Overtime Register'!$F$5:$F$1004,'Overtime Register'!$B$5:$B$1004,$A57,'Overtime Register'!$A$5:$A$1004,"&gt;="&amp;DATE(Settings!$B$6,13,1),'Overtime Register'!$A$5:$A$1004,"&lt;"&amp;EDATE(DATE(Settings!$B$6,13,1),1)))</f>
        <v/>
      </c>
      <c r="M57" s="38" t="str">
        <f aca="false">IF($A57="","",SUMIFS('Overtime Register'!$F$5:$F$1004,'Overtime Register'!$B$5:$B$1004,$A57,'Overtime Register'!$A$5:$A$1004,"&gt;="&amp;DATE(Settings!$B$6,14,1),'Overtime Register'!$A$5:$A$1004,"&lt;"&amp;EDATE(DATE(Settings!$B$6,14,1),1)))</f>
        <v/>
      </c>
      <c r="N57" s="38" t="str">
        <f aca="false">IF($A57="","",SUMIFS('Overtime Register'!$F$5:$F$1004,'Overtime Register'!$B$5:$B$1004,$A57,'Overtime Register'!$A$5:$A$1004,"&gt;="&amp;DATE(Settings!$B$6,15,1),'Overtime Register'!$A$5:$A$1004,"&lt;"&amp;EDATE(DATE(Settings!$B$6,15,1),1)))</f>
        <v/>
      </c>
      <c r="O57" s="39" t="str">
        <f aca="false">IF(A57="","",SUM(C57:N57))</f>
        <v/>
      </c>
      <c r="P57" s="34" t="str">
        <f aca="false">IF(A57="","",SUMIFS('Overtime Register'!$H$5:$H$1004,'Overtime Register'!$B$5:$B$1004,A57,'Overtime Register'!$A$5:$A$1004,"&gt;="&amp;DATE(Settings!$B$6,4,1),'Overtime Register'!$A$5:$A$1004,"&lt;"&amp;DATE(Settings!$B$6+1,4,1)))</f>
        <v/>
      </c>
      <c r="Q57" s="40" t="str">
        <f aca="false">IF(A57="","",MAX(SUM(C57:E57),SUM(F57:H57),SUM(I57:K57),SUM(L57:N57)))</f>
        <v/>
      </c>
      <c r="R57" s="35" t="str">
        <f aca="false">IF(A57="","",IF(Q57&gt;Settings!$B$12,"Over limit","OK"))</f>
        <v/>
      </c>
    </row>
    <row r="58" customFormat="false" ht="15" hidden="false" customHeight="true" outlineLevel="0" collapsed="false">
      <c r="A58" s="30" t="str">
        <f aca="false">IF(Employees!A58="","",Employees!A58)</f>
        <v/>
      </c>
      <c r="B58" s="30" t="str">
        <f aca="false">IF(A58="","",Employees!B58)</f>
        <v/>
      </c>
      <c r="C58" s="38" t="str">
        <f aca="false">IF($A58="","",SUMIFS('Overtime Register'!$F$5:$F$1004,'Overtime Register'!$B$5:$B$1004,$A58,'Overtime Register'!$A$5:$A$1004,"&gt;="&amp;DATE(Settings!$B$6,4,1),'Overtime Register'!$A$5:$A$1004,"&lt;"&amp;EDATE(DATE(Settings!$B$6,4,1),1)))</f>
        <v/>
      </c>
      <c r="D58" s="38" t="str">
        <f aca="false">IF($A58="","",SUMIFS('Overtime Register'!$F$5:$F$1004,'Overtime Register'!$B$5:$B$1004,$A58,'Overtime Register'!$A$5:$A$1004,"&gt;="&amp;DATE(Settings!$B$6,5,1),'Overtime Register'!$A$5:$A$1004,"&lt;"&amp;EDATE(DATE(Settings!$B$6,5,1),1)))</f>
        <v/>
      </c>
      <c r="E58" s="38" t="str">
        <f aca="false">IF($A58="","",SUMIFS('Overtime Register'!$F$5:$F$1004,'Overtime Register'!$B$5:$B$1004,$A58,'Overtime Register'!$A$5:$A$1004,"&gt;="&amp;DATE(Settings!$B$6,6,1),'Overtime Register'!$A$5:$A$1004,"&lt;"&amp;EDATE(DATE(Settings!$B$6,6,1),1)))</f>
        <v/>
      </c>
      <c r="F58" s="38" t="str">
        <f aca="false">IF($A58="","",SUMIFS('Overtime Register'!$F$5:$F$1004,'Overtime Register'!$B$5:$B$1004,$A58,'Overtime Register'!$A$5:$A$1004,"&gt;="&amp;DATE(Settings!$B$6,7,1),'Overtime Register'!$A$5:$A$1004,"&lt;"&amp;EDATE(DATE(Settings!$B$6,7,1),1)))</f>
        <v/>
      </c>
      <c r="G58" s="38" t="str">
        <f aca="false">IF($A58="","",SUMIFS('Overtime Register'!$F$5:$F$1004,'Overtime Register'!$B$5:$B$1004,$A58,'Overtime Register'!$A$5:$A$1004,"&gt;="&amp;DATE(Settings!$B$6,8,1),'Overtime Register'!$A$5:$A$1004,"&lt;"&amp;EDATE(DATE(Settings!$B$6,8,1),1)))</f>
        <v/>
      </c>
      <c r="H58" s="38" t="str">
        <f aca="false">IF($A58="","",SUMIFS('Overtime Register'!$F$5:$F$1004,'Overtime Register'!$B$5:$B$1004,$A58,'Overtime Register'!$A$5:$A$1004,"&gt;="&amp;DATE(Settings!$B$6,9,1),'Overtime Register'!$A$5:$A$1004,"&lt;"&amp;EDATE(DATE(Settings!$B$6,9,1),1)))</f>
        <v/>
      </c>
      <c r="I58" s="38" t="str">
        <f aca="false">IF($A58="","",SUMIFS('Overtime Register'!$F$5:$F$1004,'Overtime Register'!$B$5:$B$1004,$A58,'Overtime Register'!$A$5:$A$1004,"&gt;="&amp;DATE(Settings!$B$6,10,1),'Overtime Register'!$A$5:$A$1004,"&lt;"&amp;EDATE(DATE(Settings!$B$6,10,1),1)))</f>
        <v/>
      </c>
      <c r="J58" s="38" t="str">
        <f aca="false">IF($A58="","",SUMIFS('Overtime Register'!$F$5:$F$1004,'Overtime Register'!$B$5:$B$1004,$A58,'Overtime Register'!$A$5:$A$1004,"&gt;="&amp;DATE(Settings!$B$6,11,1),'Overtime Register'!$A$5:$A$1004,"&lt;"&amp;EDATE(DATE(Settings!$B$6,11,1),1)))</f>
        <v/>
      </c>
      <c r="K58" s="38" t="str">
        <f aca="false">IF($A58="","",SUMIFS('Overtime Register'!$F$5:$F$1004,'Overtime Register'!$B$5:$B$1004,$A58,'Overtime Register'!$A$5:$A$1004,"&gt;="&amp;DATE(Settings!$B$6,12,1),'Overtime Register'!$A$5:$A$1004,"&lt;"&amp;EDATE(DATE(Settings!$B$6,12,1),1)))</f>
        <v/>
      </c>
      <c r="L58" s="38" t="str">
        <f aca="false">IF($A58="","",SUMIFS('Overtime Register'!$F$5:$F$1004,'Overtime Register'!$B$5:$B$1004,$A58,'Overtime Register'!$A$5:$A$1004,"&gt;="&amp;DATE(Settings!$B$6,13,1),'Overtime Register'!$A$5:$A$1004,"&lt;"&amp;EDATE(DATE(Settings!$B$6,13,1),1)))</f>
        <v/>
      </c>
      <c r="M58" s="38" t="str">
        <f aca="false">IF($A58="","",SUMIFS('Overtime Register'!$F$5:$F$1004,'Overtime Register'!$B$5:$B$1004,$A58,'Overtime Register'!$A$5:$A$1004,"&gt;="&amp;DATE(Settings!$B$6,14,1),'Overtime Register'!$A$5:$A$1004,"&lt;"&amp;EDATE(DATE(Settings!$B$6,14,1),1)))</f>
        <v/>
      </c>
      <c r="N58" s="38" t="str">
        <f aca="false">IF($A58="","",SUMIFS('Overtime Register'!$F$5:$F$1004,'Overtime Register'!$B$5:$B$1004,$A58,'Overtime Register'!$A$5:$A$1004,"&gt;="&amp;DATE(Settings!$B$6,15,1),'Overtime Register'!$A$5:$A$1004,"&lt;"&amp;EDATE(DATE(Settings!$B$6,15,1),1)))</f>
        <v/>
      </c>
      <c r="O58" s="39" t="str">
        <f aca="false">IF(A58="","",SUM(C58:N58))</f>
        <v/>
      </c>
      <c r="P58" s="34" t="str">
        <f aca="false">IF(A58="","",SUMIFS('Overtime Register'!$H$5:$H$1004,'Overtime Register'!$B$5:$B$1004,A58,'Overtime Register'!$A$5:$A$1004,"&gt;="&amp;DATE(Settings!$B$6,4,1),'Overtime Register'!$A$5:$A$1004,"&lt;"&amp;DATE(Settings!$B$6+1,4,1)))</f>
        <v/>
      </c>
      <c r="Q58" s="40" t="str">
        <f aca="false">IF(A58="","",MAX(SUM(C58:E58),SUM(F58:H58),SUM(I58:K58),SUM(L58:N58)))</f>
        <v/>
      </c>
      <c r="R58" s="35" t="str">
        <f aca="false">IF(A58="","",IF(Q58&gt;Settings!$B$12,"Over limit","OK"))</f>
        <v/>
      </c>
    </row>
    <row r="59" customFormat="false" ht="15" hidden="false" customHeight="true" outlineLevel="0" collapsed="false">
      <c r="A59" s="30" t="str">
        <f aca="false">IF(Employees!A59="","",Employees!A59)</f>
        <v/>
      </c>
      <c r="B59" s="30" t="str">
        <f aca="false">IF(A59="","",Employees!B59)</f>
        <v/>
      </c>
      <c r="C59" s="38" t="str">
        <f aca="false">IF($A59="","",SUMIFS('Overtime Register'!$F$5:$F$1004,'Overtime Register'!$B$5:$B$1004,$A59,'Overtime Register'!$A$5:$A$1004,"&gt;="&amp;DATE(Settings!$B$6,4,1),'Overtime Register'!$A$5:$A$1004,"&lt;"&amp;EDATE(DATE(Settings!$B$6,4,1),1)))</f>
        <v/>
      </c>
      <c r="D59" s="38" t="str">
        <f aca="false">IF($A59="","",SUMIFS('Overtime Register'!$F$5:$F$1004,'Overtime Register'!$B$5:$B$1004,$A59,'Overtime Register'!$A$5:$A$1004,"&gt;="&amp;DATE(Settings!$B$6,5,1),'Overtime Register'!$A$5:$A$1004,"&lt;"&amp;EDATE(DATE(Settings!$B$6,5,1),1)))</f>
        <v/>
      </c>
      <c r="E59" s="38" t="str">
        <f aca="false">IF($A59="","",SUMIFS('Overtime Register'!$F$5:$F$1004,'Overtime Register'!$B$5:$B$1004,$A59,'Overtime Register'!$A$5:$A$1004,"&gt;="&amp;DATE(Settings!$B$6,6,1),'Overtime Register'!$A$5:$A$1004,"&lt;"&amp;EDATE(DATE(Settings!$B$6,6,1),1)))</f>
        <v/>
      </c>
      <c r="F59" s="38" t="str">
        <f aca="false">IF($A59="","",SUMIFS('Overtime Register'!$F$5:$F$1004,'Overtime Register'!$B$5:$B$1004,$A59,'Overtime Register'!$A$5:$A$1004,"&gt;="&amp;DATE(Settings!$B$6,7,1),'Overtime Register'!$A$5:$A$1004,"&lt;"&amp;EDATE(DATE(Settings!$B$6,7,1),1)))</f>
        <v/>
      </c>
      <c r="G59" s="38" t="str">
        <f aca="false">IF($A59="","",SUMIFS('Overtime Register'!$F$5:$F$1004,'Overtime Register'!$B$5:$B$1004,$A59,'Overtime Register'!$A$5:$A$1004,"&gt;="&amp;DATE(Settings!$B$6,8,1),'Overtime Register'!$A$5:$A$1004,"&lt;"&amp;EDATE(DATE(Settings!$B$6,8,1),1)))</f>
        <v/>
      </c>
      <c r="H59" s="38" t="str">
        <f aca="false">IF($A59="","",SUMIFS('Overtime Register'!$F$5:$F$1004,'Overtime Register'!$B$5:$B$1004,$A59,'Overtime Register'!$A$5:$A$1004,"&gt;="&amp;DATE(Settings!$B$6,9,1),'Overtime Register'!$A$5:$A$1004,"&lt;"&amp;EDATE(DATE(Settings!$B$6,9,1),1)))</f>
        <v/>
      </c>
      <c r="I59" s="38" t="str">
        <f aca="false">IF($A59="","",SUMIFS('Overtime Register'!$F$5:$F$1004,'Overtime Register'!$B$5:$B$1004,$A59,'Overtime Register'!$A$5:$A$1004,"&gt;="&amp;DATE(Settings!$B$6,10,1),'Overtime Register'!$A$5:$A$1004,"&lt;"&amp;EDATE(DATE(Settings!$B$6,10,1),1)))</f>
        <v/>
      </c>
      <c r="J59" s="38" t="str">
        <f aca="false">IF($A59="","",SUMIFS('Overtime Register'!$F$5:$F$1004,'Overtime Register'!$B$5:$B$1004,$A59,'Overtime Register'!$A$5:$A$1004,"&gt;="&amp;DATE(Settings!$B$6,11,1),'Overtime Register'!$A$5:$A$1004,"&lt;"&amp;EDATE(DATE(Settings!$B$6,11,1),1)))</f>
        <v/>
      </c>
      <c r="K59" s="38" t="str">
        <f aca="false">IF($A59="","",SUMIFS('Overtime Register'!$F$5:$F$1004,'Overtime Register'!$B$5:$B$1004,$A59,'Overtime Register'!$A$5:$A$1004,"&gt;="&amp;DATE(Settings!$B$6,12,1),'Overtime Register'!$A$5:$A$1004,"&lt;"&amp;EDATE(DATE(Settings!$B$6,12,1),1)))</f>
        <v/>
      </c>
      <c r="L59" s="38" t="str">
        <f aca="false">IF($A59="","",SUMIFS('Overtime Register'!$F$5:$F$1004,'Overtime Register'!$B$5:$B$1004,$A59,'Overtime Register'!$A$5:$A$1004,"&gt;="&amp;DATE(Settings!$B$6,13,1),'Overtime Register'!$A$5:$A$1004,"&lt;"&amp;EDATE(DATE(Settings!$B$6,13,1),1)))</f>
        <v/>
      </c>
      <c r="M59" s="38" t="str">
        <f aca="false">IF($A59="","",SUMIFS('Overtime Register'!$F$5:$F$1004,'Overtime Register'!$B$5:$B$1004,$A59,'Overtime Register'!$A$5:$A$1004,"&gt;="&amp;DATE(Settings!$B$6,14,1),'Overtime Register'!$A$5:$A$1004,"&lt;"&amp;EDATE(DATE(Settings!$B$6,14,1),1)))</f>
        <v/>
      </c>
      <c r="N59" s="38" t="str">
        <f aca="false">IF($A59="","",SUMIFS('Overtime Register'!$F$5:$F$1004,'Overtime Register'!$B$5:$B$1004,$A59,'Overtime Register'!$A$5:$A$1004,"&gt;="&amp;DATE(Settings!$B$6,15,1),'Overtime Register'!$A$5:$A$1004,"&lt;"&amp;EDATE(DATE(Settings!$B$6,15,1),1)))</f>
        <v/>
      </c>
      <c r="O59" s="39" t="str">
        <f aca="false">IF(A59="","",SUM(C59:N59))</f>
        <v/>
      </c>
      <c r="P59" s="34" t="str">
        <f aca="false">IF(A59="","",SUMIFS('Overtime Register'!$H$5:$H$1004,'Overtime Register'!$B$5:$B$1004,A59,'Overtime Register'!$A$5:$A$1004,"&gt;="&amp;DATE(Settings!$B$6,4,1),'Overtime Register'!$A$5:$A$1004,"&lt;"&amp;DATE(Settings!$B$6+1,4,1)))</f>
        <v/>
      </c>
      <c r="Q59" s="40" t="str">
        <f aca="false">IF(A59="","",MAX(SUM(C59:E59),SUM(F59:H59),SUM(I59:K59),SUM(L59:N59)))</f>
        <v/>
      </c>
      <c r="R59" s="35" t="str">
        <f aca="false">IF(A59="","",IF(Q59&gt;Settings!$B$12,"Over limit","OK"))</f>
        <v/>
      </c>
    </row>
    <row r="60" customFormat="false" ht="15" hidden="false" customHeight="true" outlineLevel="0" collapsed="false">
      <c r="A60" s="30" t="str">
        <f aca="false">IF(Employees!A60="","",Employees!A60)</f>
        <v/>
      </c>
      <c r="B60" s="30" t="str">
        <f aca="false">IF(A60="","",Employees!B60)</f>
        <v/>
      </c>
      <c r="C60" s="38" t="str">
        <f aca="false">IF($A60="","",SUMIFS('Overtime Register'!$F$5:$F$1004,'Overtime Register'!$B$5:$B$1004,$A60,'Overtime Register'!$A$5:$A$1004,"&gt;="&amp;DATE(Settings!$B$6,4,1),'Overtime Register'!$A$5:$A$1004,"&lt;"&amp;EDATE(DATE(Settings!$B$6,4,1),1)))</f>
        <v/>
      </c>
      <c r="D60" s="38" t="str">
        <f aca="false">IF($A60="","",SUMIFS('Overtime Register'!$F$5:$F$1004,'Overtime Register'!$B$5:$B$1004,$A60,'Overtime Register'!$A$5:$A$1004,"&gt;="&amp;DATE(Settings!$B$6,5,1),'Overtime Register'!$A$5:$A$1004,"&lt;"&amp;EDATE(DATE(Settings!$B$6,5,1),1)))</f>
        <v/>
      </c>
      <c r="E60" s="38" t="str">
        <f aca="false">IF($A60="","",SUMIFS('Overtime Register'!$F$5:$F$1004,'Overtime Register'!$B$5:$B$1004,$A60,'Overtime Register'!$A$5:$A$1004,"&gt;="&amp;DATE(Settings!$B$6,6,1),'Overtime Register'!$A$5:$A$1004,"&lt;"&amp;EDATE(DATE(Settings!$B$6,6,1),1)))</f>
        <v/>
      </c>
      <c r="F60" s="38" t="str">
        <f aca="false">IF($A60="","",SUMIFS('Overtime Register'!$F$5:$F$1004,'Overtime Register'!$B$5:$B$1004,$A60,'Overtime Register'!$A$5:$A$1004,"&gt;="&amp;DATE(Settings!$B$6,7,1),'Overtime Register'!$A$5:$A$1004,"&lt;"&amp;EDATE(DATE(Settings!$B$6,7,1),1)))</f>
        <v/>
      </c>
      <c r="G60" s="38" t="str">
        <f aca="false">IF($A60="","",SUMIFS('Overtime Register'!$F$5:$F$1004,'Overtime Register'!$B$5:$B$1004,$A60,'Overtime Register'!$A$5:$A$1004,"&gt;="&amp;DATE(Settings!$B$6,8,1),'Overtime Register'!$A$5:$A$1004,"&lt;"&amp;EDATE(DATE(Settings!$B$6,8,1),1)))</f>
        <v/>
      </c>
      <c r="H60" s="38" t="str">
        <f aca="false">IF($A60="","",SUMIFS('Overtime Register'!$F$5:$F$1004,'Overtime Register'!$B$5:$B$1004,$A60,'Overtime Register'!$A$5:$A$1004,"&gt;="&amp;DATE(Settings!$B$6,9,1),'Overtime Register'!$A$5:$A$1004,"&lt;"&amp;EDATE(DATE(Settings!$B$6,9,1),1)))</f>
        <v/>
      </c>
      <c r="I60" s="38" t="str">
        <f aca="false">IF($A60="","",SUMIFS('Overtime Register'!$F$5:$F$1004,'Overtime Register'!$B$5:$B$1004,$A60,'Overtime Register'!$A$5:$A$1004,"&gt;="&amp;DATE(Settings!$B$6,10,1),'Overtime Register'!$A$5:$A$1004,"&lt;"&amp;EDATE(DATE(Settings!$B$6,10,1),1)))</f>
        <v/>
      </c>
      <c r="J60" s="38" t="str">
        <f aca="false">IF($A60="","",SUMIFS('Overtime Register'!$F$5:$F$1004,'Overtime Register'!$B$5:$B$1004,$A60,'Overtime Register'!$A$5:$A$1004,"&gt;="&amp;DATE(Settings!$B$6,11,1),'Overtime Register'!$A$5:$A$1004,"&lt;"&amp;EDATE(DATE(Settings!$B$6,11,1),1)))</f>
        <v/>
      </c>
      <c r="K60" s="38" t="str">
        <f aca="false">IF($A60="","",SUMIFS('Overtime Register'!$F$5:$F$1004,'Overtime Register'!$B$5:$B$1004,$A60,'Overtime Register'!$A$5:$A$1004,"&gt;="&amp;DATE(Settings!$B$6,12,1),'Overtime Register'!$A$5:$A$1004,"&lt;"&amp;EDATE(DATE(Settings!$B$6,12,1),1)))</f>
        <v/>
      </c>
      <c r="L60" s="38" t="str">
        <f aca="false">IF($A60="","",SUMIFS('Overtime Register'!$F$5:$F$1004,'Overtime Register'!$B$5:$B$1004,$A60,'Overtime Register'!$A$5:$A$1004,"&gt;="&amp;DATE(Settings!$B$6,13,1),'Overtime Register'!$A$5:$A$1004,"&lt;"&amp;EDATE(DATE(Settings!$B$6,13,1),1)))</f>
        <v/>
      </c>
      <c r="M60" s="38" t="str">
        <f aca="false">IF($A60="","",SUMIFS('Overtime Register'!$F$5:$F$1004,'Overtime Register'!$B$5:$B$1004,$A60,'Overtime Register'!$A$5:$A$1004,"&gt;="&amp;DATE(Settings!$B$6,14,1),'Overtime Register'!$A$5:$A$1004,"&lt;"&amp;EDATE(DATE(Settings!$B$6,14,1),1)))</f>
        <v/>
      </c>
      <c r="N60" s="38" t="str">
        <f aca="false">IF($A60="","",SUMIFS('Overtime Register'!$F$5:$F$1004,'Overtime Register'!$B$5:$B$1004,$A60,'Overtime Register'!$A$5:$A$1004,"&gt;="&amp;DATE(Settings!$B$6,15,1),'Overtime Register'!$A$5:$A$1004,"&lt;"&amp;EDATE(DATE(Settings!$B$6,15,1),1)))</f>
        <v/>
      </c>
      <c r="O60" s="39" t="str">
        <f aca="false">IF(A60="","",SUM(C60:N60))</f>
        <v/>
      </c>
      <c r="P60" s="34" t="str">
        <f aca="false">IF(A60="","",SUMIFS('Overtime Register'!$H$5:$H$1004,'Overtime Register'!$B$5:$B$1004,A60,'Overtime Register'!$A$5:$A$1004,"&gt;="&amp;DATE(Settings!$B$6,4,1),'Overtime Register'!$A$5:$A$1004,"&lt;"&amp;DATE(Settings!$B$6+1,4,1)))</f>
        <v/>
      </c>
      <c r="Q60" s="40" t="str">
        <f aca="false">IF(A60="","",MAX(SUM(C60:E60),SUM(F60:H60),SUM(I60:K60),SUM(L60:N60)))</f>
        <v/>
      </c>
      <c r="R60" s="35" t="str">
        <f aca="false">IF(A60="","",IF(Q60&gt;Settings!$B$12,"Over limit","OK"))</f>
        <v/>
      </c>
    </row>
    <row r="61" customFormat="false" ht="15" hidden="false" customHeight="true" outlineLevel="0" collapsed="false">
      <c r="A61" s="30" t="str">
        <f aca="false">IF(Employees!A61="","",Employees!A61)</f>
        <v/>
      </c>
      <c r="B61" s="30" t="str">
        <f aca="false">IF(A61="","",Employees!B61)</f>
        <v/>
      </c>
      <c r="C61" s="38" t="str">
        <f aca="false">IF($A61="","",SUMIFS('Overtime Register'!$F$5:$F$1004,'Overtime Register'!$B$5:$B$1004,$A61,'Overtime Register'!$A$5:$A$1004,"&gt;="&amp;DATE(Settings!$B$6,4,1),'Overtime Register'!$A$5:$A$1004,"&lt;"&amp;EDATE(DATE(Settings!$B$6,4,1),1)))</f>
        <v/>
      </c>
      <c r="D61" s="38" t="str">
        <f aca="false">IF($A61="","",SUMIFS('Overtime Register'!$F$5:$F$1004,'Overtime Register'!$B$5:$B$1004,$A61,'Overtime Register'!$A$5:$A$1004,"&gt;="&amp;DATE(Settings!$B$6,5,1),'Overtime Register'!$A$5:$A$1004,"&lt;"&amp;EDATE(DATE(Settings!$B$6,5,1),1)))</f>
        <v/>
      </c>
      <c r="E61" s="38" t="str">
        <f aca="false">IF($A61="","",SUMIFS('Overtime Register'!$F$5:$F$1004,'Overtime Register'!$B$5:$B$1004,$A61,'Overtime Register'!$A$5:$A$1004,"&gt;="&amp;DATE(Settings!$B$6,6,1),'Overtime Register'!$A$5:$A$1004,"&lt;"&amp;EDATE(DATE(Settings!$B$6,6,1),1)))</f>
        <v/>
      </c>
      <c r="F61" s="38" t="str">
        <f aca="false">IF($A61="","",SUMIFS('Overtime Register'!$F$5:$F$1004,'Overtime Register'!$B$5:$B$1004,$A61,'Overtime Register'!$A$5:$A$1004,"&gt;="&amp;DATE(Settings!$B$6,7,1),'Overtime Register'!$A$5:$A$1004,"&lt;"&amp;EDATE(DATE(Settings!$B$6,7,1),1)))</f>
        <v/>
      </c>
      <c r="G61" s="38" t="str">
        <f aca="false">IF($A61="","",SUMIFS('Overtime Register'!$F$5:$F$1004,'Overtime Register'!$B$5:$B$1004,$A61,'Overtime Register'!$A$5:$A$1004,"&gt;="&amp;DATE(Settings!$B$6,8,1),'Overtime Register'!$A$5:$A$1004,"&lt;"&amp;EDATE(DATE(Settings!$B$6,8,1),1)))</f>
        <v/>
      </c>
      <c r="H61" s="38" t="str">
        <f aca="false">IF($A61="","",SUMIFS('Overtime Register'!$F$5:$F$1004,'Overtime Register'!$B$5:$B$1004,$A61,'Overtime Register'!$A$5:$A$1004,"&gt;="&amp;DATE(Settings!$B$6,9,1),'Overtime Register'!$A$5:$A$1004,"&lt;"&amp;EDATE(DATE(Settings!$B$6,9,1),1)))</f>
        <v/>
      </c>
      <c r="I61" s="38" t="str">
        <f aca="false">IF($A61="","",SUMIFS('Overtime Register'!$F$5:$F$1004,'Overtime Register'!$B$5:$B$1004,$A61,'Overtime Register'!$A$5:$A$1004,"&gt;="&amp;DATE(Settings!$B$6,10,1),'Overtime Register'!$A$5:$A$1004,"&lt;"&amp;EDATE(DATE(Settings!$B$6,10,1),1)))</f>
        <v/>
      </c>
      <c r="J61" s="38" t="str">
        <f aca="false">IF($A61="","",SUMIFS('Overtime Register'!$F$5:$F$1004,'Overtime Register'!$B$5:$B$1004,$A61,'Overtime Register'!$A$5:$A$1004,"&gt;="&amp;DATE(Settings!$B$6,11,1),'Overtime Register'!$A$5:$A$1004,"&lt;"&amp;EDATE(DATE(Settings!$B$6,11,1),1)))</f>
        <v/>
      </c>
      <c r="K61" s="38" t="str">
        <f aca="false">IF($A61="","",SUMIFS('Overtime Register'!$F$5:$F$1004,'Overtime Register'!$B$5:$B$1004,$A61,'Overtime Register'!$A$5:$A$1004,"&gt;="&amp;DATE(Settings!$B$6,12,1),'Overtime Register'!$A$5:$A$1004,"&lt;"&amp;EDATE(DATE(Settings!$B$6,12,1),1)))</f>
        <v/>
      </c>
      <c r="L61" s="38" t="str">
        <f aca="false">IF($A61="","",SUMIFS('Overtime Register'!$F$5:$F$1004,'Overtime Register'!$B$5:$B$1004,$A61,'Overtime Register'!$A$5:$A$1004,"&gt;="&amp;DATE(Settings!$B$6,13,1),'Overtime Register'!$A$5:$A$1004,"&lt;"&amp;EDATE(DATE(Settings!$B$6,13,1),1)))</f>
        <v/>
      </c>
      <c r="M61" s="38" t="str">
        <f aca="false">IF($A61="","",SUMIFS('Overtime Register'!$F$5:$F$1004,'Overtime Register'!$B$5:$B$1004,$A61,'Overtime Register'!$A$5:$A$1004,"&gt;="&amp;DATE(Settings!$B$6,14,1),'Overtime Register'!$A$5:$A$1004,"&lt;"&amp;EDATE(DATE(Settings!$B$6,14,1),1)))</f>
        <v/>
      </c>
      <c r="N61" s="38" t="str">
        <f aca="false">IF($A61="","",SUMIFS('Overtime Register'!$F$5:$F$1004,'Overtime Register'!$B$5:$B$1004,$A61,'Overtime Register'!$A$5:$A$1004,"&gt;="&amp;DATE(Settings!$B$6,15,1),'Overtime Register'!$A$5:$A$1004,"&lt;"&amp;EDATE(DATE(Settings!$B$6,15,1),1)))</f>
        <v/>
      </c>
      <c r="O61" s="39" t="str">
        <f aca="false">IF(A61="","",SUM(C61:N61))</f>
        <v/>
      </c>
      <c r="P61" s="34" t="str">
        <f aca="false">IF(A61="","",SUMIFS('Overtime Register'!$H$5:$H$1004,'Overtime Register'!$B$5:$B$1004,A61,'Overtime Register'!$A$5:$A$1004,"&gt;="&amp;DATE(Settings!$B$6,4,1),'Overtime Register'!$A$5:$A$1004,"&lt;"&amp;DATE(Settings!$B$6+1,4,1)))</f>
        <v/>
      </c>
      <c r="Q61" s="40" t="str">
        <f aca="false">IF(A61="","",MAX(SUM(C61:E61),SUM(F61:H61),SUM(I61:K61),SUM(L61:N61)))</f>
        <v/>
      </c>
      <c r="R61" s="35" t="str">
        <f aca="false">IF(A61="","",IF(Q61&gt;Settings!$B$12,"Over limit","OK"))</f>
        <v/>
      </c>
    </row>
    <row r="62" customFormat="false" ht="15" hidden="false" customHeight="true" outlineLevel="0" collapsed="false">
      <c r="A62" s="30" t="str">
        <f aca="false">IF(Employees!A62="","",Employees!A62)</f>
        <v/>
      </c>
      <c r="B62" s="30" t="str">
        <f aca="false">IF(A62="","",Employees!B62)</f>
        <v/>
      </c>
      <c r="C62" s="38" t="str">
        <f aca="false">IF($A62="","",SUMIFS('Overtime Register'!$F$5:$F$1004,'Overtime Register'!$B$5:$B$1004,$A62,'Overtime Register'!$A$5:$A$1004,"&gt;="&amp;DATE(Settings!$B$6,4,1),'Overtime Register'!$A$5:$A$1004,"&lt;"&amp;EDATE(DATE(Settings!$B$6,4,1),1)))</f>
        <v/>
      </c>
      <c r="D62" s="38" t="str">
        <f aca="false">IF($A62="","",SUMIFS('Overtime Register'!$F$5:$F$1004,'Overtime Register'!$B$5:$B$1004,$A62,'Overtime Register'!$A$5:$A$1004,"&gt;="&amp;DATE(Settings!$B$6,5,1),'Overtime Register'!$A$5:$A$1004,"&lt;"&amp;EDATE(DATE(Settings!$B$6,5,1),1)))</f>
        <v/>
      </c>
      <c r="E62" s="38" t="str">
        <f aca="false">IF($A62="","",SUMIFS('Overtime Register'!$F$5:$F$1004,'Overtime Register'!$B$5:$B$1004,$A62,'Overtime Register'!$A$5:$A$1004,"&gt;="&amp;DATE(Settings!$B$6,6,1),'Overtime Register'!$A$5:$A$1004,"&lt;"&amp;EDATE(DATE(Settings!$B$6,6,1),1)))</f>
        <v/>
      </c>
      <c r="F62" s="38" t="str">
        <f aca="false">IF($A62="","",SUMIFS('Overtime Register'!$F$5:$F$1004,'Overtime Register'!$B$5:$B$1004,$A62,'Overtime Register'!$A$5:$A$1004,"&gt;="&amp;DATE(Settings!$B$6,7,1),'Overtime Register'!$A$5:$A$1004,"&lt;"&amp;EDATE(DATE(Settings!$B$6,7,1),1)))</f>
        <v/>
      </c>
      <c r="G62" s="38" t="str">
        <f aca="false">IF($A62="","",SUMIFS('Overtime Register'!$F$5:$F$1004,'Overtime Register'!$B$5:$B$1004,$A62,'Overtime Register'!$A$5:$A$1004,"&gt;="&amp;DATE(Settings!$B$6,8,1),'Overtime Register'!$A$5:$A$1004,"&lt;"&amp;EDATE(DATE(Settings!$B$6,8,1),1)))</f>
        <v/>
      </c>
      <c r="H62" s="38" t="str">
        <f aca="false">IF($A62="","",SUMIFS('Overtime Register'!$F$5:$F$1004,'Overtime Register'!$B$5:$B$1004,$A62,'Overtime Register'!$A$5:$A$1004,"&gt;="&amp;DATE(Settings!$B$6,9,1),'Overtime Register'!$A$5:$A$1004,"&lt;"&amp;EDATE(DATE(Settings!$B$6,9,1),1)))</f>
        <v/>
      </c>
      <c r="I62" s="38" t="str">
        <f aca="false">IF($A62="","",SUMIFS('Overtime Register'!$F$5:$F$1004,'Overtime Register'!$B$5:$B$1004,$A62,'Overtime Register'!$A$5:$A$1004,"&gt;="&amp;DATE(Settings!$B$6,10,1),'Overtime Register'!$A$5:$A$1004,"&lt;"&amp;EDATE(DATE(Settings!$B$6,10,1),1)))</f>
        <v/>
      </c>
      <c r="J62" s="38" t="str">
        <f aca="false">IF($A62="","",SUMIFS('Overtime Register'!$F$5:$F$1004,'Overtime Register'!$B$5:$B$1004,$A62,'Overtime Register'!$A$5:$A$1004,"&gt;="&amp;DATE(Settings!$B$6,11,1),'Overtime Register'!$A$5:$A$1004,"&lt;"&amp;EDATE(DATE(Settings!$B$6,11,1),1)))</f>
        <v/>
      </c>
      <c r="K62" s="38" t="str">
        <f aca="false">IF($A62="","",SUMIFS('Overtime Register'!$F$5:$F$1004,'Overtime Register'!$B$5:$B$1004,$A62,'Overtime Register'!$A$5:$A$1004,"&gt;="&amp;DATE(Settings!$B$6,12,1),'Overtime Register'!$A$5:$A$1004,"&lt;"&amp;EDATE(DATE(Settings!$B$6,12,1),1)))</f>
        <v/>
      </c>
      <c r="L62" s="38" t="str">
        <f aca="false">IF($A62="","",SUMIFS('Overtime Register'!$F$5:$F$1004,'Overtime Register'!$B$5:$B$1004,$A62,'Overtime Register'!$A$5:$A$1004,"&gt;="&amp;DATE(Settings!$B$6,13,1),'Overtime Register'!$A$5:$A$1004,"&lt;"&amp;EDATE(DATE(Settings!$B$6,13,1),1)))</f>
        <v/>
      </c>
      <c r="M62" s="38" t="str">
        <f aca="false">IF($A62="","",SUMIFS('Overtime Register'!$F$5:$F$1004,'Overtime Register'!$B$5:$B$1004,$A62,'Overtime Register'!$A$5:$A$1004,"&gt;="&amp;DATE(Settings!$B$6,14,1),'Overtime Register'!$A$5:$A$1004,"&lt;"&amp;EDATE(DATE(Settings!$B$6,14,1),1)))</f>
        <v/>
      </c>
      <c r="N62" s="38" t="str">
        <f aca="false">IF($A62="","",SUMIFS('Overtime Register'!$F$5:$F$1004,'Overtime Register'!$B$5:$B$1004,$A62,'Overtime Register'!$A$5:$A$1004,"&gt;="&amp;DATE(Settings!$B$6,15,1),'Overtime Register'!$A$5:$A$1004,"&lt;"&amp;EDATE(DATE(Settings!$B$6,15,1),1)))</f>
        <v/>
      </c>
      <c r="O62" s="39" t="str">
        <f aca="false">IF(A62="","",SUM(C62:N62))</f>
        <v/>
      </c>
      <c r="P62" s="34" t="str">
        <f aca="false">IF(A62="","",SUMIFS('Overtime Register'!$H$5:$H$1004,'Overtime Register'!$B$5:$B$1004,A62,'Overtime Register'!$A$5:$A$1004,"&gt;="&amp;DATE(Settings!$B$6,4,1),'Overtime Register'!$A$5:$A$1004,"&lt;"&amp;DATE(Settings!$B$6+1,4,1)))</f>
        <v/>
      </c>
      <c r="Q62" s="40" t="str">
        <f aca="false">IF(A62="","",MAX(SUM(C62:E62),SUM(F62:H62),SUM(I62:K62),SUM(L62:N62)))</f>
        <v/>
      </c>
      <c r="R62" s="35" t="str">
        <f aca="false">IF(A62="","",IF(Q62&gt;Settings!$B$12,"Over limit","OK"))</f>
        <v/>
      </c>
    </row>
    <row r="63" customFormat="false" ht="15" hidden="false" customHeight="true" outlineLevel="0" collapsed="false">
      <c r="A63" s="30" t="str">
        <f aca="false">IF(Employees!A63="","",Employees!A63)</f>
        <v/>
      </c>
      <c r="B63" s="30" t="str">
        <f aca="false">IF(A63="","",Employees!B63)</f>
        <v/>
      </c>
      <c r="C63" s="38" t="str">
        <f aca="false">IF($A63="","",SUMIFS('Overtime Register'!$F$5:$F$1004,'Overtime Register'!$B$5:$B$1004,$A63,'Overtime Register'!$A$5:$A$1004,"&gt;="&amp;DATE(Settings!$B$6,4,1),'Overtime Register'!$A$5:$A$1004,"&lt;"&amp;EDATE(DATE(Settings!$B$6,4,1),1)))</f>
        <v/>
      </c>
      <c r="D63" s="38" t="str">
        <f aca="false">IF($A63="","",SUMIFS('Overtime Register'!$F$5:$F$1004,'Overtime Register'!$B$5:$B$1004,$A63,'Overtime Register'!$A$5:$A$1004,"&gt;="&amp;DATE(Settings!$B$6,5,1),'Overtime Register'!$A$5:$A$1004,"&lt;"&amp;EDATE(DATE(Settings!$B$6,5,1),1)))</f>
        <v/>
      </c>
      <c r="E63" s="38" t="str">
        <f aca="false">IF($A63="","",SUMIFS('Overtime Register'!$F$5:$F$1004,'Overtime Register'!$B$5:$B$1004,$A63,'Overtime Register'!$A$5:$A$1004,"&gt;="&amp;DATE(Settings!$B$6,6,1),'Overtime Register'!$A$5:$A$1004,"&lt;"&amp;EDATE(DATE(Settings!$B$6,6,1),1)))</f>
        <v/>
      </c>
      <c r="F63" s="38" t="str">
        <f aca="false">IF($A63="","",SUMIFS('Overtime Register'!$F$5:$F$1004,'Overtime Register'!$B$5:$B$1004,$A63,'Overtime Register'!$A$5:$A$1004,"&gt;="&amp;DATE(Settings!$B$6,7,1),'Overtime Register'!$A$5:$A$1004,"&lt;"&amp;EDATE(DATE(Settings!$B$6,7,1),1)))</f>
        <v/>
      </c>
      <c r="G63" s="38" t="str">
        <f aca="false">IF($A63="","",SUMIFS('Overtime Register'!$F$5:$F$1004,'Overtime Register'!$B$5:$B$1004,$A63,'Overtime Register'!$A$5:$A$1004,"&gt;="&amp;DATE(Settings!$B$6,8,1),'Overtime Register'!$A$5:$A$1004,"&lt;"&amp;EDATE(DATE(Settings!$B$6,8,1),1)))</f>
        <v/>
      </c>
      <c r="H63" s="38" t="str">
        <f aca="false">IF($A63="","",SUMIFS('Overtime Register'!$F$5:$F$1004,'Overtime Register'!$B$5:$B$1004,$A63,'Overtime Register'!$A$5:$A$1004,"&gt;="&amp;DATE(Settings!$B$6,9,1),'Overtime Register'!$A$5:$A$1004,"&lt;"&amp;EDATE(DATE(Settings!$B$6,9,1),1)))</f>
        <v/>
      </c>
      <c r="I63" s="38" t="str">
        <f aca="false">IF($A63="","",SUMIFS('Overtime Register'!$F$5:$F$1004,'Overtime Register'!$B$5:$B$1004,$A63,'Overtime Register'!$A$5:$A$1004,"&gt;="&amp;DATE(Settings!$B$6,10,1),'Overtime Register'!$A$5:$A$1004,"&lt;"&amp;EDATE(DATE(Settings!$B$6,10,1),1)))</f>
        <v/>
      </c>
      <c r="J63" s="38" t="str">
        <f aca="false">IF($A63="","",SUMIFS('Overtime Register'!$F$5:$F$1004,'Overtime Register'!$B$5:$B$1004,$A63,'Overtime Register'!$A$5:$A$1004,"&gt;="&amp;DATE(Settings!$B$6,11,1),'Overtime Register'!$A$5:$A$1004,"&lt;"&amp;EDATE(DATE(Settings!$B$6,11,1),1)))</f>
        <v/>
      </c>
      <c r="K63" s="38" t="str">
        <f aca="false">IF($A63="","",SUMIFS('Overtime Register'!$F$5:$F$1004,'Overtime Register'!$B$5:$B$1004,$A63,'Overtime Register'!$A$5:$A$1004,"&gt;="&amp;DATE(Settings!$B$6,12,1),'Overtime Register'!$A$5:$A$1004,"&lt;"&amp;EDATE(DATE(Settings!$B$6,12,1),1)))</f>
        <v/>
      </c>
      <c r="L63" s="38" t="str">
        <f aca="false">IF($A63="","",SUMIFS('Overtime Register'!$F$5:$F$1004,'Overtime Register'!$B$5:$B$1004,$A63,'Overtime Register'!$A$5:$A$1004,"&gt;="&amp;DATE(Settings!$B$6,13,1),'Overtime Register'!$A$5:$A$1004,"&lt;"&amp;EDATE(DATE(Settings!$B$6,13,1),1)))</f>
        <v/>
      </c>
      <c r="M63" s="38" t="str">
        <f aca="false">IF($A63="","",SUMIFS('Overtime Register'!$F$5:$F$1004,'Overtime Register'!$B$5:$B$1004,$A63,'Overtime Register'!$A$5:$A$1004,"&gt;="&amp;DATE(Settings!$B$6,14,1),'Overtime Register'!$A$5:$A$1004,"&lt;"&amp;EDATE(DATE(Settings!$B$6,14,1),1)))</f>
        <v/>
      </c>
      <c r="N63" s="38" t="str">
        <f aca="false">IF($A63="","",SUMIFS('Overtime Register'!$F$5:$F$1004,'Overtime Register'!$B$5:$B$1004,$A63,'Overtime Register'!$A$5:$A$1004,"&gt;="&amp;DATE(Settings!$B$6,15,1),'Overtime Register'!$A$5:$A$1004,"&lt;"&amp;EDATE(DATE(Settings!$B$6,15,1),1)))</f>
        <v/>
      </c>
      <c r="O63" s="39" t="str">
        <f aca="false">IF(A63="","",SUM(C63:N63))</f>
        <v/>
      </c>
      <c r="P63" s="34" t="str">
        <f aca="false">IF(A63="","",SUMIFS('Overtime Register'!$H$5:$H$1004,'Overtime Register'!$B$5:$B$1004,A63,'Overtime Register'!$A$5:$A$1004,"&gt;="&amp;DATE(Settings!$B$6,4,1),'Overtime Register'!$A$5:$A$1004,"&lt;"&amp;DATE(Settings!$B$6+1,4,1)))</f>
        <v/>
      </c>
      <c r="Q63" s="40" t="str">
        <f aca="false">IF(A63="","",MAX(SUM(C63:E63),SUM(F63:H63),SUM(I63:K63),SUM(L63:N63)))</f>
        <v/>
      </c>
      <c r="R63" s="35" t="str">
        <f aca="false">IF(A63="","",IF(Q63&gt;Settings!$B$12,"Over limit","OK"))</f>
        <v/>
      </c>
    </row>
    <row r="64" customFormat="false" ht="15" hidden="false" customHeight="true" outlineLevel="0" collapsed="false">
      <c r="A64" s="30" t="str">
        <f aca="false">IF(Employees!A64="","",Employees!A64)</f>
        <v/>
      </c>
      <c r="B64" s="30" t="str">
        <f aca="false">IF(A64="","",Employees!B64)</f>
        <v/>
      </c>
      <c r="C64" s="38" t="str">
        <f aca="false">IF($A64="","",SUMIFS('Overtime Register'!$F$5:$F$1004,'Overtime Register'!$B$5:$B$1004,$A64,'Overtime Register'!$A$5:$A$1004,"&gt;="&amp;DATE(Settings!$B$6,4,1),'Overtime Register'!$A$5:$A$1004,"&lt;"&amp;EDATE(DATE(Settings!$B$6,4,1),1)))</f>
        <v/>
      </c>
      <c r="D64" s="38" t="str">
        <f aca="false">IF($A64="","",SUMIFS('Overtime Register'!$F$5:$F$1004,'Overtime Register'!$B$5:$B$1004,$A64,'Overtime Register'!$A$5:$A$1004,"&gt;="&amp;DATE(Settings!$B$6,5,1),'Overtime Register'!$A$5:$A$1004,"&lt;"&amp;EDATE(DATE(Settings!$B$6,5,1),1)))</f>
        <v/>
      </c>
      <c r="E64" s="38" t="str">
        <f aca="false">IF($A64="","",SUMIFS('Overtime Register'!$F$5:$F$1004,'Overtime Register'!$B$5:$B$1004,$A64,'Overtime Register'!$A$5:$A$1004,"&gt;="&amp;DATE(Settings!$B$6,6,1),'Overtime Register'!$A$5:$A$1004,"&lt;"&amp;EDATE(DATE(Settings!$B$6,6,1),1)))</f>
        <v/>
      </c>
      <c r="F64" s="38" t="str">
        <f aca="false">IF($A64="","",SUMIFS('Overtime Register'!$F$5:$F$1004,'Overtime Register'!$B$5:$B$1004,$A64,'Overtime Register'!$A$5:$A$1004,"&gt;="&amp;DATE(Settings!$B$6,7,1),'Overtime Register'!$A$5:$A$1004,"&lt;"&amp;EDATE(DATE(Settings!$B$6,7,1),1)))</f>
        <v/>
      </c>
      <c r="G64" s="38" t="str">
        <f aca="false">IF($A64="","",SUMIFS('Overtime Register'!$F$5:$F$1004,'Overtime Register'!$B$5:$B$1004,$A64,'Overtime Register'!$A$5:$A$1004,"&gt;="&amp;DATE(Settings!$B$6,8,1),'Overtime Register'!$A$5:$A$1004,"&lt;"&amp;EDATE(DATE(Settings!$B$6,8,1),1)))</f>
        <v/>
      </c>
      <c r="H64" s="38" t="str">
        <f aca="false">IF($A64="","",SUMIFS('Overtime Register'!$F$5:$F$1004,'Overtime Register'!$B$5:$B$1004,$A64,'Overtime Register'!$A$5:$A$1004,"&gt;="&amp;DATE(Settings!$B$6,9,1),'Overtime Register'!$A$5:$A$1004,"&lt;"&amp;EDATE(DATE(Settings!$B$6,9,1),1)))</f>
        <v/>
      </c>
      <c r="I64" s="38" t="str">
        <f aca="false">IF($A64="","",SUMIFS('Overtime Register'!$F$5:$F$1004,'Overtime Register'!$B$5:$B$1004,$A64,'Overtime Register'!$A$5:$A$1004,"&gt;="&amp;DATE(Settings!$B$6,10,1),'Overtime Register'!$A$5:$A$1004,"&lt;"&amp;EDATE(DATE(Settings!$B$6,10,1),1)))</f>
        <v/>
      </c>
      <c r="J64" s="38" t="str">
        <f aca="false">IF($A64="","",SUMIFS('Overtime Register'!$F$5:$F$1004,'Overtime Register'!$B$5:$B$1004,$A64,'Overtime Register'!$A$5:$A$1004,"&gt;="&amp;DATE(Settings!$B$6,11,1),'Overtime Register'!$A$5:$A$1004,"&lt;"&amp;EDATE(DATE(Settings!$B$6,11,1),1)))</f>
        <v/>
      </c>
      <c r="K64" s="38" t="str">
        <f aca="false">IF($A64="","",SUMIFS('Overtime Register'!$F$5:$F$1004,'Overtime Register'!$B$5:$B$1004,$A64,'Overtime Register'!$A$5:$A$1004,"&gt;="&amp;DATE(Settings!$B$6,12,1),'Overtime Register'!$A$5:$A$1004,"&lt;"&amp;EDATE(DATE(Settings!$B$6,12,1),1)))</f>
        <v/>
      </c>
      <c r="L64" s="38" t="str">
        <f aca="false">IF($A64="","",SUMIFS('Overtime Register'!$F$5:$F$1004,'Overtime Register'!$B$5:$B$1004,$A64,'Overtime Register'!$A$5:$A$1004,"&gt;="&amp;DATE(Settings!$B$6,13,1),'Overtime Register'!$A$5:$A$1004,"&lt;"&amp;EDATE(DATE(Settings!$B$6,13,1),1)))</f>
        <v/>
      </c>
      <c r="M64" s="38" t="str">
        <f aca="false">IF($A64="","",SUMIFS('Overtime Register'!$F$5:$F$1004,'Overtime Register'!$B$5:$B$1004,$A64,'Overtime Register'!$A$5:$A$1004,"&gt;="&amp;DATE(Settings!$B$6,14,1),'Overtime Register'!$A$5:$A$1004,"&lt;"&amp;EDATE(DATE(Settings!$B$6,14,1),1)))</f>
        <v/>
      </c>
      <c r="N64" s="38" t="str">
        <f aca="false">IF($A64="","",SUMIFS('Overtime Register'!$F$5:$F$1004,'Overtime Register'!$B$5:$B$1004,$A64,'Overtime Register'!$A$5:$A$1004,"&gt;="&amp;DATE(Settings!$B$6,15,1),'Overtime Register'!$A$5:$A$1004,"&lt;"&amp;EDATE(DATE(Settings!$B$6,15,1),1)))</f>
        <v/>
      </c>
      <c r="O64" s="39" t="str">
        <f aca="false">IF(A64="","",SUM(C64:N64))</f>
        <v/>
      </c>
      <c r="P64" s="34" t="str">
        <f aca="false">IF(A64="","",SUMIFS('Overtime Register'!$H$5:$H$1004,'Overtime Register'!$B$5:$B$1004,A64,'Overtime Register'!$A$5:$A$1004,"&gt;="&amp;DATE(Settings!$B$6,4,1),'Overtime Register'!$A$5:$A$1004,"&lt;"&amp;DATE(Settings!$B$6+1,4,1)))</f>
        <v/>
      </c>
      <c r="Q64" s="40" t="str">
        <f aca="false">IF(A64="","",MAX(SUM(C64:E64),SUM(F64:H64),SUM(I64:K64),SUM(L64:N64)))</f>
        <v/>
      </c>
      <c r="R64" s="35" t="str">
        <f aca="false">IF(A64="","",IF(Q64&gt;Settings!$B$12,"Over limit","OK"))</f>
        <v/>
      </c>
    </row>
    <row r="65" customFormat="false" ht="15" hidden="false" customHeight="true" outlineLevel="0" collapsed="false">
      <c r="A65" s="30" t="str">
        <f aca="false">IF(Employees!A65="","",Employees!A65)</f>
        <v/>
      </c>
      <c r="B65" s="30" t="str">
        <f aca="false">IF(A65="","",Employees!B65)</f>
        <v/>
      </c>
      <c r="C65" s="38" t="str">
        <f aca="false">IF($A65="","",SUMIFS('Overtime Register'!$F$5:$F$1004,'Overtime Register'!$B$5:$B$1004,$A65,'Overtime Register'!$A$5:$A$1004,"&gt;="&amp;DATE(Settings!$B$6,4,1),'Overtime Register'!$A$5:$A$1004,"&lt;"&amp;EDATE(DATE(Settings!$B$6,4,1),1)))</f>
        <v/>
      </c>
      <c r="D65" s="38" t="str">
        <f aca="false">IF($A65="","",SUMIFS('Overtime Register'!$F$5:$F$1004,'Overtime Register'!$B$5:$B$1004,$A65,'Overtime Register'!$A$5:$A$1004,"&gt;="&amp;DATE(Settings!$B$6,5,1),'Overtime Register'!$A$5:$A$1004,"&lt;"&amp;EDATE(DATE(Settings!$B$6,5,1),1)))</f>
        <v/>
      </c>
      <c r="E65" s="38" t="str">
        <f aca="false">IF($A65="","",SUMIFS('Overtime Register'!$F$5:$F$1004,'Overtime Register'!$B$5:$B$1004,$A65,'Overtime Register'!$A$5:$A$1004,"&gt;="&amp;DATE(Settings!$B$6,6,1),'Overtime Register'!$A$5:$A$1004,"&lt;"&amp;EDATE(DATE(Settings!$B$6,6,1),1)))</f>
        <v/>
      </c>
      <c r="F65" s="38" t="str">
        <f aca="false">IF($A65="","",SUMIFS('Overtime Register'!$F$5:$F$1004,'Overtime Register'!$B$5:$B$1004,$A65,'Overtime Register'!$A$5:$A$1004,"&gt;="&amp;DATE(Settings!$B$6,7,1),'Overtime Register'!$A$5:$A$1004,"&lt;"&amp;EDATE(DATE(Settings!$B$6,7,1),1)))</f>
        <v/>
      </c>
      <c r="G65" s="38" t="str">
        <f aca="false">IF($A65="","",SUMIFS('Overtime Register'!$F$5:$F$1004,'Overtime Register'!$B$5:$B$1004,$A65,'Overtime Register'!$A$5:$A$1004,"&gt;="&amp;DATE(Settings!$B$6,8,1),'Overtime Register'!$A$5:$A$1004,"&lt;"&amp;EDATE(DATE(Settings!$B$6,8,1),1)))</f>
        <v/>
      </c>
      <c r="H65" s="38" t="str">
        <f aca="false">IF($A65="","",SUMIFS('Overtime Register'!$F$5:$F$1004,'Overtime Register'!$B$5:$B$1004,$A65,'Overtime Register'!$A$5:$A$1004,"&gt;="&amp;DATE(Settings!$B$6,9,1),'Overtime Register'!$A$5:$A$1004,"&lt;"&amp;EDATE(DATE(Settings!$B$6,9,1),1)))</f>
        <v/>
      </c>
      <c r="I65" s="38" t="str">
        <f aca="false">IF($A65="","",SUMIFS('Overtime Register'!$F$5:$F$1004,'Overtime Register'!$B$5:$B$1004,$A65,'Overtime Register'!$A$5:$A$1004,"&gt;="&amp;DATE(Settings!$B$6,10,1),'Overtime Register'!$A$5:$A$1004,"&lt;"&amp;EDATE(DATE(Settings!$B$6,10,1),1)))</f>
        <v/>
      </c>
      <c r="J65" s="38" t="str">
        <f aca="false">IF($A65="","",SUMIFS('Overtime Register'!$F$5:$F$1004,'Overtime Register'!$B$5:$B$1004,$A65,'Overtime Register'!$A$5:$A$1004,"&gt;="&amp;DATE(Settings!$B$6,11,1),'Overtime Register'!$A$5:$A$1004,"&lt;"&amp;EDATE(DATE(Settings!$B$6,11,1),1)))</f>
        <v/>
      </c>
      <c r="K65" s="38" t="str">
        <f aca="false">IF($A65="","",SUMIFS('Overtime Register'!$F$5:$F$1004,'Overtime Register'!$B$5:$B$1004,$A65,'Overtime Register'!$A$5:$A$1004,"&gt;="&amp;DATE(Settings!$B$6,12,1),'Overtime Register'!$A$5:$A$1004,"&lt;"&amp;EDATE(DATE(Settings!$B$6,12,1),1)))</f>
        <v/>
      </c>
      <c r="L65" s="38" t="str">
        <f aca="false">IF($A65="","",SUMIFS('Overtime Register'!$F$5:$F$1004,'Overtime Register'!$B$5:$B$1004,$A65,'Overtime Register'!$A$5:$A$1004,"&gt;="&amp;DATE(Settings!$B$6,13,1),'Overtime Register'!$A$5:$A$1004,"&lt;"&amp;EDATE(DATE(Settings!$B$6,13,1),1)))</f>
        <v/>
      </c>
      <c r="M65" s="38" t="str">
        <f aca="false">IF($A65="","",SUMIFS('Overtime Register'!$F$5:$F$1004,'Overtime Register'!$B$5:$B$1004,$A65,'Overtime Register'!$A$5:$A$1004,"&gt;="&amp;DATE(Settings!$B$6,14,1),'Overtime Register'!$A$5:$A$1004,"&lt;"&amp;EDATE(DATE(Settings!$B$6,14,1),1)))</f>
        <v/>
      </c>
      <c r="N65" s="38" t="str">
        <f aca="false">IF($A65="","",SUMIFS('Overtime Register'!$F$5:$F$1004,'Overtime Register'!$B$5:$B$1004,$A65,'Overtime Register'!$A$5:$A$1004,"&gt;="&amp;DATE(Settings!$B$6,15,1),'Overtime Register'!$A$5:$A$1004,"&lt;"&amp;EDATE(DATE(Settings!$B$6,15,1),1)))</f>
        <v/>
      </c>
      <c r="O65" s="39" t="str">
        <f aca="false">IF(A65="","",SUM(C65:N65))</f>
        <v/>
      </c>
      <c r="P65" s="34" t="str">
        <f aca="false">IF(A65="","",SUMIFS('Overtime Register'!$H$5:$H$1004,'Overtime Register'!$B$5:$B$1004,A65,'Overtime Register'!$A$5:$A$1004,"&gt;="&amp;DATE(Settings!$B$6,4,1),'Overtime Register'!$A$5:$A$1004,"&lt;"&amp;DATE(Settings!$B$6+1,4,1)))</f>
        <v/>
      </c>
      <c r="Q65" s="40" t="str">
        <f aca="false">IF(A65="","",MAX(SUM(C65:E65),SUM(F65:H65),SUM(I65:K65),SUM(L65:N65)))</f>
        <v/>
      </c>
      <c r="R65" s="35" t="str">
        <f aca="false">IF(A65="","",IF(Q65&gt;Settings!$B$12,"Over limit","OK"))</f>
        <v/>
      </c>
    </row>
    <row r="66" customFormat="false" ht="15" hidden="false" customHeight="true" outlineLevel="0" collapsed="false">
      <c r="A66" s="30" t="str">
        <f aca="false">IF(Employees!A66="","",Employees!A66)</f>
        <v/>
      </c>
      <c r="B66" s="30" t="str">
        <f aca="false">IF(A66="","",Employees!B66)</f>
        <v/>
      </c>
      <c r="C66" s="38" t="str">
        <f aca="false">IF($A66="","",SUMIFS('Overtime Register'!$F$5:$F$1004,'Overtime Register'!$B$5:$B$1004,$A66,'Overtime Register'!$A$5:$A$1004,"&gt;="&amp;DATE(Settings!$B$6,4,1),'Overtime Register'!$A$5:$A$1004,"&lt;"&amp;EDATE(DATE(Settings!$B$6,4,1),1)))</f>
        <v/>
      </c>
      <c r="D66" s="38" t="str">
        <f aca="false">IF($A66="","",SUMIFS('Overtime Register'!$F$5:$F$1004,'Overtime Register'!$B$5:$B$1004,$A66,'Overtime Register'!$A$5:$A$1004,"&gt;="&amp;DATE(Settings!$B$6,5,1),'Overtime Register'!$A$5:$A$1004,"&lt;"&amp;EDATE(DATE(Settings!$B$6,5,1),1)))</f>
        <v/>
      </c>
      <c r="E66" s="38" t="str">
        <f aca="false">IF($A66="","",SUMIFS('Overtime Register'!$F$5:$F$1004,'Overtime Register'!$B$5:$B$1004,$A66,'Overtime Register'!$A$5:$A$1004,"&gt;="&amp;DATE(Settings!$B$6,6,1),'Overtime Register'!$A$5:$A$1004,"&lt;"&amp;EDATE(DATE(Settings!$B$6,6,1),1)))</f>
        <v/>
      </c>
      <c r="F66" s="38" t="str">
        <f aca="false">IF($A66="","",SUMIFS('Overtime Register'!$F$5:$F$1004,'Overtime Register'!$B$5:$B$1004,$A66,'Overtime Register'!$A$5:$A$1004,"&gt;="&amp;DATE(Settings!$B$6,7,1),'Overtime Register'!$A$5:$A$1004,"&lt;"&amp;EDATE(DATE(Settings!$B$6,7,1),1)))</f>
        <v/>
      </c>
      <c r="G66" s="38" t="str">
        <f aca="false">IF($A66="","",SUMIFS('Overtime Register'!$F$5:$F$1004,'Overtime Register'!$B$5:$B$1004,$A66,'Overtime Register'!$A$5:$A$1004,"&gt;="&amp;DATE(Settings!$B$6,8,1),'Overtime Register'!$A$5:$A$1004,"&lt;"&amp;EDATE(DATE(Settings!$B$6,8,1),1)))</f>
        <v/>
      </c>
      <c r="H66" s="38" t="str">
        <f aca="false">IF($A66="","",SUMIFS('Overtime Register'!$F$5:$F$1004,'Overtime Register'!$B$5:$B$1004,$A66,'Overtime Register'!$A$5:$A$1004,"&gt;="&amp;DATE(Settings!$B$6,9,1),'Overtime Register'!$A$5:$A$1004,"&lt;"&amp;EDATE(DATE(Settings!$B$6,9,1),1)))</f>
        <v/>
      </c>
      <c r="I66" s="38" t="str">
        <f aca="false">IF($A66="","",SUMIFS('Overtime Register'!$F$5:$F$1004,'Overtime Register'!$B$5:$B$1004,$A66,'Overtime Register'!$A$5:$A$1004,"&gt;="&amp;DATE(Settings!$B$6,10,1),'Overtime Register'!$A$5:$A$1004,"&lt;"&amp;EDATE(DATE(Settings!$B$6,10,1),1)))</f>
        <v/>
      </c>
      <c r="J66" s="38" t="str">
        <f aca="false">IF($A66="","",SUMIFS('Overtime Register'!$F$5:$F$1004,'Overtime Register'!$B$5:$B$1004,$A66,'Overtime Register'!$A$5:$A$1004,"&gt;="&amp;DATE(Settings!$B$6,11,1),'Overtime Register'!$A$5:$A$1004,"&lt;"&amp;EDATE(DATE(Settings!$B$6,11,1),1)))</f>
        <v/>
      </c>
      <c r="K66" s="38" t="str">
        <f aca="false">IF($A66="","",SUMIFS('Overtime Register'!$F$5:$F$1004,'Overtime Register'!$B$5:$B$1004,$A66,'Overtime Register'!$A$5:$A$1004,"&gt;="&amp;DATE(Settings!$B$6,12,1),'Overtime Register'!$A$5:$A$1004,"&lt;"&amp;EDATE(DATE(Settings!$B$6,12,1),1)))</f>
        <v/>
      </c>
      <c r="L66" s="38" t="str">
        <f aca="false">IF($A66="","",SUMIFS('Overtime Register'!$F$5:$F$1004,'Overtime Register'!$B$5:$B$1004,$A66,'Overtime Register'!$A$5:$A$1004,"&gt;="&amp;DATE(Settings!$B$6,13,1),'Overtime Register'!$A$5:$A$1004,"&lt;"&amp;EDATE(DATE(Settings!$B$6,13,1),1)))</f>
        <v/>
      </c>
      <c r="M66" s="38" t="str">
        <f aca="false">IF($A66="","",SUMIFS('Overtime Register'!$F$5:$F$1004,'Overtime Register'!$B$5:$B$1004,$A66,'Overtime Register'!$A$5:$A$1004,"&gt;="&amp;DATE(Settings!$B$6,14,1),'Overtime Register'!$A$5:$A$1004,"&lt;"&amp;EDATE(DATE(Settings!$B$6,14,1),1)))</f>
        <v/>
      </c>
      <c r="N66" s="38" t="str">
        <f aca="false">IF($A66="","",SUMIFS('Overtime Register'!$F$5:$F$1004,'Overtime Register'!$B$5:$B$1004,$A66,'Overtime Register'!$A$5:$A$1004,"&gt;="&amp;DATE(Settings!$B$6,15,1),'Overtime Register'!$A$5:$A$1004,"&lt;"&amp;EDATE(DATE(Settings!$B$6,15,1),1)))</f>
        <v/>
      </c>
      <c r="O66" s="39" t="str">
        <f aca="false">IF(A66="","",SUM(C66:N66))</f>
        <v/>
      </c>
      <c r="P66" s="34" t="str">
        <f aca="false">IF(A66="","",SUMIFS('Overtime Register'!$H$5:$H$1004,'Overtime Register'!$B$5:$B$1004,A66,'Overtime Register'!$A$5:$A$1004,"&gt;="&amp;DATE(Settings!$B$6,4,1),'Overtime Register'!$A$5:$A$1004,"&lt;"&amp;DATE(Settings!$B$6+1,4,1)))</f>
        <v/>
      </c>
      <c r="Q66" s="40" t="str">
        <f aca="false">IF(A66="","",MAX(SUM(C66:E66),SUM(F66:H66),SUM(I66:K66),SUM(L66:N66)))</f>
        <v/>
      </c>
      <c r="R66" s="35" t="str">
        <f aca="false">IF(A66="","",IF(Q66&gt;Settings!$B$12,"Over limit","OK"))</f>
        <v/>
      </c>
    </row>
    <row r="67" customFormat="false" ht="15" hidden="false" customHeight="true" outlineLevel="0" collapsed="false">
      <c r="A67" s="30" t="str">
        <f aca="false">IF(Employees!A67="","",Employees!A67)</f>
        <v/>
      </c>
      <c r="B67" s="30" t="str">
        <f aca="false">IF(A67="","",Employees!B67)</f>
        <v/>
      </c>
      <c r="C67" s="38" t="str">
        <f aca="false">IF($A67="","",SUMIFS('Overtime Register'!$F$5:$F$1004,'Overtime Register'!$B$5:$B$1004,$A67,'Overtime Register'!$A$5:$A$1004,"&gt;="&amp;DATE(Settings!$B$6,4,1),'Overtime Register'!$A$5:$A$1004,"&lt;"&amp;EDATE(DATE(Settings!$B$6,4,1),1)))</f>
        <v/>
      </c>
      <c r="D67" s="38" t="str">
        <f aca="false">IF($A67="","",SUMIFS('Overtime Register'!$F$5:$F$1004,'Overtime Register'!$B$5:$B$1004,$A67,'Overtime Register'!$A$5:$A$1004,"&gt;="&amp;DATE(Settings!$B$6,5,1),'Overtime Register'!$A$5:$A$1004,"&lt;"&amp;EDATE(DATE(Settings!$B$6,5,1),1)))</f>
        <v/>
      </c>
      <c r="E67" s="38" t="str">
        <f aca="false">IF($A67="","",SUMIFS('Overtime Register'!$F$5:$F$1004,'Overtime Register'!$B$5:$B$1004,$A67,'Overtime Register'!$A$5:$A$1004,"&gt;="&amp;DATE(Settings!$B$6,6,1),'Overtime Register'!$A$5:$A$1004,"&lt;"&amp;EDATE(DATE(Settings!$B$6,6,1),1)))</f>
        <v/>
      </c>
      <c r="F67" s="38" t="str">
        <f aca="false">IF($A67="","",SUMIFS('Overtime Register'!$F$5:$F$1004,'Overtime Register'!$B$5:$B$1004,$A67,'Overtime Register'!$A$5:$A$1004,"&gt;="&amp;DATE(Settings!$B$6,7,1),'Overtime Register'!$A$5:$A$1004,"&lt;"&amp;EDATE(DATE(Settings!$B$6,7,1),1)))</f>
        <v/>
      </c>
      <c r="G67" s="38" t="str">
        <f aca="false">IF($A67="","",SUMIFS('Overtime Register'!$F$5:$F$1004,'Overtime Register'!$B$5:$B$1004,$A67,'Overtime Register'!$A$5:$A$1004,"&gt;="&amp;DATE(Settings!$B$6,8,1),'Overtime Register'!$A$5:$A$1004,"&lt;"&amp;EDATE(DATE(Settings!$B$6,8,1),1)))</f>
        <v/>
      </c>
      <c r="H67" s="38" t="str">
        <f aca="false">IF($A67="","",SUMIFS('Overtime Register'!$F$5:$F$1004,'Overtime Register'!$B$5:$B$1004,$A67,'Overtime Register'!$A$5:$A$1004,"&gt;="&amp;DATE(Settings!$B$6,9,1),'Overtime Register'!$A$5:$A$1004,"&lt;"&amp;EDATE(DATE(Settings!$B$6,9,1),1)))</f>
        <v/>
      </c>
      <c r="I67" s="38" t="str">
        <f aca="false">IF($A67="","",SUMIFS('Overtime Register'!$F$5:$F$1004,'Overtime Register'!$B$5:$B$1004,$A67,'Overtime Register'!$A$5:$A$1004,"&gt;="&amp;DATE(Settings!$B$6,10,1),'Overtime Register'!$A$5:$A$1004,"&lt;"&amp;EDATE(DATE(Settings!$B$6,10,1),1)))</f>
        <v/>
      </c>
      <c r="J67" s="38" t="str">
        <f aca="false">IF($A67="","",SUMIFS('Overtime Register'!$F$5:$F$1004,'Overtime Register'!$B$5:$B$1004,$A67,'Overtime Register'!$A$5:$A$1004,"&gt;="&amp;DATE(Settings!$B$6,11,1),'Overtime Register'!$A$5:$A$1004,"&lt;"&amp;EDATE(DATE(Settings!$B$6,11,1),1)))</f>
        <v/>
      </c>
      <c r="K67" s="38" t="str">
        <f aca="false">IF($A67="","",SUMIFS('Overtime Register'!$F$5:$F$1004,'Overtime Register'!$B$5:$B$1004,$A67,'Overtime Register'!$A$5:$A$1004,"&gt;="&amp;DATE(Settings!$B$6,12,1),'Overtime Register'!$A$5:$A$1004,"&lt;"&amp;EDATE(DATE(Settings!$B$6,12,1),1)))</f>
        <v/>
      </c>
      <c r="L67" s="38" t="str">
        <f aca="false">IF($A67="","",SUMIFS('Overtime Register'!$F$5:$F$1004,'Overtime Register'!$B$5:$B$1004,$A67,'Overtime Register'!$A$5:$A$1004,"&gt;="&amp;DATE(Settings!$B$6,13,1),'Overtime Register'!$A$5:$A$1004,"&lt;"&amp;EDATE(DATE(Settings!$B$6,13,1),1)))</f>
        <v/>
      </c>
      <c r="M67" s="38" t="str">
        <f aca="false">IF($A67="","",SUMIFS('Overtime Register'!$F$5:$F$1004,'Overtime Register'!$B$5:$B$1004,$A67,'Overtime Register'!$A$5:$A$1004,"&gt;="&amp;DATE(Settings!$B$6,14,1),'Overtime Register'!$A$5:$A$1004,"&lt;"&amp;EDATE(DATE(Settings!$B$6,14,1),1)))</f>
        <v/>
      </c>
      <c r="N67" s="38" t="str">
        <f aca="false">IF($A67="","",SUMIFS('Overtime Register'!$F$5:$F$1004,'Overtime Register'!$B$5:$B$1004,$A67,'Overtime Register'!$A$5:$A$1004,"&gt;="&amp;DATE(Settings!$B$6,15,1),'Overtime Register'!$A$5:$A$1004,"&lt;"&amp;EDATE(DATE(Settings!$B$6,15,1),1)))</f>
        <v/>
      </c>
      <c r="O67" s="39" t="str">
        <f aca="false">IF(A67="","",SUM(C67:N67))</f>
        <v/>
      </c>
      <c r="P67" s="34" t="str">
        <f aca="false">IF(A67="","",SUMIFS('Overtime Register'!$H$5:$H$1004,'Overtime Register'!$B$5:$B$1004,A67,'Overtime Register'!$A$5:$A$1004,"&gt;="&amp;DATE(Settings!$B$6,4,1),'Overtime Register'!$A$5:$A$1004,"&lt;"&amp;DATE(Settings!$B$6+1,4,1)))</f>
        <v/>
      </c>
      <c r="Q67" s="40" t="str">
        <f aca="false">IF(A67="","",MAX(SUM(C67:E67),SUM(F67:H67),SUM(I67:K67),SUM(L67:N67)))</f>
        <v/>
      </c>
      <c r="R67" s="35" t="str">
        <f aca="false">IF(A67="","",IF(Q67&gt;Settings!$B$12,"Over limit","OK"))</f>
        <v/>
      </c>
    </row>
    <row r="68" customFormat="false" ht="15" hidden="false" customHeight="true" outlineLevel="0" collapsed="false">
      <c r="A68" s="30" t="str">
        <f aca="false">IF(Employees!A68="","",Employees!A68)</f>
        <v/>
      </c>
      <c r="B68" s="30" t="str">
        <f aca="false">IF(A68="","",Employees!B68)</f>
        <v/>
      </c>
      <c r="C68" s="38" t="str">
        <f aca="false">IF($A68="","",SUMIFS('Overtime Register'!$F$5:$F$1004,'Overtime Register'!$B$5:$B$1004,$A68,'Overtime Register'!$A$5:$A$1004,"&gt;="&amp;DATE(Settings!$B$6,4,1),'Overtime Register'!$A$5:$A$1004,"&lt;"&amp;EDATE(DATE(Settings!$B$6,4,1),1)))</f>
        <v/>
      </c>
      <c r="D68" s="38" t="str">
        <f aca="false">IF($A68="","",SUMIFS('Overtime Register'!$F$5:$F$1004,'Overtime Register'!$B$5:$B$1004,$A68,'Overtime Register'!$A$5:$A$1004,"&gt;="&amp;DATE(Settings!$B$6,5,1),'Overtime Register'!$A$5:$A$1004,"&lt;"&amp;EDATE(DATE(Settings!$B$6,5,1),1)))</f>
        <v/>
      </c>
      <c r="E68" s="38" t="str">
        <f aca="false">IF($A68="","",SUMIFS('Overtime Register'!$F$5:$F$1004,'Overtime Register'!$B$5:$B$1004,$A68,'Overtime Register'!$A$5:$A$1004,"&gt;="&amp;DATE(Settings!$B$6,6,1),'Overtime Register'!$A$5:$A$1004,"&lt;"&amp;EDATE(DATE(Settings!$B$6,6,1),1)))</f>
        <v/>
      </c>
      <c r="F68" s="38" t="str">
        <f aca="false">IF($A68="","",SUMIFS('Overtime Register'!$F$5:$F$1004,'Overtime Register'!$B$5:$B$1004,$A68,'Overtime Register'!$A$5:$A$1004,"&gt;="&amp;DATE(Settings!$B$6,7,1),'Overtime Register'!$A$5:$A$1004,"&lt;"&amp;EDATE(DATE(Settings!$B$6,7,1),1)))</f>
        <v/>
      </c>
      <c r="G68" s="38" t="str">
        <f aca="false">IF($A68="","",SUMIFS('Overtime Register'!$F$5:$F$1004,'Overtime Register'!$B$5:$B$1004,$A68,'Overtime Register'!$A$5:$A$1004,"&gt;="&amp;DATE(Settings!$B$6,8,1),'Overtime Register'!$A$5:$A$1004,"&lt;"&amp;EDATE(DATE(Settings!$B$6,8,1),1)))</f>
        <v/>
      </c>
      <c r="H68" s="38" t="str">
        <f aca="false">IF($A68="","",SUMIFS('Overtime Register'!$F$5:$F$1004,'Overtime Register'!$B$5:$B$1004,$A68,'Overtime Register'!$A$5:$A$1004,"&gt;="&amp;DATE(Settings!$B$6,9,1),'Overtime Register'!$A$5:$A$1004,"&lt;"&amp;EDATE(DATE(Settings!$B$6,9,1),1)))</f>
        <v/>
      </c>
      <c r="I68" s="38" t="str">
        <f aca="false">IF($A68="","",SUMIFS('Overtime Register'!$F$5:$F$1004,'Overtime Register'!$B$5:$B$1004,$A68,'Overtime Register'!$A$5:$A$1004,"&gt;="&amp;DATE(Settings!$B$6,10,1),'Overtime Register'!$A$5:$A$1004,"&lt;"&amp;EDATE(DATE(Settings!$B$6,10,1),1)))</f>
        <v/>
      </c>
      <c r="J68" s="38" t="str">
        <f aca="false">IF($A68="","",SUMIFS('Overtime Register'!$F$5:$F$1004,'Overtime Register'!$B$5:$B$1004,$A68,'Overtime Register'!$A$5:$A$1004,"&gt;="&amp;DATE(Settings!$B$6,11,1),'Overtime Register'!$A$5:$A$1004,"&lt;"&amp;EDATE(DATE(Settings!$B$6,11,1),1)))</f>
        <v/>
      </c>
      <c r="K68" s="38" t="str">
        <f aca="false">IF($A68="","",SUMIFS('Overtime Register'!$F$5:$F$1004,'Overtime Register'!$B$5:$B$1004,$A68,'Overtime Register'!$A$5:$A$1004,"&gt;="&amp;DATE(Settings!$B$6,12,1),'Overtime Register'!$A$5:$A$1004,"&lt;"&amp;EDATE(DATE(Settings!$B$6,12,1),1)))</f>
        <v/>
      </c>
      <c r="L68" s="38" t="str">
        <f aca="false">IF($A68="","",SUMIFS('Overtime Register'!$F$5:$F$1004,'Overtime Register'!$B$5:$B$1004,$A68,'Overtime Register'!$A$5:$A$1004,"&gt;="&amp;DATE(Settings!$B$6,13,1),'Overtime Register'!$A$5:$A$1004,"&lt;"&amp;EDATE(DATE(Settings!$B$6,13,1),1)))</f>
        <v/>
      </c>
      <c r="M68" s="38" t="str">
        <f aca="false">IF($A68="","",SUMIFS('Overtime Register'!$F$5:$F$1004,'Overtime Register'!$B$5:$B$1004,$A68,'Overtime Register'!$A$5:$A$1004,"&gt;="&amp;DATE(Settings!$B$6,14,1),'Overtime Register'!$A$5:$A$1004,"&lt;"&amp;EDATE(DATE(Settings!$B$6,14,1),1)))</f>
        <v/>
      </c>
      <c r="N68" s="38" t="str">
        <f aca="false">IF($A68="","",SUMIFS('Overtime Register'!$F$5:$F$1004,'Overtime Register'!$B$5:$B$1004,$A68,'Overtime Register'!$A$5:$A$1004,"&gt;="&amp;DATE(Settings!$B$6,15,1),'Overtime Register'!$A$5:$A$1004,"&lt;"&amp;EDATE(DATE(Settings!$B$6,15,1),1)))</f>
        <v/>
      </c>
      <c r="O68" s="39" t="str">
        <f aca="false">IF(A68="","",SUM(C68:N68))</f>
        <v/>
      </c>
      <c r="P68" s="34" t="str">
        <f aca="false">IF(A68="","",SUMIFS('Overtime Register'!$H$5:$H$1004,'Overtime Register'!$B$5:$B$1004,A68,'Overtime Register'!$A$5:$A$1004,"&gt;="&amp;DATE(Settings!$B$6,4,1),'Overtime Register'!$A$5:$A$1004,"&lt;"&amp;DATE(Settings!$B$6+1,4,1)))</f>
        <v/>
      </c>
      <c r="Q68" s="40" t="str">
        <f aca="false">IF(A68="","",MAX(SUM(C68:E68),SUM(F68:H68),SUM(I68:K68),SUM(L68:N68)))</f>
        <v/>
      </c>
      <c r="R68" s="35" t="str">
        <f aca="false">IF(A68="","",IF(Q68&gt;Settings!$B$12,"Over limit","OK"))</f>
        <v/>
      </c>
    </row>
    <row r="69" customFormat="false" ht="15" hidden="false" customHeight="true" outlineLevel="0" collapsed="false">
      <c r="A69" s="30" t="str">
        <f aca="false">IF(Employees!A69="","",Employees!A69)</f>
        <v/>
      </c>
      <c r="B69" s="30" t="str">
        <f aca="false">IF(A69="","",Employees!B69)</f>
        <v/>
      </c>
      <c r="C69" s="38" t="str">
        <f aca="false">IF($A69="","",SUMIFS('Overtime Register'!$F$5:$F$1004,'Overtime Register'!$B$5:$B$1004,$A69,'Overtime Register'!$A$5:$A$1004,"&gt;="&amp;DATE(Settings!$B$6,4,1),'Overtime Register'!$A$5:$A$1004,"&lt;"&amp;EDATE(DATE(Settings!$B$6,4,1),1)))</f>
        <v/>
      </c>
      <c r="D69" s="38" t="str">
        <f aca="false">IF($A69="","",SUMIFS('Overtime Register'!$F$5:$F$1004,'Overtime Register'!$B$5:$B$1004,$A69,'Overtime Register'!$A$5:$A$1004,"&gt;="&amp;DATE(Settings!$B$6,5,1),'Overtime Register'!$A$5:$A$1004,"&lt;"&amp;EDATE(DATE(Settings!$B$6,5,1),1)))</f>
        <v/>
      </c>
      <c r="E69" s="38" t="str">
        <f aca="false">IF($A69="","",SUMIFS('Overtime Register'!$F$5:$F$1004,'Overtime Register'!$B$5:$B$1004,$A69,'Overtime Register'!$A$5:$A$1004,"&gt;="&amp;DATE(Settings!$B$6,6,1),'Overtime Register'!$A$5:$A$1004,"&lt;"&amp;EDATE(DATE(Settings!$B$6,6,1),1)))</f>
        <v/>
      </c>
      <c r="F69" s="38" t="str">
        <f aca="false">IF($A69="","",SUMIFS('Overtime Register'!$F$5:$F$1004,'Overtime Register'!$B$5:$B$1004,$A69,'Overtime Register'!$A$5:$A$1004,"&gt;="&amp;DATE(Settings!$B$6,7,1),'Overtime Register'!$A$5:$A$1004,"&lt;"&amp;EDATE(DATE(Settings!$B$6,7,1),1)))</f>
        <v/>
      </c>
      <c r="G69" s="38" t="str">
        <f aca="false">IF($A69="","",SUMIFS('Overtime Register'!$F$5:$F$1004,'Overtime Register'!$B$5:$B$1004,$A69,'Overtime Register'!$A$5:$A$1004,"&gt;="&amp;DATE(Settings!$B$6,8,1),'Overtime Register'!$A$5:$A$1004,"&lt;"&amp;EDATE(DATE(Settings!$B$6,8,1),1)))</f>
        <v/>
      </c>
      <c r="H69" s="38" t="str">
        <f aca="false">IF($A69="","",SUMIFS('Overtime Register'!$F$5:$F$1004,'Overtime Register'!$B$5:$B$1004,$A69,'Overtime Register'!$A$5:$A$1004,"&gt;="&amp;DATE(Settings!$B$6,9,1),'Overtime Register'!$A$5:$A$1004,"&lt;"&amp;EDATE(DATE(Settings!$B$6,9,1),1)))</f>
        <v/>
      </c>
      <c r="I69" s="38" t="str">
        <f aca="false">IF($A69="","",SUMIFS('Overtime Register'!$F$5:$F$1004,'Overtime Register'!$B$5:$B$1004,$A69,'Overtime Register'!$A$5:$A$1004,"&gt;="&amp;DATE(Settings!$B$6,10,1),'Overtime Register'!$A$5:$A$1004,"&lt;"&amp;EDATE(DATE(Settings!$B$6,10,1),1)))</f>
        <v/>
      </c>
      <c r="J69" s="38" t="str">
        <f aca="false">IF($A69="","",SUMIFS('Overtime Register'!$F$5:$F$1004,'Overtime Register'!$B$5:$B$1004,$A69,'Overtime Register'!$A$5:$A$1004,"&gt;="&amp;DATE(Settings!$B$6,11,1),'Overtime Register'!$A$5:$A$1004,"&lt;"&amp;EDATE(DATE(Settings!$B$6,11,1),1)))</f>
        <v/>
      </c>
      <c r="K69" s="38" t="str">
        <f aca="false">IF($A69="","",SUMIFS('Overtime Register'!$F$5:$F$1004,'Overtime Register'!$B$5:$B$1004,$A69,'Overtime Register'!$A$5:$A$1004,"&gt;="&amp;DATE(Settings!$B$6,12,1),'Overtime Register'!$A$5:$A$1004,"&lt;"&amp;EDATE(DATE(Settings!$B$6,12,1),1)))</f>
        <v/>
      </c>
      <c r="L69" s="38" t="str">
        <f aca="false">IF($A69="","",SUMIFS('Overtime Register'!$F$5:$F$1004,'Overtime Register'!$B$5:$B$1004,$A69,'Overtime Register'!$A$5:$A$1004,"&gt;="&amp;DATE(Settings!$B$6,13,1),'Overtime Register'!$A$5:$A$1004,"&lt;"&amp;EDATE(DATE(Settings!$B$6,13,1),1)))</f>
        <v/>
      </c>
      <c r="M69" s="38" t="str">
        <f aca="false">IF($A69="","",SUMIFS('Overtime Register'!$F$5:$F$1004,'Overtime Register'!$B$5:$B$1004,$A69,'Overtime Register'!$A$5:$A$1004,"&gt;="&amp;DATE(Settings!$B$6,14,1),'Overtime Register'!$A$5:$A$1004,"&lt;"&amp;EDATE(DATE(Settings!$B$6,14,1),1)))</f>
        <v/>
      </c>
      <c r="N69" s="38" t="str">
        <f aca="false">IF($A69="","",SUMIFS('Overtime Register'!$F$5:$F$1004,'Overtime Register'!$B$5:$B$1004,$A69,'Overtime Register'!$A$5:$A$1004,"&gt;="&amp;DATE(Settings!$B$6,15,1),'Overtime Register'!$A$5:$A$1004,"&lt;"&amp;EDATE(DATE(Settings!$B$6,15,1),1)))</f>
        <v/>
      </c>
      <c r="O69" s="39" t="str">
        <f aca="false">IF(A69="","",SUM(C69:N69))</f>
        <v/>
      </c>
      <c r="P69" s="34" t="str">
        <f aca="false">IF(A69="","",SUMIFS('Overtime Register'!$H$5:$H$1004,'Overtime Register'!$B$5:$B$1004,A69,'Overtime Register'!$A$5:$A$1004,"&gt;="&amp;DATE(Settings!$B$6,4,1),'Overtime Register'!$A$5:$A$1004,"&lt;"&amp;DATE(Settings!$B$6+1,4,1)))</f>
        <v/>
      </c>
      <c r="Q69" s="40" t="str">
        <f aca="false">IF(A69="","",MAX(SUM(C69:E69),SUM(F69:H69),SUM(I69:K69),SUM(L69:N69)))</f>
        <v/>
      </c>
      <c r="R69" s="35" t="str">
        <f aca="false">IF(A69="","",IF(Q69&gt;Settings!$B$12,"Over limit","OK"))</f>
        <v/>
      </c>
    </row>
    <row r="70" customFormat="false" ht="15" hidden="false" customHeight="true" outlineLevel="0" collapsed="false">
      <c r="A70" s="30" t="str">
        <f aca="false">IF(Employees!A70="","",Employees!A70)</f>
        <v/>
      </c>
      <c r="B70" s="30" t="str">
        <f aca="false">IF(A70="","",Employees!B70)</f>
        <v/>
      </c>
      <c r="C70" s="38" t="str">
        <f aca="false">IF($A70="","",SUMIFS('Overtime Register'!$F$5:$F$1004,'Overtime Register'!$B$5:$B$1004,$A70,'Overtime Register'!$A$5:$A$1004,"&gt;="&amp;DATE(Settings!$B$6,4,1),'Overtime Register'!$A$5:$A$1004,"&lt;"&amp;EDATE(DATE(Settings!$B$6,4,1),1)))</f>
        <v/>
      </c>
      <c r="D70" s="38" t="str">
        <f aca="false">IF($A70="","",SUMIFS('Overtime Register'!$F$5:$F$1004,'Overtime Register'!$B$5:$B$1004,$A70,'Overtime Register'!$A$5:$A$1004,"&gt;="&amp;DATE(Settings!$B$6,5,1),'Overtime Register'!$A$5:$A$1004,"&lt;"&amp;EDATE(DATE(Settings!$B$6,5,1),1)))</f>
        <v/>
      </c>
      <c r="E70" s="38" t="str">
        <f aca="false">IF($A70="","",SUMIFS('Overtime Register'!$F$5:$F$1004,'Overtime Register'!$B$5:$B$1004,$A70,'Overtime Register'!$A$5:$A$1004,"&gt;="&amp;DATE(Settings!$B$6,6,1),'Overtime Register'!$A$5:$A$1004,"&lt;"&amp;EDATE(DATE(Settings!$B$6,6,1),1)))</f>
        <v/>
      </c>
      <c r="F70" s="38" t="str">
        <f aca="false">IF($A70="","",SUMIFS('Overtime Register'!$F$5:$F$1004,'Overtime Register'!$B$5:$B$1004,$A70,'Overtime Register'!$A$5:$A$1004,"&gt;="&amp;DATE(Settings!$B$6,7,1),'Overtime Register'!$A$5:$A$1004,"&lt;"&amp;EDATE(DATE(Settings!$B$6,7,1),1)))</f>
        <v/>
      </c>
      <c r="G70" s="38" t="str">
        <f aca="false">IF($A70="","",SUMIFS('Overtime Register'!$F$5:$F$1004,'Overtime Register'!$B$5:$B$1004,$A70,'Overtime Register'!$A$5:$A$1004,"&gt;="&amp;DATE(Settings!$B$6,8,1),'Overtime Register'!$A$5:$A$1004,"&lt;"&amp;EDATE(DATE(Settings!$B$6,8,1),1)))</f>
        <v/>
      </c>
      <c r="H70" s="38" t="str">
        <f aca="false">IF($A70="","",SUMIFS('Overtime Register'!$F$5:$F$1004,'Overtime Register'!$B$5:$B$1004,$A70,'Overtime Register'!$A$5:$A$1004,"&gt;="&amp;DATE(Settings!$B$6,9,1),'Overtime Register'!$A$5:$A$1004,"&lt;"&amp;EDATE(DATE(Settings!$B$6,9,1),1)))</f>
        <v/>
      </c>
      <c r="I70" s="38" t="str">
        <f aca="false">IF($A70="","",SUMIFS('Overtime Register'!$F$5:$F$1004,'Overtime Register'!$B$5:$B$1004,$A70,'Overtime Register'!$A$5:$A$1004,"&gt;="&amp;DATE(Settings!$B$6,10,1),'Overtime Register'!$A$5:$A$1004,"&lt;"&amp;EDATE(DATE(Settings!$B$6,10,1),1)))</f>
        <v/>
      </c>
      <c r="J70" s="38" t="str">
        <f aca="false">IF($A70="","",SUMIFS('Overtime Register'!$F$5:$F$1004,'Overtime Register'!$B$5:$B$1004,$A70,'Overtime Register'!$A$5:$A$1004,"&gt;="&amp;DATE(Settings!$B$6,11,1),'Overtime Register'!$A$5:$A$1004,"&lt;"&amp;EDATE(DATE(Settings!$B$6,11,1),1)))</f>
        <v/>
      </c>
      <c r="K70" s="38" t="str">
        <f aca="false">IF($A70="","",SUMIFS('Overtime Register'!$F$5:$F$1004,'Overtime Register'!$B$5:$B$1004,$A70,'Overtime Register'!$A$5:$A$1004,"&gt;="&amp;DATE(Settings!$B$6,12,1),'Overtime Register'!$A$5:$A$1004,"&lt;"&amp;EDATE(DATE(Settings!$B$6,12,1),1)))</f>
        <v/>
      </c>
      <c r="L70" s="38" t="str">
        <f aca="false">IF($A70="","",SUMIFS('Overtime Register'!$F$5:$F$1004,'Overtime Register'!$B$5:$B$1004,$A70,'Overtime Register'!$A$5:$A$1004,"&gt;="&amp;DATE(Settings!$B$6,13,1),'Overtime Register'!$A$5:$A$1004,"&lt;"&amp;EDATE(DATE(Settings!$B$6,13,1),1)))</f>
        <v/>
      </c>
      <c r="M70" s="38" t="str">
        <f aca="false">IF($A70="","",SUMIFS('Overtime Register'!$F$5:$F$1004,'Overtime Register'!$B$5:$B$1004,$A70,'Overtime Register'!$A$5:$A$1004,"&gt;="&amp;DATE(Settings!$B$6,14,1),'Overtime Register'!$A$5:$A$1004,"&lt;"&amp;EDATE(DATE(Settings!$B$6,14,1),1)))</f>
        <v/>
      </c>
      <c r="N70" s="38" t="str">
        <f aca="false">IF($A70="","",SUMIFS('Overtime Register'!$F$5:$F$1004,'Overtime Register'!$B$5:$B$1004,$A70,'Overtime Register'!$A$5:$A$1004,"&gt;="&amp;DATE(Settings!$B$6,15,1),'Overtime Register'!$A$5:$A$1004,"&lt;"&amp;EDATE(DATE(Settings!$B$6,15,1),1)))</f>
        <v/>
      </c>
      <c r="O70" s="39" t="str">
        <f aca="false">IF(A70="","",SUM(C70:N70))</f>
        <v/>
      </c>
      <c r="P70" s="34" t="str">
        <f aca="false">IF(A70="","",SUMIFS('Overtime Register'!$H$5:$H$1004,'Overtime Register'!$B$5:$B$1004,A70,'Overtime Register'!$A$5:$A$1004,"&gt;="&amp;DATE(Settings!$B$6,4,1),'Overtime Register'!$A$5:$A$1004,"&lt;"&amp;DATE(Settings!$B$6+1,4,1)))</f>
        <v/>
      </c>
      <c r="Q70" s="40" t="str">
        <f aca="false">IF(A70="","",MAX(SUM(C70:E70),SUM(F70:H70),SUM(I70:K70),SUM(L70:N70)))</f>
        <v/>
      </c>
      <c r="R70" s="35" t="str">
        <f aca="false">IF(A70="","",IF(Q70&gt;Settings!$B$12,"Over limit","OK"))</f>
        <v/>
      </c>
    </row>
    <row r="71" customFormat="false" ht="15" hidden="false" customHeight="true" outlineLevel="0" collapsed="false">
      <c r="A71" s="30" t="str">
        <f aca="false">IF(Employees!A71="","",Employees!A71)</f>
        <v/>
      </c>
      <c r="B71" s="30" t="str">
        <f aca="false">IF(A71="","",Employees!B71)</f>
        <v/>
      </c>
      <c r="C71" s="38" t="str">
        <f aca="false">IF($A71="","",SUMIFS('Overtime Register'!$F$5:$F$1004,'Overtime Register'!$B$5:$B$1004,$A71,'Overtime Register'!$A$5:$A$1004,"&gt;="&amp;DATE(Settings!$B$6,4,1),'Overtime Register'!$A$5:$A$1004,"&lt;"&amp;EDATE(DATE(Settings!$B$6,4,1),1)))</f>
        <v/>
      </c>
      <c r="D71" s="38" t="str">
        <f aca="false">IF($A71="","",SUMIFS('Overtime Register'!$F$5:$F$1004,'Overtime Register'!$B$5:$B$1004,$A71,'Overtime Register'!$A$5:$A$1004,"&gt;="&amp;DATE(Settings!$B$6,5,1),'Overtime Register'!$A$5:$A$1004,"&lt;"&amp;EDATE(DATE(Settings!$B$6,5,1),1)))</f>
        <v/>
      </c>
      <c r="E71" s="38" t="str">
        <f aca="false">IF($A71="","",SUMIFS('Overtime Register'!$F$5:$F$1004,'Overtime Register'!$B$5:$B$1004,$A71,'Overtime Register'!$A$5:$A$1004,"&gt;="&amp;DATE(Settings!$B$6,6,1),'Overtime Register'!$A$5:$A$1004,"&lt;"&amp;EDATE(DATE(Settings!$B$6,6,1),1)))</f>
        <v/>
      </c>
      <c r="F71" s="38" t="str">
        <f aca="false">IF($A71="","",SUMIFS('Overtime Register'!$F$5:$F$1004,'Overtime Register'!$B$5:$B$1004,$A71,'Overtime Register'!$A$5:$A$1004,"&gt;="&amp;DATE(Settings!$B$6,7,1),'Overtime Register'!$A$5:$A$1004,"&lt;"&amp;EDATE(DATE(Settings!$B$6,7,1),1)))</f>
        <v/>
      </c>
      <c r="G71" s="38" t="str">
        <f aca="false">IF($A71="","",SUMIFS('Overtime Register'!$F$5:$F$1004,'Overtime Register'!$B$5:$B$1004,$A71,'Overtime Register'!$A$5:$A$1004,"&gt;="&amp;DATE(Settings!$B$6,8,1),'Overtime Register'!$A$5:$A$1004,"&lt;"&amp;EDATE(DATE(Settings!$B$6,8,1),1)))</f>
        <v/>
      </c>
      <c r="H71" s="38" t="str">
        <f aca="false">IF($A71="","",SUMIFS('Overtime Register'!$F$5:$F$1004,'Overtime Register'!$B$5:$B$1004,$A71,'Overtime Register'!$A$5:$A$1004,"&gt;="&amp;DATE(Settings!$B$6,9,1),'Overtime Register'!$A$5:$A$1004,"&lt;"&amp;EDATE(DATE(Settings!$B$6,9,1),1)))</f>
        <v/>
      </c>
      <c r="I71" s="38" t="str">
        <f aca="false">IF($A71="","",SUMIFS('Overtime Register'!$F$5:$F$1004,'Overtime Register'!$B$5:$B$1004,$A71,'Overtime Register'!$A$5:$A$1004,"&gt;="&amp;DATE(Settings!$B$6,10,1),'Overtime Register'!$A$5:$A$1004,"&lt;"&amp;EDATE(DATE(Settings!$B$6,10,1),1)))</f>
        <v/>
      </c>
      <c r="J71" s="38" t="str">
        <f aca="false">IF($A71="","",SUMIFS('Overtime Register'!$F$5:$F$1004,'Overtime Register'!$B$5:$B$1004,$A71,'Overtime Register'!$A$5:$A$1004,"&gt;="&amp;DATE(Settings!$B$6,11,1),'Overtime Register'!$A$5:$A$1004,"&lt;"&amp;EDATE(DATE(Settings!$B$6,11,1),1)))</f>
        <v/>
      </c>
      <c r="K71" s="38" t="str">
        <f aca="false">IF($A71="","",SUMIFS('Overtime Register'!$F$5:$F$1004,'Overtime Register'!$B$5:$B$1004,$A71,'Overtime Register'!$A$5:$A$1004,"&gt;="&amp;DATE(Settings!$B$6,12,1),'Overtime Register'!$A$5:$A$1004,"&lt;"&amp;EDATE(DATE(Settings!$B$6,12,1),1)))</f>
        <v/>
      </c>
      <c r="L71" s="38" t="str">
        <f aca="false">IF($A71="","",SUMIFS('Overtime Register'!$F$5:$F$1004,'Overtime Register'!$B$5:$B$1004,$A71,'Overtime Register'!$A$5:$A$1004,"&gt;="&amp;DATE(Settings!$B$6,13,1),'Overtime Register'!$A$5:$A$1004,"&lt;"&amp;EDATE(DATE(Settings!$B$6,13,1),1)))</f>
        <v/>
      </c>
      <c r="M71" s="38" t="str">
        <f aca="false">IF($A71="","",SUMIFS('Overtime Register'!$F$5:$F$1004,'Overtime Register'!$B$5:$B$1004,$A71,'Overtime Register'!$A$5:$A$1004,"&gt;="&amp;DATE(Settings!$B$6,14,1),'Overtime Register'!$A$5:$A$1004,"&lt;"&amp;EDATE(DATE(Settings!$B$6,14,1),1)))</f>
        <v/>
      </c>
      <c r="N71" s="38" t="str">
        <f aca="false">IF($A71="","",SUMIFS('Overtime Register'!$F$5:$F$1004,'Overtime Register'!$B$5:$B$1004,$A71,'Overtime Register'!$A$5:$A$1004,"&gt;="&amp;DATE(Settings!$B$6,15,1),'Overtime Register'!$A$5:$A$1004,"&lt;"&amp;EDATE(DATE(Settings!$B$6,15,1),1)))</f>
        <v/>
      </c>
      <c r="O71" s="39" t="str">
        <f aca="false">IF(A71="","",SUM(C71:N71))</f>
        <v/>
      </c>
      <c r="P71" s="34" t="str">
        <f aca="false">IF(A71="","",SUMIFS('Overtime Register'!$H$5:$H$1004,'Overtime Register'!$B$5:$B$1004,A71,'Overtime Register'!$A$5:$A$1004,"&gt;="&amp;DATE(Settings!$B$6,4,1),'Overtime Register'!$A$5:$A$1004,"&lt;"&amp;DATE(Settings!$B$6+1,4,1)))</f>
        <v/>
      </c>
      <c r="Q71" s="40" t="str">
        <f aca="false">IF(A71="","",MAX(SUM(C71:E71),SUM(F71:H71),SUM(I71:K71),SUM(L71:N71)))</f>
        <v/>
      </c>
      <c r="R71" s="35" t="str">
        <f aca="false">IF(A71="","",IF(Q71&gt;Settings!$B$12,"Over limit","OK"))</f>
        <v/>
      </c>
    </row>
    <row r="72" customFormat="false" ht="15" hidden="false" customHeight="true" outlineLevel="0" collapsed="false">
      <c r="A72" s="30" t="str">
        <f aca="false">IF(Employees!A72="","",Employees!A72)</f>
        <v/>
      </c>
      <c r="B72" s="30" t="str">
        <f aca="false">IF(A72="","",Employees!B72)</f>
        <v/>
      </c>
      <c r="C72" s="38" t="str">
        <f aca="false">IF($A72="","",SUMIFS('Overtime Register'!$F$5:$F$1004,'Overtime Register'!$B$5:$B$1004,$A72,'Overtime Register'!$A$5:$A$1004,"&gt;="&amp;DATE(Settings!$B$6,4,1),'Overtime Register'!$A$5:$A$1004,"&lt;"&amp;EDATE(DATE(Settings!$B$6,4,1),1)))</f>
        <v/>
      </c>
      <c r="D72" s="38" t="str">
        <f aca="false">IF($A72="","",SUMIFS('Overtime Register'!$F$5:$F$1004,'Overtime Register'!$B$5:$B$1004,$A72,'Overtime Register'!$A$5:$A$1004,"&gt;="&amp;DATE(Settings!$B$6,5,1),'Overtime Register'!$A$5:$A$1004,"&lt;"&amp;EDATE(DATE(Settings!$B$6,5,1),1)))</f>
        <v/>
      </c>
      <c r="E72" s="38" t="str">
        <f aca="false">IF($A72="","",SUMIFS('Overtime Register'!$F$5:$F$1004,'Overtime Register'!$B$5:$B$1004,$A72,'Overtime Register'!$A$5:$A$1004,"&gt;="&amp;DATE(Settings!$B$6,6,1),'Overtime Register'!$A$5:$A$1004,"&lt;"&amp;EDATE(DATE(Settings!$B$6,6,1),1)))</f>
        <v/>
      </c>
      <c r="F72" s="38" t="str">
        <f aca="false">IF($A72="","",SUMIFS('Overtime Register'!$F$5:$F$1004,'Overtime Register'!$B$5:$B$1004,$A72,'Overtime Register'!$A$5:$A$1004,"&gt;="&amp;DATE(Settings!$B$6,7,1),'Overtime Register'!$A$5:$A$1004,"&lt;"&amp;EDATE(DATE(Settings!$B$6,7,1),1)))</f>
        <v/>
      </c>
      <c r="G72" s="38" t="str">
        <f aca="false">IF($A72="","",SUMIFS('Overtime Register'!$F$5:$F$1004,'Overtime Register'!$B$5:$B$1004,$A72,'Overtime Register'!$A$5:$A$1004,"&gt;="&amp;DATE(Settings!$B$6,8,1),'Overtime Register'!$A$5:$A$1004,"&lt;"&amp;EDATE(DATE(Settings!$B$6,8,1),1)))</f>
        <v/>
      </c>
      <c r="H72" s="38" t="str">
        <f aca="false">IF($A72="","",SUMIFS('Overtime Register'!$F$5:$F$1004,'Overtime Register'!$B$5:$B$1004,$A72,'Overtime Register'!$A$5:$A$1004,"&gt;="&amp;DATE(Settings!$B$6,9,1),'Overtime Register'!$A$5:$A$1004,"&lt;"&amp;EDATE(DATE(Settings!$B$6,9,1),1)))</f>
        <v/>
      </c>
      <c r="I72" s="38" t="str">
        <f aca="false">IF($A72="","",SUMIFS('Overtime Register'!$F$5:$F$1004,'Overtime Register'!$B$5:$B$1004,$A72,'Overtime Register'!$A$5:$A$1004,"&gt;="&amp;DATE(Settings!$B$6,10,1),'Overtime Register'!$A$5:$A$1004,"&lt;"&amp;EDATE(DATE(Settings!$B$6,10,1),1)))</f>
        <v/>
      </c>
      <c r="J72" s="38" t="str">
        <f aca="false">IF($A72="","",SUMIFS('Overtime Register'!$F$5:$F$1004,'Overtime Register'!$B$5:$B$1004,$A72,'Overtime Register'!$A$5:$A$1004,"&gt;="&amp;DATE(Settings!$B$6,11,1),'Overtime Register'!$A$5:$A$1004,"&lt;"&amp;EDATE(DATE(Settings!$B$6,11,1),1)))</f>
        <v/>
      </c>
      <c r="K72" s="38" t="str">
        <f aca="false">IF($A72="","",SUMIFS('Overtime Register'!$F$5:$F$1004,'Overtime Register'!$B$5:$B$1004,$A72,'Overtime Register'!$A$5:$A$1004,"&gt;="&amp;DATE(Settings!$B$6,12,1),'Overtime Register'!$A$5:$A$1004,"&lt;"&amp;EDATE(DATE(Settings!$B$6,12,1),1)))</f>
        <v/>
      </c>
      <c r="L72" s="38" t="str">
        <f aca="false">IF($A72="","",SUMIFS('Overtime Register'!$F$5:$F$1004,'Overtime Register'!$B$5:$B$1004,$A72,'Overtime Register'!$A$5:$A$1004,"&gt;="&amp;DATE(Settings!$B$6,13,1),'Overtime Register'!$A$5:$A$1004,"&lt;"&amp;EDATE(DATE(Settings!$B$6,13,1),1)))</f>
        <v/>
      </c>
      <c r="M72" s="38" t="str">
        <f aca="false">IF($A72="","",SUMIFS('Overtime Register'!$F$5:$F$1004,'Overtime Register'!$B$5:$B$1004,$A72,'Overtime Register'!$A$5:$A$1004,"&gt;="&amp;DATE(Settings!$B$6,14,1),'Overtime Register'!$A$5:$A$1004,"&lt;"&amp;EDATE(DATE(Settings!$B$6,14,1),1)))</f>
        <v/>
      </c>
      <c r="N72" s="38" t="str">
        <f aca="false">IF($A72="","",SUMIFS('Overtime Register'!$F$5:$F$1004,'Overtime Register'!$B$5:$B$1004,$A72,'Overtime Register'!$A$5:$A$1004,"&gt;="&amp;DATE(Settings!$B$6,15,1),'Overtime Register'!$A$5:$A$1004,"&lt;"&amp;EDATE(DATE(Settings!$B$6,15,1),1)))</f>
        <v/>
      </c>
      <c r="O72" s="39" t="str">
        <f aca="false">IF(A72="","",SUM(C72:N72))</f>
        <v/>
      </c>
      <c r="P72" s="34" t="str">
        <f aca="false">IF(A72="","",SUMIFS('Overtime Register'!$H$5:$H$1004,'Overtime Register'!$B$5:$B$1004,A72,'Overtime Register'!$A$5:$A$1004,"&gt;="&amp;DATE(Settings!$B$6,4,1),'Overtime Register'!$A$5:$A$1004,"&lt;"&amp;DATE(Settings!$B$6+1,4,1)))</f>
        <v/>
      </c>
      <c r="Q72" s="40" t="str">
        <f aca="false">IF(A72="","",MAX(SUM(C72:E72),SUM(F72:H72),SUM(I72:K72),SUM(L72:N72)))</f>
        <v/>
      </c>
      <c r="R72" s="35" t="str">
        <f aca="false">IF(A72="","",IF(Q72&gt;Settings!$B$12,"Over limit","OK"))</f>
        <v/>
      </c>
    </row>
    <row r="73" customFormat="false" ht="15" hidden="false" customHeight="true" outlineLevel="0" collapsed="false">
      <c r="A73" s="30" t="str">
        <f aca="false">IF(Employees!A73="","",Employees!A73)</f>
        <v/>
      </c>
      <c r="B73" s="30" t="str">
        <f aca="false">IF(A73="","",Employees!B73)</f>
        <v/>
      </c>
      <c r="C73" s="38" t="str">
        <f aca="false">IF($A73="","",SUMIFS('Overtime Register'!$F$5:$F$1004,'Overtime Register'!$B$5:$B$1004,$A73,'Overtime Register'!$A$5:$A$1004,"&gt;="&amp;DATE(Settings!$B$6,4,1),'Overtime Register'!$A$5:$A$1004,"&lt;"&amp;EDATE(DATE(Settings!$B$6,4,1),1)))</f>
        <v/>
      </c>
      <c r="D73" s="38" t="str">
        <f aca="false">IF($A73="","",SUMIFS('Overtime Register'!$F$5:$F$1004,'Overtime Register'!$B$5:$B$1004,$A73,'Overtime Register'!$A$5:$A$1004,"&gt;="&amp;DATE(Settings!$B$6,5,1),'Overtime Register'!$A$5:$A$1004,"&lt;"&amp;EDATE(DATE(Settings!$B$6,5,1),1)))</f>
        <v/>
      </c>
      <c r="E73" s="38" t="str">
        <f aca="false">IF($A73="","",SUMIFS('Overtime Register'!$F$5:$F$1004,'Overtime Register'!$B$5:$B$1004,$A73,'Overtime Register'!$A$5:$A$1004,"&gt;="&amp;DATE(Settings!$B$6,6,1),'Overtime Register'!$A$5:$A$1004,"&lt;"&amp;EDATE(DATE(Settings!$B$6,6,1),1)))</f>
        <v/>
      </c>
      <c r="F73" s="38" t="str">
        <f aca="false">IF($A73="","",SUMIFS('Overtime Register'!$F$5:$F$1004,'Overtime Register'!$B$5:$B$1004,$A73,'Overtime Register'!$A$5:$A$1004,"&gt;="&amp;DATE(Settings!$B$6,7,1),'Overtime Register'!$A$5:$A$1004,"&lt;"&amp;EDATE(DATE(Settings!$B$6,7,1),1)))</f>
        <v/>
      </c>
      <c r="G73" s="38" t="str">
        <f aca="false">IF($A73="","",SUMIFS('Overtime Register'!$F$5:$F$1004,'Overtime Register'!$B$5:$B$1004,$A73,'Overtime Register'!$A$5:$A$1004,"&gt;="&amp;DATE(Settings!$B$6,8,1),'Overtime Register'!$A$5:$A$1004,"&lt;"&amp;EDATE(DATE(Settings!$B$6,8,1),1)))</f>
        <v/>
      </c>
      <c r="H73" s="38" t="str">
        <f aca="false">IF($A73="","",SUMIFS('Overtime Register'!$F$5:$F$1004,'Overtime Register'!$B$5:$B$1004,$A73,'Overtime Register'!$A$5:$A$1004,"&gt;="&amp;DATE(Settings!$B$6,9,1),'Overtime Register'!$A$5:$A$1004,"&lt;"&amp;EDATE(DATE(Settings!$B$6,9,1),1)))</f>
        <v/>
      </c>
      <c r="I73" s="38" t="str">
        <f aca="false">IF($A73="","",SUMIFS('Overtime Register'!$F$5:$F$1004,'Overtime Register'!$B$5:$B$1004,$A73,'Overtime Register'!$A$5:$A$1004,"&gt;="&amp;DATE(Settings!$B$6,10,1),'Overtime Register'!$A$5:$A$1004,"&lt;"&amp;EDATE(DATE(Settings!$B$6,10,1),1)))</f>
        <v/>
      </c>
      <c r="J73" s="38" t="str">
        <f aca="false">IF($A73="","",SUMIFS('Overtime Register'!$F$5:$F$1004,'Overtime Register'!$B$5:$B$1004,$A73,'Overtime Register'!$A$5:$A$1004,"&gt;="&amp;DATE(Settings!$B$6,11,1),'Overtime Register'!$A$5:$A$1004,"&lt;"&amp;EDATE(DATE(Settings!$B$6,11,1),1)))</f>
        <v/>
      </c>
      <c r="K73" s="38" t="str">
        <f aca="false">IF($A73="","",SUMIFS('Overtime Register'!$F$5:$F$1004,'Overtime Register'!$B$5:$B$1004,$A73,'Overtime Register'!$A$5:$A$1004,"&gt;="&amp;DATE(Settings!$B$6,12,1),'Overtime Register'!$A$5:$A$1004,"&lt;"&amp;EDATE(DATE(Settings!$B$6,12,1),1)))</f>
        <v/>
      </c>
      <c r="L73" s="38" t="str">
        <f aca="false">IF($A73="","",SUMIFS('Overtime Register'!$F$5:$F$1004,'Overtime Register'!$B$5:$B$1004,$A73,'Overtime Register'!$A$5:$A$1004,"&gt;="&amp;DATE(Settings!$B$6,13,1),'Overtime Register'!$A$5:$A$1004,"&lt;"&amp;EDATE(DATE(Settings!$B$6,13,1),1)))</f>
        <v/>
      </c>
      <c r="M73" s="38" t="str">
        <f aca="false">IF($A73="","",SUMIFS('Overtime Register'!$F$5:$F$1004,'Overtime Register'!$B$5:$B$1004,$A73,'Overtime Register'!$A$5:$A$1004,"&gt;="&amp;DATE(Settings!$B$6,14,1),'Overtime Register'!$A$5:$A$1004,"&lt;"&amp;EDATE(DATE(Settings!$B$6,14,1),1)))</f>
        <v/>
      </c>
      <c r="N73" s="38" t="str">
        <f aca="false">IF($A73="","",SUMIFS('Overtime Register'!$F$5:$F$1004,'Overtime Register'!$B$5:$B$1004,$A73,'Overtime Register'!$A$5:$A$1004,"&gt;="&amp;DATE(Settings!$B$6,15,1),'Overtime Register'!$A$5:$A$1004,"&lt;"&amp;EDATE(DATE(Settings!$B$6,15,1),1)))</f>
        <v/>
      </c>
      <c r="O73" s="39" t="str">
        <f aca="false">IF(A73="","",SUM(C73:N73))</f>
        <v/>
      </c>
      <c r="P73" s="34" t="str">
        <f aca="false">IF(A73="","",SUMIFS('Overtime Register'!$H$5:$H$1004,'Overtime Register'!$B$5:$B$1004,A73,'Overtime Register'!$A$5:$A$1004,"&gt;="&amp;DATE(Settings!$B$6,4,1),'Overtime Register'!$A$5:$A$1004,"&lt;"&amp;DATE(Settings!$B$6+1,4,1)))</f>
        <v/>
      </c>
      <c r="Q73" s="40" t="str">
        <f aca="false">IF(A73="","",MAX(SUM(C73:E73),SUM(F73:H73),SUM(I73:K73),SUM(L73:N73)))</f>
        <v/>
      </c>
      <c r="R73" s="35" t="str">
        <f aca="false">IF(A73="","",IF(Q73&gt;Settings!$B$12,"Over limit","OK"))</f>
        <v/>
      </c>
    </row>
    <row r="74" customFormat="false" ht="15" hidden="false" customHeight="true" outlineLevel="0" collapsed="false">
      <c r="A74" s="30" t="str">
        <f aca="false">IF(Employees!A74="","",Employees!A74)</f>
        <v/>
      </c>
      <c r="B74" s="30" t="str">
        <f aca="false">IF(A74="","",Employees!B74)</f>
        <v/>
      </c>
      <c r="C74" s="38" t="str">
        <f aca="false">IF($A74="","",SUMIFS('Overtime Register'!$F$5:$F$1004,'Overtime Register'!$B$5:$B$1004,$A74,'Overtime Register'!$A$5:$A$1004,"&gt;="&amp;DATE(Settings!$B$6,4,1),'Overtime Register'!$A$5:$A$1004,"&lt;"&amp;EDATE(DATE(Settings!$B$6,4,1),1)))</f>
        <v/>
      </c>
      <c r="D74" s="38" t="str">
        <f aca="false">IF($A74="","",SUMIFS('Overtime Register'!$F$5:$F$1004,'Overtime Register'!$B$5:$B$1004,$A74,'Overtime Register'!$A$5:$A$1004,"&gt;="&amp;DATE(Settings!$B$6,5,1),'Overtime Register'!$A$5:$A$1004,"&lt;"&amp;EDATE(DATE(Settings!$B$6,5,1),1)))</f>
        <v/>
      </c>
      <c r="E74" s="38" t="str">
        <f aca="false">IF($A74="","",SUMIFS('Overtime Register'!$F$5:$F$1004,'Overtime Register'!$B$5:$B$1004,$A74,'Overtime Register'!$A$5:$A$1004,"&gt;="&amp;DATE(Settings!$B$6,6,1),'Overtime Register'!$A$5:$A$1004,"&lt;"&amp;EDATE(DATE(Settings!$B$6,6,1),1)))</f>
        <v/>
      </c>
      <c r="F74" s="38" t="str">
        <f aca="false">IF($A74="","",SUMIFS('Overtime Register'!$F$5:$F$1004,'Overtime Register'!$B$5:$B$1004,$A74,'Overtime Register'!$A$5:$A$1004,"&gt;="&amp;DATE(Settings!$B$6,7,1),'Overtime Register'!$A$5:$A$1004,"&lt;"&amp;EDATE(DATE(Settings!$B$6,7,1),1)))</f>
        <v/>
      </c>
      <c r="G74" s="38" t="str">
        <f aca="false">IF($A74="","",SUMIFS('Overtime Register'!$F$5:$F$1004,'Overtime Register'!$B$5:$B$1004,$A74,'Overtime Register'!$A$5:$A$1004,"&gt;="&amp;DATE(Settings!$B$6,8,1),'Overtime Register'!$A$5:$A$1004,"&lt;"&amp;EDATE(DATE(Settings!$B$6,8,1),1)))</f>
        <v/>
      </c>
      <c r="H74" s="38" t="str">
        <f aca="false">IF($A74="","",SUMIFS('Overtime Register'!$F$5:$F$1004,'Overtime Register'!$B$5:$B$1004,$A74,'Overtime Register'!$A$5:$A$1004,"&gt;="&amp;DATE(Settings!$B$6,9,1),'Overtime Register'!$A$5:$A$1004,"&lt;"&amp;EDATE(DATE(Settings!$B$6,9,1),1)))</f>
        <v/>
      </c>
      <c r="I74" s="38" t="str">
        <f aca="false">IF($A74="","",SUMIFS('Overtime Register'!$F$5:$F$1004,'Overtime Register'!$B$5:$B$1004,$A74,'Overtime Register'!$A$5:$A$1004,"&gt;="&amp;DATE(Settings!$B$6,10,1),'Overtime Register'!$A$5:$A$1004,"&lt;"&amp;EDATE(DATE(Settings!$B$6,10,1),1)))</f>
        <v/>
      </c>
      <c r="J74" s="38" t="str">
        <f aca="false">IF($A74="","",SUMIFS('Overtime Register'!$F$5:$F$1004,'Overtime Register'!$B$5:$B$1004,$A74,'Overtime Register'!$A$5:$A$1004,"&gt;="&amp;DATE(Settings!$B$6,11,1),'Overtime Register'!$A$5:$A$1004,"&lt;"&amp;EDATE(DATE(Settings!$B$6,11,1),1)))</f>
        <v/>
      </c>
      <c r="K74" s="38" t="str">
        <f aca="false">IF($A74="","",SUMIFS('Overtime Register'!$F$5:$F$1004,'Overtime Register'!$B$5:$B$1004,$A74,'Overtime Register'!$A$5:$A$1004,"&gt;="&amp;DATE(Settings!$B$6,12,1),'Overtime Register'!$A$5:$A$1004,"&lt;"&amp;EDATE(DATE(Settings!$B$6,12,1),1)))</f>
        <v/>
      </c>
      <c r="L74" s="38" t="str">
        <f aca="false">IF($A74="","",SUMIFS('Overtime Register'!$F$5:$F$1004,'Overtime Register'!$B$5:$B$1004,$A74,'Overtime Register'!$A$5:$A$1004,"&gt;="&amp;DATE(Settings!$B$6,13,1),'Overtime Register'!$A$5:$A$1004,"&lt;"&amp;EDATE(DATE(Settings!$B$6,13,1),1)))</f>
        <v/>
      </c>
      <c r="M74" s="38" t="str">
        <f aca="false">IF($A74="","",SUMIFS('Overtime Register'!$F$5:$F$1004,'Overtime Register'!$B$5:$B$1004,$A74,'Overtime Register'!$A$5:$A$1004,"&gt;="&amp;DATE(Settings!$B$6,14,1),'Overtime Register'!$A$5:$A$1004,"&lt;"&amp;EDATE(DATE(Settings!$B$6,14,1),1)))</f>
        <v/>
      </c>
      <c r="N74" s="38" t="str">
        <f aca="false">IF($A74="","",SUMIFS('Overtime Register'!$F$5:$F$1004,'Overtime Register'!$B$5:$B$1004,$A74,'Overtime Register'!$A$5:$A$1004,"&gt;="&amp;DATE(Settings!$B$6,15,1),'Overtime Register'!$A$5:$A$1004,"&lt;"&amp;EDATE(DATE(Settings!$B$6,15,1),1)))</f>
        <v/>
      </c>
      <c r="O74" s="39" t="str">
        <f aca="false">IF(A74="","",SUM(C74:N74))</f>
        <v/>
      </c>
      <c r="P74" s="34" t="str">
        <f aca="false">IF(A74="","",SUMIFS('Overtime Register'!$H$5:$H$1004,'Overtime Register'!$B$5:$B$1004,A74,'Overtime Register'!$A$5:$A$1004,"&gt;="&amp;DATE(Settings!$B$6,4,1),'Overtime Register'!$A$5:$A$1004,"&lt;"&amp;DATE(Settings!$B$6+1,4,1)))</f>
        <v/>
      </c>
      <c r="Q74" s="40" t="str">
        <f aca="false">IF(A74="","",MAX(SUM(C74:E74),SUM(F74:H74),SUM(I74:K74),SUM(L74:N74)))</f>
        <v/>
      </c>
      <c r="R74" s="35" t="str">
        <f aca="false">IF(A74="","",IF(Q74&gt;Settings!$B$12,"Over limit","OK"))</f>
        <v/>
      </c>
    </row>
    <row r="75" customFormat="false" ht="15" hidden="false" customHeight="true" outlineLevel="0" collapsed="false">
      <c r="A75" s="30" t="str">
        <f aca="false">IF(Employees!A75="","",Employees!A75)</f>
        <v/>
      </c>
      <c r="B75" s="30" t="str">
        <f aca="false">IF(A75="","",Employees!B75)</f>
        <v/>
      </c>
      <c r="C75" s="38" t="str">
        <f aca="false">IF($A75="","",SUMIFS('Overtime Register'!$F$5:$F$1004,'Overtime Register'!$B$5:$B$1004,$A75,'Overtime Register'!$A$5:$A$1004,"&gt;="&amp;DATE(Settings!$B$6,4,1),'Overtime Register'!$A$5:$A$1004,"&lt;"&amp;EDATE(DATE(Settings!$B$6,4,1),1)))</f>
        <v/>
      </c>
      <c r="D75" s="38" t="str">
        <f aca="false">IF($A75="","",SUMIFS('Overtime Register'!$F$5:$F$1004,'Overtime Register'!$B$5:$B$1004,$A75,'Overtime Register'!$A$5:$A$1004,"&gt;="&amp;DATE(Settings!$B$6,5,1),'Overtime Register'!$A$5:$A$1004,"&lt;"&amp;EDATE(DATE(Settings!$B$6,5,1),1)))</f>
        <v/>
      </c>
      <c r="E75" s="38" t="str">
        <f aca="false">IF($A75="","",SUMIFS('Overtime Register'!$F$5:$F$1004,'Overtime Register'!$B$5:$B$1004,$A75,'Overtime Register'!$A$5:$A$1004,"&gt;="&amp;DATE(Settings!$B$6,6,1),'Overtime Register'!$A$5:$A$1004,"&lt;"&amp;EDATE(DATE(Settings!$B$6,6,1),1)))</f>
        <v/>
      </c>
      <c r="F75" s="38" t="str">
        <f aca="false">IF($A75="","",SUMIFS('Overtime Register'!$F$5:$F$1004,'Overtime Register'!$B$5:$B$1004,$A75,'Overtime Register'!$A$5:$A$1004,"&gt;="&amp;DATE(Settings!$B$6,7,1),'Overtime Register'!$A$5:$A$1004,"&lt;"&amp;EDATE(DATE(Settings!$B$6,7,1),1)))</f>
        <v/>
      </c>
      <c r="G75" s="38" t="str">
        <f aca="false">IF($A75="","",SUMIFS('Overtime Register'!$F$5:$F$1004,'Overtime Register'!$B$5:$B$1004,$A75,'Overtime Register'!$A$5:$A$1004,"&gt;="&amp;DATE(Settings!$B$6,8,1),'Overtime Register'!$A$5:$A$1004,"&lt;"&amp;EDATE(DATE(Settings!$B$6,8,1),1)))</f>
        <v/>
      </c>
      <c r="H75" s="38" t="str">
        <f aca="false">IF($A75="","",SUMIFS('Overtime Register'!$F$5:$F$1004,'Overtime Register'!$B$5:$B$1004,$A75,'Overtime Register'!$A$5:$A$1004,"&gt;="&amp;DATE(Settings!$B$6,9,1),'Overtime Register'!$A$5:$A$1004,"&lt;"&amp;EDATE(DATE(Settings!$B$6,9,1),1)))</f>
        <v/>
      </c>
      <c r="I75" s="38" t="str">
        <f aca="false">IF($A75="","",SUMIFS('Overtime Register'!$F$5:$F$1004,'Overtime Register'!$B$5:$B$1004,$A75,'Overtime Register'!$A$5:$A$1004,"&gt;="&amp;DATE(Settings!$B$6,10,1),'Overtime Register'!$A$5:$A$1004,"&lt;"&amp;EDATE(DATE(Settings!$B$6,10,1),1)))</f>
        <v/>
      </c>
      <c r="J75" s="38" t="str">
        <f aca="false">IF($A75="","",SUMIFS('Overtime Register'!$F$5:$F$1004,'Overtime Register'!$B$5:$B$1004,$A75,'Overtime Register'!$A$5:$A$1004,"&gt;="&amp;DATE(Settings!$B$6,11,1),'Overtime Register'!$A$5:$A$1004,"&lt;"&amp;EDATE(DATE(Settings!$B$6,11,1),1)))</f>
        <v/>
      </c>
      <c r="K75" s="38" t="str">
        <f aca="false">IF($A75="","",SUMIFS('Overtime Register'!$F$5:$F$1004,'Overtime Register'!$B$5:$B$1004,$A75,'Overtime Register'!$A$5:$A$1004,"&gt;="&amp;DATE(Settings!$B$6,12,1),'Overtime Register'!$A$5:$A$1004,"&lt;"&amp;EDATE(DATE(Settings!$B$6,12,1),1)))</f>
        <v/>
      </c>
      <c r="L75" s="38" t="str">
        <f aca="false">IF($A75="","",SUMIFS('Overtime Register'!$F$5:$F$1004,'Overtime Register'!$B$5:$B$1004,$A75,'Overtime Register'!$A$5:$A$1004,"&gt;="&amp;DATE(Settings!$B$6,13,1),'Overtime Register'!$A$5:$A$1004,"&lt;"&amp;EDATE(DATE(Settings!$B$6,13,1),1)))</f>
        <v/>
      </c>
      <c r="M75" s="38" t="str">
        <f aca="false">IF($A75="","",SUMIFS('Overtime Register'!$F$5:$F$1004,'Overtime Register'!$B$5:$B$1004,$A75,'Overtime Register'!$A$5:$A$1004,"&gt;="&amp;DATE(Settings!$B$6,14,1),'Overtime Register'!$A$5:$A$1004,"&lt;"&amp;EDATE(DATE(Settings!$B$6,14,1),1)))</f>
        <v/>
      </c>
      <c r="N75" s="38" t="str">
        <f aca="false">IF($A75="","",SUMIFS('Overtime Register'!$F$5:$F$1004,'Overtime Register'!$B$5:$B$1004,$A75,'Overtime Register'!$A$5:$A$1004,"&gt;="&amp;DATE(Settings!$B$6,15,1),'Overtime Register'!$A$5:$A$1004,"&lt;"&amp;EDATE(DATE(Settings!$B$6,15,1),1)))</f>
        <v/>
      </c>
      <c r="O75" s="39" t="str">
        <f aca="false">IF(A75="","",SUM(C75:N75))</f>
        <v/>
      </c>
      <c r="P75" s="34" t="str">
        <f aca="false">IF(A75="","",SUMIFS('Overtime Register'!$H$5:$H$1004,'Overtime Register'!$B$5:$B$1004,A75,'Overtime Register'!$A$5:$A$1004,"&gt;="&amp;DATE(Settings!$B$6,4,1),'Overtime Register'!$A$5:$A$1004,"&lt;"&amp;DATE(Settings!$B$6+1,4,1)))</f>
        <v/>
      </c>
      <c r="Q75" s="40" t="str">
        <f aca="false">IF(A75="","",MAX(SUM(C75:E75),SUM(F75:H75),SUM(I75:K75),SUM(L75:N75)))</f>
        <v/>
      </c>
      <c r="R75" s="35" t="str">
        <f aca="false">IF(A75="","",IF(Q75&gt;Settings!$B$12,"Over limit","OK"))</f>
        <v/>
      </c>
    </row>
    <row r="76" customFormat="false" ht="15" hidden="false" customHeight="true" outlineLevel="0" collapsed="false">
      <c r="A76" s="30" t="str">
        <f aca="false">IF(Employees!A76="","",Employees!A76)</f>
        <v/>
      </c>
      <c r="B76" s="30" t="str">
        <f aca="false">IF(A76="","",Employees!B76)</f>
        <v/>
      </c>
      <c r="C76" s="38" t="str">
        <f aca="false">IF($A76="","",SUMIFS('Overtime Register'!$F$5:$F$1004,'Overtime Register'!$B$5:$B$1004,$A76,'Overtime Register'!$A$5:$A$1004,"&gt;="&amp;DATE(Settings!$B$6,4,1),'Overtime Register'!$A$5:$A$1004,"&lt;"&amp;EDATE(DATE(Settings!$B$6,4,1),1)))</f>
        <v/>
      </c>
      <c r="D76" s="38" t="str">
        <f aca="false">IF($A76="","",SUMIFS('Overtime Register'!$F$5:$F$1004,'Overtime Register'!$B$5:$B$1004,$A76,'Overtime Register'!$A$5:$A$1004,"&gt;="&amp;DATE(Settings!$B$6,5,1),'Overtime Register'!$A$5:$A$1004,"&lt;"&amp;EDATE(DATE(Settings!$B$6,5,1),1)))</f>
        <v/>
      </c>
      <c r="E76" s="38" t="str">
        <f aca="false">IF($A76="","",SUMIFS('Overtime Register'!$F$5:$F$1004,'Overtime Register'!$B$5:$B$1004,$A76,'Overtime Register'!$A$5:$A$1004,"&gt;="&amp;DATE(Settings!$B$6,6,1),'Overtime Register'!$A$5:$A$1004,"&lt;"&amp;EDATE(DATE(Settings!$B$6,6,1),1)))</f>
        <v/>
      </c>
      <c r="F76" s="38" t="str">
        <f aca="false">IF($A76="","",SUMIFS('Overtime Register'!$F$5:$F$1004,'Overtime Register'!$B$5:$B$1004,$A76,'Overtime Register'!$A$5:$A$1004,"&gt;="&amp;DATE(Settings!$B$6,7,1),'Overtime Register'!$A$5:$A$1004,"&lt;"&amp;EDATE(DATE(Settings!$B$6,7,1),1)))</f>
        <v/>
      </c>
      <c r="G76" s="38" t="str">
        <f aca="false">IF($A76="","",SUMIFS('Overtime Register'!$F$5:$F$1004,'Overtime Register'!$B$5:$B$1004,$A76,'Overtime Register'!$A$5:$A$1004,"&gt;="&amp;DATE(Settings!$B$6,8,1),'Overtime Register'!$A$5:$A$1004,"&lt;"&amp;EDATE(DATE(Settings!$B$6,8,1),1)))</f>
        <v/>
      </c>
      <c r="H76" s="38" t="str">
        <f aca="false">IF($A76="","",SUMIFS('Overtime Register'!$F$5:$F$1004,'Overtime Register'!$B$5:$B$1004,$A76,'Overtime Register'!$A$5:$A$1004,"&gt;="&amp;DATE(Settings!$B$6,9,1),'Overtime Register'!$A$5:$A$1004,"&lt;"&amp;EDATE(DATE(Settings!$B$6,9,1),1)))</f>
        <v/>
      </c>
      <c r="I76" s="38" t="str">
        <f aca="false">IF($A76="","",SUMIFS('Overtime Register'!$F$5:$F$1004,'Overtime Register'!$B$5:$B$1004,$A76,'Overtime Register'!$A$5:$A$1004,"&gt;="&amp;DATE(Settings!$B$6,10,1),'Overtime Register'!$A$5:$A$1004,"&lt;"&amp;EDATE(DATE(Settings!$B$6,10,1),1)))</f>
        <v/>
      </c>
      <c r="J76" s="38" t="str">
        <f aca="false">IF($A76="","",SUMIFS('Overtime Register'!$F$5:$F$1004,'Overtime Register'!$B$5:$B$1004,$A76,'Overtime Register'!$A$5:$A$1004,"&gt;="&amp;DATE(Settings!$B$6,11,1),'Overtime Register'!$A$5:$A$1004,"&lt;"&amp;EDATE(DATE(Settings!$B$6,11,1),1)))</f>
        <v/>
      </c>
      <c r="K76" s="38" t="str">
        <f aca="false">IF($A76="","",SUMIFS('Overtime Register'!$F$5:$F$1004,'Overtime Register'!$B$5:$B$1004,$A76,'Overtime Register'!$A$5:$A$1004,"&gt;="&amp;DATE(Settings!$B$6,12,1),'Overtime Register'!$A$5:$A$1004,"&lt;"&amp;EDATE(DATE(Settings!$B$6,12,1),1)))</f>
        <v/>
      </c>
      <c r="L76" s="38" t="str">
        <f aca="false">IF($A76="","",SUMIFS('Overtime Register'!$F$5:$F$1004,'Overtime Register'!$B$5:$B$1004,$A76,'Overtime Register'!$A$5:$A$1004,"&gt;="&amp;DATE(Settings!$B$6,13,1),'Overtime Register'!$A$5:$A$1004,"&lt;"&amp;EDATE(DATE(Settings!$B$6,13,1),1)))</f>
        <v/>
      </c>
      <c r="M76" s="38" t="str">
        <f aca="false">IF($A76="","",SUMIFS('Overtime Register'!$F$5:$F$1004,'Overtime Register'!$B$5:$B$1004,$A76,'Overtime Register'!$A$5:$A$1004,"&gt;="&amp;DATE(Settings!$B$6,14,1),'Overtime Register'!$A$5:$A$1004,"&lt;"&amp;EDATE(DATE(Settings!$B$6,14,1),1)))</f>
        <v/>
      </c>
      <c r="N76" s="38" t="str">
        <f aca="false">IF($A76="","",SUMIFS('Overtime Register'!$F$5:$F$1004,'Overtime Register'!$B$5:$B$1004,$A76,'Overtime Register'!$A$5:$A$1004,"&gt;="&amp;DATE(Settings!$B$6,15,1),'Overtime Register'!$A$5:$A$1004,"&lt;"&amp;EDATE(DATE(Settings!$B$6,15,1),1)))</f>
        <v/>
      </c>
      <c r="O76" s="39" t="str">
        <f aca="false">IF(A76="","",SUM(C76:N76))</f>
        <v/>
      </c>
      <c r="P76" s="34" t="str">
        <f aca="false">IF(A76="","",SUMIFS('Overtime Register'!$H$5:$H$1004,'Overtime Register'!$B$5:$B$1004,A76,'Overtime Register'!$A$5:$A$1004,"&gt;="&amp;DATE(Settings!$B$6,4,1),'Overtime Register'!$A$5:$A$1004,"&lt;"&amp;DATE(Settings!$B$6+1,4,1)))</f>
        <v/>
      </c>
      <c r="Q76" s="40" t="str">
        <f aca="false">IF(A76="","",MAX(SUM(C76:E76),SUM(F76:H76),SUM(I76:K76),SUM(L76:N76)))</f>
        <v/>
      </c>
      <c r="R76" s="35" t="str">
        <f aca="false">IF(A76="","",IF(Q76&gt;Settings!$B$12,"Over limit","OK"))</f>
        <v/>
      </c>
    </row>
    <row r="77" customFormat="false" ht="15" hidden="false" customHeight="true" outlineLevel="0" collapsed="false">
      <c r="A77" s="30" t="str">
        <f aca="false">IF(Employees!A77="","",Employees!A77)</f>
        <v/>
      </c>
      <c r="B77" s="30" t="str">
        <f aca="false">IF(A77="","",Employees!B77)</f>
        <v/>
      </c>
      <c r="C77" s="38" t="str">
        <f aca="false">IF($A77="","",SUMIFS('Overtime Register'!$F$5:$F$1004,'Overtime Register'!$B$5:$B$1004,$A77,'Overtime Register'!$A$5:$A$1004,"&gt;="&amp;DATE(Settings!$B$6,4,1),'Overtime Register'!$A$5:$A$1004,"&lt;"&amp;EDATE(DATE(Settings!$B$6,4,1),1)))</f>
        <v/>
      </c>
      <c r="D77" s="38" t="str">
        <f aca="false">IF($A77="","",SUMIFS('Overtime Register'!$F$5:$F$1004,'Overtime Register'!$B$5:$B$1004,$A77,'Overtime Register'!$A$5:$A$1004,"&gt;="&amp;DATE(Settings!$B$6,5,1),'Overtime Register'!$A$5:$A$1004,"&lt;"&amp;EDATE(DATE(Settings!$B$6,5,1),1)))</f>
        <v/>
      </c>
      <c r="E77" s="38" t="str">
        <f aca="false">IF($A77="","",SUMIFS('Overtime Register'!$F$5:$F$1004,'Overtime Register'!$B$5:$B$1004,$A77,'Overtime Register'!$A$5:$A$1004,"&gt;="&amp;DATE(Settings!$B$6,6,1),'Overtime Register'!$A$5:$A$1004,"&lt;"&amp;EDATE(DATE(Settings!$B$6,6,1),1)))</f>
        <v/>
      </c>
      <c r="F77" s="38" t="str">
        <f aca="false">IF($A77="","",SUMIFS('Overtime Register'!$F$5:$F$1004,'Overtime Register'!$B$5:$B$1004,$A77,'Overtime Register'!$A$5:$A$1004,"&gt;="&amp;DATE(Settings!$B$6,7,1),'Overtime Register'!$A$5:$A$1004,"&lt;"&amp;EDATE(DATE(Settings!$B$6,7,1),1)))</f>
        <v/>
      </c>
      <c r="G77" s="38" t="str">
        <f aca="false">IF($A77="","",SUMIFS('Overtime Register'!$F$5:$F$1004,'Overtime Register'!$B$5:$B$1004,$A77,'Overtime Register'!$A$5:$A$1004,"&gt;="&amp;DATE(Settings!$B$6,8,1),'Overtime Register'!$A$5:$A$1004,"&lt;"&amp;EDATE(DATE(Settings!$B$6,8,1),1)))</f>
        <v/>
      </c>
      <c r="H77" s="38" t="str">
        <f aca="false">IF($A77="","",SUMIFS('Overtime Register'!$F$5:$F$1004,'Overtime Register'!$B$5:$B$1004,$A77,'Overtime Register'!$A$5:$A$1004,"&gt;="&amp;DATE(Settings!$B$6,9,1),'Overtime Register'!$A$5:$A$1004,"&lt;"&amp;EDATE(DATE(Settings!$B$6,9,1),1)))</f>
        <v/>
      </c>
      <c r="I77" s="38" t="str">
        <f aca="false">IF($A77="","",SUMIFS('Overtime Register'!$F$5:$F$1004,'Overtime Register'!$B$5:$B$1004,$A77,'Overtime Register'!$A$5:$A$1004,"&gt;="&amp;DATE(Settings!$B$6,10,1),'Overtime Register'!$A$5:$A$1004,"&lt;"&amp;EDATE(DATE(Settings!$B$6,10,1),1)))</f>
        <v/>
      </c>
      <c r="J77" s="38" t="str">
        <f aca="false">IF($A77="","",SUMIFS('Overtime Register'!$F$5:$F$1004,'Overtime Register'!$B$5:$B$1004,$A77,'Overtime Register'!$A$5:$A$1004,"&gt;="&amp;DATE(Settings!$B$6,11,1),'Overtime Register'!$A$5:$A$1004,"&lt;"&amp;EDATE(DATE(Settings!$B$6,11,1),1)))</f>
        <v/>
      </c>
      <c r="K77" s="38" t="str">
        <f aca="false">IF($A77="","",SUMIFS('Overtime Register'!$F$5:$F$1004,'Overtime Register'!$B$5:$B$1004,$A77,'Overtime Register'!$A$5:$A$1004,"&gt;="&amp;DATE(Settings!$B$6,12,1),'Overtime Register'!$A$5:$A$1004,"&lt;"&amp;EDATE(DATE(Settings!$B$6,12,1),1)))</f>
        <v/>
      </c>
      <c r="L77" s="38" t="str">
        <f aca="false">IF($A77="","",SUMIFS('Overtime Register'!$F$5:$F$1004,'Overtime Register'!$B$5:$B$1004,$A77,'Overtime Register'!$A$5:$A$1004,"&gt;="&amp;DATE(Settings!$B$6,13,1),'Overtime Register'!$A$5:$A$1004,"&lt;"&amp;EDATE(DATE(Settings!$B$6,13,1),1)))</f>
        <v/>
      </c>
      <c r="M77" s="38" t="str">
        <f aca="false">IF($A77="","",SUMIFS('Overtime Register'!$F$5:$F$1004,'Overtime Register'!$B$5:$B$1004,$A77,'Overtime Register'!$A$5:$A$1004,"&gt;="&amp;DATE(Settings!$B$6,14,1),'Overtime Register'!$A$5:$A$1004,"&lt;"&amp;EDATE(DATE(Settings!$B$6,14,1),1)))</f>
        <v/>
      </c>
      <c r="N77" s="38" t="str">
        <f aca="false">IF($A77="","",SUMIFS('Overtime Register'!$F$5:$F$1004,'Overtime Register'!$B$5:$B$1004,$A77,'Overtime Register'!$A$5:$A$1004,"&gt;="&amp;DATE(Settings!$B$6,15,1),'Overtime Register'!$A$5:$A$1004,"&lt;"&amp;EDATE(DATE(Settings!$B$6,15,1),1)))</f>
        <v/>
      </c>
      <c r="O77" s="39" t="str">
        <f aca="false">IF(A77="","",SUM(C77:N77))</f>
        <v/>
      </c>
      <c r="P77" s="34" t="str">
        <f aca="false">IF(A77="","",SUMIFS('Overtime Register'!$H$5:$H$1004,'Overtime Register'!$B$5:$B$1004,A77,'Overtime Register'!$A$5:$A$1004,"&gt;="&amp;DATE(Settings!$B$6,4,1),'Overtime Register'!$A$5:$A$1004,"&lt;"&amp;DATE(Settings!$B$6+1,4,1)))</f>
        <v/>
      </c>
      <c r="Q77" s="40" t="str">
        <f aca="false">IF(A77="","",MAX(SUM(C77:E77),SUM(F77:H77),SUM(I77:K77),SUM(L77:N77)))</f>
        <v/>
      </c>
      <c r="R77" s="35" t="str">
        <f aca="false">IF(A77="","",IF(Q77&gt;Settings!$B$12,"Over limit","OK"))</f>
        <v/>
      </c>
    </row>
    <row r="78" customFormat="false" ht="15" hidden="false" customHeight="true" outlineLevel="0" collapsed="false">
      <c r="A78" s="30" t="str">
        <f aca="false">IF(Employees!A78="","",Employees!A78)</f>
        <v/>
      </c>
      <c r="B78" s="30" t="str">
        <f aca="false">IF(A78="","",Employees!B78)</f>
        <v/>
      </c>
      <c r="C78" s="38" t="str">
        <f aca="false">IF($A78="","",SUMIFS('Overtime Register'!$F$5:$F$1004,'Overtime Register'!$B$5:$B$1004,$A78,'Overtime Register'!$A$5:$A$1004,"&gt;="&amp;DATE(Settings!$B$6,4,1),'Overtime Register'!$A$5:$A$1004,"&lt;"&amp;EDATE(DATE(Settings!$B$6,4,1),1)))</f>
        <v/>
      </c>
      <c r="D78" s="38" t="str">
        <f aca="false">IF($A78="","",SUMIFS('Overtime Register'!$F$5:$F$1004,'Overtime Register'!$B$5:$B$1004,$A78,'Overtime Register'!$A$5:$A$1004,"&gt;="&amp;DATE(Settings!$B$6,5,1),'Overtime Register'!$A$5:$A$1004,"&lt;"&amp;EDATE(DATE(Settings!$B$6,5,1),1)))</f>
        <v/>
      </c>
      <c r="E78" s="38" t="str">
        <f aca="false">IF($A78="","",SUMIFS('Overtime Register'!$F$5:$F$1004,'Overtime Register'!$B$5:$B$1004,$A78,'Overtime Register'!$A$5:$A$1004,"&gt;="&amp;DATE(Settings!$B$6,6,1),'Overtime Register'!$A$5:$A$1004,"&lt;"&amp;EDATE(DATE(Settings!$B$6,6,1),1)))</f>
        <v/>
      </c>
      <c r="F78" s="38" t="str">
        <f aca="false">IF($A78="","",SUMIFS('Overtime Register'!$F$5:$F$1004,'Overtime Register'!$B$5:$B$1004,$A78,'Overtime Register'!$A$5:$A$1004,"&gt;="&amp;DATE(Settings!$B$6,7,1),'Overtime Register'!$A$5:$A$1004,"&lt;"&amp;EDATE(DATE(Settings!$B$6,7,1),1)))</f>
        <v/>
      </c>
      <c r="G78" s="38" t="str">
        <f aca="false">IF($A78="","",SUMIFS('Overtime Register'!$F$5:$F$1004,'Overtime Register'!$B$5:$B$1004,$A78,'Overtime Register'!$A$5:$A$1004,"&gt;="&amp;DATE(Settings!$B$6,8,1),'Overtime Register'!$A$5:$A$1004,"&lt;"&amp;EDATE(DATE(Settings!$B$6,8,1),1)))</f>
        <v/>
      </c>
      <c r="H78" s="38" t="str">
        <f aca="false">IF($A78="","",SUMIFS('Overtime Register'!$F$5:$F$1004,'Overtime Register'!$B$5:$B$1004,$A78,'Overtime Register'!$A$5:$A$1004,"&gt;="&amp;DATE(Settings!$B$6,9,1),'Overtime Register'!$A$5:$A$1004,"&lt;"&amp;EDATE(DATE(Settings!$B$6,9,1),1)))</f>
        <v/>
      </c>
      <c r="I78" s="38" t="str">
        <f aca="false">IF($A78="","",SUMIFS('Overtime Register'!$F$5:$F$1004,'Overtime Register'!$B$5:$B$1004,$A78,'Overtime Register'!$A$5:$A$1004,"&gt;="&amp;DATE(Settings!$B$6,10,1),'Overtime Register'!$A$5:$A$1004,"&lt;"&amp;EDATE(DATE(Settings!$B$6,10,1),1)))</f>
        <v/>
      </c>
      <c r="J78" s="38" t="str">
        <f aca="false">IF($A78="","",SUMIFS('Overtime Register'!$F$5:$F$1004,'Overtime Register'!$B$5:$B$1004,$A78,'Overtime Register'!$A$5:$A$1004,"&gt;="&amp;DATE(Settings!$B$6,11,1),'Overtime Register'!$A$5:$A$1004,"&lt;"&amp;EDATE(DATE(Settings!$B$6,11,1),1)))</f>
        <v/>
      </c>
      <c r="K78" s="38" t="str">
        <f aca="false">IF($A78="","",SUMIFS('Overtime Register'!$F$5:$F$1004,'Overtime Register'!$B$5:$B$1004,$A78,'Overtime Register'!$A$5:$A$1004,"&gt;="&amp;DATE(Settings!$B$6,12,1),'Overtime Register'!$A$5:$A$1004,"&lt;"&amp;EDATE(DATE(Settings!$B$6,12,1),1)))</f>
        <v/>
      </c>
      <c r="L78" s="38" t="str">
        <f aca="false">IF($A78="","",SUMIFS('Overtime Register'!$F$5:$F$1004,'Overtime Register'!$B$5:$B$1004,$A78,'Overtime Register'!$A$5:$A$1004,"&gt;="&amp;DATE(Settings!$B$6,13,1),'Overtime Register'!$A$5:$A$1004,"&lt;"&amp;EDATE(DATE(Settings!$B$6,13,1),1)))</f>
        <v/>
      </c>
      <c r="M78" s="38" t="str">
        <f aca="false">IF($A78="","",SUMIFS('Overtime Register'!$F$5:$F$1004,'Overtime Register'!$B$5:$B$1004,$A78,'Overtime Register'!$A$5:$A$1004,"&gt;="&amp;DATE(Settings!$B$6,14,1),'Overtime Register'!$A$5:$A$1004,"&lt;"&amp;EDATE(DATE(Settings!$B$6,14,1),1)))</f>
        <v/>
      </c>
      <c r="N78" s="38" t="str">
        <f aca="false">IF($A78="","",SUMIFS('Overtime Register'!$F$5:$F$1004,'Overtime Register'!$B$5:$B$1004,$A78,'Overtime Register'!$A$5:$A$1004,"&gt;="&amp;DATE(Settings!$B$6,15,1),'Overtime Register'!$A$5:$A$1004,"&lt;"&amp;EDATE(DATE(Settings!$B$6,15,1),1)))</f>
        <v/>
      </c>
      <c r="O78" s="39" t="str">
        <f aca="false">IF(A78="","",SUM(C78:N78))</f>
        <v/>
      </c>
      <c r="P78" s="34" t="str">
        <f aca="false">IF(A78="","",SUMIFS('Overtime Register'!$H$5:$H$1004,'Overtime Register'!$B$5:$B$1004,A78,'Overtime Register'!$A$5:$A$1004,"&gt;="&amp;DATE(Settings!$B$6,4,1),'Overtime Register'!$A$5:$A$1004,"&lt;"&amp;DATE(Settings!$B$6+1,4,1)))</f>
        <v/>
      </c>
      <c r="Q78" s="40" t="str">
        <f aca="false">IF(A78="","",MAX(SUM(C78:E78),SUM(F78:H78),SUM(I78:K78),SUM(L78:N78)))</f>
        <v/>
      </c>
      <c r="R78" s="35" t="str">
        <f aca="false">IF(A78="","",IF(Q78&gt;Settings!$B$12,"Over limit","OK"))</f>
        <v/>
      </c>
    </row>
    <row r="79" customFormat="false" ht="15" hidden="false" customHeight="true" outlineLevel="0" collapsed="false">
      <c r="A79" s="30" t="str">
        <f aca="false">IF(Employees!A79="","",Employees!A79)</f>
        <v/>
      </c>
      <c r="B79" s="30" t="str">
        <f aca="false">IF(A79="","",Employees!B79)</f>
        <v/>
      </c>
      <c r="C79" s="38" t="str">
        <f aca="false">IF($A79="","",SUMIFS('Overtime Register'!$F$5:$F$1004,'Overtime Register'!$B$5:$B$1004,$A79,'Overtime Register'!$A$5:$A$1004,"&gt;="&amp;DATE(Settings!$B$6,4,1),'Overtime Register'!$A$5:$A$1004,"&lt;"&amp;EDATE(DATE(Settings!$B$6,4,1),1)))</f>
        <v/>
      </c>
      <c r="D79" s="38" t="str">
        <f aca="false">IF($A79="","",SUMIFS('Overtime Register'!$F$5:$F$1004,'Overtime Register'!$B$5:$B$1004,$A79,'Overtime Register'!$A$5:$A$1004,"&gt;="&amp;DATE(Settings!$B$6,5,1),'Overtime Register'!$A$5:$A$1004,"&lt;"&amp;EDATE(DATE(Settings!$B$6,5,1),1)))</f>
        <v/>
      </c>
      <c r="E79" s="38" t="str">
        <f aca="false">IF($A79="","",SUMIFS('Overtime Register'!$F$5:$F$1004,'Overtime Register'!$B$5:$B$1004,$A79,'Overtime Register'!$A$5:$A$1004,"&gt;="&amp;DATE(Settings!$B$6,6,1),'Overtime Register'!$A$5:$A$1004,"&lt;"&amp;EDATE(DATE(Settings!$B$6,6,1),1)))</f>
        <v/>
      </c>
      <c r="F79" s="38" t="str">
        <f aca="false">IF($A79="","",SUMIFS('Overtime Register'!$F$5:$F$1004,'Overtime Register'!$B$5:$B$1004,$A79,'Overtime Register'!$A$5:$A$1004,"&gt;="&amp;DATE(Settings!$B$6,7,1),'Overtime Register'!$A$5:$A$1004,"&lt;"&amp;EDATE(DATE(Settings!$B$6,7,1),1)))</f>
        <v/>
      </c>
      <c r="G79" s="38" t="str">
        <f aca="false">IF($A79="","",SUMIFS('Overtime Register'!$F$5:$F$1004,'Overtime Register'!$B$5:$B$1004,$A79,'Overtime Register'!$A$5:$A$1004,"&gt;="&amp;DATE(Settings!$B$6,8,1),'Overtime Register'!$A$5:$A$1004,"&lt;"&amp;EDATE(DATE(Settings!$B$6,8,1),1)))</f>
        <v/>
      </c>
      <c r="H79" s="38" t="str">
        <f aca="false">IF($A79="","",SUMIFS('Overtime Register'!$F$5:$F$1004,'Overtime Register'!$B$5:$B$1004,$A79,'Overtime Register'!$A$5:$A$1004,"&gt;="&amp;DATE(Settings!$B$6,9,1),'Overtime Register'!$A$5:$A$1004,"&lt;"&amp;EDATE(DATE(Settings!$B$6,9,1),1)))</f>
        <v/>
      </c>
      <c r="I79" s="38" t="str">
        <f aca="false">IF($A79="","",SUMIFS('Overtime Register'!$F$5:$F$1004,'Overtime Register'!$B$5:$B$1004,$A79,'Overtime Register'!$A$5:$A$1004,"&gt;="&amp;DATE(Settings!$B$6,10,1),'Overtime Register'!$A$5:$A$1004,"&lt;"&amp;EDATE(DATE(Settings!$B$6,10,1),1)))</f>
        <v/>
      </c>
      <c r="J79" s="38" t="str">
        <f aca="false">IF($A79="","",SUMIFS('Overtime Register'!$F$5:$F$1004,'Overtime Register'!$B$5:$B$1004,$A79,'Overtime Register'!$A$5:$A$1004,"&gt;="&amp;DATE(Settings!$B$6,11,1),'Overtime Register'!$A$5:$A$1004,"&lt;"&amp;EDATE(DATE(Settings!$B$6,11,1),1)))</f>
        <v/>
      </c>
      <c r="K79" s="38" t="str">
        <f aca="false">IF($A79="","",SUMIFS('Overtime Register'!$F$5:$F$1004,'Overtime Register'!$B$5:$B$1004,$A79,'Overtime Register'!$A$5:$A$1004,"&gt;="&amp;DATE(Settings!$B$6,12,1),'Overtime Register'!$A$5:$A$1004,"&lt;"&amp;EDATE(DATE(Settings!$B$6,12,1),1)))</f>
        <v/>
      </c>
      <c r="L79" s="38" t="str">
        <f aca="false">IF($A79="","",SUMIFS('Overtime Register'!$F$5:$F$1004,'Overtime Register'!$B$5:$B$1004,$A79,'Overtime Register'!$A$5:$A$1004,"&gt;="&amp;DATE(Settings!$B$6,13,1),'Overtime Register'!$A$5:$A$1004,"&lt;"&amp;EDATE(DATE(Settings!$B$6,13,1),1)))</f>
        <v/>
      </c>
      <c r="M79" s="38" t="str">
        <f aca="false">IF($A79="","",SUMIFS('Overtime Register'!$F$5:$F$1004,'Overtime Register'!$B$5:$B$1004,$A79,'Overtime Register'!$A$5:$A$1004,"&gt;="&amp;DATE(Settings!$B$6,14,1),'Overtime Register'!$A$5:$A$1004,"&lt;"&amp;EDATE(DATE(Settings!$B$6,14,1),1)))</f>
        <v/>
      </c>
      <c r="N79" s="38" t="str">
        <f aca="false">IF($A79="","",SUMIFS('Overtime Register'!$F$5:$F$1004,'Overtime Register'!$B$5:$B$1004,$A79,'Overtime Register'!$A$5:$A$1004,"&gt;="&amp;DATE(Settings!$B$6,15,1),'Overtime Register'!$A$5:$A$1004,"&lt;"&amp;EDATE(DATE(Settings!$B$6,15,1),1)))</f>
        <v/>
      </c>
      <c r="O79" s="39" t="str">
        <f aca="false">IF(A79="","",SUM(C79:N79))</f>
        <v/>
      </c>
      <c r="P79" s="34" t="str">
        <f aca="false">IF(A79="","",SUMIFS('Overtime Register'!$H$5:$H$1004,'Overtime Register'!$B$5:$B$1004,A79,'Overtime Register'!$A$5:$A$1004,"&gt;="&amp;DATE(Settings!$B$6,4,1),'Overtime Register'!$A$5:$A$1004,"&lt;"&amp;DATE(Settings!$B$6+1,4,1)))</f>
        <v/>
      </c>
      <c r="Q79" s="40" t="str">
        <f aca="false">IF(A79="","",MAX(SUM(C79:E79),SUM(F79:H79),SUM(I79:K79),SUM(L79:N79)))</f>
        <v/>
      </c>
      <c r="R79" s="35" t="str">
        <f aca="false">IF(A79="","",IF(Q79&gt;Settings!$B$12,"Over limit","OK"))</f>
        <v/>
      </c>
    </row>
    <row r="80" customFormat="false" ht="15" hidden="false" customHeight="true" outlineLevel="0" collapsed="false">
      <c r="A80" s="30" t="str">
        <f aca="false">IF(Employees!A80="","",Employees!A80)</f>
        <v/>
      </c>
      <c r="B80" s="30" t="str">
        <f aca="false">IF(A80="","",Employees!B80)</f>
        <v/>
      </c>
      <c r="C80" s="38" t="str">
        <f aca="false">IF($A80="","",SUMIFS('Overtime Register'!$F$5:$F$1004,'Overtime Register'!$B$5:$B$1004,$A80,'Overtime Register'!$A$5:$A$1004,"&gt;="&amp;DATE(Settings!$B$6,4,1),'Overtime Register'!$A$5:$A$1004,"&lt;"&amp;EDATE(DATE(Settings!$B$6,4,1),1)))</f>
        <v/>
      </c>
      <c r="D80" s="38" t="str">
        <f aca="false">IF($A80="","",SUMIFS('Overtime Register'!$F$5:$F$1004,'Overtime Register'!$B$5:$B$1004,$A80,'Overtime Register'!$A$5:$A$1004,"&gt;="&amp;DATE(Settings!$B$6,5,1),'Overtime Register'!$A$5:$A$1004,"&lt;"&amp;EDATE(DATE(Settings!$B$6,5,1),1)))</f>
        <v/>
      </c>
      <c r="E80" s="38" t="str">
        <f aca="false">IF($A80="","",SUMIFS('Overtime Register'!$F$5:$F$1004,'Overtime Register'!$B$5:$B$1004,$A80,'Overtime Register'!$A$5:$A$1004,"&gt;="&amp;DATE(Settings!$B$6,6,1),'Overtime Register'!$A$5:$A$1004,"&lt;"&amp;EDATE(DATE(Settings!$B$6,6,1),1)))</f>
        <v/>
      </c>
      <c r="F80" s="38" t="str">
        <f aca="false">IF($A80="","",SUMIFS('Overtime Register'!$F$5:$F$1004,'Overtime Register'!$B$5:$B$1004,$A80,'Overtime Register'!$A$5:$A$1004,"&gt;="&amp;DATE(Settings!$B$6,7,1),'Overtime Register'!$A$5:$A$1004,"&lt;"&amp;EDATE(DATE(Settings!$B$6,7,1),1)))</f>
        <v/>
      </c>
      <c r="G80" s="38" t="str">
        <f aca="false">IF($A80="","",SUMIFS('Overtime Register'!$F$5:$F$1004,'Overtime Register'!$B$5:$B$1004,$A80,'Overtime Register'!$A$5:$A$1004,"&gt;="&amp;DATE(Settings!$B$6,8,1),'Overtime Register'!$A$5:$A$1004,"&lt;"&amp;EDATE(DATE(Settings!$B$6,8,1),1)))</f>
        <v/>
      </c>
      <c r="H80" s="38" t="str">
        <f aca="false">IF($A80="","",SUMIFS('Overtime Register'!$F$5:$F$1004,'Overtime Register'!$B$5:$B$1004,$A80,'Overtime Register'!$A$5:$A$1004,"&gt;="&amp;DATE(Settings!$B$6,9,1),'Overtime Register'!$A$5:$A$1004,"&lt;"&amp;EDATE(DATE(Settings!$B$6,9,1),1)))</f>
        <v/>
      </c>
      <c r="I80" s="38" t="str">
        <f aca="false">IF($A80="","",SUMIFS('Overtime Register'!$F$5:$F$1004,'Overtime Register'!$B$5:$B$1004,$A80,'Overtime Register'!$A$5:$A$1004,"&gt;="&amp;DATE(Settings!$B$6,10,1),'Overtime Register'!$A$5:$A$1004,"&lt;"&amp;EDATE(DATE(Settings!$B$6,10,1),1)))</f>
        <v/>
      </c>
      <c r="J80" s="38" t="str">
        <f aca="false">IF($A80="","",SUMIFS('Overtime Register'!$F$5:$F$1004,'Overtime Register'!$B$5:$B$1004,$A80,'Overtime Register'!$A$5:$A$1004,"&gt;="&amp;DATE(Settings!$B$6,11,1),'Overtime Register'!$A$5:$A$1004,"&lt;"&amp;EDATE(DATE(Settings!$B$6,11,1),1)))</f>
        <v/>
      </c>
      <c r="K80" s="38" t="str">
        <f aca="false">IF($A80="","",SUMIFS('Overtime Register'!$F$5:$F$1004,'Overtime Register'!$B$5:$B$1004,$A80,'Overtime Register'!$A$5:$A$1004,"&gt;="&amp;DATE(Settings!$B$6,12,1),'Overtime Register'!$A$5:$A$1004,"&lt;"&amp;EDATE(DATE(Settings!$B$6,12,1),1)))</f>
        <v/>
      </c>
      <c r="L80" s="38" t="str">
        <f aca="false">IF($A80="","",SUMIFS('Overtime Register'!$F$5:$F$1004,'Overtime Register'!$B$5:$B$1004,$A80,'Overtime Register'!$A$5:$A$1004,"&gt;="&amp;DATE(Settings!$B$6,13,1),'Overtime Register'!$A$5:$A$1004,"&lt;"&amp;EDATE(DATE(Settings!$B$6,13,1),1)))</f>
        <v/>
      </c>
      <c r="M80" s="38" t="str">
        <f aca="false">IF($A80="","",SUMIFS('Overtime Register'!$F$5:$F$1004,'Overtime Register'!$B$5:$B$1004,$A80,'Overtime Register'!$A$5:$A$1004,"&gt;="&amp;DATE(Settings!$B$6,14,1),'Overtime Register'!$A$5:$A$1004,"&lt;"&amp;EDATE(DATE(Settings!$B$6,14,1),1)))</f>
        <v/>
      </c>
      <c r="N80" s="38" t="str">
        <f aca="false">IF($A80="","",SUMIFS('Overtime Register'!$F$5:$F$1004,'Overtime Register'!$B$5:$B$1004,$A80,'Overtime Register'!$A$5:$A$1004,"&gt;="&amp;DATE(Settings!$B$6,15,1),'Overtime Register'!$A$5:$A$1004,"&lt;"&amp;EDATE(DATE(Settings!$B$6,15,1),1)))</f>
        <v/>
      </c>
      <c r="O80" s="39" t="str">
        <f aca="false">IF(A80="","",SUM(C80:N80))</f>
        <v/>
      </c>
      <c r="P80" s="34" t="str">
        <f aca="false">IF(A80="","",SUMIFS('Overtime Register'!$H$5:$H$1004,'Overtime Register'!$B$5:$B$1004,A80,'Overtime Register'!$A$5:$A$1004,"&gt;="&amp;DATE(Settings!$B$6,4,1),'Overtime Register'!$A$5:$A$1004,"&lt;"&amp;DATE(Settings!$B$6+1,4,1)))</f>
        <v/>
      </c>
      <c r="Q80" s="40" t="str">
        <f aca="false">IF(A80="","",MAX(SUM(C80:E80),SUM(F80:H80),SUM(I80:K80),SUM(L80:N80)))</f>
        <v/>
      </c>
      <c r="R80" s="35" t="str">
        <f aca="false">IF(A80="","",IF(Q80&gt;Settings!$B$12,"Over limit","OK"))</f>
        <v/>
      </c>
    </row>
    <row r="81" customFormat="false" ht="15" hidden="false" customHeight="true" outlineLevel="0" collapsed="false">
      <c r="A81" s="30" t="str">
        <f aca="false">IF(Employees!A81="","",Employees!A81)</f>
        <v/>
      </c>
      <c r="B81" s="30" t="str">
        <f aca="false">IF(A81="","",Employees!B81)</f>
        <v/>
      </c>
      <c r="C81" s="38" t="str">
        <f aca="false">IF($A81="","",SUMIFS('Overtime Register'!$F$5:$F$1004,'Overtime Register'!$B$5:$B$1004,$A81,'Overtime Register'!$A$5:$A$1004,"&gt;="&amp;DATE(Settings!$B$6,4,1),'Overtime Register'!$A$5:$A$1004,"&lt;"&amp;EDATE(DATE(Settings!$B$6,4,1),1)))</f>
        <v/>
      </c>
      <c r="D81" s="38" t="str">
        <f aca="false">IF($A81="","",SUMIFS('Overtime Register'!$F$5:$F$1004,'Overtime Register'!$B$5:$B$1004,$A81,'Overtime Register'!$A$5:$A$1004,"&gt;="&amp;DATE(Settings!$B$6,5,1),'Overtime Register'!$A$5:$A$1004,"&lt;"&amp;EDATE(DATE(Settings!$B$6,5,1),1)))</f>
        <v/>
      </c>
      <c r="E81" s="38" t="str">
        <f aca="false">IF($A81="","",SUMIFS('Overtime Register'!$F$5:$F$1004,'Overtime Register'!$B$5:$B$1004,$A81,'Overtime Register'!$A$5:$A$1004,"&gt;="&amp;DATE(Settings!$B$6,6,1),'Overtime Register'!$A$5:$A$1004,"&lt;"&amp;EDATE(DATE(Settings!$B$6,6,1),1)))</f>
        <v/>
      </c>
      <c r="F81" s="38" t="str">
        <f aca="false">IF($A81="","",SUMIFS('Overtime Register'!$F$5:$F$1004,'Overtime Register'!$B$5:$B$1004,$A81,'Overtime Register'!$A$5:$A$1004,"&gt;="&amp;DATE(Settings!$B$6,7,1),'Overtime Register'!$A$5:$A$1004,"&lt;"&amp;EDATE(DATE(Settings!$B$6,7,1),1)))</f>
        <v/>
      </c>
      <c r="G81" s="38" t="str">
        <f aca="false">IF($A81="","",SUMIFS('Overtime Register'!$F$5:$F$1004,'Overtime Register'!$B$5:$B$1004,$A81,'Overtime Register'!$A$5:$A$1004,"&gt;="&amp;DATE(Settings!$B$6,8,1),'Overtime Register'!$A$5:$A$1004,"&lt;"&amp;EDATE(DATE(Settings!$B$6,8,1),1)))</f>
        <v/>
      </c>
      <c r="H81" s="38" t="str">
        <f aca="false">IF($A81="","",SUMIFS('Overtime Register'!$F$5:$F$1004,'Overtime Register'!$B$5:$B$1004,$A81,'Overtime Register'!$A$5:$A$1004,"&gt;="&amp;DATE(Settings!$B$6,9,1),'Overtime Register'!$A$5:$A$1004,"&lt;"&amp;EDATE(DATE(Settings!$B$6,9,1),1)))</f>
        <v/>
      </c>
      <c r="I81" s="38" t="str">
        <f aca="false">IF($A81="","",SUMIFS('Overtime Register'!$F$5:$F$1004,'Overtime Register'!$B$5:$B$1004,$A81,'Overtime Register'!$A$5:$A$1004,"&gt;="&amp;DATE(Settings!$B$6,10,1),'Overtime Register'!$A$5:$A$1004,"&lt;"&amp;EDATE(DATE(Settings!$B$6,10,1),1)))</f>
        <v/>
      </c>
      <c r="J81" s="38" t="str">
        <f aca="false">IF($A81="","",SUMIFS('Overtime Register'!$F$5:$F$1004,'Overtime Register'!$B$5:$B$1004,$A81,'Overtime Register'!$A$5:$A$1004,"&gt;="&amp;DATE(Settings!$B$6,11,1),'Overtime Register'!$A$5:$A$1004,"&lt;"&amp;EDATE(DATE(Settings!$B$6,11,1),1)))</f>
        <v/>
      </c>
      <c r="K81" s="38" t="str">
        <f aca="false">IF($A81="","",SUMIFS('Overtime Register'!$F$5:$F$1004,'Overtime Register'!$B$5:$B$1004,$A81,'Overtime Register'!$A$5:$A$1004,"&gt;="&amp;DATE(Settings!$B$6,12,1),'Overtime Register'!$A$5:$A$1004,"&lt;"&amp;EDATE(DATE(Settings!$B$6,12,1),1)))</f>
        <v/>
      </c>
      <c r="L81" s="38" t="str">
        <f aca="false">IF($A81="","",SUMIFS('Overtime Register'!$F$5:$F$1004,'Overtime Register'!$B$5:$B$1004,$A81,'Overtime Register'!$A$5:$A$1004,"&gt;="&amp;DATE(Settings!$B$6,13,1),'Overtime Register'!$A$5:$A$1004,"&lt;"&amp;EDATE(DATE(Settings!$B$6,13,1),1)))</f>
        <v/>
      </c>
      <c r="M81" s="38" t="str">
        <f aca="false">IF($A81="","",SUMIFS('Overtime Register'!$F$5:$F$1004,'Overtime Register'!$B$5:$B$1004,$A81,'Overtime Register'!$A$5:$A$1004,"&gt;="&amp;DATE(Settings!$B$6,14,1),'Overtime Register'!$A$5:$A$1004,"&lt;"&amp;EDATE(DATE(Settings!$B$6,14,1),1)))</f>
        <v/>
      </c>
      <c r="N81" s="38" t="str">
        <f aca="false">IF($A81="","",SUMIFS('Overtime Register'!$F$5:$F$1004,'Overtime Register'!$B$5:$B$1004,$A81,'Overtime Register'!$A$5:$A$1004,"&gt;="&amp;DATE(Settings!$B$6,15,1),'Overtime Register'!$A$5:$A$1004,"&lt;"&amp;EDATE(DATE(Settings!$B$6,15,1),1)))</f>
        <v/>
      </c>
      <c r="O81" s="39" t="str">
        <f aca="false">IF(A81="","",SUM(C81:N81))</f>
        <v/>
      </c>
      <c r="P81" s="34" t="str">
        <f aca="false">IF(A81="","",SUMIFS('Overtime Register'!$H$5:$H$1004,'Overtime Register'!$B$5:$B$1004,A81,'Overtime Register'!$A$5:$A$1004,"&gt;="&amp;DATE(Settings!$B$6,4,1),'Overtime Register'!$A$5:$A$1004,"&lt;"&amp;DATE(Settings!$B$6+1,4,1)))</f>
        <v/>
      </c>
      <c r="Q81" s="40" t="str">
        <f aca="false">IF(A81="","",MAX(SUM(C81:E81),SUM(F81:H81),SUM(I81:K81),SUM(L81:N81)))</f>
        <v/>
      </c>
      <c r="R81" s="35" t="str">
        <f aca="false">IF(A81="","",IF(Q81&gt;Settings!$B$12,"Over limit","OK"))</f>
        <v/>
      </c>
    </row>
    <row r="82" customFormat="false" ht="15" hidden="false" customHeight="true" outlineLevel="0" collapsed="false">
      <c r="A82" s="30" t="str">
        <f aca="false">IF(Employees!A82="","",Employees!A82)</f>
        <v/>
      </c>
      <c r="B82" s="30" t="str">
        <f aca="false">IF(A82="","",Employees!B82)</f>
        <v/>
      </c>
      <c r="C82" s="38" t="str">
        <f aca="false">IF($A82="","",SUMIFS('Overtime Register'!$F$5:$F$1004,'Overtime Register'!$B$5:$B$1004,$A82,'Overtime Register'!$A$5:$A$1004,"&gt;="&amp;DATE(Settings!$B$6,4,1),'Overtime Register'!$A$5:$A$1004,"&lt;"&amp;EDATE(DATE(Settings!$B$6,4,1),1)))</f>
        <v/>
      </c>
      <c r="D82" s="38" t="str">
        <f aca="false">IF($A82="","",SUMIFS('Overtime Register'!$F$5:$F$1004,'Overtime Register'!$B$5:$B$1004,$A82,'Overtime Register'!$A$5:$A$1004,"&gt;="&amp;DATE(Settings!$B$6,5,1),'Overtime Register'!$A$5:$A$1004,"&lt;"&amp;EDATE(DATE(Settings!$B$6,5,1),1)))</f>
        <v/>
      </c>
      <c r="E82" s="38" t="str">
        <f aca="false">IF($A82="","",SUMIFS('Overtime Register'!$F$5:$F$1004,'Overtime Register'!$B$5:$B$1004,$A82,'Overtime Register'!$A$5:$A$1004,"&gt;="&amp;DATE(Settings!$B$6,6,1),'Overtime Register'!$A$5:$A$1004,"&lt;"&amp;EDATE(DATE(Settings!$B$6,6,1),1)))</f>
        <v/>
      </c>
      <c r="F82" s="38" t="str">
        <f aca="false">IF($A82="","",SUMIFS('Overtime Register'!$F$5:$F$1004,'Overtime Register'!$B$5:$B$1004,$A82,'Overtime Register'!$A$5:$A$1004,"&gt;="&amp;DATE(Settings!$B$6,7,1),'Overtime Register'!$A$5:$A$1004,"&lt;"&amp;EDATE(DATE(Settings!$B$6,7,1),1)))</f>
        <v/>
      </c>
      <c r="G82" s="38" t="str">
        <f aca="false">IF($A82="","",SUMIFS('Overtime Register'!$F$5:$F$1004,'Overtime Register'!$B$5:$B$1004,$A82,'Overtime Register'!$A$5:$A$1004,"&gt;="&amp;DATE(Settings!$B$6,8,1),'Overtime Register'!$A$5:$A$1004,"&lt;"&amp;EDATE(DATE(Settings!$B$6,8,1),1)))</f>
        <v/>
      </c>
      <c r="H82" s="38" t="str">
        <f aca="false">IF($A82="","",SUMIFS('Overtime Register'!$F$5:$F$1004,'Overtime Register'!$B$5:$B$1004,$A82,'Overtime Register'!$A$5:$A$1004,"&gt;="&amp;DATE(Settings!$B$6,9,1),'Overtime Register'!$A$5:$A$1004,"&lt;"&amp;EDATE(DATE(Settings!$B$6,9,1),1)))</f>
        <v/>
      </c>
      <c r="I82" s="38" t="str">
        <f aca="false">IF($A82="","",SUMIFS('Overtime Register'!$F$5:$F$1004,'Overtime Register'!$B$5:$B$1004,$A82,'Overtime Register'!$A$5:$A$1004,"&gt;="&amp;DATE(Settings!$B$6,10,1),'Overtime Register'!$A$5:$A$1004,"&lt;"&amp;EDATE(DATE(Settings!$B$6,10,1),1)))</f>
        <v/>
      </c>
      <c r="J82" s="38" t="str">
        <f aca="false">IF($A82="","",SUMIFS('Overtime Register'!$F$5:$F$1004,'Overtime Register'!$B$5:$B$1004,$A82,'Overtime Register'!$A$5:$A$1004,"&gt;="&amp;DATE(Settings!$B$6,11,1),'Overtime Register'!$A$5:$A$1004,"&lt;"&amp;EDATE(DATE(Settings!$B$6,11,1),1)))</f>
        <v/>
      </c>
      <c r="K82" s="38" t="str">
        <f aca="false">IF($A82="","",SUMIFS('Overtime Register'!$F$5:$F$1004,'Overtime Register'!$B$5:$B$1004,$A82,'Overtime Register'!$A$5:$A$1004,"&gt;="&amp;DATE(Settings!$B$6,12,1),'Overtime Register'!$A$5:$A$1004,"&lt;"&amp;EDATE(DATE(Settings!$B$6,12,1),1)))</f>
        <v/>
      </c>
      <c r="L82" s="38" t="str">
        <f aca="false">IF($A82="","",SUMIFS('Overtime Register'!$F$5:$F$1004,'Overtime Register'!$B$5:$B$1004,$A82,'Overtime Register'!$A$5:$A$1004,"&gt;="&amp;DATE(Settings!$B$6,13,1),'Overtime Register'!$A$5:$A$1004,"&lt;"&amp;EDATE(DATE(Settings!$B$6,13,1),1)))</f>
        <v/>
      </c>
      <c r="M82" s="38" t="str">
        <f aca="false">IF($A82="","",SUMIFS('Overtime Register'!$F$5:$F$1004,'Overtime Register'!$B$5:$B$1004,$A82,'Overtime Register'!$A$5:$A$1004,"&gt;="&amp;DATE(Settings!$B$6,14,1),'Overtime Register'!$A$5:$A$1004,"&lt;"&amp;EDATE(DATE(Settings!$B$6,14,1),1)))</f>
        <v/>
      </c>
      <c r="N82" s="38" t="str">
        <f aca="false">IF($A82="","",SUMIFS('Overtime Register'!$F$5:$F$1004,'Overtime Register'!$B$5:$B$1004,$A82,'Overtime Register'!$A$5:$A$1004,"&gt;="&amp;DATE(Settings!$B$6,15,1),'Overtime Register'!$A$5:$A$1004,"&lt;"&amp;EDATE(DATE(Settings!$B$6,15,1),1)))</f>
        <v/>
      </c>
      <c r="O82" s="39" t="str">
        <f aca="false">IF(A82="","",SUM(C82:N82))</f>
        <v/>
      </c>
      <c r="P82" s="34" t="str">
        <f aca="false">IF(A82="","",SUMIFS('Overtime Register'!$H$5:$H$1004,'Overtime Register'!$B$5:$B$1004,A82,'Overtime Register'!$A$5:$A$1004,"&gt;="&amp;DATE(Settings!$B$6,4,1),'Overtime Register'!$A$5:$A$1004,"&lt;"&amp;DATE(Settings!$B$6+1,4,1)))</f>
        <v/>
      </c>
      <c r="Q82" s="40" t="str">
        <f aca="false">IF(A82="","",MAX(SUM(C82:E82),SUM(F82:H82),SUM(I82:K82),SUM(L82:N82)))</f>
        <v/>
      </c>
      <c r="R82" s="35" t="str">
        <f aca="false">IF(A82="","",IF(Q82&gt;Settings!$B$12,"Over limit","OK"))</f>
        <v/>
      </c>
    </row>
    <row r="83" customFormat="false" ht="15" hidden="false" customHeight="true" outlineLevel="0" collapsed="false">
      <c r="A83" s="30" t="str">
        <f aca="false">IF(Employees!A83="","",Employees!A83)</f>
        <v/>
      </c>
      <c r="B83" s="30" t="str">
        <f aca="false">IF(A83="","",Employees!B83)</f>
        <v/>
      </c>
      <c r="C83" s="38" t="str">
        <f aca="false">IF($A83="","",SUMIFS('Overtime Register'!$F$5:$F$1004,'Overtime Register'!$B$5:$B$1004,$A83,'Overtime Register'!$A$5:$A$1004,"&gt;="&amp;DATE(Settings!$B$6,4,1),'Overtime Register'!$A$5:$A$1004,"&lt;"&amp;EDATE(DATE(Settings!$B$6,4,1),1)))</f>
        <v/>
      </c>
      <c r="D83" s="38" t="str">
        <f aca="false">IF($A83="","",SUMIFS('Overtime Register'!$F$5:$F$1004,'Overtime Register'!$B$5:$B$1004,$A83,'Overtime Register'!$A$5:$A$1004,"&gt;="&amp;DATE(Settings!$B$6,5,1),'Overtime Register'!$A$5:$A$1004,"&lt;"&amp;EDATE(DATE(Settings!$B$6,5,1),1)))</f>
        <v/>
      </c>
      <c r="E83" s="38" t="str">
        <f aca="false">IF($A83="","",SUMIFS('Overtime Register'!$F$5:$F$1004,'Overtime Register'!$B$5:$B$1004,$A83,'Overtime Register'!$A$5:$A$1004,"&gt;="&amp;DATE(Settings!$B$6,6,1),'Overtime Register'!$A$5:$A$1004,"&lt;"&amp;EDATE(DATE(Settings!$B$6,6,1),1)))</f>
        <v/>
      </c>
      <c r="F83" s="38" t="str">
        <f aca="false">IF($A83="","",SUMIFS('Overtime Register'!$F$5:$F$1004,'Overtime Register'!$B$5:$B$1004,$A83,'Overtime Register'!$A$5:$A$1004,"&gt;="&amp;DATE(Settings!$B$6,7,1),'Overtime Register'!$A$5:$A$1004,"&lt;"&amp;EDATE(DATE(Settings!$B$6,7,1),1)))</f>
        <v/>
      </c>
      <c r="G83" s="38" t="str">
        <f aca="false">IF($A83="","",SUMIFS('Overtime Register'!$F$5:$F$1004,'Overtime Register'!$B$5:$B$1004,$A83,'Overtime Register'!$A$5:$A$1004,"&gt;="&amp;DATE(Settings!$B$6,8,1),'Overtime Register'!$A$5:$A$1004,"&lt;"&amp;EDATE(DATE(Settings!$B$6,8,1),1)))</f>
        <v/>
      </c>
      <c r="H83" s="38" t="str">
        <f aca="false">IF($A83="","",SUMIFS('Overtime Register'!$F$5:$F$1004,'Overtime Register'!$B$5:$B$1004,$A83,'Overtime Register'!$A$5:$A$1004,"&gt;="&amp;DATE(Settings!$B$6,9,1),'Overtime Register'!$A$5:$A$1004,"&lt;"&amp;EDATE(DATE(Settings!$B$6,9,1),1)))</f>
        <v/>
      </c>
      <c r="I83" s="38" t="str">
        <f aca="false">IF($A83="","",SUMIFS('Overtime Register'!$F$5:$F$1004,'Overtime Register'!$B$5:$B$1004,$A83,'Overtime Register'!$A$5:$A$1004,"&gt;="&amp;DATE(Settings!$B$6,10,1),'Overtime Register'!$A$5:$A$1004,"&lt;"&amp;EDATE(DATE(Settings!$B$6,10,1),1)))</f>
        <v/>
      </c>
      <c r="J83" s="38" t="str">
        <f aca="false">IF($A83="","",SUMIFS('Overtime Register'!$F$5:$F$1004,'Overtime Register'!$B$5:$B$1004,$A83,'Overtime Register'!$A$5:$A$1004,"&gt;="&amp;DATE(Settings!$B$6,11,1),'Overtime Register'!$A$5:$A$1004,"&lt;"&amp;EDATE(DATE(Settings!$B$6,11,1),1)))</f>
        <v/>
      </c>
      <c r="K83" s="38" t="str">
        <f aca="false">IF($A83="","",SUMIFS('Overtime Register'!$F$5:$F$1004,'Overtime Register'!$B$5:$B$1004,$A83,'Overtime Register'!$A$5:$A$1004,"&gt;="&amp;DATE(Settings!$B$6,12,1),'Overtime Register'!$A$5:$A$1004,"&lt;"&amp;EDATE(DATE(Settings!$B$6,12,1),1)))</f>
        <v/>
      </c>
      <c r="L83" s="38" t="str">
        <f aca="false">IF($A83="","",SUMIFS('Overtime Register'!$F$5:$F$1004,'Overtime Register'!$B$5:$B$1004,$A83,'Overtime Register'!$A$5:$A$1004,"&gt;="&amp;DATE(Settings!$B$6,13,1),'Overtime Register'!$A$5:$A$1004,"&lt;"&amp;EDATE(DATE(Settings!$B$6,13,1),1)))</f>
        <v/>
      </c>
      <c r="M83" s="38" t="str">
        <f aca="false">IF($A83="","",SUMIFS('Overtime Register'!$F$5:$F$1004,'Overtime Register'!$B$5:$B$1004,$A83,'Overtime Register'!$A$5:$A$1004,"&gt;="&amp;DATE(Settings!$B$6,14,1),'Overtime Register'!$A$5:$A$1004,"&lt;"&amp;EDATE(DATE(Settings!$B$6,14,1),1)))</f>
        <v/>
      </c>
      <c r="N83" s="38" t="str">
        <f aca="false">IF($A83="","",SUMIFS('Overtime Register'!$F$5:$F$1004,'Overtime Register'!$B$5:$B$1004,$A83,'Overtime Register'!$A$5:$A$1004,"&gt;="&amp;DATE(Settings!$B$6,15,1),'Overtime Register'!$A$5:$A$1004,"&lt;"&amp;EDATE(DATE(Settings!$B$6,15,1),1)))</f>
        <v/>
      </c>
      <c r="O83" s="39" t="str">
        <f aca="false">IF(A83="","",SUM(C83:N83))</f>
        <v/>
      </c>
      <c r="P83" s="34" t="str">
        <f aca="false">IF(A83="","",SUMIFS('Overtime Register'!$H$5:$H$1004,'Overtime Register'!$B$5:$B$1004,A83,'Overtime Register'!$A$5:$A$1004,"&gt;="&amp;DATE(Settings!$B$6,4,1),'Overtime Register'!$A$5:$A$1004,"&lt;"&amp;DATE(Settings!$B$6+1,4,1)))</f>
        <v/>
      </c>
      <c r="Q83" s="40" t="str">
        <f aca="false">IF(A83="","",MAX(SUM(C83:E83),SUM(F83:H83),SUM(I83:K83),SUM(L83:N83)))</f>
        <v/>
      </c>
      <c r="R83" s="35" t="str">
        <f aca="false">IF(A83="","",IF(Q83&gt;Settings!$B$12,"Over limit","OK"))</f>
        <v/>
      </c>
    </row>
    <row r="84" customFormat="false" ht="15" hidden="false" customHeight="true" outlineLevel="0" collapsed="false">
      <c r="A84" s="30" t="str">
        <f aca="false">IF(Employees!A84="","",Employees!A84)</f>
        <v/>
      </c>
      <c r="B84" s="30" t="str">
        <f aca="false">IF(A84="","",Employees!B84)</f>
        <v/>
      </c>
      <c r="C84" s="38" t="str">
        <f aca="false">IF($A84="","",SUMIFS('Overtime Register'!$F$5:$F$1004,'Overtime Register'!$B$5:$B$1004,$A84,'Overtime Register'!$A$5:$A$1004,"&gt;="&amp;DATE(Settings!$B$6,4,1),'Overtime Register'!$A$5:$A$1004,"&lt;"&amp;EDATE(DATE(Settings!$B$6,4,1),1)))</f>
        <v/>
      </c>
      <c r="D84" s="38" t="str">
        <f aca="false">IF($A84="","",SUMIFS('Overtime Register'!$F$5:$F$1004,'Overtime Register'!$B$5:$B$1004,$A84,'Overtime Register'!$A$5:$A$1004,"&gt;="&amp;DATE(Settings!$B$6,5,1),'Overtime Register'!$A$5:$A$1004,"&lt;"&amp;EDATE(DATE(Settings!$B$6,5,1),1)))</f>
        <v/>
      </c>
      <c r="E84" s="38" t="str">
        <f aca="false">IF($A84="","",SUMIFS('Overtime Register'!$F$5:$F$1004,'Overtime Register'!$B$5:$B$1004,$A84,'Overtime Register'!$A$5:$A$1004,"&gt;="&amp;DATE(Settings!$B$6,6,1),'Overtime Register'!$A$5:$A$1004,"&lt;"&amp;EDATE(DATE(Settings!$B$6,6,1),1)))</f>
        <v/>
      </c>
      <c r="F84" s="38" t="str">
        <f aca="false">IF($A84="","",SUMIFS('Overtime Register'!$F$5:$F$1004,'Overtime Register'!$B$5:$B$1004,$A84,'Overtime Register'!$A$5:$A$1004,"&gt;="&amp;DATE(Settings!$B$6,7,1),'Overtime Register'!$A$5:$A$1004,"&lt;"&amp;EDATE(DATE(Settings!$B$6,7,1),1)))</f>
        <v/>
      </c>
      <c r="G84" s="38" t="str">
        <f aca="false">IF($A84="","",SUMIFS('Overtime Register'!$F$5:$F$1004,'Overtime Register'!$B$5:$B$1004,$A84,'Overtime Register'!$A$5:$A$1004,"&gt;="&amp;DATE(Settings!$B$6,8,1),'Overtime Register'!$A$5:$A$1004,"&lt;"&amp;EDATE(DATE(Settings!$B$6,8,1),1)))</f>
        <v/>
      </c>
      <c r="H84" s="38" t="str">
        <f aca="false">IF($A84="","",SUMIFS('Overtime Register'!$F$5:$F$1004,'Overtime Register'!$B$5:$B$1004,$A84,'Overtime Register'!$A$5:$A$1004,"&gt;="&amp;DATE(Settings!$B$6,9,1),'Overtime Register'!$A$5:$A$1004,"&lt;"&amp;EDATE(DATE(Settings!$B$6,9,1),1)))</f>
        <v/>
      </c>
      <c r="I84" s="38" t="str">
        <f aca="false">IF($A84="","",SUMIFS('Overtime Register'!$F$5:$F$1004,'Overtime Register'!$B$5:$B$1004,$A84,'Overtime Register'!$A$5:$A$1004,"&gt;="&amp;DATE(Settings!$B$6,10,1),'Overtime Register'!$A$5:$A$1004,"&lt;"&amp;EDATE(DATE(Settings!$B$6,10,1),1)))</f>
        <v/>
      </c>
      <c r="J84" s="38" t="str">
        <f aca="false">IF($A84="","",SUMIFS('Overtime Register'!$F$5:$F$1004,'Overtime Register'!$B$5:$B$1004,$A84,'Overtime Register'!$A$5:$A$1004,"&gt;="&amp;DATE(Settings!$B$6,11,1),'Overtime Register'!$A$5:$A$1004,"&lt;"&amp;EDATE(DATE(Settings!$B$6,11,1),1)))</f>
        <v/>
      </c>
      <c r="K84" s="38" t="str">
        <f aca="false">IF($A84="","",SUMIFS('Overtime Register'!$F$5:$F$1004,'Overtime Register'!$B$5:$B$1004,$A84,'Overtime Register'!$A$5:$A$1004,"&gt;="&amp;DATE(Settings!$B$6,12,1),'Overtime Register'!$A$5:$A$1004,"&lt;"&amp;EDATE(DATE(Settings!$B$6,12,1),1)))</f>
        <v/>
      </c>
      <c r="L84" s="38" t="str">
        <f aca="false">IF($A84="","",SUMIFS('Overtime Register'!$F$5:$F$1004,'Overtime Register'!$B$5:$B$1004,$A84,'Overtime Register'!$A$5:$A$1004,"&gt;="&amp;DATE(Settings!$B$6,13,1),'Overtime Register'!$A$5:$A$1004,"&lt;"&amp;EDATE(DATE(Settings!$B$6,13,1),1)))</f>
        <v/>
      </c>
      <c r="M84" s="38" t="str">
        <f aca="false">IF($A84="","",SUMIFS('Overtime Register'!$F$5:$F$1004,'Overtime Register'!$B$5:$B$1004,$A84,'Overtime Register'!$A$5:$A$1004,"&gt;="&amp;DATE(Settings!$B$6,14,1),'Overtime Register'!$A$5:$A$1004,"&lt;"&amp;EDATE(DATE(Settings!$B$6,14,1),1)))</f>
        <v/>
      </c>
      <c r="N84" s="38" t="str">
        <f aca="false">IF($A84="","",SUMIFS('Overtime Register'!$F$5:$F$1004,'Overtime Register'!$B$5:$B$1004,$A84,'Overtime Register'!$A$5:$A$1004,"&gt;="&amp;DATE(Settings!$B$6,15,1),'Overtime Register'!$A$5:$A$1004,"&lt;"&amp;EDATE(DATE(Settings!$B$6,15,1),1)))</f>
        <v/>
      </c>
      <c r="O84" s="39" t="str">
        <f aca="false">IF(A84="","",SUM(C84:N84))</f>
        <v/>
      </c>
      <c r="P84" s="34" t="str">
        <f aca="false">IF(A84="","",SUMIFS('Overtime Register'!$H$5:$H$1004,'Overtime Register'!$B$5:$B$1004,A84,'Overtime Register'!$A$5:$A$1004,"&gt;="&amp;DATE(Settings!$B$6,4,1),'Overtime Register'!$A$5:$A$1004,"&lt;"&amp;DATE(Settings!$B$6+1,4,1)))</f>
        <v/>
      </c>
      <c r="Q84" s="40" t="str">
        <f aca="false">IF(A84="","",MAX(SUM(C84:E84),SUM(F84:H84),SUM(I84:K84),SUM(L84:N84)))</f>
        <v/>
      </c>
      <c r="R84" s="35" t="str">
        <f aca="false">IF(A84="","",IF(Q84&gt;Settings!$B$12,"Over limit","OK"))</f>
        <v/>
      </c>
    </row>
    <row r="85" customFormat="false" ht="15" hidden="false" customHeight="true" outlineLevel="0" collapsed="false">
      <c r="A85" s="30" t="str">
        <f aca="false">IF(Employees!A85="","",Employees!A85)</f>
        <v/>
      </c>
      <c r="B85" s="30" t="str">
        <f aca="false">IF(A85="","",Employees!B85)</f>
        <v/>
      </c>
      <c r="C85" s="38" t="str">
        <f aca="false">IF($A85="","",SUMIFS('Overtime Register'!$F$5:$F$1004,'Overtime Register'!$B$5:$B$1004,$A85,'Overtime Register'!$A$5:$A$1004,"&gt;="&amp;DATE(Settings!$B$6,4,1),'Overtime Register'!$A$5:$A$1004,"&lt;"&amp;EDATE(DATE(Settings!$B$6,4,1),1)))</f>
        <v/>
      </c>
      <c r="D85" s="38" t="str">
        <f aca="false">IF($A85="","",SUMIFS('Overtime Register'!$F$5:$F$1004,'Overtime Register'!$B$5:$B$1004,$A85,'Overtime Register'!$A$5:$A$1004,"&gt;="&amp;DATE(Settings!$B$6,5,1),'Overtime Register'!$A$5:$A$1004,"&lt;"&amp;EDATE(DATE(Settings!$B$6,5,1),1)))</f>
        <v/>
      </c>
      <c r="E85" s="38" t="str">
        <f aca="false">IF($A85="","",SUMIFS('Overtime Register'!$F$5:$F$1004,'Overtime Register'!$B$5:$B$1004,$A85,'Overtime Register'!$A$5:$A$1004,"&gt;="&amp;DATE(Settings!$B$6,6,1),'Overtime Register'!$A$5:$A$1004,"&lt;"&amp;EDATE(DATE(Settings!$B$6,6,1),1)))</f>
        <v/>
      </c>
      <c r="F85" s="38" t="str">
        <f aca="false">IF($A85="","",SUMIFS('Overtime Register'!$F$5:$F$1004,'Overtime Register'!$B$5:$B$1004,$A85,'Overtime Register'!$A$5:$A$1004,"&gt;="&amp;DATE(Settings!$B$6,7,1),'Overtime Register'!$A$5:$A$1004,"&lt;"&amp;EDATE(DATE(Settings!$B$6,7,1),1)))</f>
        <v/>
      </c>
      <c r="G85" s="38" t="str">
        <f aca="false">IF($A85="","",SUMIFS('Overtime Register'!$F$5:$F$1004,'Overtime Register'!$B$5:$B$1004,$A85,'Overtime Register'!$A$5:$A$1004,"&gt;="&amp;DATE(Settings!$B$6,8,1),'Overtime Register'!$A$5:$A$1004,"&lt;"&amp;EDATE(DATE(Settings!$B$6,8,1),1)))</f>
        <v/>
      </c>
      <c r="H85" s="38" t="str">
        <f aca="false">IF($A85="","",SUMIFS('Overtime Register'!$F$5:$F$1004,'Overtime Register'!$B$5:$B$1004,$A85,'Overtime Register'!$A$5:$A$1004,"&gt;="&amp;DATE(Settings!$B$6,9,1),'Overtime Register'!$A$5:$A$1004,"&lt;"&amp;EDATE(DATE(Settings!$B$6,9,1),1)))</f>
        <v/>
      </c>
      <c r="I85" s="38" t="str">
        <f aca="false">IF($A85="","",SUMIFS('Overtime Register'!$F$5:$F$1004,'Overtime Register'!$B$5:$B$1004,$A85,'Overtime Register'!$A$5:$A$1004,"&gt;="&amp;DATE(Settings!$B$6,10,1),'Overtime Register'!$A$5:$A$1004,"&lt;"&amp;EDATE(DATE(Settings!$B$6,10,1),1)))</f>
        <v/>
      </c>
      <c r="J85" s="38" t="str">
        <f aca="false">IF($A85="","",SUMIFS('Overtime Register'!$F$5:$F$1004,'Overtime Register'!$B$5:$B$1004,$A85,'Overtime Register'!$A$5:$A$1004,"&gt;="&amp;DATE(Settings!$B$6,11,1),'Overtime Register'!$A$5:$A$1004,"&lt;"&amp;EDATE(DATE(Settings!$B$6,11,1),1)))</f>
        <v/>
      </c>
      <c r="K85" s="38" t="str">
        <f aca="false">IF($A85="","",SUMIFS('Overtime Register'!$F$5:$F$1004,'Overtime Register'!$B$5:$B$1004,$A85,'Overtime Register'!$A$5:$A$1004,"&gt;="&amp;DATE(Settings!$B$6,12,1),'Overtime Register'!$A$5:$A$1004,"&lt;"&amp;EDATE(DATE(Settings!$B$6,12,1),1)))</f>
        <v/>
      </c>
      <c r="L85" s="38" t="str">
        <f aca="false">IF($A85="","",SUMIFS('Overtime Register'!$F$5:$F$1004,'Overtime Register'!$B$5:$B$1004,$A85,'Overtime Register'!$A$5:$A$1004,"&gt;="&amp;DATE(Settings!$B$6,13,1),'Overtime Register'!$A$5:$A$1004,"&lt;"&amp;EDATE(DATE(Settings!$B$6,13,1),1)))</f>
        <v/>
      </c>
      <c r="M85" s="38" t="str">
        <f aca="false">IF($A85="","",SUMIFS('Overtime Register'!$F$5:$F$1004,'Overtime Register'!$B$5:$B$1004,$A85,'Overtime Register'!$A$5:$A$1004,"&gt;="&amp;DATE(Settings!$B$6,14,1),'Overtime Register'!$A$5:$A$1004,"&lt;"&amp;EDATE(DATE(Settings!$B$6,14,1),1)))</f>
        <v/>
      </c>
      <c r="N85" s="38" t="str">
        <f aca="false">IF($A85="","",SUMIFS('Overtime Register'!$F$5:$F$1004,'Overtime Register'!$B$5:$B$1004,$A85,'Overtime Register'!$A$5:$A$1004,"&gt;="&amp;DATE(Settings!$B$6,15,1),'Overtime Register'!$A$5:$A$1004,"&lt;"&amp;EDATE(DATE(Settings!$B$6,15,1),1)))</f>
        <v/>
      </c>
      <c r="O85" s="39" t="str">
        <f aca="false">IF(A85="","",SUM(C85:N85))</f>
        <v/>
      </c>
      <c r="P85" s="34" t="str">
        <f aca="false">IF(A85="","",SUMIFS('Overtime Register'!$H$5:$H$1004,'Overtime Register'!$B$5:$B$1004,A85,'Overtime Register'!$A$5:$A$1004,"&gt;="&amp;DATE(Settings!$B$6,4,1),'Overtime Register'!$A$5:$A$1004,"&lt;"&amp;DATE(Settings!$B$6+1,4,1)))</f>
        <v/>
      </c>
      <c r="Q85" s="40" t="str">
        <f aca="false">IF(A85="","",MAX(SUM(C85:E85),SUM(F85:H85),SUM(I85:K85),SUM(L85:N85)))</f>
        <v/>
      </c>
      <c r="R85" s="35" t="str">
        <f aca="false">IF(A85="","",IF(Q85&gt;Settings!$B$12,"Over limit","OK"))</f>
        <v/>
      </c>
    </row>
    <row r="86" customFormat="false" ht="15" hidden="false" customHeight="true" outlineLevel="0" collapsed="false">
      <c r="A86" s="30" t="str">
        <f aca="false">IF(Employees!A86="","",Employees!A86)</f>
        <v/>
      </c>
      <c r="B86" s="30" t="str">
        <f aca="false">IF(A86="","",Employees!B86)</f>
        <v/>
      </c>
      <c r="C86" s="38" t="str">
        <f aca="false">IF($A86="","",SUMIFS('Overtime Register'!$F$5:$F$1004,'Overtime Register'!$B$5:$B$1004,$A86,'Overtime Register'!$A$5:$A$1004,"&gt;="&amp;DATE(Settings!$B$6,4,1),'Overtime Register'!$A$5:$A$1004,"&lt;"&amp;EDATE(DATE(Settings!$B$6,4,1),1)))</f>
        <v/>
      </c>
      <c r="D86" s="38" t="str">
        <f aca="false">IF($A86="","",SUMIFS('Overtime Register'!$F$5:$F$1004,'Overtime Register'!$B$5:$B$1004,$A86,'Overtime Register'!$A$5:$A$1004,"&gt;="&amp;DATE(Settings!$B$6,5,1),'Overtime Register'!$A$5:$A$1004,"&lt;"&amp;EDATE(DATE(Settings!$B$6,5,1),1)))</f>
        <v/>
      </c>
      <c r="E86" s="38" t="str">
        <f aca="false">IF($A86="","",SUMIFS('Overtime Register'!$F$5:$F$1004,'Overtime Register'!$B$5:$B$1004,$A86,'Overtime Register'!$A$5:$A$1004,"&gt;="&amp;DATE(Settings!$B$6,6,1),'Overtime Register'!$A$5:$A$1004,"&lt;"&amp;EDATE(DATE(Settings!$B$6,6,1),1)))</f>
        <v/>
      </c>
      <c r="F86" s="38" t="str">
        <f aca="false">IF($A86="","",SUMIFS('Overtime Register'!$F$5:$F$1004,'Overtime Register'!$B$5:$B$1004,$A86,'Overtime Register'!$A$5:$A$1004,"&gt;="&amp;DATE(Settings!$B$6,7,1),'Overtime Register'!$A$5:$A$1004,"&lt;"&amp;EDATE(DATE(Settings!$B$6,7,1),1)))</f>
        <v/>
      </c>
      <c r="G86" s="38" t="str">
        <f aca="false">IF($A86="","",SUMIFS('Overtime Register'!$F$5:$F$1004,'Overtime Register'!$B$5:$B$1004,$A86,'Overtime Register'!$A$5:$A$1004,"&gt;="&amp;DATE(Settings!$B$6,8,1),'Overtime Register'!$A$5:$A$1004,"&lt;"&amp;EDATE(DATE(Settings!$B$6,8,1),1)))</f>
        <v/>
      </c>
      <c r="H86" s="38" t="str">
        <f aca="false">IF($A86="","",SUMIFS('Overtime Register'!$F$5:$F$1004,'Overtime Register'!$B$5:$B$1004,$A86,'Overtime Register'!$A$5:$A$1004,"&gt;="&amp;DATE(Settings!$B$6,9,1),'Overtime Register'!$A$5:$A$1004,"&lt;"&amp;EDATE(DATE(Settings!$B$6,9,1),1)))</f>
        <v/>
      </c>
      <c r="I86" s="38" t="str">
        <f aca="false">IF($A86="","",SUMIFS('Overtime Register'!$F$5:$F$1004,'Overtime Register'!$B$5:$B$1004,$A86,'Overtime Register'!$A$5:$A$1004,"&gt;="&amp;DATE(Settings!$B$6,10,1),'Overtime Register'!$A$5:$A$1004,"&lt;"&amp;EDATE(DATE(Settings!$B$6,10,1),1)))</f>
        <v/>
      </c>
      <c r="J86" s="38" t="str">
        <f aca="false">IF($A86="","",SUMIFS('Overtime Register'!$F$5:$F$1004,'Overtime Register'!$B$5:$B$1004,$A86,'Overtime Register'!$A$5:$A$1004,"&gt;="&amp;DATE(Settings!$B$6,11,1),'Overtime Register'!$A$5:$A$1004,"&lt;"&amp;EDATE(DATE(Settings!$B$6,11,1),1)))</f>
        <v/>
      </c>
      <c r="K86" s="38" t="str">
        <f aca="false">IF($A86="","",SUMIFS('Overtime Register'!$F$5:$F$1004,'Overtime Register'!$B$5:$B$1004,$A86,'Overtime Register'!$A$5:$A$1004,"&gt;="&amp;DATE(Settings!$B$6,12,1),'Overtime Register'!$A$5:$A$1004,"&lt;"&amp;EDATE(DATE(Settings!$B$6,12,1),1)))</f>
        <v/>
      </c>
      <c r="L86" s="38" t="str">
        <f aca="false">IF($A86="","",SUMIFS('Overtime Register'!$F$5:$F$1004,'Overtime Register'!$B$5:$B$1004,$A86,'Overtime Register'!$A$5:$A$1004,"&gt;="&amp;DATE(Settings!$B$6,13,1),'Overtime Register'!$A$5:$A$1004,"&lt;"&amp;EDATE(DATE(Settings!$B$6,13,1),1)))</f>
        <v/>
      </c>
      <c r="M86" s="38" t="str">
        <f aca="false">IF($A86="","",SUMIFS('Overtime Register'!$F$5:$F$1004,'Overtime Register'!$B$5:$B$1004,$A86,'Overtime Register'!$A$5:$A$1004,"&gt;="&amp;DATE(Settings!$B$6,14,1),'Overtime Register'!$A$5:$A$1004,"&lt;"&amp;EDATE(DATE(Settings!$B$6,14,1),1)))</f>
        <v/>
      </c>
      <c r="N86" s="38" t="str">
        <f aca="false">IF($A86="","",SUMIFS('Overtime Register'!$F$5:$F$1004,'Overtime Register'!$B$5:$B$1004,$A86,'Overtime Register'!$A$5:$A$1004,"&gt;="&amp;DATE(Settings!$B$6,15,1),'Overtime Register'!$A$5:$A$1004,"&lt;"&amp;EDATE(DATE(Settings!$B$6,15,1),1)))</f>
        <v/>
      </c>
      <c r="O86" s="39" t="str">
        <f aca="false">IF(A86="","",SUM(C86:N86))</f>
        <v/>
      </c>
      <c r="P86" s="34" t="str">
        <f aca="false">IF(A86="","",SUMIFS('Overtime Register'!$H$5:$H$1004,'Overtime Register'!$B$5:$B$1004,A86,'Overtime Register'!$A$5:$A$1004,"&gt;="&amp;DATE(Settings!$B$6,4,1),'Overtime Register'!$A$5:$A$1004,"&lt;"&amp;DATE(Settings!$B$6+1,4,1)))</f>
        <v/>
      </c>
      <c r="Q86" s="40" t="str">
        <f aca="false">IF(A86="","",MAX(SUM(C86:E86),SUM(F86:H86),SUM(I86:K86),SUM(L86:N86)))</f>
        <v/>
      </c>
      <c r="R86" s="35" t="str">
        <f aca="false">IF(A86="","",IF(Q86&gt;Settings!$B$12,"Over limit","OK"))</f>
        <v/>
      </c>
    </row>
    <row r="87" customFormat="false" ht="15" hidden="false" customHeight="true" outlineLevel="0" collapsed="false">
      <c r="A87" s="30" t="str">
        <f aca="false">IF(Employees!A87="","",Employees!A87)</f>
        <v/>
      </c>
      <c r="B87" s="30" t="str">
        <f aca="false">IF(A87="","",Employees!B87)</f>
        <v/>
      </c>
      <c r="C87" s="38" t="str">
        <f aca="false">IF($A87="","",SUMIFS('Overtime Register'!$F$5:$F$1004,'Overtime Register'!$B$5:$B$1004,$A87,'Overtime Register'!$A$5:$A$1004,"&gt;="&amp;DATE(Settings!$B$6,4,1),'Overtime Register'!$A$5:$A$1004,"&lt;"&amp;EDATE(DATE(Settings!$B$6,4,1),1)))</f>
        <v/>
      </c>
      <c r="D87" s="38" t="str">
        <f aca="false">IF($A87="","",SUMIFS('Overtime Register'!$F$5:$F$1004,'Overtime Register'!$B$5:$B$1004,$A87,'Overtime Register'!$A$5:$A$1004,"&gt;="&amp;DATE(Settings!$B$6,5,1),'Overtime Register'!$A$5:$A$1004,"&lt;"&amp;EDATE(DATE(Settings!$B$6,5,1),1)))</f>
        <v/>
      </c>
      <c r="E87" s="38" t="str">
        <f aca="false">IF($A87="","",SUMIFS('Overtime Register'!$F$5:$F$1004,'Overtime Register'!$B$5:$B$1004,$A87,'Overtime Register'!$A$5:$A$1004,"&gt;="&amp;DATE(Settings!$B$6,6,1),'Overtime Register'!$A$5:$A$1004,"&lt;"&amp;EDATE(DATE(Settings!$B$6,6,1),1)))</f>
        <v/>
      </c>
      <c r="F87" s="38" t="str">
        <f aca="false">IF($A87="","",SUMIFS('Overtime Register'!$F$5:$F$1004,'Overtime Register'!$B$5:$B$1004,$A87,'Overtime Register'!$A$5:$A$1004,"&gt;="&amp;DATE(Settings!$B$6,7,1),'Overtime Register'!$A$5:$A$1004,"&lt;"&amp;EDATE(DATE(Settings!$B$6,7,1),1)))</f>
        <v/>
      </c>
      <c r="G87" s="38" t="str">
        <f aca="false">IF($A87="","",SUMIFS('Overtime Register'!$F$5:$F$1004,'Overtime Register'!$B$5:$B$1004,$A87,'Overtime Register'!$A$5:$A$1004,"&gt;="&amp;DATE(Settings!$B$6,8,1),'Overtime Register'!$A$5:$A$1004,"&lt;"&amp;EDATE(DATE(Settings!$B$6,8,1),1)))</f>
        <v/>
      </c>
      <c r="H87" s="38" t="str">
        <f aca="false">IF($A87="","",SUMIFS('Overtime Register'!$F$5:$F$1004,'Overtime Register'!$B$5:$B$1004,$A87,'Overtime Register'!$A$5:$A$1004,"&gt;="&amp;DATE(Settings!$B$6,9,1),'Overtime Register'!$A$5:$A$1004,"&lt;"&amp;EDATE(DATE(Settings!$B$6,9,1),1)))</f>
        <v/>
      </c>
      <c r="I87" s="38" t="str">
        <f aca="false">IF($A87="","",SUMIFS('Overtime Register'!$F$5:$F$1004,'Overtime Register'!$B$5:$B$1004,$A87,'Overtime Register'!$A$5:$A$1004,"&gt;="&amp;DATE(Settings!$B$6,10,1),'Overtime Register'!$A$5:$A$1004,"&lt;"&amp;EDATE(DATE(Settings!$B$6,10,1),1)))</f>
        <v/>
      </c>
      <c r="J87" s="38" t="str">
        <f aca="false">IF($A87="","",SUMIFS('Overtime Register'!$F$5:$F$1004,'Overtime Register'!$B$5:$B$1004,$A87,'Overtime Register'!$A$5:$A$1004,"&gt;="&amp;DATE(Settings!$B$6,11,1),'Overtime Register'!$A$5:$A$1004,"&lt;"&amp;EDATE(DATE(Settings!$B$6,11,1),1)))</f>
        <v/>
      </c>
      <c r="K87" s="38" t="str">
        <f aca="false">IF($A87="","",SUMIFS('Overtime Register'!$F$5:$F$1004,'Overtime Register'!$B$5:$B$1004,$A87,'Overtime Register'!$A$5:$A$1004,"&gt;="&amp;DATE(Settings!$B$6,12,1),'Overtime Register'!$A$5:$A$1004,"&lt;"&amp;EDATE(DATE(Settings!$B$6,12,1),1)))</f>
        <v/>
      </c>
      <c r="L87" s="38" t="str">
        <f aca="false">IF($A87="","",SUMIFS('Overtime Register'!$F$5:$F$1004,'Overtime Register'!$B$5:$B$1004,$A87,'Overtime Register'!$A$5:$A$1004,"&gt;="&amp;DATE(Settings!$B$6,13,1),'Overtime Register'!$A$5:$A$1004,"&lt;"&amp;EDATE(DATE(Settings!$B$6,13,1),1)))</f>
        <v/>
      </c>
      <c r="M87" s="38" t="str">
        <f aca="false">IF($A87="","",SUMIFS('Overtime Register'!$F$5:$F$1004,'Overtime Register'!$B$5:$B$1004,$A87,'Overtime Register'!$A$5:$A$1004,"&gt;="&amp;DATE(Settings!$B$6,14,1),'Overtime Register'!$A$5:$A$1004,"&lt;"&amp;EDATE(DATE(Settings!$B$6,14,1),1)))</f>
        <v/>
      </c>
      <c r="N87" s="38" t="str">
        <f aca="false">IF($A87="","",SUMIFS('Overtime Register'!$F$5:$F$1004,'Overtime Register'!$B$5:$B$1004,$A87,'Overtime Register'!$A$5:$A$1004,"&gt;="&amp;DATE(Settings!$B$6,15,1),'Overtime Register'!$A$5:$A$1004,"&lt;"&amp;EDATE(DATE(Settings!$B$6,15,1),1)))</f>
        <v/>
      </c>
      <c r="O87" s="39" t="str">
        <f aca="false">IF(A87="","",SUM(C87:N87))</f>
        <v/>
      </c>
      <c r="P87" s="34" t="str">
        <f aca="false">IF(A87="","",SUMIFS('Overtime Register'!$H$5:$H$1004,'Overtime Register'!$B$5:$B$1004,A87,'Overtime Register'!$A$5:$A$1004,"&gt;="&amp;DATE(Settings!$B$6,4,1),'Overtime Register'!$A$5:$A$1004,"&lt;"&amp;DATE(Settings!$B$6+1,4,1)))</f>
        <v/>
      </c>
      <c r="Q87" s="40" t="str">
        <f aca="false">IF(A87="","",MAX(SUM(C87:E87),SUM(F87:H87),SUM(I87:K87),SUM(L87:N87)))</f>
        <v/>
      </c>
      <c r="R87" s="35" t="str">
        <f aca="false">IF(A87="","",IF(Q87&gt;Settings!$B$12,"Over limit","OK"))</f>
        <v/>
      </c>
    </row>
    <row r="88" customFormat="false" ht="15" hidden="false" customHeight="true" outlineLevel="0" collapsed="false">
      <c r="A88" s="30" t="str">
        <f aca="false">IF(Employees!A88="","",Employees!A88)</f>
        <v/>
      </c>
      <c r="B88" s="30" t="str">
        <f aca="false">IF(A88="","",Employees!B88)</f>
        <v/>
      </c>
      <c r="C88" s="38" t="str">
        <f aca="false">IF($A88="","",SUMIFS('Overtime Register'!$F$5:$F$1004,'Overtime Register'!$B$5:$B$1004,$A88,'Overtime Register'!$A$5:$A$1004,"&gt;="&amp;DATE(Settings!$B$6,4,1),'Overtime Register'!$A$5:$A$1004,"&lt;"&amp;EDATE(DATE(Settings!$B$6,4,1),1)))</f>
        <v/>
      </c>
      <c r="D88" s="38" t="str">
        <f aca="false">IF($A88="","",SUMIFS('Overtime Register'!$F$5:$F$1004,'Overtime Register'!$B$5:$B$1004,$A88,'Overtime Register'!$A$5:$A$1004,"&gt;="&amp;DATE(Settings!$B$6,5,1),'Overtime Register'!$A$5:$A$1004,"&lt;"&amp;EDATE(DATE(Settings!$B$6,5,1),1)))</f>
        <v/>
      </c>
      <c r="E88" s="38" t="str">
        <f aca="false">IF($A88="","",SUMIFS('Overtime Register'!$F$5:$F$1004,'Overtime Register'!$B$5:$B$1004,$A88,'Overtime Register'!$A$5:$A$1004,"&gt;="&amp;DATE(Settings!$B$6,6,1),'Overtime Register'!$A$5:$A$1004,"&lt;"&amp;EDATE(DATE(Settings!$B$6,6,1),1)))</f>
        <v/>
      </c>
      <c r="F88" s="38" t="str">
        <f aca="false">IF($A88="","",SUMIFS('Overtime Register'!$F$5:$F$1004,'Overtime Register'!$B$5:$B$1004,$A88,'Overtime Register'!$A$5:$A$1004,"&gt;="&amp;DATE(Settings!$B$6,7,1),'Overtime Register'!$A$5:$A$1004,"&lt;"&amp;EDATE(DATE(Settings!$B$6,7,1),1)))</f>
        <v/>
      </c>
      <c r="G88" s="38" t="str">
        <f aca="false">IF($A88="","",SUMIFS('Overtime Register'!$F$5:$F$1004,'Overtime Register'!$B$5:$B$1004,$A88,'Overtime Register'!$A$5:$A$1004,"&gt;="&amp;DATE(Settings!$B$6,8,1),'Overtime Register'!$A$5:$A$1004,"&lt;"&amp;EDATE(DATE(Settings!$B$6,8,1),1)))</f>
        <v/>
      </c>
      <c r="H88" s="38" t="str">
        <f aca="false">IF($A88="","",SUMIFS('Overtime Register'!$F$5:$F$1004,'Overtime Register'!$B$5:$B$1004,$A88,'Overtime Register'!$A$5:$A$1004,"&gt;="&amp;DATE(Settings!$B$6,9,1),'Overtime Register'!$A$5:$A$1004,"&lt;"&amp;EDATE(DATE(Settings!$B$6,9,1),1)))</f>
        <v/>
      </c>
      <c r="I88" s="38" t="str">
        <f aca="false">IF($A88="","",SUMIFS('Overtime Register'!$F$5:$F$1004,'Overtime Register'!$B$5:$B$1004,$A88,'Overtime Register'!$A$5:$A$1004,"&gt;="&amp;DATE(Settings!$B$6,10,1),'Overtime Register'!$A$5:$A$1004,"&lt;"&amp;EDATE(DATE(Settings!$B$6,10,1),1)))</f>
        <v/>
      </c>
      <c r="J88" s="38" t="str">
        <f aca="false">IF($A88="","",SUMIFS('Overtime Register'!$F$5:$F$1004,'Overtime Register'!$B$5:$B$1004,$A88,'Overtime Register'!$A$5:$A$1004,"&gt;="&amp;DATE(Settings!$B$6,11,1),'Overtime Register'!$A$5:$A$1004,"&lt;"&amp;EDATE(DATE(Settings!$B$6,11,1),1)))</f>
        <v/>
      </c>
      <c r="K88" s="38" t="str">
        <f aca="false">IF($A88="","",SUMIFS('Overtime Register'!$F$5:$F$1004,'Overtime Register'!$B$5:$B$1004,$A88,'Overtime Register'!$A$5:$A$1004,"&gt;="&amp;DATE(Settings!$B$6,12,1),'Overtime Register'!$A$5:$A$1004,"&lt;"&amp;EDATE(DATE(Settings!$B$6,12,1),1)))</f>
        <v/>
      </c>
      <c r="L88" s="38" t="str">
        <f aca="false">IF($A88="","",SUMIFS('Overtime Register'!$F$5:$F$1004,'Overtime Register'!$B$5:$B$1004,$A88,'Overtime Register'!$A$5:$A$1004,"&gt;="&amp;DATE(Settings!$B$6,13,1),'Overtime Register'!$A$5:$A$1004,"&lt;"&amp;EDATE(DATE(Settings!$B$6,13,1),1)))</f>
        <v/>
      </c>
      <c r="M88" s="38" t="str">
        <f aca="false">IF($A88="","",SUMIFS('Overtime Register'!$F$5:$F$1004,'Overtime Register'!$B$5:$B$1004,$A88,'Overtime Register'!$A$5:$A$1004,"&gt;="&amp;DATE(Settings!$B$6,14,1),'Overtime Register'!$A$5:$A$1004,"&lt;"&amp;EDATE(DATE(Settings!$B$6,14,1),1)))</f>
        <v/>
      </c>
      <c r="N88" s="38" t="str">
        <f aca="false">IF($A88="","",SUMIFS('Overtime Register'!$F$5:$F$1004,'Overtime Register'!$B$5:$B$1004,$A88,'Overtime Register'!$A$5:$A$1004,"&gt;="&amp;DATE(Settings!$B$6,15,1),'Overtime Register'!$A$5:$A$1004,"&lt;"&amp;EDATE(DATE(Settings!$B$6,15,1),1)))</f>
        <v/>
      </c>
      <c r="O88" s="39" t="str">
        <f aca="false">IF(A88="","",SUM(C88:N88))</f>
        <v/>
      </c>
      <c r="P88" s="34" t="str">
        <f aca="false">IF(A88="","",SUMIFS('Overtime Register'!$H$5:$H$1004,'Overtime Register'!$B$5:$B$1004,A88,'Overtime Register'!$A$5:$A$1004,"&gt;="&amp;DATE(Settings!$B$6,4,1),'Overtime Register'!$A$5:$A$1004,"&lt;"&amp;DATE(Settings!$B$6+1,4,1)))</f>
        <v/>
      </c>
      <c r="Q88" s="40" t="str">
        <f aca="false">IF(A88="","",MAX(SUM(C88:E88),SUM(F88:H88),SUM(I88:K88),SUM(L88:N88)))</f>
        <v/>
      </c>
      <c r="R88" s="35" t="str">
        <f aca="false">IF(A88="","",IF(Q88&gt;Settings!$B$12,"Over limit","OK"))</f>
        <v/>
      </c>
    </row>
    <row r="89" customFormat="false" ht="15" hidden="false" customHeight="true" outlineLevel="0" collapsed="false">
      <c r="A89" s="30" t="str">
        <f aca="false">IF(Employees!A89="","",Employees!A89)</f>
        <v/>
      </c>
      <c r="B89" s="30" t="str">
        <f aca="false">IF(A89="","",Employees!B89)</f>
        <v/>
      </c>
      <c r="C89" s="38" t="str">
        <f aca="false">IF($A89="","",SUMIFS('Overtime Register'!$F$5:$F$1004,'Overtime Register'!$B$5:$B$1004,$A89,'Overtime Register'!$A$5:$A$1004,"&gt;="&amp;DATE(Settings!$B$6,4,1),'Overtime Register'!$A$5:$A$1004,"&lt;"&amp;EDATE(DATE(Settings!$B$6,4,1),1)))</f>
        <v/>
      </c>
      <c r="D89" s="38" t="str">
        <f aca="false">IF($A89="","",SUMIFS('Overtime Register'!$F$5:$F$1004,'Overtime Register'!$B$5:$B$1004,$A89,'Overtime Register'!$A$5:$A$1004,"&gt;="&amp;DATE(Settings!$B$6,5,1),'Overtime Register'!$A$5:$A$1004,"&lt;"&amp;EDATE(DATE(Settings!$B$6,5,1),1)))</f>
        <v/>
      </c>
      <c r="E89" s="38" t="str">
        <f aca="false">IF($A89="","",SUMIFS('Overtime Register'!$F$5:$F$1004,'Overtime Register'!$B$5:$B$1004,$A89,'Overtime Register'!$A$5:$A$1004,"&gt;="&amp;DATE(Settings!$B$6,6,1),'Overtime Register'!$A$5:$A$1004,"&lt;"&amp;EDATE(DATE(Settings!$B$6,6,1),1)))</f>
        <v/>
      </c>
      <c r="F89" s="38" t="str">
        <f aca="false">IF($A89="","",SUMIFS('Overtime Register'!$F$5:$F$1004,'Overtime Register'!$B$5:$B$1004,$A89,'Overtime Register'!$A$5:$A$1004,"&gt;="&amp;DATE(Settings!$B$6,7,1),'Overtime Register'!$A$5:$A$1004,"&lt;"&amp;EDATE(DATE(Settings!$B$6,7,1),1)))</f>
        <v/>
      </c>
      <c r="G89" s="38" t="str">
        <f aca="false">IF($A89="","",SUMIFS('Overtime Register'!$F$5:$F$1004,'Overtime Register'!$B$5:$B$1004,$A89,'Overtime Register'!$A$5:$A$1004,"&gt;="&amp;DATE(Settings!$B$6,8,1),'Overtime Register'!$A$5:$A$1004,"&lt;"&amp;EDATE(DATE(Settings!$B$6,8,1),1)))</f>
        <v/>
      </c>
      <c r="H89" s="38" t="str">
        <f aca="false">IF($A89="","",SUMIFS('Overtime Register'!$F$5:$F$1004,'Overtime Register'!$B$5:$B$1004,$A89,'Overtime Register'!$A$5:$A$1004,"&gt;="&amp;DATE(Settings!$B$6,9,1),'Overtime Register'!$A$5:$A$1004,"&lt;"&amp;EDATE(DATE(Settings!$B$6,9,1),1)))</f>
        <v/>
      </c>
      <c r="I89" s="38" t="str">
        <f aca="false">IF($A89="","",SUMIFS('Overtime Register'!$F$5:$F$1004,'Overtime Register'!$B$5:$B$1004,$A89,'Overtime Register'!$A$5:$A$1004,"&gt;="&amp;DATE(Settings!$B$6,10,1),'Overtime Register'!$A$5:$A$1004,"&lt;"&amp;EDATE(DATE(Settings!$B$6,10,1),1)))</f>
        <v/>
      </c>
      <c r="J89" s="38" t="str">
        <f aca="false">IF($A89="","",SUMIFS('Overtime Register'!$F$5:$F$1004,'Overtime Register'!$B$5:$B$1004,$A89,'Overtime Register'!$A$5:$A$1004,"&gt;="&amp;DATE(Settings!$B$6,11,1),'Overtime Register'!$A$5:$A$1004,"&lt;"&amp;EDATE(DATE(Settings!$B$6,11,1),1)))</f>
        <v/>
      </c>
      <c r="K89" s="38" t="str">
        <f aca="false">IF($A89="","",SUMIFS('Overtime Register'!$F$5:$F$1004,'Overtime Register'!$B$5:$B$1004,$A89,'Overtime Register'!$A$5:$A$1004,"&gt;="&amp;DATE(Settings!$B$6,12,1),'Overtime Register'!$A$5:$A$1004,"&lt;"&amp;EDATE(DATE(Settings!$B$6,12,1),1)))</f>
        <v/>
      </c>
      <c r="L89" s="38" t="str">
        <f aca="false">IF($A89="","",SUMIFS('Overtime Register'!$F$5:$F$1004,'Overtime Register'!$B$5:$B$1004,$A89,'Overtime Register'!$A$5:$A$1004,"&gt;="&amp;DATE(Settings!$B$6,13,1),'Overtime Register'!$A$5:$A$1004,"&lt;"&amp;EDATE(DATE(Settings!$B$6,13,1),1)))</f>
        <v/>
      </c>
      <c r="M89" s="38" t="str">
        <f aca="false">IF($A89="","",SUMIFS('Overtime Register'!$F$5:$F$1004,'Overtime Register'!$B$5:$B$1004,$A89,'Overtime Register'!$A$5:$A$1004,"&gt;="&amp;DATE(Settings!$B$6,14,1),'Overtime Register'!$A$5:$A$1004,"&lt;"&amp;EDATE(DATE(Settings!$B$6,14,1),1)))</f>
        <v/>
      </c>
      <c r="N89" s="38" t="str">
        <f aca="false">IF($A89="","",SUMIFS('Overtime Register'!$F$5:$F$1004,'Overtime Register'!$B$5:$B$1004,$A89,'Overtime Register'!$A$5:$A$1004,"&gt;="&amp;DATE(Settings!$B$6,15,1),'Overtime Register'!$A$5:$A$1004,"&lt;"&amp;EDATE(DATE(Settings!$B$6,15,1),1)))</f>
        <v/>
      </c>
      <c r="O89" s="39" t="str">
        <f aca="false">IF(A89="","",SUM(C89:N89))</f>
        <v/>
      </c>
      <c r="P89" s="34" t="str">
        <f aca="false">IF(A89="","",SUMIFS('Overtime Register'!$H$5:$H$1004,'Overtime Register'!$B$5:$B$1004,A89,'Overtime Register'!$A$5:$A$1004,"&gt;="&amp;DATE(Settings!$B$6,4,1),'Overtime Register'!$A$5:$A$1004,"&lt;"&amp;DATE(Settings!$B$6+1,4,1)))</f>
        <v/>
      </c>
      <c r="Q89" s="40" t="str">
        <f aca="false">IF(A89="","",MAX(SUM(C89:E89),SUM(F89:H89),SUM(I89:K89),SUM(L89:N89)))</f>
        <v/>
      </c>
      <c r="R89" s="35" t="str">
        <f aca="false">IF(A89="","",IF(Q89&gt;Settings!$B$12,"Over limit","OK"))</f>
        <v/>
      </c>
    </row>
    <row r="90" customFormat="false" ht="15" hidden="false" customHeight="true" outlineLevel="0" collapsed="false">
      <c r="A90" s="30" t="str">
        <f aca="false">IF(Employees!A90="","",Employees!A90)</f>
        <v/>
      </c>
      <c r="B90" s="30" t="str">
        <f aca="false">IF(A90="","",Employees!B90)</f>
        <v/>
      </c>
      <c r="C90" s="38" t="str">
        <f aca="false">IF($A90="","",SUMIFS('Overtime Register'!$F$5:$F$1004,'Overtime Register'!$B$5:$B$1004,$A90,'Overtime Register'!$A$5:$A$1004,"&gt;="&amp;DATE(Settings!$B$6,4,1),'Overtime Register'!$A$5:$A$1004,"&lt;"&amp;EDATE(DATE(Settings!$B$6,4,1),1)))</f>
        <v/>
      </c>
      <c r="D90" s="38" t="str">
        <f aca="false">IF($A90="","",SUMIFS('Overtime Register'!$F$5:$F$1004,'Overtime Register'!$B$5:$B$1004,$A90,'Overtime Register'!$A$5:$A$1004,"&gt;="&amp;DATE(Settings!$B$6,5,1),'Overtime Register'!$A$5:$A$1004,"&lt;"&amp;EDATE(DATE(Settings!$B$6,5,1),1)))</f>
        <v/>
      </c>
      <c r="E90" s="38" t="str">
        <f aca="false">IF($A90="","",SUMIFS('Overtime Register'!$F$5:$F$1004,'Overtime Register'!$B$5:$B$1004,$A90,'Overtime Register'!$A$5:$A$1004,"&gt;="&amp;DATE(Settings!$B$6,6,1),'Overtime Register'!$A$5:$A$1004,"&lt;"&amp;EDATE(DATE(Settings!$B$6,6,1),1)))</f>
        <v/>
      </c>
      <c r="F90" s="38" t="str">
        <f aca="false">IF($A90="","",SUMIFS('Overtime Register'!$F$5:$F$1004,'Overtime Register'!$B$5:$B$1004,$A90,'Overtime Register'!$A$5:$A$1004,"&gt;="&amp;DATE(Settings!$B$6,7,1),'Overtime Register'!$A$5:$A$1004,"&lt;"&amp;EDATE(DATE(Settings!$B$6,7,1),1)))</f>
        <v/>
      </c>
      <c r="G90" s="38" t="str">
        <f aca="false">IF($A90="","",SUMIFS('Overtime Register'!$F$5:$F$1004,'Overtime Register'!$B$5:$B$1004,$A90,'Overtime Register'!$A$5:$A$1004,"&gt;="&amp;DATE(Settings!$B$6,8,1),'Overtime Register'!$A$5:$A$1004,"&lt;"&amp;EDATE(DATE(Settings!$B$6,8,1),1)))</f>
        <v/>
      </c>
      <c r="H90" s="38" t="str">
        <f aca="false">IF($A90="","",SUMIFS('Overtime Register'!$F$5:$F$1004,'Overtime Register'!$B$5:$B$1004,$A90,'Overtime Register'!$A$5:$A$1004,"&gt;="&amp;DATE(Settings!$B$6,9,1),'Overtime Register'!$A$5:$A$1004,"&lt;"&amp;EDATE(DATE(Settings!$B$6,9,1),1)))</f>
        <v/>
      </c>
      <c r="I90" s="38" t="str">
        <f aca="false">IF($A90="","",SUMIFS('Overtime Register'!$F$5:$F$1004,'Overtime Register'!$B$5:$B$1004,$A90,'Overtime Register'!$A$5:$A$1004,"&gt;="&amp;DATE(Settings!$B$6,10,1),'Overtime Register'!$A$5:$A$1004,"&lt;"&amp;EDATE(DATE(Settings!$B$6,10,1),1)))</f>
        <v/>
      </c>
      <c r="J90" s="38" t="str">
        <f aca="false">IF($A90="","",SUMIFS('Overtime Register'!$F$5:$F$1004,'Overtime Register'!$B$5:$B$1004,$A90,'Overtime Register'!$A$5:$A$1004,"&gt;="&amp;DATE(Settings!$B$6,11,1),'Overtime Register'!$A$5:$A$1004,"&lt;"&amp;EDATE(DATE(Settings!$B$6,11,1),1)))</f>
        <v/>
      </c>
      <c r="K90" s="38" t="str">
        <f aca="false">IF($A90="","",SUMIFS('Overtime Register'!$F$5:$F$1004,'Overtime Register'!$B$5:$B$1004,$A90,'Overtime Register'!$A$5:$A$1004,"&gt;="&amp;DATE(Settings!$B$6,12,1),'Overtime Register'!$A$5:$A$1004,"&lt;"&amp;EDATE(DATE(Settings!$B$6,12,1),1)))</f>
        <v/>
      </c>
      <c r="L90" s="38" t="str">
        <f aca="false">IF($A90="","",SUMIFS('Overtime Register'!$F$5:$F$1004,'Overtime Register'!$B$5:$B$1004,$A90,'Overtime Register'!$A$5:$A$1004,"&gt;="&amp;DATE(Settings!$B$6,13,1),'Overtime Register'!$A$5:$A$1004,"&lt;"&amp;EDATE(DATE(Settings!$B$6,13,1),1)))</f>
        <v/>
      </c>
      <c r="M90" s="38" t="str">
        <f aca="false">IF($A90="","",SUMIFS('Overtime Register'!$F$5:$F$1004,'Overtime Register'!$B$5:$B$1004,$A90,'Overtime Register'!$A$5:$A$1004,"&gt;="&amp;DATE(Settings!$B$6,14,1),'Overtime Register'!$A$5:$A$1004,"&lt;"&amp;EDATE(DATE(Settings!$B$6,14,1),1)))</f>
        <v/>
      </c>
      <c r="N90" s="38" t="str">
        <f aca="false">IF($A90="","",SUMIFS('Overtime Register'!$F$5:$F$1004,'Overtime Register'!$B$5:$B$1004,$A90,'Overtime Register'!$A$5:$A$1004,"&gt;="&amp;DATE(Settings!$B$6,15,1),'Overtime Register'!$A$5:$A$1004,"&lt;"&amp;EDATE(DATE(Settings!$B$6,15,1),1)))</f>
        <v/>
      </c>
      <c r="O90" s="39" t="str">
        <f aca="false">IF(A90="","",SUM(C90:N90))</f>
        <v/>
      </c>
      <c r="P90" s="34" t="str">
        <f aca="false">IF(A90="","",SUMIFS('Overtime Register'!$H$5:$H$1004,'Overtime Register'!$B$5:$B$1004,A90,'Overtime Register'!$A$5:$A$1004,"&gt;="&amp;DATE(Settings!$B$6,4,1),'Overtime Register'!$A$5:$A$1004,"&lt;"&amp;DATE(Settings!$B$6+1,4,1)))</f>
        <v/>
      </c>
      <c r="Q90" s="40" t="str">
        <f aca="false">IF(A90="","",MAX(SUM(C90:E90),SUM(F90:H90),SUM(I90:K90),SUM(L90:N90)))</f>
        <v/>
      </c>
      <c r="R90" s="35" t="str">
        <f aca="false">IF(A90="","",IF(Q90&gt;Settings!$B$12,"Over limit","OK"))</f>
        <v/>
      </c>
    </row>
    <row r="91" customFormat="false" ht="15" hidden="false" customHeight="true" outlineLevel="0" collapsed="false">
      <c r="A91" s="30" t="str">
        <f aca="false">IF(Employees!A91="","",Employees!A91)</f>
        <v/>
      </c>
      <c r="B91" s="30" t="str">
        <f aca="false">IF(A91="","",Employees!B91)</f>
        <v/>
      </c>
      <c r="C91" s="38" t="str">
        <f aca="false">IF($A91="","",SUMIFS('Overtime Register'!$F$5:$F$1004,'Overtime Register'!$B$5:$B$1004,$A91,'Overtime Register'!$A$5:$A$1004,"&gt;="&amp;DATE(Settings!$B$6,4,1),'Overtime Register'!$A$5:$A$1004,"&lt;"&amp;EDATE(DATE(Settings!$B$6,4,1),1)))</f>
        <v/>
      </c>
      <c r="D91" s="38" t="str">
        <f aca="false">IF($A91="","",SUMIFS('Overtime Register'!$F$5:$F$1004,'Overtime Register'!$B$5:$B$1004,$A91,'Overtime Register'!$A$5:$A$1004,"&gt;="&amp;DATE(Settings!$B$6,5,1),'Overtime Register'!$A$5:$A$1004,"&lt;"&amp;EDATE(DATE(Settings!$B$6,5,1),1)))</f>
        <v/>
      </c>
      <c r="E91" s="38" t="str">
        <f aca="false">IF($A91="","",SUMIFS('Overtime Register'!$F$5:$F$1004,'Overtime Register'!$B$5:$B$1004,$A91,'Overtime Register'!$A$5:$A$1004,"&gt;="&amp;DATE(Settings!$B$6,6,1),'Overtime Register'!$A$5:$A$1004,"&lt;"&amp;EDATE(DATE(Settings!$B$6,6,1),1)))</f>
        <v/>
      </c>
      <c r="F91" s="38" t="str">
        <f aca="false">IF($A91="","",SUMIFS('Overtime Register'!$F$5:$F$1004,'Overtime Register'!$B$5:$B$1004,$A91,'Overtime Register'!$A$5:$A$1004,"&gt;="&amp;DATE(Settings!$B$6,7,1),'Overtime Register'!$A$5:$A$1004,"&lt;"&amp;EDATE(DATE(Settings!$B$6,7,1),1)))</f>
        <v/>
      </c>
      <c r="G91" s="38" t="str">
        <f aca="false">IF($A91="","",SUMIFS('Overtime Register'!$F$5:$F$1004,'Overtime Register'!$B$5:$B$1004,$A91,'Overtime Register'!$A$5:$A$1004,"&gt;="&amp;DATE(Settings!$B$6,8,1),'Overtime Register'!$A$5:$A$1004,"&lt;"&amp;EDATE(DATE(Settings!$B$6,8,1),1)))</f>
        <v/>
      </c>
      <c r="H91" s="38" t="str">
        <f aca="false">IF($A91="","",SUMIFS('Overtime Register'!$F$5:$F$1004,'Overtime Register'!$B$5:$B$1004,$A91,'Overtime Register'!$A$5:$A$1004,"&gt;="&amp;DATE(Settings!$B$6,9,1),'Overtime Register'!$A$5:$A$1004,"&lt;"&amp;EDATE(DATE(Settings!$B$6,9,1),1)))</f>
        <v/>
      </c>
      <c r="I91" s="38" t="str">
        <f aca="false">IF($A91="","",SUMIFS('Overtime Register'!$F$5:$F$1004,'Overtime Register'!$B$5:$B$1004,$A91,'Overtime Register'!$A$5:$A$1004,"&gt;="&amp;DATE(Settings!$B$6,10,1),'Overtime Register'!$A$5:$A$1004,"&lt;"&amp;EDATE(DATE(Settings!$B$6,10,1),1)))</f>
        <v/>
      </c>
      <c r="J91" s="38" t="str">
        <f aca="false">IF($A91="","",SUMIFS('Overtime Register'!$F$5:$F$1004,'Overtime Register'!$B$5:$B$1004,$A91,'Overtime Register'!$A$5:$A$1004,"&gt;="&amp;DATE(Settings!$B$6,11,1),'Overtime Register'!$A$5:$A$1004,"&lt;"&amp;EDATE(DATE(Settings!$B$6,11,1),1)))</f>
        <v/>
      </c>
      <c r="K91" s="38" t="str">
        <f aca="false">IF($A91="","",SUMIFS('Overtime Register'!$F$5:$F$1004,'Overtime Register'!$B$5:$B$1004,$A91,'Overtime Register'!$A$5:$A$1004,"&gt;="&amp;DATE(Settings!$B$6,12,1),'Overtime Register'!$A$5:$A$1004,"&lt;"&amp;EDATE(DATE(Settings!$B$6,12,1),1)))</f>
        <v/>
      </c>
      <c r="L91" s="38" t="str">
        <f aca="false">IF($A91="","",SUMIFS('Overtime Register'!$F$5:$F$1004,'Overtime Register'!$B$5:$B$1004,$A91,'Overtime Register'!$A$5:$A$1004,"&gt;="&amp;DATE(Settings!$B$6,13,1),'Overtime Register'!$A$5:$A$1004,"&lt;"&amp;EDATE(DATE(Settings!$B$6,13,1),1)))</f>
        <v/>
      </c>
      <c r="M91" s="38" t="str">
        <f aca="false">IF($A91="","",SUMIFS('Overtime Register'!$F$5:$F$1004,'Overtime Register'!$B$5:$B$1004,$A91,'Overtime Register'!$A$5:$A$1004,"&gt;="&amp;DATE(Settings!$B$6,14,1),'Overtime Register'!$A$5:$A$1004,"&lt;"&amp;EDATE(DATE(Settings!$B$6,14,1),1)))</f>
        <v/>
      </c>
      <c r="N91" s="38" t="str">
        <f aca="false">IF($A91="","",SUMIFS('Overtime Register'!$F$5:$F$1004,'Overtime Register'!$B$5:$B$1004,$A91,'Overtime Register'!$A$5:$A$1004,"&gt;="&amp;DATE(Settings!$B$6,15,1),'Overtime Register'!$A$5:$A$1004,"&lt;"&amp;EDATE(DATE(Settings!$B$6,15,1),1)))</f>
        <v/>
      </c>
      <c r="O91" s="39" t="str">
        <f aca="false">IF(A91="","",SUM(C91:N91))</f>
        <v/>
      </c>
      <c r="P91" s="34" t="str">
        <f aca="false">IF(A91="","",SUMIFS('Overtime Register'!$H$5:$H$1004,'Overtime Register'!$B$5:$B$1004,A91,'Overtime Register'!$A$5:$A$1004,"&gt;="&amp;DATE(Settings!$B$6,4,1),'Overtime Register'!$A$5:$A$1004,"&lt;"&amp;DATE(Settings!$B$6+1,4,1)))</f>
        <v/>
      </c>
      <c r="Q91" s="40" t="str">
        <f aca="false">IF(A91="","",MAX(SUM(C91:E91),SUM(F91:H91),SUM(I91:K91),SUM(L91:N91)))</f>
        <v/>
      </c>
      <c r="R91" s="35" t="str">
        <f aca="false">IF(A91="","",IF(Q91&gt;Settings!$B$12,"Over limit","OK"))</f>
        <v/>
      </c>
    </row>
    <row r="92" customFormat="false" ht="15" hidden="false" customHeight="true" outlineLevel="0" collapsed="false">
      <c r="A92" s="30" t="str">
        <f aca="false">IF(Employees!A92="","",Employees!A92)</f>
        <v/>
      </c>
      <c r="B92" s="30" t="str">
        <f aca="false">IF(A92="","",Employees!B92)</f>
        <v/>
      </c>
      <c r="C92" s="38" t="str">
        <f aca="false">IF($A92="","",SUMIFS('Overtime Register'!$F$5:$F$1004,'Overtime Register'!$B$5:$B$1004,$A92,'Overtime Register'!$A$5:$A$1004,"&gt;="&amp;DATE(Settings!$B$6,4,1),'Overtime Register'!$A$5:$A$1004,"&lt;"&amp;EDATE(DATE(Settings!$B$6,4,1),1)))</f>
        <v/>
      </c>
      <c r="D92" s="38" t="str">
        <f aca="false">IF($A92="","",SUMIFS('Overtime Register'!$F$5:$F$1004,'Overtime Register'!$B$5:$B$1004,$A92,'Overtime Register'!$A$5:$A$1004,"&gt;="&amp;DATE(Settings!$B$6,5,1),'Overtime Register'!$A$5:$A$1004,"&lt;"&amp;EDATE(DATE(Settings!$B$6,5,1),1)))</f>
        <v/>
      </c>
      <c r="E92" s="38" t="str">
        <f aca="false">IF($A92="","",SUMIFS('Overtime Register'!$F$5:$F$1004,'Overtime Register'!$B$5:$B$1004,$A92,'Overtime Register'!$A$5:$A$1004,"&gt;="&amp;DATE(Settings!$B$6,6,1),'Overtime Register'!$A$5:$A$1004,"&lt;"&amp;EDATE(DATE(Settings!$B$6,6,1),1)))</f>
        <v/>
      </c>
      <c r="F92" s="38" t="str">
        <f aca="false">IF($A92="","",SUMIFS('Overtime Register'!$F$5:$F$1004,'Overtime Register'!$B$5:$B$1004,$A92,'Overtime Register'!$A$5:$A$1004,"&gt;="&amp;DATE(Settings!$B$6,7,1),'Overtime Register'!$A$5:$A$1004,"&lt;"&amp;EDATE(DATE(Settings!$B$6,7,1),1)))</f>
        <v/>
      </c>
      <c r="G92" s="38" t="str">
        <f aca="false">IF($A92="","",SUMIFS('Overtime Register'!$F$5:$F$1004,'Overtime Register'!$B$5:$B$1004,$A92,'Overtime Register'!$A$5:$A$1004,"&gt;="&amp;DATE(Settings!$B$6,8,1),'Overtime Register'!$A$5:$A$1004,"&lt;"&amp;EDATE(DATE(Settings!$B$6,8,1),1)))</f>
        <v/>
      </c>
      <c r="H92" s="38" t="str">
        <f aca="false">IF($A92="","",SUMIFS('Overtime Register'!$F$5:$F$1004,'Overtime Register'!$B$5:$B$1004,$A92,'Overtime Register'!$A$5:$A$1004,"&gt;="&amp;DATE(Settings!$B$6,9,1),'Overtime Register'!$A$5:$A$1004,"&lt;"&amp;EDATE(DATE(Settings!$B$6,9,1),1)))</f>
        <v/>
      </c>
      <c r="I92" s="38" t="str">
        <f aca="false">IF($A92="","",SUMIFS('Overtime Register'!$F$5:$F$1004,'Overtime Register'!$B$5:$B$1004,$A92,'Overtime Register'!$A$5:$A$1004,"&gt;="&amp;DATE(Settings!$B$6,10,1),'Overtime Register'!$A$5:$A$1004,"&lt;"&amp;EDATE(DATE(Settings!$B$6,10,1),1)))</f>
        <v/>
      </c>
      <c r="J92" s="38" t="str">
        <f aca="false">IF($A92="","",SUMIFS('Overtime Register'!$F$5:$F$1004,'Overtime Register'!$B$5:$B$1004,$A92,'Overtime Register'!$A$5:$A$1004,"&gt;="&amp;DATE(Settings!$B$6,11,1),'Overtime Register'!$A$5:$A$1004,"&lt;"&amp;EDATE(DATE(Settings!$B$6,11,1),1)))</f>
        <v/>
      </c>
      <c r="K92" s="38" t="str">
        <f aca="false">IF($A92="","",SUMIFS('Overtime Register'!$F$5:$F$1004,'Overtime Register'!$B$5:$B$1004,$A92,'Overtime Register'!$A$5:$A$1004,"&gt;="&amp;DATE(Settings!$B$6,12,1),'Overtime Register'!$A$5:$A$1004,"&lt;"&amp;EDATE(DATE(Settings!$B$6,12,1),1)))</f>
        <v/>
      </c>
      <c r="L92" s="38" t="str">
        <f aca="false">IF($A92="","",SUMIFS('Overtime Register'!$F$5:$F$1004,'Overtime Register'!$B$5:$B$1004,$A92,'Overtime Register'!$A$5:$A$1004,"&gt;="&amp;DATE(Settings!$B$6,13,1),'Overtime Register'!$A$5:$A$1004,"&lt;"&amp;EDATE(DATE(Settings!$B$6,13,1),1)))</f>
        <v/>
      </c>
      <c r="M92" s="38" t="str">
        <f aca="false">IF($A92="","",SUMIFS('Overtime Register'!$F$5:$F$1004,'Overtime Register'!$B$5:$B$1004,$A92,'Overtime Register'!$A$5:$A$1004,"&gt;="&amp;DATE(Settings!$B$6,14,1),'Overtime Register'!$A$5:$A$1004,"&lt;"&amp;EDATE(DATE(Settings!$B$6,14,1),1)))</f>
        <v/>
      </c>
      <c r="N92" s="38" t="str">
        <f aca="false">IF($A92="","",SUMIFS('Overtime Register'!$F$5:$F$1004,'Overtime Register'!$B$5:$B$1004,$A92,'Overtime Register'!$A$5:$A$1004,"&gt;="&amp;DATE(Settings!$B$6,15,1),'Overtime Register'!$A$5:$A$1004,"&lt;"&amp;EDATE(DATE(Settings!$B$6,15,1),1)))</f>
        <v/>
      </c>
      <c r="O92" s="39" t="str">
        <f aca="false">IF(A92="","",SUM(C92:N92))</f>
        <v/>
      </c>
      <c r="P92" s="34" t="str">
        <f aca="false">IF(A92="","",SUMIFS('Overtime Register'!$H$5:$H$1004,'Overtime Register'!$B$5:$B$1004,A92,'Overtime Register'!$A$5:$A$1004,"&gt;="&amp;DATE(Settings!$B$6,4,1),'Overtime Register'!$A$5:$A$1004,"&lt;"&amp;DATE(Settings!$B$6+1,4,1)))</f>
        <v/>
      </c>
      <c r="Q92" s="40" t="str">
        <f aca="false">IF(A92="","",MAX(SUM(C92:E92),SUM(F92:H92),SUM(I92:K92),SUM(L92:N92)))</f>
        <v/>
      </c>
      <c r="R92" s="35" t="str">
        <f aca="false">IF(A92="","",IF(Q92&gt;Settings!$B$12,"Over limit","OK"))</f>
        <v/>
      </c>
    </row>
    <row r="93" customFormat="false" ht="15" hidden="false" customHeight="true" outlineLevel="0" collapsed="false">
      <c r="A93" s="30" t="str">
        <f aca="false">IF(Employees!A93="","",Employees!A93)</f>
        <v/>
      </c>
      <c r="B93" s="30" t="str">
        <f aca="false">IF(A93="","",Employees!B93)</f>
        <v/>
      </c>
      <c r="C93" s="38" t="str">
        <f aca="false">IF($A93="","",SUMIFS('Overtime Register'!$F$5:$F$1004,'Overtime Register'!$B$5:$B$1004,$A93,'Overtime Register'!$A$5:$A$1004,"&gt;="&amp;DATE(Settings!$B$6,4,1),'Overtime Register'!$A$5:$A$1004,"&lt;"&amp;EDATE(DATE(Settings!$B$6,4,1),1)))</f>
        <v/>
      </c>
      <c r="D93" s="38" t="str">
        <f aca="false">IF($A93="","",SUMIFS('Overtime Register'!$F$5:$F$1004,'Overtime Register'!$B$5:$B$1004,$A93,'Overtime Register'!$A$5:$A$1004,"&gt;="&amp;DATE(Settings!$B$6,5,1),'Overtime Register'!$A$5:$A$1004,"&lt;"&amp;EDATE(DATE(Settings!$B$6,5,1),1)))</f>
        <v/>
      </c>
      <c r="E93" s="38" t="str">
        <f aca="false">IF($A93="","",SUMIFS('Overtime Register'!$F$5:$F$1004,'Overtime Register'!$B$5:$B$1004,$A93,'Overtime Register'!$A$5:$A$1004,"&gt;="&amp;DATE(Settings!$B$6,6,1),'Overtime Register'!$A$5:$A$1004,"&lt;"&amp;EDATE(DATE(Settings!$B$6,6,1),1)))</f>
        <v/>
      </c>
      <c r="F93" s="38" t="str">
        <f aca="false">IF($A93="","",SUMIFS('Overtime Register'!$F$5:$F$1004,'Overtime Register'!$B$5:$B$1004,$A93,'Overtime Register'!$A$5:$A$1004,"&gt;="&amp;DATE(Settings!$B$6,7,1),'Overtime Register'!$A$5:$A$1004,"&lt;"&amp;EDATE(DATE(Settings!$B$6,7,1),1)))</f>
        <v/>
      </c>
      <c r="G93" s="38" t="str">
        <f aca="false">IF($A93="","",SUMIFS('Overtime Register'!$F$5:$F$1004,'Overtime Register'!$B$5:$B$1004,$A93,'Overtime Register'!$A$5:$A$1004,"&gt;="&amp;DATE(Settings!$B$6,8,1),'Overtime Register'!$A$5:$A$1004,"&lt;"&amp;EDATE(DATE(Settings!$B$6,8,1),1)))</f>
        <v/>
      </c>
      <c r="H93" s="38" t="str">
        <f aca="false">IF($A93="","",SUMIFS('Overtime Register'!$F$5:$F$1004,'Overtime Register'!$B$5:$B$1004,$A93,'Overtime Register'!$A$5:$A$1004,"&gt;="&amp;DATE(Settings!$B$6,9,1),'Overtime Register'!$A$5:$A$1004,"&lt;"&amp;EDATE(DATE(Settings!$B$6,9,1),1)))</f>
        <v/>
      </c>
      <c r="I93" s="38" t="str">
        <f aca="false">IF($A93="","",SUMIFS('Overtime Register'!$F$5:$F$1004,'Overtime Register'!$B$5:$B$1004,$A93,'Overtime Register'!$A$5:$A$1004,"&gt;="&amp;DATE(Settings!$B$6,10,1),'Overtime Register'!$A$5:$A$1004,"&lt;"&amp;EDATE(DATE(Settings!$B$6,10,1),1)))</f>
        <v/>
      </c>
      <c r="J93" s="38" t="str">
        <f aca="false">IF($A93="","",SUMIFS('Overtime Register'!$F$5:$F$1004,'Overtime Register'!$B$5:$B$1004,$A93,'Overtime Register'!$A$5:$A$1004,"&gt;="&amp;DATE(Settings!$B$6,11,1),'Overtime Register'!$A$5:$A$1004,"&lt;"&amp;EDATE(DATE(Settings!$B$6,11,1),1)))</f>
        <v/>
      </c>
      <c r="K93" s="38" t="str">
        <f aca="false">IF($A93="","",SUMIFS('Overtime Register'!$F$5:$F$1004,'Overtime Register'!$B$5:$B$1004,$A93,'Overtime Register'!$A$5:$A$1004,"&gt;="&amp;DATE(Settings!$B$6,12,1),'Overtime Register'!$A$5:$A$1004,"&lt;"&amp;EDATE(DATE(Settings!$B$6,12,1),1)))</f>
        <v/>
      </c>
      <c r="L93" s="38" t="str">
        <f aca="false">IF($A93="","",SUMIFS('Overtime Register'!$F$5:$F$1004,'Overtime Register'!$B$5:$B$1004,$A93,'Overtime Register'!$A$5:$A$1004,"&gt;="&amp;DATE(Settings!$B$6,13,1),'Overtime Register'!$A$5:$A$1004,"&lt;"&amp;EDATE(DATE(Settings!$B$6,13,1),1)))</f>
        <v/>
      </c>
      <c r="M93" s="38" t="str">
        <f aca="false">IF($A93="","",SUMIFS('Overtime Register'!$F$5:$F$1004,'Overtime Register'!$B$5:$B$1004,$A93,'Overtime Register'!$A$5:$A$1004,"&gt;="&amp;DATE(Settings!$B$6,14,1),'Overtime Register'!$A$5:$A$1004,"&lt;"&amp;EDATE(DATE(Settings!$B$6,14,1),1)))</f>
        <v/>
      </c>
      <c r="N93" s="38" t="str">
        <f aca="false">IF($A93="","",SUMIFS('Overtime Register'!$F$5:$F$1004,'Overtime Register'!$B$5:$B$1004,$A93,'Overtime Register'!$A$5:$A$1004,"&gt;="&amp;DATE(Settings!$B$6,15,1),'Overtime Register'!$A$5:$A$1004,"&lt;"&amp;EDATE(DATE(Settings!$B$6,15,1),1)))</f>
        <v/>
      </c>
      <c r="O93" s="39" t="str">
        <f aca="false">IF(A93="","",SUM(C93:N93))</f>
        <v/>
      </c>
      <c r="P93" s="34" t="str">
        <f aca="false">IF(A93="","",SUMIFS('Overtime Register'!$H$5:$H$1004,'Overtime Register'!$B$5:$B$1004,A93,'Overtime Register'!$A$5:$A$1004,"&gt;="&amp;DATE(Settings!$B$6,4,1),'Overtime Register'!$A$5:$A$1004,"&lt;"&amp;DATE(Settings!$B$6+1,4,1)))</f>
        <v/>
      </c>
      <c r="Q93" s="40" t="str">
        <f aca="false">IF(A93="","",MAX(SUM(C93:E93),SUM(F93:H93),SUM(I93:K93),SUM(L93:N93)))</f>
        <v/>
      </c>
      <c r="R93" s="35" t="str">
        <f aca="false">IF(A93="","",IF(Q93&gt;Settings!$B$12,"Over limit","OK"))</f>
        <v/>
      </c>
    </row>
    <row r="94" customFormat="false" ht="15" hidden="false" customHeight="true" outlineLevel="0" collapsed="false">
      <c r="A94" s="30" t="str">
        <f aca="false">IF(Employees!A94="","",Employees!A94)</f>
        <v/>
      </c>
      <c r="B94" s="30" t="str">
        <f aca="false">IF(A94="","",Employees!B94)</f>
        <v/>
      </c>
      <c r="C94" s="38" t="str">
        <f aca="false">IF($A94="","",SUMIFS('Overtime Register'!$F$5:$F$1004,'Overtime Register'!$B$5:$B$1004,$A94,'Overtime Register'!$A$5:$A$1004,"&gt;="&amp;DATE(Settings!$B$6,4,1),'Overtime Register'!$A$5:$A$1004,"&lt;"&amp;EDATE(DATE(Settings!$B$6,4,1),1)))</f>
        <v/>
      </c>
      <c r="D94" s="38" t="str">
        <f aca="false">IF($A94="","",SUMIFS('Overtime Register'!$F$5:$F$1004,'Overtime Register'!$B$5:$B$1004,$A94,'Overtime Register'!$A$5:$A$1004,"&gt;="&amp;DATE(Settings!$B$6,5,1),'Overtime Register'!$A$5:$A$1004,"&lt;"&amp;EDATE(DATE(Settings!$B$6,5,1),1)))</f>
        <v/>
      </c>
      <c r="E94" s="38" t="str">
        <f aca="false">IF($A94="","",SUMIFS('Overtime Register'!$F$5:$F$1004,'Overtime Register'!$B$5:$B$1004,$A94,'Overtime Register'!$A$5:$A$1004,"&gt;="&amp;DATE(Settings!$B$6,6,1),'Overtime Register'!$A$5:$A$1004,"&lt;"&amp;EDATE(DATE(Settings!$B$6,6,1),1)))</f>
        <v/>
      </c>
      <c r="F94" s="38" t="str">
        <f aca="false">IF($A94="","",SUMIFS('Overtime Register'!$F$5:$F$1004,'Overtime Register'!$B$5:$B$1004,$A94,'Overtime Register'!$A$5:$A$1004,"&gt;="&amp;DATE(Settings!$B$6,7,1),'Overtime Register'!$A$5:$A$1004,"&lt;"&amp;EDATE(DATE(Settings!$B$6,7,1),1)))</f>
        <v/>
      </c>
      <c r="G94" s="38" t="str">
        <f aca="false">IF($A94="","",SUMIFS('Overtime Register'!$F$5:$F$1004,'Overtime Register'!$B$5:$B$1004,$A94,'Overtime Register'!$A$5:$A$1004,"&gt;="&amp;DATE(Settings!$B$6,8,1),'Overtime Register'!$A$5:$A$1004,"&lt;"&amp;EDATE(DATE(Settings!$B$6,8,1),1)))</f>
        <v/>
      </c>
      <c r="H94" s="38" t="str">
        <f aca="false">IF($A94="","",SUMIFS('Overtime Register'!$F$5:$F$1004,'Overtime Register'!$B$5:$B$1004,$A94,'Overtime Register'!$A$5:$A$1004,"&gt;="&amp;DATE(Settings!$B$6,9,1),'Overtime Register'!$A$5:$A$1004,"&lt;"&amp;EDATE(DATE(Settings!$B$6,9,1),1)))</f>
        <v/>
      </c>
      <c r="I94" s="38" t="str">
        <f aca="false">IF($A94="","",SUMIFS('Overtime Register'!$F$5:$F$1004,'Overtime Register'!$B$5:$B$1004,$A94,'Overtime Register'!$A$5:$A$1004,"&gt;="&amp;DATE(Settings!$B$6,10,1),'Overtime Register'!$A$5:$A$1004,"&lt;"&amp;EDATE(DATE(Settings!$B$6,10,1),1)))</f>
        <v/>
      </c>
      <c r="J94" s="38" t="str">
        <f aca="false">IF($A94="","",SUMIFS('Overtime Register'!$F$5:$F$1004,'Overtime Register'!$B$5:$B$1004,$A94,'Overtime Register'!$A$5:$A$1004,"&gt;="&amp;DATE(Settings!$B$6,11,1),'Overtime Register'!$A$5:$A$1004,"&lt;"&amp;EDATE(DATE(Settings!$B$6,11,1),1)))</f>
        <v/>
      </c>
      <c r="K94" s="38" t="str">
        <f aca="false">IF($A94="","",SUMIFS('Overtime Register'!$F$5:$F$1004,'Overtime Register'!$B$5:$B$1004,$A94,'Overtime Register'!$A$5:$A$1004,"&gt;="&amp;DATE(Settings!$B$6,12,1),'Overtime Register'!$A$5:$A$1004,"&lt;"&amp;EDATE(DATE(Settings!$B$6,12,1),1)))</f>
        <v/>
      </c>
      <c r="L94" s="38" t="str">
        <f aca="false">IF($A94="","",SUMIFS('Overtime Register'!$F$5:$F$1004,'Overtime Register'!$B$5:$B$1004,$A94,'Overtime Register'!$A$5:$A$1004,"&gt;="&amp;DATE(Settings!$B$6,13,1),'Overtime Register'!$A$5:$A$1004,"&lt;"&amp;EDATE(DATE(Settings!$B$6,13,1),1)))</f>
        <v/>
      </c>
      <c r="M94" s="38" t="str">
        <f aca="false">IF($A94="","",SUMIFS('Overtime Register'!$F$5:$F$1004,'Overtime Register'!$B$5:$B$1004,$A94,'Overtime Register'!$A$5:$A$1004,"&gt;="&amp;DATE(Settings!$B$6,14,1),'Overtime Register'!$A$5:$A$1004,"&lt;"&amp;EDATE(DATE(Settings!$B$6,14,1),1)))</f>
        <v/>
      </c>
      <c r="N94" s="38" t="str">
        <f aca="false">IF($A94="","",SUMIFS('Overtime Register'!$F$5:$F$1004,'Overtime Register'!$B$5:$B$1004,$A94,'Overtime Register'!$A$5:$A$1004,"&gt;="&amp;DATE(Settings!$B$6,15,1),'Overtime Register'!$A$5:$A$1004,"&lt;"&amp;EDATE(DATE(Settings!$B$6,15,1),1)))</f>
        <v/>
      </c>
      <c r="O94" s="39" t="str">
        <f aca="false">IF(A94="","",SUM(C94:N94))</f>
        <v/>
      </c>
      <c r="P94" s="34" t="str">
        <f aca="false">IF(A94="","",SUMIFS('Overtime Register'!$H$5:$H$1004,'Overtime Register'!$B$5:$B$1004,A94,'Overtime Register'!$A$5:$A$1004,"&gt;="&amp;DATE(Settings!$B$6,4,1),'Overtime Register'!$A$5:$A$1004,"&lt;"&amp;DATE(Settings!$B$6+1,4,1)))</f>
        <v/>
      </c>
      <c r="Q94" s="40" t="str">
        <f aca="false">IF(A94="","",MAX(SUM(C94:E94),SUM(F94:H94),SUM(I94:K94),SUM(L94:N94)))</f>
        <v/>
      </c>
      <c r="R94" s="35" t="str">
        <f aca="false">IF(A94="","",IF(Q94&gt;Settings!$B$12,"Over limit","OK"))</f>
        <v/>
      </c>
    </row>
    <row r="95" customFormat="false" ht="15" hidden="false" customHeight="true" outlineLevel="0" collapsed="false">
      <c r="A95" s="30" t="str">
        <f aca="false">IF(Employees!A95="","",Employees!A95)</f>
        <v/>
      </c>
      <c r="B95" s="30" t="str">
        <f aca="false">IF(A95="","",Employees!B95)</f>
        <v/>
      </c>
      <c r="C95" s="38" t="str">
        <f aca="false">IF($A95="","",SUMIFS('Overtime Register'!$F$5:$F$1004,'Overtime Register'!$B$5:$B$1004,$A95,'Overtime Register'!$A$5:$A$1004,"&gt;="&amp;DATE(Settings!$B$6,4,1),'Overtime Register'!$A$5:$A$1004,"&lt;"&amp;EDATE(DATE(Settings!$B$6,4,1),1)))</f>
        <v/>
      </c>
      <c r="D95" s="38" t="str">
        <f aca="false">IF($A95="","",SUMIFS('Overtime Register'!$F$5:$F$1004,'Overtime Register'!$B$5:$B$1004,$A95,'Overtime Register'!$A$5:$A$1004,"&gt;="&amp;DATE(Settings!$B$6,5,1),'Overtime Register'!$A$5:$A$1004,"&lt;"&amp;EDATE(DATE(Settings!$B$6,5,1),1)))</f>
        <v/>
      </c>
      <c r="E95" s="38" t="str">
        <f aca="false">IF($A95="","",SUMIFS('Overtime Register'!$F$5:$F$1004,'Overtime Register'!$B$5:$B$1004,$A95,'Overtime Register'!$A$5:$A$1004,"&gt;="&amp;DATE(Settings!$B$6,6,1),'Overtime Register'!$A$5:$A$1004,"&lt;"&amp;EDATE(DATE(Settings!$B$6,6,1),1)))</f>
        <v/>
      </c>
      <c r="F95" s="38" t="str">
        <f aca="false">IF($A95="","",SUMIFS('Overtime Register'!$F$5:$F$1004,'Overtime Register'!$B$5:$B$1004,$A95,'Overtime Register'!$A$5:$A$1004,"&gt;="&amp;DATE(Settings!$B$6,7,1),'Overtime Register'!$A$5:$A$1004,"&lt;"&amp;EDATE(DATE(Settings!$B$6,7,1),1)))</f>
        <v/>
      </c>
      <c r="G95" s="38" t="str">
        <f aca="false">IF($A95="","",SUMIFS('Overtime Register'!$F$5:$F$1004,'Overtime Register'!$B$5:$B$1004,$A95,'Overtime Register'!$A$5:$A$1004,"&gt;="&amp;DATE(Settings!$B$6,8,1),'Overtime Register'!$A$5:$A$1004,"&lt;"&amp;EDATE(DATE(Settings!$B$6,8,1),1)))</f>
        <v/>
      </c>
      <c r="H95" s="38" t="str">
        <f aca="false">IF($A95="","",SUMIFS('Overtime Register'!$F$5:$F$1004,'Overtime Register'!$B$5:$B$1004,$A95,'Overtime Register'!$A$5:$A$1004,"&gt;="&amp;DATE(Settings!$B$6,9,1),'Overtime Register'!$A$5:$A$1004,"&lt;"&amp;EDATE(DATE(Settings!$B$6,9,1),1)))</f>
        <v/>
      </c>
      <c r="I95" s="38" t="str">
        <f aca="false">IF($A95="","",SUMIFS('Overtime Register'!$F$5:$F$1004,'Overtime Register'!$B$5:$B$1004,$A95,'Overtime Register'!$A$5:$A$1004,"&gt;="&amp;DATE(Settings!$B$6,10,1),'Overtime Register'!$A$5:$A$1004,"&lt;"&amp;EDATE(DATE(Settings!$B$6,10,1),1)))</f>
        <v/>
      </c>
      <c r="J95" s="38" t="str">
        <f aca="false">IF($A95="","",SUMIFS('Overtime Register'!$F$5:$F$1004,'Overtime Register'!$B$5:$B$1004,$A95,'Overtime Register'!$A$5:$A$1004,"&gt;="&amp;DATE(Settings!$B$6,11,1),'Overtime Register'!$A$5:$A$1004,"&lt;"&amp;EDATE(DATE(Settings!$B$6,11,1),1)))</f>
        <v/>
      </c>
      <c r="K95" s="38" t="str">
        <f aca="false">IF($A95="","",SUMIFS('Overtime Register'!$F$5:$F$1004,'Overtime Register'!$B$5:$B$1004,$A95,'Overtime Register'!$A$5:$A$1004,"&gt;="&amp;DATE(Settings!$B$6,12,1),'Overtime Register'!$A$5:$A$1004,"&lt;"&amp;EDATE(DATE(Settings!$B$6,12,1),1)))</f>
        <v/>
      </c>
      <c r="L95" s="38" t="str">
        <f aca="false">IF($A95="","",SUMIFS('Overtime Register'!$F$5:$F$1004,'Overtime Register'!$B$5:$B$1004,$A95,'Overtime Register'!$A$5:$A$1004,"&gt;="&amp;DATE(Settings!$B$6,13,1),'Overtime Register'!$A$5:$A$1004,"&lt;"&amp;EDATE(DATE(Settings!$B$6,13,1),1)))</f>
        <v/>
      </c>
      <c r="M95" s="38" t="str">
        <f aca="false">IF($A95="","",SUMIFS('Overtime Register'!$F$5:$F$1004,'Overtime Register'!$B$5:$B$1004,$A95,'Overtime Register'!$A$5:$A$1004,"&gt;="&amp;DATE(Settings!$B$6,14,1),'Overtime Register'!$A$5:$A$1004,"&lt;"&amp;EDATE(DATE(Settings!$B$6,14,1),1)))</f>
        <v/>
      </c>
      <c r="N95" s="38" t="str">
        <f aca="false">IF($A95="","",SUMIFS('Overtime Register'!$F$5:$F$1004,'Overtime Register'!$B$5:$B$1004,$A95,'Overtime Register'!$A$5:$A$1004,"&gt;="&amp;DATE(Settings!$B$6,15,1),'Overtime Register'!$A$5:$A$1004,"&lt;"&amp;EDATE(DATE(Settings!$B$6,15,1),1)))</f>
        <v/>
      </c>
      <c r="O95" s="39" t="str">
        <f aca="false">IF(A95="","",SUM(C95:N95))</f>
        <v/>
      </c>
      <c r="P95" s="34" t="str">
        <f aca="false">IF(A95="","",SUMIFS('Overtime Register'!$H$5:$H$1004,'Overtime Register'!$B$5:$B$1004,A95,'Overtime Register'!$A$5:$A$1004,"&gt;="&amp;DATE(Settings!$B$6,4,1),'Overtime Register'!$A$5:$A$1004,"&lt;"&amp;DATE(Settings!$B$6+1,4,1)))</f>
        <v/>
      </c>
      <c r="Q95" s="40" t="str">
        <f aca="false">IF(A95="","",MAX(SUM(C95:E95),SUM(F95:H95),SUM(I95:K95),SUM(L95:N95)))</f>
        <v/>
      </c>
      <c r="R95" s="35" t="str">
        <f aca="false">IF(A95="","",IF(Q95&gt;Settings!$B$12,"Over limit","OK"))</f>
        <v/>
      </c>
    </row>
    <row r="96" customFormat="false" ht="15" hidden="false" customHeight="true" outlineLevel="0" collapsed="false">
      <c r="A96" s="30" t="str">
        <f aca="false">IF(Employees!A96="","",Employees!A96)</f>
        <v/>
      </c>
      <c r="B96" s="30" t="str">
        <f aca="false">IF(A96="","",Employees!B96)</f>
        <v/>
      </c>
      <c r="C96" s="38" t="str">
        <f aca="false">IF($A96="","",SUMIFS('Overtime Register'!$F$5:$F$1004,'Overtime Register'!$B$5:$B$1004,$A96,'Overtime Register'!$A$5:$A$1004,"&gt;="&amp;DATE(Settings!$B$6,4,1),'Overtime Register'!$A$5:$A$1004,"&lt;"&amp;EDATE(DATE(Settings!$B$6,4,1),1)))</f>
        <v/>
      </c>
      <c r="D96" s="38" t="str">
        <f aca="false">IF($A96="","",SUMIFS('Overtime Register'!$F$5:$F$1004,'Overtime Register'!$B$5:$B$1004,$A96,'Overtime Register'!$A$5:$A$1004,"&gt;="&amp;DATE(Settings!$B$6,5,1),'Overtime Register'!$A$5:$A$1004,"&lt;"&amp;EDATE(DATE(Settings!$B$6,5,1),1)))</f>
        <v/>
      </c>
      <c r="E96" s="38" t="str">
        <f aca="false">IF($A96="","",SUMIFS('Overtime Register'!$F$5:$F$1004,'Overtime Register'!$B$5:$B$1004,$A96,'Overtime Register'!$A$5:$A$1004,"&gt;="&amp;DATE(Settings!$B$6,6,1),'Overtime Register'!$A$5:$A$1004,"&lt;"&amp;EDATE(DATE(Settings!$B$6,6,1),1)))</f>
        <v/>
      </c>
      <c r="F96" s="38" t="str">
        <f aca="false">IF($A96="","",SUMIFS('Overtime Register'!$F$5:$F$1004,'Overtime Register'!$B$5:$B$1004,$A96,'Overtime Register'!$A$5:$A$1004,"&gt;="&amp;DATE(Settings!$B$6,7,1),'Overtime Register'!$A$5:$A$1004,"&lt;"&amp;EDATE(DATE(Settings!$B$6,7,1),1)))</f>
        <v/>
      </c>
      <c r="G96" s="38" t="str">
        <f aca="false">IF($A96="","",SUMIFS('Overtime Register'!$F$5:$F$1004,'Overtime Register'!$B$5:$B$1004,$A96,'Overtime Register'!$A$5:$A$1004,"&gt;="&amp;DATE(Settings!$B$6,8,1),'Overtime Register'!$A$5:$A$1004,"&lt;"&amp;EDATE(DATE(Settings!$B$6,8,1),1)))</f>
        <v/>
      </c>
      <c r="H96" s="38" t="str">
        <f aca="false">IF($A96="","",SUMIFS('Overtime Register'!$F$5:$F$1004,'Overtime Register'!$B$5:$B$1004,$A96,'Overtime Register'!$A$5:$A$1004,"&gt;="&amp;DATE(Settings!$B$6,9,1),'Overtime Register'!$A$5:$A$1004,"&lt;"&amp;EDATE(DATE(Settings!$B$6,9,1),1)))</f>
        <v/>
      </c>
      <c r="I96" s="38" t="str">
        <f aca="false">IF($A96="","",SUMIFS('Overtime Register'!$F$5:$F$1004,'Overtime Register'!$B$5:$B$1004,$A96,'Overtime Register'!$A$5:$A$1004,"&gt;="&amp;DATE(Settings!$B$6,10,1),'Overtime Register'!$A$5:$A$1004,"&lt;"&amp;EDATE(DATE(Settings!$B$6,10,1),1)))</f>
        <v/>
      </c>
      <c r="J96" s="38" t="str">
        <f aca="false">IF($A96="","",SUMIFS('Overtime Register'!$F$5:$F$1004,'Overtime Register'!$B$5:$B$1004,$A96,'Overtime Register'!$A$5:$A$1004,"&gt;="&amp;DATE(Settings!$B$6,11,1),'Overtime Register'!$A$5:$A$1004,"&lt;"&amp;EDATE(DATE(Settings!$B$6,11,1),1)))</f>
        <v/>
      </c>
      <c r="K96" s="38" t="str">
        <f aca="false">IF($A96="","",SUMIFS('Overtime Register'!$F$5:$F$1004,'Overtime Register'!$B$5:$B$1004,$A96,'Overtime Register'!$A$5:$A$1004,"&gt;="&amp;DATE(Settings!$B$6,12,1),'Overtime Register'!$A$5:$A$1004,"&lt;"&amp;EDATE(DATE(Settings!$B$6,12,1),1)))</f>
        <v/>
      </c>
      <c r="L96" s="38" t="str">
        <f aca="false">IF($A96="","",SUMIFS('Overtime Register'!$F$5:$F$1004,'Overtime Register'!$B$5:$B$1004,$A96,'Overtime Register'!$A$5:$A$1004,"&gt;="&amp;DATE(Settings!$B$6,13,1),'Overtime Register'!$A$5:$A$1004,"&lt;"&amp;EDATE(DATE(Settings!$B$6,13,1),1)))</f>
        <v/>
      </c>
      <c r="M96" s="38" t="str">
        <f aca="false">IF($A96="","",SUMIFS('Overtime Register'!$F$5:$F$1004,'Overtime Register'!$B$5:$B$1004,$A96,'Overtime Register'!$A$5:$A$1004,"&gt;="&amp;DATE(Settings!$B$6,14,1),'Overtime Register'!$A$5:$A$1004,"&lt;"&amp;EDATE(DATE(Settings!$B$6,14,1),1)))</f>
        <v/>
      </c>
      <c r="N96" s="38" t="str">
        <f aca="false">IF($A96="","",SUMIFS('Overtime Register'!$F$5:$F$1004,'Overtime Register'!$B$5:$B$1004,$A96,'Overtime Register'!$A$5:$A$1004,"&gt;="&amp;DATE(Settings!$B$6,15,1),'Overtime Register'!$A$5:$A$1004,"&lt;"&amp;EDATE(DATE(Settings!$B$6,15,1),1)))</f>
        <v/>
      </c>
      <c r="O96" s="39" t="str">
        <f aca="false">IF(A96="","",SUM(C96:N96))</f>
        <v/>
      </c>
      <c r="P96" s="34" t="str">
        <f aca="false">IF(A96="","",SUMIFS('Overtime Register'!$H$5:$H$1004,'Overtime Register'!$B$5:$B$1004,A96,'Overtime Register'!$A$5:$A$1004,"&gt;="&amp;DATE(Settings!$B$6,4,1),'Overtime Register'!$A$5:$A$1004,"&lt;"&amp;DATE(Settings!$B$6+1,4,1)))</f>
        <v/>
      </c>
      <c r="Q96" s="40" t="str">
        <f aca="false">IF(A96="","",MAX(SUM(C96:E96),SUM(F96:H96),SUM(I96:K96),SUM(L96:N96)))</f>
        <v/>
      </c>
      <c r="R96" s="35" t="str">
        <f aca="false">IF(A96="","",IF(Q96&gt;Settings!$B$12,"Over limit","OK"))</f>
        <v/>
      </c>
    </row>
    <row r="97" customFormat="false" ht="15" hidden="false" customHeight="true" outlineLevel="0" collapsed="false">
      <c r="A97" s="30" t="str">
        <f aca="false">IF(Employees!A97="","",Employees!A97)</f>
        <v/>
      </c>
      <c r="B97" s="30" t="str">
        <f aca="false">IF(A97="","",Employees!B97)</f>
        <v/>
      </c>
      <c r="C97" s="38" t="str">
        <f aca="false">IF($A97="","",SUMIFS('Overtime Register'!$F$5:$F$1004,'Overtime Register'!$B$5:$B$1004,$A97,'Overtime Register'!$A$5:$A$1004,"&gt;="&amp;DATE(Settings!$B$6,4,1),'Overtime Register'!$A$5:$A$1004,"&lt;"&amp;EDATE(DATE(Settings!$B$6,4,1),1)))</f>
        <v/>
      </c>
      <c r="D97" s="38" t="str">
        <f aca="false">IF($A97="","",SUMIFS('Overtime Register'!$F$5:$F$1004,'Overtime Register'!$B$5:$B$1004,$A97,'Overtime Register'!$A$5:$A$1004,"&gt;="&amp;DATE(Settings!$B$6,5,1),'Overtime Register'!$A$5:$A$1004,"&lt;"&amp;EDATE(DATE(Settings!$B$6,5,1),1)))</f>
        <v/>
      </c>
      <c r="E97" s="38" t="str">
        <f aca="false">IF($A97="","",SUMIFS('Overtime Register'!$F$5:$F$1004,'Overtime Register'!$B$5:$B$1004,$A97,'Overtime Register'!$A$5:$A$1004,"&gt;="&amp;DATE(Settings!$B$6,6,1),'Overtime Register'!$A$5:$A$1004,"&lt;"&amp;EDATE(DATE(Settings!$B$6,6,1),1)))</f>
        <v/>
      </c>
      <c r="F97" s="38" t="str">
        <f aca="false">IF($A97="","",SUMIFS('Overtime Register'!$F$5:$F$1004,'Overtime Register'!$B$5:$B$1004,$A97,'Overtime Register'!$A$5:$A$1004,"&gt;="&amp;DATE(Settings!$B$6,7,1),'Overtime Register'!$A$5:$A$1004,"&lt;"&amp;EDATE(DATE(Settings!$B$6,7,1),1)))</f>
        <v/>
      </c>
      <c r="G97" s="38" t="str">
        <f aca="false">IF($A97="","",SUMIFS('Overtime Register'!$F$5:$F$1004,'Overtime Register'!$B$5:$B$1004,$A97,'Overtime Register'!$A$5:$A$1004,"&gt;="&amp;DATE(Settings!$B$6,8,1),'Overtime Register'!$A$5:$A$1004,"&lt;"&amp;EDATE(DATE(Settings!$B$6,8,1),1)))</f>
        <v/>
      </c>
      <c r="H97" s="38" t="str">
        <f aca="false">IF($A97="","",SUMIFS('Overtime Register'!$F$5:$F$1004,'Overtime Register'!$B$5:$B$1004,$A97,'Overtime Register'!$A$5:$A$1004,"&gt;="&amp;DATE(Settings!$B$6,9,1),'Overtime Register'!$A$5:$A$1004,"&lt;"&amp;EDATE(DATE(Settings!$B$6,9,1),1)))</f>
        <v/>
      </c>
      <c r="I97" s="38" t="str">
        <f aca="false">IF($A97="","",SUMIFS('Overtime Register'!$F$5:$F$1004,'Overtime Register'!$B$5:$B$1004,$A97,'Overtime Register'!$A$5:$A$1004,"&gt;="&amp;DATE(Settings!$B$6,10,1),'Overtime Register'!$A$5:$A$1004,"&lt;"&amp;EDATE(DATE(Settings!$B$6,10,1),1)))</f>
        <v/>
      </c>
      <c r="J97" s="38" t="str">
        <f aca="false">IF($A97="","",SUMIFS('Overtime Register'!$F$5:$F$1004,'Overtime Register'!$B$5:$B$1004,$A97,'Overtime Register'!$A$5:$A$1004,"&gt;="&amp;DATE(Settings!$B$6,11,1),'Overtime Register'!$A$5:$A$1004,"&lt;"&amp;EDATE(DATE(Settings!$B$6,11,1),1)))</f>
        <v/>
      </c>
      <c r="K97" s="38" t="str">
        <f aca="false">IF($A97="","",SUMIFS('Overtime Register'!$F$5:$F$1004,'Overtime Register'!$B$5:$B$1004,$A97,'Overtime Register'!$A$5:$A$1004,"&gt;="&amp;DATE(Settings!$B$6,12,1),'Overtime Register'!$A$5:$A$1004,"&lt;"&amp;EDATE(DATE(Settings!$B$6,12,1),1)))</f>
        <v/>
      </c>
      <c r="L97" s="38" t="str">
        <f aca="false">IF($A97="","",SUMIFS('Overtime Register'!$F$5:$F$1004,'Overtime Register'!$B$5:$B$1004,$A97,'Overtime Register'!$A$5:$A$1004,"&gt;="&amp;DATE(Settings!$B$6,13,1),'Overtime Register'!$A$5:$A$1004,"&lt;"&amp;EDATE(DATE(Settings!$B$6,13,1),1)))</f>
        <v/>
      </c>
      <c r="M97" s="38" t="str">
        <f aca="false">IF($A97="","",SUMIFS('Overtime Register'!$F$5:$F$1004,'Overtime Register'!$B$5:$B$1004,$A97,'Overtime Register'!$A$5:$A$1004,"&gt;="&amp;DATE(Settings!$B$6,14,1),'Overtime Register'!$A$5:$A$1004,"&lt;"&amp;EDATE(DATE(Settings!$B$6,14,1),1)))</f>
        <v/>
      </c>
      <c r="N97" s="38" t="str">
        <f aca="false">IF($A97="","",SUMIFS('Overtime Register'!$F$5:$F$1004,'Overtime Register'!$B$5:$B$1004,$A97,'Overtime Register'!$A$5:$A$1004,"&gt;="&amp;DATE(Settings!$B$6,15,1),'Overtime Register'!$A$5:$A$1004,"&lt;"&amp;EDATE(DATE(Settings!$B$6,15,1),1)))</f>
        <v/>
      </c>
      <c r="O97" s="39" t="str">
        <f aca="false">IF(A97="","",SUM(C97:N97))</f>
        <v/>
      </c>
      <c r="P97" s="34" t="str">
        <f aca="false">IF(A97="","",SUMIFS('Overtime Register'!$H$5:$H$1004,'Overtime Register'!$B$5:$B$1004,A97,'Overtime Register'!$A$5:$A$1004,"&gt;="&amp;DATE(Settings!$B$6,4,1),'Overtime Register'!$A$5:$A$1004,"&lt;"&amp;DATE(Settings!$B$6+1,4,1)))</f>
        <v/>
      </c>
      <c r="Q97" s="40" t="str">
        <f aca="false">IF(A97="","",MAX(SUM(C97:E97),SUM(F97:H97),SUM(I97:K97),SUM(L97:N97)))</f>
        <v/>
      </c>
      <c r="R97" s="35" t="str">
        <f aca="false">IF(A97="","",IF(Q97&gt;Settings!$B$12,"Over limit","OK"))</f>
        <v/>
      </c>
    </row>
    <row r="98" customFormat="false" ht="15" hidden="false" customHeight="true" outlineLevel="0" collapsed="false">
      <c r="A98" s="30" t="str">
        <f aca="false">IF(Employees!A98="","",Employees!A98)</f>
        <v/>
      </c>
      <c r="B98" s="30" t="str">
        <f aca="false">IF(A98="","",Employees!B98)</f>
        <v/>
      </c>
      <c r="C98" s="38" t="str">
        <f aca="false">IF($A98="","",SUMIFS('Overtime Register'!$F$5:$F$1004,'Overtime Register'!$B$5:$B$1004,$A98,'Overtime Register'!$A$5:$A$1004,"&gt;="&amp;DATE(Settings!$B$6,4,1),'Overtime Register'!$A$5:$A$1004,"&lt;"&amp;EDATE(DATE(Settings!$B$6,4,1),1)))</f>
        <v/>
      </c>
      <c r="D98" s="38" t="str">
        <f aca="false">IF($A98="","",SUMIFS('Overtime Register'!$F$5:$F$1004,'Overtime Register'!$B$5:$B$1004,$A98,'Overtime Register'!$A$5:$A$1004,"&gt;="&amp;DATE(Settings!$B$6,5,1),'Overtime Register'!$A$5:$A$1004,"&lt;"&amp;EDATE(DATE(Settings!$B$6,5,1),1)))</f>
        <v/>
      </c>
      <c r="E98" s="38" t="str">
        <f aca="false">IF($A98="","",SUMIFS('Overtime Register'!$F$5:$F$1004,'Overtime Register'!$B$5:$B$1004,$A98,'Overtime Register'!$A$5:$A$1004,"&gt;="&amp;DATE(Settings!$B$6,6,1),'Overtime Register'!$A$5:$A$1004,"&lt;"&amp;EDATE(DATE(Settings!$B$6,6,1),1)))</f>
        <v/>
      </c>
      <c r="F98" s="38" t="str">
        <f aca="false">IF($A98="","",SUMIFS('Overtime Register'!$F$5:$F$1004,'Overtime Register'!$B$5:$B$1004,$A98,'Overtime Register'!$A$5:$A$1004,"&gt;="&amp;DATE(Settings!$B$6,7,1),'Overtime Register'!$A$5:$A$1004,"&lt;"&amp;EDATE(DATE(Settings!$B$6,7,1),1)))</f>
        <v/>
      </c>
      <c r="G98" s="38" t="str">
        <f aca="false">IF($A98="","",SUMIFS('Overtime Register'!$F$5:$F$1004,'Overtime Register'!$B$5:$B$1004,$A98,'Overtime Register'!$A$5:$A$1004,"&gt;="&amp;DATE(Settings!$B$6,8,1),'Overtime Register'!$A$5:$A$1004,"&lt;"&amp;EDATE(DATE(Settings!$B$6,8,1),1)))</f>
        <v/>
      </c>
      <c r="H98" s="38" t="str">
        <f aca="false">IF($A98="","",SUMIFS('Overtime Register'!$F$5:$F$1004,'Overtime Register'!$B$5:$B$1004,$A98,'Overtime Register'!$A$5:$A$1004,"&gt;="&amp;DATE(Settings!$B$6,9,1),'Overtime Register'!$A$5:$A$1004,"&lt;"&amp;EDATE(DATE(Settings!$B$6,9,1),1)))</f>
        <v/>
      </c>
      <c r="I98" s="38" t="str">
        <f aca="false">IF($A98="","",SUMIFS('Overtime Register'!$F$5:$F$1004,'Overtime Register'!$B$5:$B$1004,$A98,'Overtime Register'!$A$5:$A$1004,"&gt;="&amp;DATE(Settings!$B$6,10,1),'Overtime Register'!$A$5:$A$1004,"&lt;"&amp;EDATE(DATE(Settings!$B$6,10,1),1)))</f>
        <v/>
      </c>
      <c r="J98" s="38" t="str">
        <f aca="false">IF($A98="","",SUMIFS('Overtime Register'!$F$5:$F$1004,'Overtime Register'!$B$5:$B$1004,$A98,'Overtime Register'!$A$5:$A$1004,"&gt;="&amp;DATE(Settings!$B$6,11,1),'Overtime Register'!$A$5:$A$1004,"&lt;"&amp;EDATE(DATE(Settings!$B$6,11,1),1)))</f>
        <v/>
      </c>
      <c r="K98" s="38" t="str">
        <f aca="false">IF($A98="","",SUMIFS('Overtime Register'!$F$5:$F$1004,'Overtime Register'!$B$5:$B$1004,$A98,'Overtime Register'!$A$5:$A$1004,"&gt;="&amp;DATE(Settings!$B$6,12,1),'Overtime Register'!$A$5:$A$1004,"&lt;"&amp;EDATE(DATE(Settings!$B$6,12,1),1)))</f>
        <v/>
      </c>
      <c r="L98" s="38" t="str">
        <f aca="false">IF($A98="","",SUMIFS('Overtime Register'!$F$5:$F$1004,'Overtime Register'!$B$5:$B$1004,$A98,'Overtime Register'!$A$5:$A$1004,"&gt;="&amp;DATE(Settings!$B$6,13,1),'Overtime Register'!$A$5:$A$1004,"&lt;"&amp;EDATE(DATE(Settings!$B$6,13,1),1)))</f>
        <v/>
      </c>
      <c r="M98" s="38" t="str">
        <f aca="false">IF($A98="","",SUMIFS('Overtime Register'!$F$5:$F$1004,'Overtime Register'!$B$5:$B$1004,$A98,'Overtime Register'!$A$5:$A$1004,"&gt;="&amp;DATE(Settings!$B$6,14,1),'Overtime Register'!$A$5:$A$1004,"&lt;"&amp;EDATE(DATE(Settings!$B$6,14,1),1)))</f>
        <v/>
      </c>
      <c r="N98" s="38" t="str">
        <f aca="false">IF($A98="","",SUMIFS('Overtime Register'!$F$5:$F$1004,'Overtime Register'!$B$5:$B$1004,$A98,'Overtime Register'!$A$5:$A$1004,"&gt;="&amp;DATE(Settings!$B$6,15,1),'Overtime Register'!$A$5:$A$1004,"&lt;"&amp;EDATE(DATE(Settings!$B$6,15,1),1)))</f>
        <v/>
      </c>
      <c r="O98" s="39" t="str">
        <f aca="false">IF(A98="","",SUM(C98:N98))</f>
        <v/>
      </c>
      <c r="P98" s="34" t="str">
        <f aca="false">IF(A98="","",SUMIFS('Overtime Register'!$H$5:$H$1004,'Overtime Register'!$B$5:$B$1004,A98,'Overtime Register'!$A$5:$A$1004,"&gt;="&amp;DATE(Settings!$B$6,4,1),'Overtime Register'!$A$5:$A$1004,"&lt;"&amp;DATE(Settings!$B$6+1,4,1)))</f>
        <v/>
      </c>
      <c r="Q98" s="40" t="str">
        <f aca="false">IF(A98="","",MAX(SUM(C98:E98),SUM(F98:H98),SUM(I98:K98),SUM(L98:N98)))</f>
        <v/>
      </c>
      <c r="R98" s="35" t="str">
        <f aca="false">IF(A98="","",IF(Q98&gt;Settings!$B$12,"Over limit","OK"))</f>
        <v/>
      </c>
    </row>
    <row r="99" customFormat="false" ht="15" hidden="false" customHeight="true" outlineLevel="0" collapsed="false">
      <c r="A99" s="30" t="str">
        <f aca="false">IF(Employees!A99="","",Employees!A99)</f>
        <v/>
      </c>
      <c r="B99" s="30" t="str">
        <f aca="false">IF(A99="","",Employees!B99)</f>
        <v/>
      </c>
      <c r="C99" s="38" t="str">
        <f aca="false">IF($A99="","",SUMIFS('Overtime Register'!$F$5:$F$1004,'Overtime Register'!$B$5:$B$1004,$A99,'Overtime Register'!$A$5:$A$1004,"&gt;="&amp;DATE(Settings!$B$6,4,1),'Overtime Register'!$A$5:$A$1004,"&lt;"&amp;EDATE(DATE(Settings!$B$6,4,1),1)))</f>
        <v/>
      </c>
      <c r="D99" s="38" t="str">
        <f aca="false">IF($A99="","",SUMIFS('Overtime Register'!$F$5:$F$1004,'Overtime Register'!$B$5:$B$1004,$A99,'Overtime Register'!$A$5:$A$1004,"&gt;="&amp;DATE(Settings!$B$6,5,1),'Overtime Register'!$A$5:$A$1004,"&lt;"&amp;EDATE(DATE(Settings!$B$6,5,1),1)))</f>
        <v/>
      </c>
      <c r="E99" s="38" t="str">
        <f aca="false">IF($A99="","",SUMIFS('Overtime Register'!$F$5:$F$1004,'Overtime Register'!$B$5:$B$1004,$A99,'Overtime Register'!$A$5:$A$1004,"&gt;="&amp;DATE(Settings!$B$6,6,1),'Overtime Register'!$A$5:$A$1004,"&lt;"&amp;EDATE(DATE(Settings!$B$6,6,1),1)))</f>
        <v/>
      </c>
      <c r="F99" s="38" t="str">
        <f aca="false">IF($A99="","",SUMIFS('Overtime Register'!$F$5:$F$1004,'Overtime Register'!$B$5:$B$1004,$A99,'Overtime Register'!$A$5:$A$1004,"&gt;="&amp;DATE(Settings!$B$6,7,1),'Overtime Register'!$A$5:$A$1004,"&lt;"&amp;EDATE(DATE(Settings!$B$6,7,1),1)))</f>
        <v/>
      </c>
      <c r="G99" s="38" t="str">
        <f aca="false">IF($A99="","",SUMIFS('Overtime Register'!$F$5:$F$1004,'Overtime Register'!$B$5:$B$1004,$A99,'Overtime Register'!$A$5:$A$1004,"&gt;="&amp;DATE(Settings!$B$6,8,1),'Overtime Register'!$A$5:$A$1004,"&lt;"&amp;EDATE(DATE(Settings!$B$6,8,1),1)))</f>
        <v/>
      </c>
      <c r="H99" s="38" t="str">
        <f aca="false">IF($A99="","",SUMIFS('Overtime Register'!$F$5:$F$1004,'Overtime Register'!$B$5:$B$1004,$A99,'Overtime Register'!$A$5:$A$1004,"&gt;="&amp;DATE(Settings!$B$6,9,1),'Overtime Register'!$A$5:$A$1004,"&lt;"&amp;EDATE(DATE(Settings!$B$6,9,1),1)))</f>
        <v/>
      </c>
      <c r="I99" s="38" t="str">
        <f aca="false">IF($A99="","",SUMIFS('Overtime Register'!$F$5:$F$1004,'Overtime Register'!$B$5:$B$1004,$A99,'Overtime Register'!$A$5:$A$1004,"&gt;="&amp;DATE(Settings!$B$6,10,1),'Overtime Register'!$A$5:$A$1004,"&lt;"&amp;EDATE(DATE(Settings!$B$6,10,1),1)))</f>
        <v/>
      </c>
      <c r="J99" s="38" t="str">
        <f aca="false">IF($A99="","",SUMIFS('Overtime Register'!$F$5:$F$1004,'Overtime Register'!$B$5:$B$1004,$A99,'Overtime Register'!$A$5:$A$1004,"&gt;="&amp;DATE(Settings!$B$6,11,1),'Overtime Register'!$A$5:$A$1004,"&lt;"&amp;EDATE(DATE(Settings!$B$6,11,1),1)))</f>
        <v/>
      </c>
      <c r="K99" s="38" t="str">
        <f aca="false">IF($A99="","",SUMIFS('Overtime Register'!$F$5:$F$1004,'Overtime Register'!$B$5:$B$1004,$A99,'Overtime Register'!$A$5:$A$1004,"&gt;="&amp;DATE(Settings!$B$6,12,1),'Overtime Register'!$A$5:$A$1004,"&lt;"&amp;EDATE(DATE(Settings!$B$6,12,1),1)))</f>
        <v/>
      </c>
      <c r="L99" s="38" t="str">
        <f aca="false">IF($A99="","",SUMIFS('Overtime Register'!$F$5:$F$1004,'Overtime Register'!$B$5:$B$1004,$A99,'Overtime Register'!$A$5:$A$1004,"&gt;="&amp;DATE(Settings!$B$6,13,1),'Overtime Register'!$A$5:$A$1004,"&lt;"&amp;EDATE(DATE(Settings!$B$6,13,1),1)))</f>
        <v/>
      </c>
      <c r="M99" s="38" t="str">
        <f aca="false">IF($A99="","",SUMIFS('Overtime Register'!$F$5:$F$1004,'Overtime Register'!$B$5:$B$1004,$A99,'Overtime Register'!$A$5:$A$1004,"&gt;="&amp;DATE(Settings!$B$6,14,1),'Overtime Register'!$A$5:$A$1004,"&lt;"&amp;EDATE(DATE(Settings!$B$6,14,1),1)))</f>
        <v/>
      </c>
      <c r="N99" s="38" t="str">
        <f aca="false">IF($A99="","",SUMIFS('Overtime Register'!$F$5:$F$1004,'Overtime Register'!$B$5:$B$1004,$A99,'Overtime Register'!$A$5:$A$1004,"&gt;="&amp;DATE(Settings!$B$6,15,1),'Overtime Register'!$A$5:$A$1004,"&lt;"&amp;EDATE(DATE(Settings!$B$6,15,1),1)))</f>
        <v/>
      </c>
      <c r="O99" s="39" t="str">
        <f aca="false">IF(A99="","",SUM(C99:N99))</f>
        <v/>
      </c>
      <c r="P99" s="34" t="str">
        <f aca="false">IF(A99="","",SUMIFS('Overtime Register'!$H$5:$H$1004,'Overtime Register'!$B$5:$B$1004,A99,'Overtime Register'!$A$5:$A$1004,"&gt;="&amp;DATE(Settings!$B$6,4,1),'Overtime Register'!$A$5:$A$1004,"&lt;"&amp;DATE(Settings!$B$6+1,4,1)))</f>
        <v/>
      </c>
      <c r="Q99" s="40" t="str">
        <f aca="false">IF(A99="","",MAX(SUM(C99:E99),SUM(F99:H99),SUM(I99:K99),SUM(L99:N99)))</f>
        <v/>
      </c>
      <c r="R99" s="35" t="str">
        <f aca="false">IF(A99="","",IF(Q99&gt;Settings!$B$12,"Over limit","OK"))</f>
        <v/>
      </c>
    </row>
    <row r="100" customFormat="false" ht="15" hidden="false" customHeight="true" outlineLevel="0" collapsed="false">
      <c r="A100" s="30" t="str">
        <f aca="false">IF(Employees!A100="","",Employees!A100)</f>
        <v/>
      </c>
      <c r="B100" s="30" t="str">
        <f aca="false">IF(A100="","",Employees!B100)</f>
        <v/>
      </c>
      <c r="C100" s="38" t="str">
        <f aca="false">IF($A100="","",SUMIFS('Overtime Register'!$F$5:$F$1004,'Overtime Register'!$B$5:$B$1004,$A100,'Overtime Register'!$A$5:$A$1004,"&gt;="&amp;DATE(Settings!$B$6,4,1),'Overtime Register'!$A$5:$A$1004,"&lt;"&amp;EDATE(DATE(Settings!$B$6,4,1),1)))</f>
        <v/>
      </c>
      <c r="D100" s="38" t="str">
        <f aca="false">IF($A100="","",SUMIFS('Overtime Register'!$F$5:$F$1004,'Overtime Register'!$B$5:$B$1004,$A100,'Overtime Register'!$A$5:$A$1004,"&gt;="&amp;DATE(Settings!$B$6,5,1),'Overtime Register'!$A$5:$A$1004,"&lt;"&amp;EDATE(DATE(Settings!$B$6,5,1),1)))</f>
        <v/>
      </c>
      <c r="E100" s="38" t="str">
        <f aca="false">IF($A100="","",SUMIFS('Overtime Register'!$F$5:$F$1004,'Overtime Register'!$B$5:$B$1004,$A100,'Overtime Register'!$A$5:$A$1004,"&gt;="&amp;DATE(Settings!$B$6,6,1),'Overtime Register'!$A$5:$A$1004,"&lt;"&amp;EDATE(DATE(Settings!$B$6,6,1),1)))</f>
        <v/>
      </c>
      <c r="F100" s="38" t="str">
        <f aca="false">IF($A100="","",SUMIFS('Overtime Register'!$F$5:$F$1004,'Overtime Register'!$B$5:$B$1004,$A100,'Overtime Register'!$A$5:$A$1004,"&gt;="&amp;DATE(Settings!$B$6,7,1),'Overtime Register'!$A$5:$A$1004,"&lt;"&amp;EDATE(DATE(Settings!$B$6,7,1),1)))</f>
        <v/>
      </c>
      <c r="G100" s="38" t="str">
        <f aca="false">IF($A100="","",SUMIFS('Overtime Register'!$F$5:$F$1004,'Overtime Register'!$B$5:$B$1004,$A100,'Overtime Register'!$A$5:$A$1004,"&gt;="&amp;DATE(Settings!$B$6,8,1),'Overtime Register'!$A$5:$A$1004,"&lt;"&amp;EDATE(DATE(Settings!$B$6,8,1),1)))</f>
        <v/>
      </c>
      <c r="H100" s="38" t="str">
        <f aca="false">IF($A100="","",SUMIFS('Overtime Register'!$F$5:$F$1004,'Overtime Register'!$B$5:$B$1004,$A100,'Overtime Register'!$A$5:$A$1004,"&gt;="&amp;DATE(Settings!$B$6,9,1),'Overtime Register'!$A$5:$A$1004,"&lt;"&amp;EDATE(DATE(Settings!$B$6,9,1),1)))</f>
        <v/>
      </c>
      <c r="I100" s="38" t="str">
        <f aca="false">IF($A100="","",SUMIFS('Overtime Register'!$F$5:$F$1004,'Overtime Register'!$B$5:$B$1004,$A100,'Overtime Register'!$A$5:$A$1004,"&gt;="&amp;DATE(Settings!$B$6,10,1),'Overtime Register'!$A$5:$A$1004,"&lt;"&amp;EDATE(DATE(Settings!$B$6,10,1),1)))</f>
        <v/>
      </c>
      <c r="J100" s="38" t="str">
        <f aca="false">IF($A100="","",SUMIFS('Overtime Register'!$F$5:$F$1004,'Overtime Register'!$B$5:$B$1004,$A100,'Overtime Register'!$A$5:$A$1004,"&gt;="&amp;DATE(Settings!$B$6,11,1),'Overtime Register'!$A$5:$A$1004,"&lt;"&amp;EDATE(DATE(Settings!$B$6,11,1),1)))</f>
        <v/>
      </c>
      <c r="K100" s="38" t="str">
        <f aca="false">IF($A100="","",SUMIFS('Overtime Register'!$F$5:$F$1004,'Overtime Register'!$B$5:$B$1004,$A100,'Overtime Register'!$A$5:$A$1004,"&gt;="&amp;DATE(Settings!$B$6,12,1),'Overtime Register'!$A$5:$A$1004,"&lt;"&amp;EDATE(DATE(Settings!$B$6,12,1),1)))</f>
        <v/>
      </c>
      <c r="L100" s="38" t="str">
        <f aca="false">IF($A100="","",SUMIFS('Overtime Register'!$F$5:$F$1004,'Overtime Register'!$B$5:$B$1004,$A100,'Overtime Register'!$A$5:$A$1004,"&gt;="&amp;DATE(Settings!$B$6,13,1),'Overtime Register'!$A$5:$A$1004,"&lt;"&amp;EDATE(DATE(Settings!$B$6,13,1),1)))</f>
        <v/>
      </c>
      <c r="M100" s="38" t="str">
        <f aca="false">IF($A100="","",SUMIFS('Overtime Register'!$F$5:$F$1004,'Overtime Register'!$B$5:$B$1004,$A100,'Overtime Register'!$A$5:$A$1004,"&gt;="&amp;DATE(Settings!$B$6,14,1),'Overtime Register'!$A$5:$A$1004,"&lt;"&amp;EDATE(DATE(Settings!$B$6,14,1),1)))</f>
        <v/>
      </c>
      <c r="N100" s="38" t="str">
        <f aca="false">IF($A100="","",SUMIFS('Overtime Register'!$F$5:$F$1004,'Overtime Register'!$B$5:$B$1004,$A100,'Overtime Register'!$A$5:$A$1004,"&gt;="&amp;DATE(Settings!$B$6,15,1),'Overtime Register'!$A$5:$A$1004,"&lt;"&amp;EDATE(DATE(Settings!$B$6,15,1),1)))</f>
        <v/>
      </c>
      <c r="O100" s="39" t="str">
        <f aca="false">IF(A100="","",SUM(C100:N100))</f>
        <v/>
      </c>
      <c r="P100" s="34" t="str">
        <f aca="false">IF(A100="","",SUMIFS('Overtime Register'!$H$5:$H$1004,'Overtime Register'!$B$5:$B$1004,A100,'Overtime Register'!$A$5:$A$1004,"&gt;="&amp;DATE(Settings!$B$6,4,1),'Overtime Register'!$A$5:$A$1004,"&lt;"&amp;DATE(Settings!$B$6+1,4,1)))</f>
        <v/>
      </c>
      <c r="Q100" s="40" t="str">
        <f aca="false">IF(A100="","",MAX(SUM(C100:E100),SUM(F100:H100),SUM(I100:K100),SUM(L100:N100)))</f>
        <v/>
      </c>
      <c r="R100" s="35" t="str">
        <f aca="false">IF(A100="","",IF(Q100&gt;Settings!$B$12,"Over limit","OK"))</f>
        <v/>
      </c>
    </row>
    <row r="101" customFormat="false" ht="15" hidden="false" customHeight="true" outlineLevel="0" collapsed="false">
      <c r="A101" s="30" t="str">
        <f aca="false">IF(Employees!A101="","",Employees!A101)</f>
        <v/>
      </c>
      <c r="B101" s="30" t="str">
        <f aca="false">IF(A101="","",Employees!B101)</f>
        <v/>
      </c>
      <c r="C101" s="38" t="str">
        <f aca="false">IF($A101="","",SUMIFS('Overtime Register'!$F$5:$F$1004,'Overtime Register'!$B$5:$B$1004,$A101,'Overtime Register'!$A$5:$A$1004,"&gt;="&amp;DATE(Settings!$B$6,4,1),'Overtime Register'!$A$5:$A$1004,"&lt;"&amp;EDATE(DATE(Settings!$B$6,4,1),1)))</f>
        <v/>
      </c>
      <c r="D101" s="38" t="str">
        <f aca="false">IF($A101="","",SUMIFS('Overtime Register'!$F$5:$F$1004,'Overtime Register'!$B$5:$B$1004,$A101,'Overtime Register'!$A$5:$A$1004,"&gt;="&amp;DATE(Settings!$B$6,5,1),'Overtime Register'!$A$5:$A$1004,"&lt;"&amp;EDATE(DATE(Settings!$B$6,5,1),1)))</f>
        <v/>
      </c>
      <c r="E101" s="38" t="str">
        <f aca="false">IF($A101="","",SUMIFS('Overtime Register'!$F$5:$F$1004,'Overtime Register'!$B$5:$B$1004,$A101,'Overtime Register'!$A$5:$A$1004,"&gt;="&amp;DATE(Settings!$B$6,6,1),'Overtime Register'!$A$5:$A$1004,"&lt;"&amp;EDATE(DATE(Settings!$B$6,6,1),1)))</f>
        <v/>
      </c>
      <c r="F101" s="38" t="str">
        <f aca="false">IF($A101="","",SUMIFS('Overtime Register'!$F$5:$F$1004,'Overtime Register'!$B$5:$B$1004,$A101,'Overtime Register'!$A$5:$A$1004,"&gt;="&amp;DATE(Settings!$B$6,7,1),'Overtime Register'!$A$5:$A$1004,"&lt;"&amp;EDATE(DATE(Settings!$B$6,7,1),1)))</f>
        <v/>
      </c>
      <c r="G101" s="38" t="str">
        <f aca="false">IF($A101="","",SUMIFS('Overtime Register'!$F$5:$F$1004,'Overtime Register'!$B$5:$B$1004,$A101,'Overtime Register'!$A$5:$A$1004,"&gt;="&amp;DATE(Settings!$B$6,8,1),'Overtime Register'!$A$5:$A$1004,"&lt;"&amp;EDATE(DATE(Settings!$B$6,8,1),1)))</f>
        <v/>
      </c>
      <c r="H101" s="38" t="str">
        <f aca="false">IF($A101="","",SUMIFS('Overtime Register'!$F$5:$F$1004,'Overtime Register'!$B$5:$B$1004,$A101,'Overtime Register'!$A$5:$A$1004,"&gt;="&amp;DATE(Settings!$B$6,9,1),'Overtime Register'!$A$5:$A$1004,"&lt;"&amp;EDATE(DATE(Settings!$B$6,9,1),1)))</f>
        <v/>
      </c>
      <c r="I101" s="38" t="str">
        <f aca="false">IF($A101="","",SUMIFS('Overtime Register'!$F$5:$F$1004,'Overtime Register'!$B$5:$B$1004,$A101,'Overtime Register'!$A$5:$A$1004,"&gt;="&amp;DATE(Settings!$B$6,10,1),'Overtime Register'!$A$5:$A$1004,"&lt;"&amp;EDATE(DATE(Settings!$B$6,10,1),1)))</f>
        <v/>
      </c>
      <c r="J101" s="38" t="str">
        <f aca="false">IF($A101="","",SUMIFS('Overtime Register'!$F$5:$F$1004,'Overtime Register'!$B$5:$B$1004,$A101,'Overtime Register'!$A$5:$A$1004,"&gt;="&amp;DATE(Settings!$B$6,11,1),'Overtime Register'!$A$5:$A$1004,"&lt;"&amp;EDATE(DATE(Settings!$B$6,11,1),1)))</f>
        <v/>
      </c>
      <c r="K101" s="38" t="str">
        <f aca="false">IF($A101="","",SUMIFS('Overtime Register'!$F$5:$F$1004,'Overtime Register'!$B$5:$B$1004,$A101,'Overtime Register'!$A$5:$A$1004,"&gt;="&amp;DATE(Settings!$B$6,12,1),'Overtime Register'!$A$5:$A$1004,"&lt;"&amp;EDATE(DATE(Settings!$B$6,12,1),1)))</f>
        <v/>
      </c>
      <c r="L101" s="38" t="str">
        <f aca="false">IF($A101="","",SUMIFS('Overtime Register'!$F$5:$F$1004,'Overtime Register'!$B$5:$B$1004,$A101,'Overtime Register'!$A$5:$A$1004,"&gt;="&amp;DATE(Settings!$B$6,13,1),'Overtime Register'!$A$5:$A$1004,"&lt;"&amp;EDATE(DATE(Settings!$B$6,13,1),1)))</f>
        <v/>
      </c>
      <c r="M101" s="38" t="str">
        <f aca="false">IF($A101="","",SUMIFS('Overtime Register'!$F$5:$F$1004,'Overtime Register'!$B$5:$B$1004,$A101,'Overtime Register'!$A$5:$A$1004,"&gt;="&amp;DATE(Settings!$B$6,14,1),'Overtime Register'!$A$5:$A$1004,"&lt;"&amp;EDATE(DATE(Settings!$B$6,14,1),1)))</f>
        <v/>
      </c>
      <c r="N101" s="38" t="str">
        <f aca="false">IF($A101="","",SUMIFS('Overtime Register'!$F$5:$F$1004,'Overtime Register'!$B$5:$B$1004,$A101,'Overtime Register'!$A$5:$A$1004,"&gt;="&amp;DATE(Settings!$B$6,15,1),'Overtime Register'!$A$5:$A$1004,"&lt;"&amp;EDATE(DATE(Settings!$B$6,15,1),1)))</f>
        <v/>
      </c>
      <c r="O101" s="39" t="str">
        <f aca="false">IF(A101="","",SUM(C101:N101))</f>
        <v/>
      </c>
      <c r="P101" s="34" t="str">
        <f aca="false">IF(A101="","",SUMIFS('Overtime Register'!$H$5:$H$1004,'Overtime Register'!$B$5:$B$1004,A101,'Overtime Register'!$A$5:$A$1004,"&gt;="&amp;DATE(Settings!$B$6,4,1),'Overtime Register'!$A$5:$A$1004,"&lt;"&amp;DATE(Settings!$B$6+1,4,1)))</f>
        <v/>
      </c>
      <c r="Q101" s="40" t="str">
        <f aca="false">IF(A101="","",MAX(SUM(C101:E101),SUM(F101:H101),SUM(I101:K101),SUM(L101:N101)))</f>
        <v/>
      </c>
      <c r="R101" s="35" t="str">
        <f aca="false">IF(A101="","",IF(Q101&gt;Settings!$B$12,"Over limit","OK"))</f>
        <v/>
      </c>
    </row>
    <row r="102" customFormat="false" ht="15" hidden="false" customHeight="true" outlineLevel="0" collapsed="false">
      <c r="A102" s="30" t="str">
        <f aca="false">IF(Employees!A102="","",Employees!A102)</f>
        <v/>
      </c>
      <c r="B102" s="30" t="str">
        <f aca="false">IF(A102="","",Employees!B102)</f>
        <v/>
      </c>
      <c r="C102" s="38" t="str">
        <f aca="false">IF($A102="","",SUMIFS('Overtime Register'!$F$5:$F$1004,'Overtime Register'!$B$5:$B$1004,$A102,'Overtime Register'!$A$5:$A$1004,"&gt;="&amp;DATE(Settings!$B$6,4,1),'Overtime Register'!$A$5:$A$1004,"&lt;"&amp;EDATE(DATE(Settings!$B$6,4,1),1)))</f>
        <v/>
      </c>
      <c r="D102" s="38" t="str">
        <f aca="false">IF($A102="","",SUMIFS('Overtime Register'!$F$5:$F$1004,'Overtime Register'!$B$5:$B$1004,$A102,'Overtime Register'!$A$5:$A$1004,"&gt;="&amp;DATE(Settings!$B$6,5,1),'Overtime Register'!$A$5:$A$1004,"&lt;"&amp;EDATE(DATE(Settings!$B$6,5,1),1)))</f>
        <v/>
      </c>
      <c r="E102" s="38" t="str">
        <f aca="false">IF($A102="","",SUMIFS('Overtime Register'!$F$5:$F$1004,'Overtime Register'!$B$5:$B$1004,$A102,'Overtime Register'!$A$5:$A$1004,"&gt;="&amp;DATE(Settings!$B$6,6,1),'Overtime Register'!$A$5:$A$1004,"&lt;"&amp;EDATE(DATE(Settings!$B$6,6,1),1)))</f>
        <v/>
      </c>
      <c r="F102" s="38" t="str">
        <f aca="false">IF($A102="","",SUMIFS('Overtime Register'!$F$5:$F$1004,'Overtime Register'!$B$5:$B$1004,$A102,'Overtime Register'!$A$5:$A$1004,"&gt;="&amp;DATE(Settings!$B$6,7,1),'Overtime Register'!$A$5:$A$1004,"&lt;"&amp;EDATE(DATE(Settings!$B$6,7,1),1)))</f>
        <v/>
      </c>
      <c r="G102" s="38" t="str">
        <f aca="false">IF($A102="","",SUMIFS('Overtime Register'!$F$5:$F$1004,'Overtime Register'!$B$5:$B$1004,$A102,'Overtime Register'!$A$5:$A$1004,"&gt;="&amp;DATE(Settings!$B$6,8,1),'Overtime Register'!$A$5:$A$1004,"&lt;"&amp;EDATE(DATE(Settings!$B$6,8,1),1)))</f>
        <v/>
      </c>
      <c r="H102" s="38" t="str">
        <f aca="false">IF($A102="","",SUMIFS('Overtime Register'!$F$5:$F$1004,'Overtime Register'!$B$5:$B$1004,$A102,'Overtime Register'!$A$5:$A$1004,"&gt;="&amp;DATE(Settings!$B$6,9,1),'Overtime Register'!$A$5:$A$1004,"&lt;"&amp;EDATE(DATE(Settings!$B$6,9,1),1)))</f>
        <v/>
      </c>
      <c r="I102" s="38" t="str">
        <f aca="false">IF($A102="","",SUMIFS('Overtime Register'!$F$5:$F$1004,'Overtime Register'!$B$5:$B$1004,$A102,'Overtime Register'!$A$5:$A$1004,"&gt;="&amp;DATE(Settings!$B$6,10,1),'Overtime Register'!$A$5:$A$1004,"&lt;"&amp;EDATE(DATE(Settings!$B$6,10,1),1)))</f>
        <v/>
      </c>
      <c r="J102" s="38" t="str">
        <f aca="false">IF($A102="","",SUMIFS('Overtime Register'!$F$5:$F$1004,'Overtime Register'!$B$5:$B$1004,$A102,'Overtime Register'!$A$5:$A$1004,"&gt;="&amp;DATE(Settings!$B$6,11,1),'Overtime Register'!$A$5:$A$1004,"&lt;"&amp;EDATE(DATE(Settings!$B$6,11,1),1)))</f>
        <v/>
      </c>
      <c r="K102" s="38" t="str">
        <f aca="false">IF($A102="","",SUMIFS('Overtime Register'!$F$5:$F$1004,'Overtime Register'!$B$5:$B$1004,$A102,'Overtime Register'!$A$5:$A$1004,"&gt;="&amp;DATE(Settings!$B$6,12,1),'Overtime Register'!$A$5:$A$1004,"&lt;"&amp;EDATE(DATE(Settings!$B$6,12,1),1)))</f>
        <v/>
      </c>
      <c r="L102" s="38" t="str">
        <f aca="false">IF($A102="","",SUMIFS('Overtime Register'!$F$5:$F$1004,'Overtime Register'!$B$5:$B$1004,$A102,'Overtime Register'!$A$5:$A$1004,"&gt;="&amp;DATE(Settings!$B$6,13,1),'Overtime Register'!$A$5:$A$1004,"&lt;"&amp;EDATE(DATE(Settings!$B$6,13,1),1)))</f>
        <v/>
      </c>
      <c r="M102" s="38" t="str">
        <f aca="false">IF($A102="","",SUMIFS('Overtime Register'!$F$5:$F$1004,'Overtime Register'!$B$5:$B$1004,$A102,'Overtime Register'!$A$5:$A$1004,"&gt;="&amp;DATE(Settings!$B$6,14,1),'Overtime Register'!$A$5:$A$1004,"&lt;"&amp;EDATE(DATE(Settings!$B$6,14,1),1)))</f>
        <v/>
      </c>
      <c r="N102" s="38" t="str">
        <f aca="false">IF($A102="","",SUMIFS('Overtime Register'!$F$5:$F$1004,'Overtime Register'!$B$5:$B$1004,$A102,'Overtime Register'!$A$5:$A$1004,"&gt;="&amp;DATE(Settings!$B$6,15,1),'Overtime Register'!$A$5:$A$1004,"&lt;"&amp;EDATE(DATE(Settings!$B$6,15,1),1)))</f>
        <v/>
      </c>
      <c r="O102" s="39" t="str">
        <f aca="false">IF(A102="","",SUM(C102:N102))</f>
        <v/>
      </c>
      <c r="P102" s="34" t="str">
        <f aca="false">IF(A102="","",SUMIFS('Overtime Register'!$H$5:$H$1004,'Overtime Register'!$B$5:$B$1004,A102,'Overtime Register'!$A$5:$A$1004,"&gt;="&amp;DATE(Settings!$B$6,4,1),'Overtime Register'!$A$5:$A$1004,"&lt;"&amp;DATE(Settings!$B$6+1,4,1)))</f>
        <v/>
      </c>
      <c r="Q102" s="40" t="str">
        <f aca="false">IF(A102="","",MAX(SUM(C102:E102),SUM(F102:H102),SUM(I102:K102),SUM(L102:N102)))</f>
        <v/>
      </c>
      <c r="R102" s="35" t="str">
        <f aca="false">IF(A102="","",IF(Q102&gt;Settings!$B$12,"Over limit","OK"))</f>
        <v/>
      </c>
    </row>
    <row r="103" customFormat="false" ht="15" hidden="false" customHeight="true" outlineLevel="0" collapsed="false">
      <c r="A103" s="30" t="str">
        <f aca="false">IF(Employees!A103="","",Employees!A103)</f>
        <v/>
      </c>
      <c r="B103" s="30" t="str">
        <f aca="false">IF(A103="","",Employees!B103)</f>
        <v/>
      </c>
      <c r="C103" s="38" t="str">
        <f aca="false">IF($A103="","",SUMIFS('Overtime Register'!$F$5:$F$1004,'Overtime Register'!$B$5:$B$1004,$A103,'Overtime Register'!$A$5:$A$1004,"&gt;="&amp;DATE(Settings!$B$6,4,1),'Overtime Register'!$A$5:$A$1004,"&lt;"&amp;EDATE(DATE(Settings!$B$6,4,1),1)))</f>
        <v/>
      </c>
      <c r="D103" s="38" t="str">
        <f aca="false">IF($A103="","",SUMIFS('Overtime Register'!$F$5:$F$1004,'Overtime Register'!$B$5:$B$1004,$A103,'Overtime Register'!$A$5:$A$1004,"&gt;="&amp;DATE(Settings!$B$6,5,1),'Overtime Register'!$A$5:$A$1004,"&lt;"&amp;EDATE(DATE(Settings!$B$6,5,1),1)))</f>
        <v/>
      </c>
      <c r="E103" s="38" t="str">
        <f aca="false">IF($A103="","",SUMIFS('Overtime Register'!$F$5:$F$1004,'Overtime Register'!$B$5:$B$1004,$A103,'Overtime Register'!$A$5:$A$1004,"&gt;="&amp;DATE(Settings!$B$6,6,1),'Overtime Register'!$A$5:$A$1004,"&lt;"&amp;EDATE(DATE(Settings!$B$6,6,1),1)))</f>
        <v/>
      </c>
      <c r="F103" s="38" t="str">
        <f aca="false">IF($A103="","",SUMIFS('Overtime Register'!$F$5:$F$1004,'Overtime Register'!$B$5:$B$1004,$A103,'Overtime Register'!$A$5:$A$1004,"&gt;="&amp;DATE(Settings!$B$6,7,1),'Overtime Register'!$A$5:$A$1004,"&lt;"&amp;EDATE(DATE(Settings!$B$6,7,1),1)))</f>
        <v/>
      </c>
      <c r="G103" s="38" t="str">
        <f aca="false">IF($A103="","",SUMIFS('Overtime Register'!$F$5:$F$1004,'Overtime Register'!$B$5:$B$1004,$A103,'Overtime Register'!$A$5:$A$1004,"&gt;="&amp;DATE(Settings!$B$6,8,1),'Overtime Register'!$A$5:$A$1004,"&lt;"&amp;EDATE(DATE(Settings!$B$6,8,1),1)))</f>
        <v/>
      </c>
      <c r="H103" s="38" t="str">
        <f aca="false">IF($A103="","",SUMIFS('Overtime Register'!$F$5:$F$1004,'Overtime Register'!$B$5:$B$1004,$A103,'Overtime Register'!$A$5:$A$1004,"&gt;="&amp;DATE(Settings!$B$6,9,1),'Overtime Register'!$A$5:$A$1004,"&lt;"&amp;EDATE(DATE(Settings!$B$6,9,1),1)))</f>
        <v/>
      </c>
      <c r="I103" s="38" t="str">
        <f aca="false">IF($A103="","",SUMIFS('Overtime Register'!$F$5:$F$1004,'Overtime Register'!$B$5:$B$1004,$A103,'Overtime Register'!$A$5:$A$1004,"&gt;="&amp;DATE(Settings!$B$6,10,1),'Overtime Register'!$A$5:$A$1004,"&lt;"&amp;EDATE(DATE(Settings!$B$6,10,1),1)))</f>
        <v/>
      </c>
      <c r="J103" s="38" t="str">
        <f aca="false">IF($A103="","",SUMIFS('Overtime Register'!$F$5:$F$1004,'Overtime Register'!$B$5:$B$1004,$A103,'Overtime Register'!$A$5:$A$1004,"&gt;="&amp;DATE(Settings!$B$6,11,1),'Overtime Register'!$A$5:$A$1004,"&lt;"&amp;EDATE(DATE(Settings!$B$6,11,1),1)))</f>
        <v/>
      </c>
      <c r="K103" s="38" t="str">
        <f aca="false">IF($A103="","",SUMIFS('Overtime Register'!$F$5:$F$1004,'Overtime Register'!$B$5:$B$1004,$A103,'Overtime Register'!$A$5:$A$1004,"&gt;="&amp;DATE(Settings!$B$6,12,1),'Overtime Register'!$A$5:$A$1004,"&lt;"&amp;EDATE(DATE(Settings!$B$6,12,1),1)))</f>
        <v/>
      </c>
      <c r="L103" s="38" t="str">
        <f aca="false">IF($A103="","",SUMIFS('Overtime Register'!$F$5:$F$1004,'Overtime Register'!$B$5:$B$1004,$A103,'Overtime Register'!$A$5:$A$1004,"&gt;="&amp;DATE(Settings!$B$6,13,1),'Overtime Register'!$A$5:$A$1004,"&lt;"&amp;EDATE(DATE(Settings!$B$6,13,1),1)))</f>
        <v/>
      </c>
      <c r="M103" s="38" t="str">
        <f aca="false">IF($A103="","",SUMIFS('Overtime Register'!$F$5:$F$1004,'Overtime Register'!$B$5:$B$1004,$A103,'Overtime Register'!$A$5:$A$1004,"&gt;="&amp;DATE(Settings!$B$6,14,1),'Overtime Register'!$A$5:$A$1004,"&lt;"&amp;EDATE(DATE(Settings!$B$6,14,1),1)))</f>
        <v/>
      </c>
      <c r="N103" s="38" t="str">
        <f aca="false">IF($A103="","",SUMIFS('Overtime Register'!$F$5:$F$1004,'Overtime Register'!$B$5:$B$1004,$A103,'Overtime Register'!$A$5:$A$1004,"&gt;="&amp;DATE(Settings!$B$6,15,1),'Overtime Register'!$A$5:$A$1004,"&lt;"&amp;EDATE(DATE(Settings!$B$6,15,1),1)))</f>
        <v/>
      </c>
      <c r="O103" s="39" t="str">
        <f aca="false">IF(A103="","",SUM(C103:N103))</f>
        <v/>
      </c>
      <c r="P103" s="34" t="str">
        <f aca="false">IF(A103="","",SUMIFS('Overtime Register'!$H$5:$H$1004,'Overtime Register'!$B$5:$B$1004,A103,'Overtime Register'!$A$5:$A$1004,"&gt;="&amp;DATE(Settings!$B$6,4,1),'Overtime Register'!$A$5:$A$1004,"&lt;"&amp;DATE(Settings!$B$6+1,4,1)))</f>
        <v/>
      </c>
      <c r="Q103" s="40" t="str">
        <f aca="false">IF(A103="","",MAX(SUM(C103:E103),SUM(F103:H103),SUM(I103:K103),SUM(L103:N103)))</f>
        <v/>
      </c>
      <c r="R103" s="35" t="str">
        <f aca="false">IF(A103="","",IF(Q103&gt;Settings!$B$12,"Over limit","OK"))</f>
        <v/>
      </c>
    </row>
    <row r="104" customFormat="false" ht="15" hidden="false" customHeight="true" outlineLevel="0" collapsed="false">
      <c r="A104" s="30" t="str">
        <f aca="false">IF(Employees!A104="","",Employees!A104)</f>
        <v/>
      </c>
      <c r="B104" s="30" t="str">
        <f aca="false">IF(A104="","",Employees!B104)</f>
        <v/>
      </c>
      <c r="C104" s="38" t="str">
        <f aca="false">IF($A104="","",SUMIFS('Overtime Register'!$F$5:$F$1004,'Overtime Register'!$B$5:$B$1004,$A104,'Overtime Register'!$A$5:$A$1004,"&gt;="&amp;DATE(Settings!$B$6,4,1),'Overtime Register'!$A$5:$A$1004,"&lt;"&amp;EDATE(DATE(Settings!$B$6,4,1),1)))</f>
        <v/>
      </c>
      <c r="D104" s="38" t="str">
        <f aca="false">IF($A104="","",SUMIFS('Overtime Register'!$F$5:$F$1004,'Overtime Register'!$B$5:$B$1004,$A104,'Overtime Register'!$A$5:$A$1004,"&gt;="&amp;DATE(Settings!$B$6,5,1),'Overtime Register'!$A$5:$A$1004,"&lt;"&amp;EDATE(DATE(Settings!$B$6,5,1),1)))</f>
        <v/>
      </c>
      <c r="E104" s="38" t="str">
        <f aca="false">IF($A104="","",SUMIFS('Overtime Register'!$F$5:$F$1004,'Overtime Register'!$B$5:$B$1004,$A104,'Overtime Register'!$A$5:$A$1004,"&gt;="&amp;DATE(Settings!$B$6,6,1),'Overtime Register'!$A$5:$A$1004,"&lt;"&amp;EDATE(DATE(Settings!$B$6,6,1),1)))</f>
        <v/>
      </c>
      <c r="F104" s="38" t="str">
        <f aca="false">IF($A104="","",SUMIFS('Overtime Register'!$F$5:$F$1004,'Overtime Register'!$B$5:$B$1004,$A104,'Overtime Register'!$A$5:$A$1004,"&gt;="&amp;DATE(Settings!$B$6,7,1),'Overtime Register'!$A$5:$A$1004,"&lt;"&amp;EDATE(DATE(Settings!$B$6,7,1),1)))</f>
        <v/>
      </c>
      <c r="G104" s="38" t="str">
        <f aca="false">IF($A104="","",SUMIFS('Overtime Register'!$F$5:$F$1004,'Overtime Register'!$B$5:$B$1004,$A104,'Overtime Register'!$A$5:$A$1004,"&gt;="&amp;DATE(Settings!$B$6,8,1),'Overtime Register'!$A$5:$A$1004,"&lt;"&amp;EDATE(DATE(Settings!$B$6,8,1),1)))</f>
        <v/>
      </c>
      <c r="H104" s="38" t="str">
        <f aca="false">IF($A104="","",SUMIFS('Overtime Register'!$F$5:$F$1004,'Overtime Register'!$B$5:$B$1004,$A104,'Overtime Register'!$A$5:$A$1004,"&gt;="&amp;DATE(Settings!$B$6,9,1),'Overtime Register'!$A$5:$A$1004,"&lt;"&amp;EDATE(DATE(Settings!$B$6,9,1),1)))</f>
        <v/>
      </c>
      <c r="I104" s="38" t="str">
        <f aca="false">IF($A104="","",SUMIFS('Overtime Register'!$F$5:$F$1004,'Overtime Register'!$B$5:$B$1004,$A104,'Overtime Register'!$A$5:$A$1004,"&gt;="&amp;DATE(Settings!$B$6,10,1),'Overtime Register'!$A$5:$A$1004,"&lt;"&amp;EDATE(DATE(Settings!$B$6,10,1),1)))</f>
        <v/>
      </c>
      <c r="J104" s="38" t="str">
        <f aca="false">IF($A104="","",SUMIFS('Overtime Register'!$F$5:$F$1004,'Overtime Register'!$B$5:$B$1004,$A104,'Overtime Register'!$A$5:$A$1004,"&gt;="&amp;DATE(Settings!$B$6,11,1),'Overtime Register'!$A$5:$A$1004,"&lt;"&amp;EDATE(DATE(Settings!$B$6,11,1),1)))</f>
        <v/>
      </c>
      <c r="K104" s="38" t="str">
        <f aca="false">IF($A104="","",SUMIFS('Overtime Register'!$F$5:$F$1004,'Overtime Register'!$B$5:$B$1004,$A104,'Overtime Register'!$A$5:$A$1004,"&gt;="&amp;DATE(Settings!$B$6,12,1),'Overtime Register'!$A$5:$A$1004,"&lt;"&amp;EDATE(DATE(Settings!$B$6,12,1),1)))</f>
        <v/>
      </c>
      <c r="L104" s="38" t="str">
        <f aca="false">IF($A104="","",SUMIFS('Overtime Register'!$F$5:$F$1004,'Overtime Register'!$B$5:$B$1004,$A104,'Overtime Register'!$A$5:$A$1004,"&gt;="&amp;DATE(Settings!$B$6,13,1),'Overtime Register'!$A$5:$A$1004,"&lt;"&amp;EDATE(DATE(Settings!$B$6,13,1),1)))</f>
        <v/>
      </c>
      <c r="M104" s="38" t="str">
        <f aca="false">IF($A104="","",SUMIFS('Overtime Register'!$F$5:$F$1004,'Overtime Register'!$B$5:$B$1004,$A104,'Overtime Register'!$A$5:$A$1004,"&gt;="&amp;DATE(Settings!$B$6,14,1),'Overtime Register'!$A$5:$A$1004,"&lt;"&amp;EDATE(DATE(Settings!$B$6,14,1),1)))</f>
        <v/>
      </c>
      <c r="N104" s="38" t="str">
        <f aca="false">IF($A104="","",SUMIFS('Overtime Register'!$F$5:$F$1004,'Overtime Register'!$B$5:$B$1004,$A104,'Overtime Register'!$A$5:$A$1004,"&gt;="&amp;DATE(Settings!$B$6,15,1),'Overtime Register'!$A$5:$A$1004,"&lt;"&amp;EDATE(DATE(Settings!$B$6,15,1),1)))</f>
        <v/>
      </c>
      <c r="O104" s="39" t="str">
        <f aca="false">IF(A104="","",SUM(C104:N104))</f>
        <v/>
      </c>
      <c r="P104" s="34" t="str">
        <f aca="false">IF(A104="","",SUMIFS('Overtime Register'!$H$5:$H$1004,'Overtime Register'!$B$5:$B$1004,A104,'Overtime Register'!$A$5:$A$1004,"&gt;="&amp;DATE(Settings!$B$6,4,1),'Overtime Register'!$A$5:$A$1004,"&lt;"&amp;DATE(Settings!$B$6+1,4,1)))</f>
        <v/>
      </c>
      <c r="Q104" s="40" t="str">
        <f aca="false">IF(A104="","",MAX(SUM(C104:E104),SUM(F104:H104),SUM(I104:K104),SUM(L104:N104)))</f>
        <v/>
      </c>
      <c r="R104" s="35" t="str">
        <f aca="false">IF(A104="","",IF(Q104&gt;Settings!$B$12,"Over limit","OK"))</f>
        <v/>
      </c>
    </row>
    <row r="105" customFormat="false" ht="15" hidden="false" customHeight="true" outlineLevel="0" collapsed="false">
      <c r="A105" s="4" t="s">
        <v>138</v>
      </c>
      <c r="C105" s="41" t="n">
        <f aca="false">SUM(C5:C104)</f>
        <v>37</v>
      </c>
      <c r="D105" s="41" t="n">
        <f aca="false">SUM(D5:D104)</f>
        <v>28</v>
      </c>
      <c r="E105" s="41" t="n">
        <f aca="false">SUM(E5:E104)</f>
        <v>39</v>
      </c>
      <c r="F105" s="41" t="n">
        <f aca="false">SUM(F5:F104)</f>
        <v>53</v>
      </c>
      <c r="G105" s="41" t="n">
        <f aca="false">SUM(G5:G104)</f>
        <v>180.5</v>
      </c>
      <c r="H105" s="41" t="n">
        <f aca="false">SUM(H5:H104)</f>
        <v>34.5</v>
      </c>
      <c r="I105" s="41" t="n">
        <f aca="false">SUM(I5:I104)</f>
        <v>30.5</v>
      </c>
      <c r="J105" s="41" t="n">
        <f aca="false">SUM(J5:J104)</f>
        <v>0</v>
      </c>
      <c r="K105" s="41" t="n">
        <f aca="false">SUM(K5:K104)</f>
        <v>0</v>
      </c>
      <c r="L105" s="41" t="n">
        <f aca="false">SUM(L5:L104)</f>
        <v>0</v>
      </c>
      <c r="M105" s="41" t="n">
        <f aca="false">SUM(M5:M104)</f>
        <v>0</v>
      </c>
      <c r="N105" s="41" t="n">
        <f aca="false">SUM(N5:N104)</f>
        <v>0</v>
      </c>
      <c r="O105" s="41" t="n">
        <f aca="false">SUM(O5:O104)</f>
        <v>402.5</v>
      </c>
      <c r="P105" s="42" t="n">
        <f aca="false">SUM(P5:P104)</f>
        <v>53445</v>
      </c>
    </row>
    <row r="106" customFormat="false" ht="15" hidden="false" customHeight="true" outlineLevel="0" collapsed="false">
      <c r="A106" s="4" t="s">
        <v>139</v>
      </c>
      <c r="P106" s="43" t="n">
        <f aca="false">COUNTIF(R5:R104,"Over limit")</f>
        <v>1</v>
      </c>
    </row>
    <row r="107" customFormat="false" ht="15" hidden="false" customHeight="true" outlineLevel="0" collapsed="false">
      <c r="A107" s="4" t="s">
        <v>140</v>
      </c>
      <c r="P107" s="43" t="n">
        <f aca="false">SUMPRODUCT(('Overtime Register'!$A$5:$A$1004&lt;&gt;"")*('Overtime Register'!$J$5:$J$1004&lt;&gt;"Y"))</f>
        <v>0</v>
      </c>
    </row>
  </sheetData>
  <conditionalFormatting sqref="R5:R104">
    <cfRule type="cellIs" priority="2" operator="equal" aboveAverage="0" equalAverage="0" bottom="0" percent="0" rank="0" text="" dxfId="7">
      <formula>"OK"</formula>
    </cfRule>
    <cfRule type="cellIs" priority="3" operator="equal" aboveAverage="0" equalAverage="0" bottom="0" percent="0" rank="0" text="" dxfId="8">
      <formula>"CHECK"</formula>
    </cfRule>
    <cfRule type="cellIs" priority="4" operator="equal" aboveAverage="0" equalAverage="0" bottom="0" percent="0" rank="0" text="" dxfId="8">
      <formula>"Over limit"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N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0"/>
    <col collapsed="false" customWidth="true" hidden="false" outlineLevel="0" max="4" min="3" style="1" width="10"/>
    <col collapsed="false" customWidth="true" hidden="false" outlineLevel="0" max="5" min="5" style="1" width="11"/>
    <col collapsed="false" customWidth="true" hidden="false" outlineLevel="0" max="7" min="6" style="1" width="10"/>
    <col collapsed="false" customWidth="true" hidden="false" outlineLevel="0" max="8" min="8" style="1" width="12"/>
    <col collapsed="false" customWidth="true" hidden="false" outlineLevel="0" max="10" min="9" style="1" width="10"/>
    <col collapsed="false" customWidth="true" hidden="false" outlineLevel="0" max="12" min="11" style="1" width="11"/>
    <col collapsed="false" customWidth="true" hidden="false" outlineLevel="0" max="13" min="13" style="1" width="13"/>
    <col collapsed="false" customWidth="true" hidden="false" outlineLevel="0" max="14" min="14" style="1" width="18"/>
  </cols>
  <sheetData>
    <row r="1" customFormat="false" ht="21.75" hidden="false" customHeight="true" outlineLevel="0" collapsed="false">
      <c r="A1" s="13" t="s">
        <v>141</v>
      </c>
      <c r="N1" s="14" t="s">
        <v>55</v>
      </c>
    </row>
    <row r="2" customFormat="false" ht="15" hidden="false" customHeight="true" outlineLevel="0" collapsed="false">
      <c r="A2" s="3" t="str">
        <f aca="false">"Calendar year "&amp;Settings!$B$7&amp;" · 1 day for every "&amp;Settings!$B$15&amp;" days worked; carry forward up to "&amp;Settings!$B$17&amp;" days; the rest is paid"</f>
        <v>Calendar year 2026 · 1 day for every 20 days worked; carry forward up to 30 days; the rest is paid</v>
      </c>
    </row>
    <row r="4" customFormat="false" ht="60" hidden="false" customHeight="true" outlineLevel="0" collapsed="false">
      <c r="A4" s="21" t="s">
        <v>81</v>
      </c>
      <c r="B4" s="22" t="s">
        <v>82</v>
      </c>
      <c r="C4" s="22" t="s">
        <v>142</v>
      </c>
      <c r="D4" s="22" t="s">
        <v>143</v>
      </c>
      <c r="E4" s="22" t="s">
        <v>144</v>
      </c>
      <c r="F4" s="22" t="s">
        <v>145</v>
      </c>
      <c r="G4" s="22" t="s">
        <v>146</v>
      </c>
      <c r="H4" s="22" t="s">
        <v>147</v>
      </c>
      <c r="I4" s="22" t="s">
        <v>148</v>
      </c>
      <c r="J4" s="22" t="s">
        <v>149</v>
      </c>
      <c r="K4" s="22" t="s">
        <v>150</v>
      </c>
      <c r="L4" s="22" t="s">
        <v>87</v>
      </c>
      <c r="M4" s="22" t="s">
        <v>151</v>
      </c>
      <c r="N4" s="22" t="s">
        <v>152</v>
      </c>
    </row>
    <row r="5" customFormat="false" ht="15" hidden="false" customHeight="true" outlineLevel="0" collapsed="false">
      <c r="A5" s="30" t="str">
        <f aca="false">IF(Employees!A5="","",Employees!A5)</f>
        <v>RPC005</v>
      </c>
      <c r="B5" s="30" t="str">
        <f aca="false">IF(A5="","",Employees!B5)</f>
        <v>Manoj Patel</v>
      </c>
      <c r="C5" s="20" t="n">
        <v>6</v>
      </c>
      <c r="D5" s="19" t="n">
        <v>252</v>
      </c>
      <c r="E5" s="36"/>
      <c r="F5" s="40" t="n">
        <f aca="false">IF(A5="","",IF(OR(N(D5)&gt;=Settings!$B$16,E5&lt;&gt;""),INT(N(D5)/Settings!$B$15),0))</f>
        <v>12</v>
      </c>
      <c r="G5" s="20" t="n">
        <v>8</v>
      </c>
      <c r="H5" s="40" t="n">
        <f aca="false">IF(A5="","",MAX(0,N(C5)+F5-N(G5)))</f>
        <v>10</v>
      </c>
      <c r="I5" s="20" t="n">
        <v>0</v>
      </c>
      <c r="J5" s="40" t="n">
        <f aca="false">IF(A5="","",IF(E5&lt;&gt;"",0,MIN(Settings!$B$17,H5-MIN(N(I5),H5))))</f>
        <v>10</v>
      </c>
      <c r="K5" s="39" t="n">
        <f aca="false">IF(A5="","",H5-J5)</f>
        <v>0</v>
      </c>
      <c r="L5" s="33" t="n">
        <f aca="false">IF(A5="","",IFERROR(INDEX(Employees!$G$5:$G$104,MATCH(A5,Employees!$A$5:$A$104,0)),0))</f>
        <v>530.769230769231</v>
      </c>
      <c r="M5" s="34" t="n">
        <f aca="false">IF(A5="","",ROUND(K5*L5,0))</f>
        <v>0</v>
      </c>
      <c r="N5" s="17" t="str">
        <f aca="false">IF(OR(A5="",K5=0),"",IF(E5&lt;&gt;"","Full &amp; final (2 working days)","With January salary"))</f>
        <v/>
      </c>
    </row>
    <row r="6" customFormat="false" ht="15" hidden="false" customHeight="true" outlineLevel="0" collapsed="false">
      <c r="A6" s="30" t="str">
        <f aca="false">IF(Employees!A6="","",Employees!A6)</f>
        <v>RPC007</v>
      </c>
      <c r="B6" s="30" t="str">
        <f aca="false">IF(A6="","",Employees!B6)</f>
        <v>Deepak Yadav</v>
      </c>
      <c r="C6" s="20" t="n">
        <v>24</v>
      </c>
      <c r="D6" s="19" t="n">
        <v>288</v>
      </c>
      <c r="E6" s="36"/>
      <c r="F6" s="40" t="n">
        <f aca="false">IF(A6="","",IF(OR(N(D6)&gt;=Settings!$B$16,E6&lt;&gt;""),INT(N(D6)/Settings!$B$15),0))</f>
        <v>14</v>
      </c>
      <c r="G6" s="20" t="n">
        <v>6</v>
      </c>
      <c r="H6" s="40" t="n">
        <f aca="false">IF(A6="","",MAX(0,N(C6)+F6-N(G6)))</f>
        <v>32</v>
      </c>
      <c r="I6" s="20" t="n">
        <v>0</v>
      </c>
      <c r="J6" s="40" t="n">
        <f aca="false">IF(A6="","",IF(E6&lt;&gt;"",0,MIN(Settings!$B$17,H6-MIN(N(I6),H6))))</f>
        <v>30</v>
      </c>
      <c r="K6" s="39" t="n">
        <f aca="false">IF(A6="","",H6-J6)</f>
        <v>2</v>
      </c>
      <c r="L6" s="33" t="n">
        <f aca="false">IF(A6="","",IFERROR(INDEX(Employees!$G$5:$G$104,MATCH(A6,Employees!$A$5:$A$104,0)),0))</f>
        <v>596.153846153846</v>
      </c>
      <c r="M6" s="34" t="n">
        <f aca="false">IF(A6="","",ROUND(K6*L6,0))</f>
        <v>1192</v>
      </c>
      <c r="N6" s="17" t="str">
        <f aca="false">IF(OR(A6="",K6=0),"",IF(E6&lt;&gt;"","Full &amp; final (2 working days)","With January salary"))</f>
        <v>With January salary</v>
      </c>
    </row>
    <row r="7" customFormat="false" ht="15" hidden="false" customHeight="true" outlineLevel="0" collapsed="false">
      <c r="A7" s="30" t="str">
        <f aca="false">IF(Employees!A7="","",Employees!A7)</f>
        <v>RPC012</v>
      </c>
      <c r="B7" s="30" t="str">
        <f aca="false">IF(A7="","",Employees!B7)</f>
        <v>Ramesh Sahu</v>
      </c>
      <c r="C7" s="20" t="n">
        <v>30</v>
      </c>
      <c r="D7" s="19" t="n">
        <v>296</v>
      </c>
      <c r="E7" s="36"/>
      <c r="F7" s="40" t="n">
        <f aca="false">IF(A7="","",IF(OR(N(D7)&gt;=Settings!$B$16,E7&lt;&gt;""),INT(N(D7)/Settings!$B$15),0))</f>
        <v>14</v>
      </c>
      <c r="G7" s="20" t="n">
        <v>4</v>
      </c>
      <c r="H7" s="40" t="n">
        <f aca="false">IF(A7="","",MAX(0,N(C7)+F7-N(G7)))</f>
        <v>40</v>
      </c>
      <c r="I7" s="20" t="n">
        <v>0</v>
      </c>
      <c r="J7" s="40" t="n">
        <f aca="false">IF(A7="","",IF(E7&lt;&gt;"",0,MIN(Settings!$B$17,H7-MIN(N(I7),H7))))</f>
        <v>30</v>
      </c>
      <c r="K7" s="39" t="n">
        <f aca="false">IF(A7="","",H7-J7)</f>
        <v>10</v>
      </c>
      <c r="L7" s="33" t="n">
        <f aca="false">IF(A7="","",IFERROR(INDEX(Employees!$G$5:$G$104,MATCH(A7,Employees!$A$5:$A$104,0)),0))</f>
        <v>480.769230769231</v>
      </c>
      <c r="M7" s="34" t="n">
        <f aca="false">IF(A7="","",ROUND(K7*L7,0))</f>
        <v>4808</v>
      </c>
      <c r="N7" s="17" t="str">
        <f aca="false">IF(OR(A7="",K7=0),"",IF(E7&lt;&gt;"","Full &amp; final (2 working days)","With January salary"))</f>
        <v>With January salary</v>
      </c>
    </row>
    <row r="8" customFormat="false" ht="15" hidden="false" customHeight="true" outlineLevel="0" collapsed="false">
      <c r="A8" s="30" t="str">
        <f aca="false">IF(Employees!A8="","",Employees!A8)</f>
        <v>RPC013</v>
      </c>
      <c r="B8" s="30" t="str">
        <f aca="false">IF(A8="","",Employees!B8)</f>
        <v>Lakshmi Netam</v>
      </c>
      <c r="C8" s="20" t="n">
        <v>18</v>
      </c>
      <c r="D8" s="19" t="n">
        <v>281</v>
      </c>
      <c r="E8" s="36"/>
      <c r="F8" s="40" t="n">
        <f aca="false">IF(A8="","",IF(OR(N(D8)&gt;=Settings!$B$16,E8&lt;&gt;""),INT(N(D8)/Settings!$B$15),0))</f>
        <v>14</v>
      </c>
      <c r="G8" s="20" t="n">
        <v>10</v>
      </c>
      <c r="H8" s="40" t="n">
        <f aca="false">IF(A8="","",MAX(0,N(C8)+F8-N(G8)))</f>
        <v>22</v>
      </c>
      <c r="I8" s="20" t="n">
        <v>4</v>
      </c>
      <c r="J8" s="40" t="n">
        <f aca="false">IF(A8="","",IF(E8&lt;&gt;"",0,MIN(Settings!$B$17,H8-MIN(N(I8),H8))))</f>
        <v>18</v>
      </c>
      <c r="K8" s="39" t="n">
        <f aca="false">IF(A8="","",H8-J8)</f>
        <v>4</v>
      </c>
      <c r="L8" s="33" t="n">
        <f aca="false">IF(A8="","",IFERROR(INDEX(Employees!$G$5:$G$104,MATCH(A8,Employees!$A$5:$A$104,0)),0))</f>
        <v>480.769230769231</v>
      </c>
      <c r="M8" s="34" t="n">
        <f aca="false">IF(A8="","",ROUND(K8*L8,0))</f>
        <v>1923</v>
      </c>
      <c r="N8" s="17" t="str">
        <f aca="false">IF(OR(A8="",K8=0),"",IF(E8&lt;&gt;"","Full &amp; final (2 working days)","With January salary"))</f>
        <v>With January salary</v>
      </c>
    </row>
    <row r="9" customFormat="false" ht="15" hidden="false" customHeight="true" outlineLevel="0" collapsed="false">
      <c r="A9" s="30" t="str">
        <f aca="false">IF(Employees!A9="","",Employees!A9)</f>
        <v>RPC014</v>
      </c>
      <c r="B9" s="30" t="str">
        <f aca="false">IF(A9="","",Employees!B9)</f>
        <v>Vikas Thakur</v>
      </c>
      <c r="C9" s="20" t="n">
        <v>27</v>
      </c>
      <c r="D9" s="19" t="n">
        <v>300</v>
      </c>
      <c r="E9" s="36"/>
      <c r="F9" s="40" t="n">
        <f aca="false">IF(A9="","",IF(OR(N(D9)&gt;=Settings!$B$16,E9&lt;&gt;""),INT(N(D9)/Settings!$B$15),0))</f>
        <v>15</v>
      </c>
      <c r="G9" s="20" t="n">
        <v>5</v>
      </c>
      <c r="H9" s="40" t="n">
        <f aca="false">IF(A9="","",MAX(0,N(C9)+F9-N(G9)))</f>
        <v>37</v>
      </c>
      <c r="I9" s="20" t="n">
        <v>0</v>
      </c>
      <c r="J9" s="40" t="n">
        <f aca="false">IF(A9="","",IF(E9&lt;&gt;"",0,MIN(Settings!$B$17,H9-MIN(N(I9),H9))))</f>
        <v>30</v>
      </c>
      <c r="K9" s="39" t="n">
        <f aca="false">IF(A9="","",H9-J9)</f>
        <v>7</v>
      </c>
      <c r="L9" s="33" t="n">
        <f aca="false">IF(A9="","",IFERROR(INDEX(Employees!$G$5:$G$104,MATCH(A9,Employees!$A$5:$A$104,0)),0))</f>
        <v>538.461538461539</v>
      </c>
      <c r="M9" s="34" t="n">
        <f aca="false">IF(A9="","",ROUND(K9*L9,0))</f>
        <v>3769</v>
      </c>
      <c r="N9" s="17" t="str">
        <f aca="false">IF(OR(A9="",K9=0),"",IF(E9&lt;&gt;"","Full &amp; final (2 working days)","With January salary"))</f>
        <v>With January salary</v>
      </c>
    </row>
    <row r="10" customFormat="false" ht="15" hidden="false" customHeight="true" outlineLevel="0" collapsed="false">
      <c r="A10" s="30" t="str">
        <f aca="false">IF(Employees!A10="","",Employees!A10)</f>
        <v>RPC016</v>
      </c>
      <c r="B10" s="30" t="str">
        <f aca="false">IF(A10="","",Employees!B10)</f>
        <v>Suresh Kurre</v>
      </c>
      <c r="C10" s="20" t="n">
        <v>22</v>
      </c>
      <c r="D10" s="19" t="n">
        <v>205</v>
      </c>
      <c r="E10" s="29" t="n">
        <v>46295</v>
      </c>
      <c r="F10" s="40" t="n">
        <f aca="false">IF(A10="","",IF(OR(N(D10)&gt;=Settings!$B$16,E10&lt;&gt;""),INT(N(D10)/Settings!$B$15),0))</f>
        <v>10</v>
      </c>
      <c r="G10" s="20" t="n">
        <v>3</v>
      </c>
      <c r="H10" s="40" t="n">
        <f aca="false">IF(A10="","",MAX(0,N(C10)+F10-N(G10)))</f>
        <v>29</v>
      </c>
      <c r="I10" s="20" t="n">
        <v>0</v>
      </c>
      <c r="J10" s="40" t="n">
        <f aca="false">IF(A10="","",IF(E10&lt;&gt;"",0,MIN(Settings!$B$17,H10-MIN(N(I10),H10))))</f>
        <v>0</v>
      </c>
      <c r="K10" s="39" t="n">
        <f aca="false">IF(A10="","",H10-J10)</f>
        <v>29</v>
      </c>
      <c r="L10" s="33" t="n">
        <f aca="false">IF(A10="","",IFERROR(INDEX(Employees!$G$5:$G$104,MATCH(A10,Employees!$A$5:$A$104,0)),0))</f>
        <v>523.076923076923</v>
      </c>
      <c r="M10" s="34" t="n">
        <f aca="false">IF(A10="","",ROUND(K10*L10,0))</f>
        <v>15169</v>
      </c>
      <c r="N10" s="17" t="str">
        <f aca="false">IF(OR(A10="",K10=0),"",IF(E10&lt;&gt;"","Full &amp; final (2 working days)","With January salary"))</f>
        <v>Full &amp; final (2 working days)</v>
      </c>
    </row>
    <row r="11" customFormat="false" ht="15" hidden="false" customHeight="true" outlineLevel="0" collapsed="false">
      <c r="A11" s="30" t="str">
        <f aca="false">IF(Employees!A11="","",Employees!A11)</f>
        <v>RPC019</v>
      </c>
      <c r="B11" s="30" t="str">
        <f aca="false">IF(A11="","",Employees!B11)</f>
        <v>Seema Yadu</v>
      </c>
      <c r="C11" s="20" t="n">
        <v>12</v>
      </c>
      <c r="D11" s="19" t="n">
        <v>290</v>
      </c>
      <c r="E11" s="36"/>
      <c r="F11" s="40" t="n">
        <f aca="false">IF(A11="","",IF(OR(N(D11)&gt;=Settings!$B$16,E11&lt;&gt;""),INT(N(D11)/Settings!$B$15),0))</f>
        <v>14</v>
      </c>
      <c r="G11" s="20" t="n">
        <v>12</v>
      </c>
      <c r="H11" s="40" t="n">
        <f aca="false">IF(A11="","",MAX(0,N(C11)+F11-N(G11)))</f>
        <v>14</v>
      </c>
      <c r="I11" s="20" t="n">
        <v>0</v>
      </c>
      <c r="J11" s="40" t="n">
        <f aca="false">IF(A11="","",IF(E11&lt;&gt;"",0,MIN(Settings!$B$17,H11-MIN(N(I11),H11))))</f>
        <v>14</v>
      </c>
      <c r="K11" s="39" t="n">
        <f aca="false">IF(A11="","",H11-J11)</f>
        <v>0</v>
      </c>
      <c r="L11" s="33" t="n">
        <f aca="false">IF(A11="","",IFERROR(INDEX(Employees!$G$5:$G$104,MATCH(A11,Employees!$A$5:$A$104,0)),0))</f>
        <v>711.538461538462</v>
      </c>
      <c r="M11" s="34" t="n">
        <f aca="false">IF(A11="","",ROUND(K11*L11,0))</f>
        <v>0</v>
      </c>
      <c r="N11" s="17" t="str">
        <f aca="false">IF(OR(A11="",K11=0),"",IF(E11&lt;&gt;"","Full &amp; final (2 working days)","With January salary"))</f>
        <v/>
      </c>
    </row>
    <row r="12" customFormat="false" ht="15" hidden="false" customHeight="true" outlineLevel="0" collapsed="false">
      <c r="A12" s="30" t="str">
        <f aca="false">IF(Employees!A12="","",Employees!A12)</f>
        <v>RPC009</v>
      </c>
      <c r="B12" s="30" t="str">
        <f aca="false">IF(A12="","",Employees!B12)</f>
        <v>Arjun Mishra</v>
      </c>
      <c r="C12" s="20" t="n">
        <v>0</v>
      </c>
      <c r="D12" s="19" t="n">
        <v>70</v>
      </c>
      <c r="E12" s="36"/>
      <c r="F12" s="40" t="n">
        <f aca="false">IF(A12="","",IF(OR(N(D12)&gt;=Settings!$B$16,E12&lt;&gt;""),INT(N(D12)/Settings!$B$15),0))</f>
        <v>0</v>
      </c>
      <c r="G12" s="20" t="n">
        <v>0</v>
      </c>
      <c r="H12" s="40" t="n">
        <f aca="false">IF(A12="","",MAX(0,N(C12)+F12-N(G12)))</f>
        <v>0</v>
      </c>
      <c r="I12" s="20" t="n">
        <v>0</v>
      </c>
      <c r="J12" s="40" t="n">
        <f aca="false">IF(A12="","",IF(E12&lt;&gt;"",0,MIN(Settings!$B$17,H12-MIN(N(I12),H12))))</f>
        <v>0</v>
      </c>
      <c r="K12" s="39" t="n">
        <f aca="false">IF(A12="","",H12-J12)</f>
        <v>0</v>
      </c>
      <c r="L12" s="33" t="n">
        <f aca="false">IF(A12="","",IFERROR(INDEX(Employees!$G$5:$G$104,MATCH(A12,Employees!$A$5:$A$104,0)),0))</f>
        <v>673.076923076923</v>
      </c>
      <c r="M12" s="34" t="n">
        <f aca="false">IF(A12="","",ROUND(K12*L12,0))</f>
        <v>0</v>
      </c>
      <c r="N12" s="17" t="str">
        <f aca="false">IF(OR(A12="",K12=0),"",IF(E12&lt;&gt;"","Full &amp; final (2 working days)","With January salary"))</f>
        <v/>
      </c>
    </row>
    <row r="13" customFormat="false" ht="15" hidden="false" customHeight="true" outlineLevel="0" collapsed="false">
      <c r="A13" s="30" t="str">
        <f aca="false">IF(Employees!A13="","",Employees!A13)</f>
        <v/>
      </c>
      <c r="B13" s="30" t="str">
        <f aca="false">IF(A13="","",Employees!B13)</f>
        <v/>
      </c>
      <c r="C13" s="27"/>
      <c r="D13" s="27"/>
      <c r="E13" s="36"/>
      <c r="F13" s="40" t="str">
        <f aca="false">IF(A13="","",IF(OR(N(D13)&gt;=Settings!$B$16,E13&lt;&gt;""),INT(N(D13)/Settings!$B$15),0))</f>
        <v/>
      </c>
      <c r="G13" s="27"/>
      <c r="H13" s="40" t="str">
        <f aca="false">IF(A13="","",MAX(0,N(C13)+F13-N(G13)))</f>
        <v/>
      </c>
      <c r="I13" s="27"/>
      <c r="J13" s="40" t="str">
        <f aca="false">IF(A13="","",IF(E13&lt;&gt;"",0,MIN(Settings!$B$17,H13-MIN(N(I13),H13))))</f>
        <v/>
      </c>
      <c r="K13" s="39" t="str">
        <f aca="false">IF(A13="","",H13-J13)</f>
        <v/>
      </c>
      <c r="L13" s="33" t="str">
        <f aca="false">IF(A13="","",IFERROR(INDEX(Employees!$G$5:$G$104,MATCH(A13,Employees!$A$5:$A$104,0)),0))</f>
        <v/>
      </c>
      <c r="M13" s="34" t="str">
        <f aca="false">IF(A13="","",ROUND(K13*L13,0))</f>
        <v/>
      </c>
      <c r="N13" s="17" t="str">
        <f aca="false">IF(OR(A13="",K13=0),"",IF(E13&lt;&gt;"","Full &amp; final (2 working days)","With January salary"))</f>
        <v/>
      </c>
    </row>
    <row r="14" customFormat="false" ht="15" hidden="false" customHeight="true" outlineLevel="0" collapsed="false">
      <c r="A14" s="30" t="str">
        <f aca="false">IF(Employees!A14="","",Employees!A14)</f>
        <v/>
      </c>
      <c r="B14" s="30" t="str">
        <f aca="false">IF(A14="","",Employees!B14)</f>
        <v/>
      </c>
      <c r="C14" s="27"/>
      <c r="D14" s="27"/>
      <c r="E14" s="36"/>
      <c r="F14" s="40" t="str">
        <f aca="false">IF(A14="","",IF(OR(N(D14)&gt;=Settings!$B$16,E14&lt;&gt;""),INT(N(D14)/Settings!$B$15),0))</f>
        <v/>
      </c>
      <c r="G14" s="27"/>
      <c r="H14" s="40" t="str">
        <f aca="false">IF(A14="","",MAX(0,N(C14)+F14-N(G14)))</f>
        <v/>
      </c>
      <c r="I14" s="27"/>
      <c r="J14" s="40" t="str">
        <f aca="false">IF(A14="","",IF(E14&lt;&gt;"",0,MIN(Settings!$B$17,H14-MIN(N(I14),H14))))</f>
        <v/>
      </c>
      <c r="K14" s="39" t="str">
        <f aca="false">IF(A14="","",H14-J14)</f>
        <v/>
      </c>
      <c r="L14" s="33" t="str">
        <f aca="false">IF(A14="","",IFERROR(INDEX(Employees!$G$5:$G$104,MATCH(A14,Employees!$A$5:$A$104,0)),0))</f>
        <v/>
      </c>
      <c r="M14" s="34" t="str">
        <f aca="false">IF(A14="","",ROUND(K14*L14,0))</f>
        <v/>
      </c>
      <c r="N14" s="17" t="str">
        <f aca="false">IF(OR(A14="",K14=0),"",IF(E14&lt;&gt;"","Full &amp; final (2 working days)","With January salary"))</f>
        <v/>
      </c>
    </row>
    <row r="15" customFormat="false" ht="15" hidden="false" customHeight="true" outlineLevel="0" collapsed="false">
      <c r="A15" s="30" t="str">
        <f aca="false">IF(Employees!A15="","",Employees!A15)</f>
        <v/>
      </c>
      <c r="B15" s="30" t="str">
        <f aca="false">IF(A15="","",Employees!B15)</f>
        <v/>
      </c>
      <c r="C15" s="27"/>
      <c r="D15" s="27"/>
      <c r="E15" s="36"/>
      <c r="F15" s="40" t="str">
        <f aca="false">IF(A15="","",IF(OR(N(D15)&gt;=Settings!$B$16,E15&lt;&gt;""),INT(N(D15)/Settings!$B$15),0))</f>
        <v/>
      </c>
      <c r="G15" s="27"/>
      <c r="H15" s="40" t="str">
        <f aca="false">IF(A15="","",MAX(0,N(C15)+F15-N(G15)))</f>
        <v/>
      </c>
      <c r="I15" s="27"/>
      <c r="J15" s="40" t="str">
        <f aca="false">IF(A15="","",IF(E15&lt;&gt;"",0,MIN(Settings!$B$17,H15-MIN(N(I15),H15))))</f>
        <v/>
      </c>
      <c r="K15" s="39" t="str">
        <f aca="false">IF(A15="","",H15-J15)</f>
        <v/>
      </c>
      <c r="L15" s="33" t="str">
        <f aca="false">IF(A15="","",IFERROR(INDEX(Employees!$G$5:$G$104,MATCH(A15,Employees!$A$5:$A$104,0)),0))</f>
        <v/>
      </c>
      <c r="M15" s="34" t="str">
        <f aca="false">IF(A15="","",ROUND(K15*L15,0))</f>
        <v/>
      </c>
      <c r="N15" s="17" t="str">
        <f aca="false">IF(OR(A15="",K15=0),"",IF(E15&lt;&gt;"","Full &amp; final (2 working days)","With January salary"))</f>
        <v/>
      </c>
    </row>
    <row r="16" customFormat="false" ht="15" hidden="false" customHeight="true" outlineLevel="0" collapsed="false">
      <c r="A16" s="30" t="str">
        <f aca="false">IF(Employees!A16="","",Employees!A16)</f>
        <v/>
      </c>
      <c r="B16" s="30" t="str">
        <f aca="false">IF(A16="","",Employees!B16)</f>
        <v/>
      </c>
      <c r="C16" s="27"/>
      <c r="D16" s="27"/>
      <c r="E16" s="36"/>
      <c r="F16" s="40" t="str">
        <f aca="false">IF(A16="","",IF(OR(N(D16)&gt;=Settings!$B$16,E16&lt;&gt;""),INT(N(D16)/Settings!$B$15),0))</f>
        <v/>
      </c>
      <c r="G16" s="27"/>
      <c r="H16" s="40" t="str">
        <f aca="false">IF(A16="","",MAX(0,N(C16)+F16-N(G16)))</f>
        <v/>
      </c>
      <c r="I16" s="27"/>
      <c r="J16" s="40" t="str">
        <f aca="false">IF(A16="","",IF(E16&lt;&gt;"",0,MIN(Settings!$B$17,H16-MIN(N(I16),H16))))</f>
        <v/>
      </c>
      <c r="K16" s="39" t="str">
        <f aca="false">IF(A16="","",H16-J16)</f>
        <v/>
      </c>
      <c r="L16" s="33" t="str">
        <f aca="false">IF(A16="","",IFERROR(INDEX(Employees!$G$5:$G$104,MATCH(A16,Employees!$A$5:$A$104,0)),0))</f>
        <v/>
      </c>
      <c r="M16" s="34" t="str">
        <f aca="false">IF(A16="","",ROUND(K16*L16,0))</f>
        <v/>
      </c>
      <c r="N16" s="17" t="str">
        <f aca="false">IF(OR(A16="",K16=0),"",IF(E16&lt;&gt;"","Full &amp; final (2 working days)","With January salary"))</f>
        <v/>
      </c>
    </row>
    <row r="17" customFormat="false" ht="15" hidden="false" customHeight="true" outlineLevel="0" collapsed="false">
      <c r="A17" s="30" t="str">
        <f aca="false">IF(Employees!A17="","",Employees!A17)</f>
        <v/>
      </c>
      <c r="B17" s="30" t="str">
        <f aca="false">IF(A17="","",Employees!B17)</f>
        <v/>
      </c>
      <c r="C17" s="27"/>
      <c r="D17" s="27"/>
      <c r="E17" s="36"/>
      <c r="F17" s="40" t="str">
        <f aca="false">IF(A17="","",IF(OR(N(D17)&gt;=Settings!$B$16,E17&lt;&gt;""),INT(N(D17)/Settings!$B$15),0))</f>
        <v/>
      </c>
      <c r="G17" s="27"/>
      <c r="H17" s="40" t="str">
        <f aca="false">IF(A17="","",MAX(0,N(C17)+F17-N(G17)))</f>
        <v/>
      </c>
      <c r="I17" s="27"/>
      <c r="J17" s="40" t="str">
        <f aca="false">IF(A17="","",IF(E17&lt;&gt;"",0,MIN(Settings!$B$17,H17-MIN(N(I17),H17))))</f>
        <v/>
      </c>
      <c r="K17" s="39" t="str">
        <f aca="false">IF(A17="","",H17-J17)</f>
        <v/>
      </c>
      <c r="L17" s="33" t="str">
        <f aca="false">IF(A17="","",IFERROR(INDEX(Employees!$G$5:$G$104,MATCH(A17,Employees!$A$5:$A$104,0)),0))</f>
        <v/>
      </c>
      <c r="M17" s="34" t="str">
        <f aca="false">IF(A17="","",ROUND(K17*L17,0))</f>
        <v/>
      </c>
      <c r="N17" s="17" t="str">
        <f aca="false">IF(OR(A17="",K17=0),"",IF(E17&lt;&gt;"","Full &amp; final (2 working days)","With January salary"))</f>
        <v/>
      </c>
    </row>
    <row r="18" customFormat="false" ht="15" hidden="false" customHeight="true" outlineLevel="0" collapsed="false">
      <c r="A18" s="30" t="str">
        <f aca="false">IF(Employees!A18="","",Employees!A18)</f>
        <v/>
      </c>
      <c r="B18" s="30" t="str">
        <f aca="false">IF(A18="","",Employees!B18)</f>
        <v/>
      </c>
      <c r="C18" s="27"/>
      <c r="D18" s="27"/>
      <c r="E18" s="36"/>
      <c r="F18" s="40" t="str">
        <f aca="false">IF(A18="","",IF(OR(N(D18)&gt;=Settings!$B$16,E18&lt;&gt;""),INT(N(D18)/Settings!$B$15),0))</f>
        <v/>
      </c>
      <c r="G18" s="27"/>
      <c r="H18" s="40" t="str">
        <f aca="false">IF(A18="","",MAX(0,N(C18)+F18-N(G18)))</f>
        <v/>
      </c>
      <c r="I18" s="27"/>
      <c r="J18" s="40" t="str">
        <f aca="false">IF(A18="","",IF(E18&lt;&gt;"",0,MIN(Settings!$B$17,H18-MIN(N(I18),H18))))</f>
        <v/>
      </c>
      <c r="K18" s="39" t="str">
        <f aca="false">IF(A18="","",H18-J18)</f>
        <v/>
      </c>
      <c r="L18" s="33" t="str">
        <f aca="false">IF(A18="","",IFERROR(INDEX(Employees!$G$5:$G$104,MATCH(A18,Employees!$A$5:$A$104,0)),0))</f>
        <v/>
      </c>
      <c r="M18" s="34" t="str">
        <f aca="false">IF(A18="","",ROUND(K18*L18,0))</f>
        <v/>
      </c>
      <c r="N18" s="17" t="str">
        <f aca="false">IF(OR(A18="",K18=0),"",IF(E18&lt;&gt;"","Full &amp; final (2 working days)","With January salary"))</f>
        <v/>
      </c>
    </row>
    <row r="19" customFormat="false" ht="15" hidden="false" customHeight="true" outlineLevel="0" collapsed="false">
      <c r="A19" s="30" t="str">
        <f aca="false">IF(Employees!A19="","",Employees!A19)</f>
        <v/>
      </c>
      <c r="B19" s="30" t="str">
        <f aca="false">IF(A19="","",Employees!B19)</f>
        <v/>
      </c>
      <c r="C19" s="27"/>
      <c r="D19" s="27"/>
      <c r="E19" s="36"/>
      <c r="F19" s="40" t="str">
        <f aca="false">IF(A19="","",IF(OR(N(D19)&gt;=Settings!$B$16,E19&lt;&gt;""),INT(N(D19)/Settings!$B$15),0))</f>
        <v/>
      </c>
      <c r="G19" s="27"/>
      <c r="H19" s="40" t="str">
        <f aca="false">IF(A19="","",MAX(0,N(C19)+F19-N(G19)))</f>
        <v/>
      </c>
      <c r="I19" s="27"/>
      <c r="J19" s="40" t="str">
        <f aca="false">IF(A19="","",IF(E19&lt;&gt;"",0,MIN(Settings!$B$17,H19-MIN(N(I19),H19))))</f>
        <v/>
      </c>
      <c r="K19" s="39" t="str">
        <f aca="false">IF(A19="","",H19-J19)</f>
        <v/>
      </c>
      <c r="L19" s="33" t="str">
        <f aca="false">IF(A19="","",IFERROR(INDEX(Employees!$G$5:$G$104,MATCH(A19,Employees!$A$5:$A$104,0)),0))</f>
        <v/>
      </c>
      <c r="M19" s="34" t="str">
        <f aca="false">IF(A19="","",ROUND(K19*L19,0))</f>
        <v/>
      </c>
      <c r="N19" s="17" t="str">
        <f aca="false">IF(OR(A19="",K19=0),"",IF(E19&lt;&gt;"","Full &amp; final (2 working days)","With January salary"))</f>
        <v/>
      </c>
    </row>
    <row r="20" customFormat="false" ht="15" hidden="false" customHeight="true" outlineLevel="0" collapsed="false">
      <c r="A20" s="30" t="str">
        <f aca="false">IF(Employees!A20="","",Employees!A20)</f>
        <v/>
      </c>
      <c r="B20" s="30" t="str">
        <f aca="false">IF(A20="","",Employees!B20)</f>
        <v/>
      </c>
      <c r="C20" s="27"/>
      <c r="D20" s="27"/>
      <c r="E20" s="36"/>
      <c r="F20" s="40" t="str">
        <f aca="false">IF(A20="","",IF(OR(N(D20)&gt;=Settings!$B$16,E20&lt;&gt;""),INT(N(D20)/Settings!$B$15),0))</f>
        <v/>
      </c>
      <c r="G20" s="27"/>
      <c r="H20" s="40" t="str">
        <f aca="false">IF(A20="","",MAX(0,N(C20)+F20-N(G20)))</f>
        <v/>
      </c>
      <c r="I20" s="27"/>
      <c r="J20" s="40" t="str">
        <f aca="false">IF(A20="","",IF(E20&lt;&gt;"",0,MIN(Settings!$B$17,H20-MIN(N(I20),H20))))</f>
        <v/>
      </c>
      <c r="K20" s="39" t="str">
        <f aca="false">IF(A20="","",H20-J20)</f>
        <v/>
      </c>
      <c r="L20" s="33" t="str">
        <f aca="false">IF(A20="","",IFERROR(INDEX(Employees!$G$5:$G$104,MATCH(A20,Employees!$A$5:$A$104,0)),0))</f>
        <v/>
      </c>
      <c r="M20" s="34" t="str">
        <f aca="false">IF(A20="","",ROUND(K20*L20,0))</f>
        <v/>
      </c>
      <c r="N20" s="17" t="str">
        <f aca="false">IF(OR(A20="",K20=0),"",IF(E20&lt;&gt;"","Full &amp; final (2 working days)","With January salary"))</f>
        <v/>
      </c>
    </row>
    <row r="21" customFormat="false" ht="15" hidden="false" customHeight="true" outlineLevel="0" collapsed="false">
      <c r="A21" s="30" t="str">
        <f aca="false">IF(Employees!A21="","",Employees!A21)</f>
        <v/>
      </c>
      <c r="B21" s="30" t="str">
        <f aca="false">IF(A21="","",Employees!B21)</f>
        <v/>
      </c>
      <c r="C21" s="27"/>
      <c r="D21" s="27"/>
      <c r="E21" s="36"/>
      <c r="F21" s="40" t="str">
        <f aca="false">IF(A21="","",IF(OR(N(D21)&gt;=Settings!$B$16,E21&lt;&gt;""),INT(N(D21)/Settings!$B$15),0))</f>
        <v/>
      </c>
      <c r="G21" s="27"/>
      <c r="H21" s="40" t="str">
        <f aca="false">IF(A21="","",MAX(0,N(C21)+F21-N(G21)))</f>
        <v/>
      </c>
      <c r="I21" s="27"/>
      <c r="J21" s="40" t="str">
        <f aca="false">IF(A21="","",IF(E21&lt;&gt;"",0,MIN(Settings!$B$17,H21-MIN(N(I21),H21))))</f>
        <v/>
      </c>
      <c r="K21" s="39" t="str">
        <f aca="false">IF(A21="","",H21-J21)</f>
        <v/>
      </c>
      <c r="L21" s="33" t="str">
        <f aca="false">IF(A21="","",IFERROR(INDEX(Employees!$G$5:$G$104,MATCH(A21,Employees!$A$5:$A$104,0)),0))</f>
        <v/>
      </c>
      <c r="M21" s="34" t="str">
        <f aca="false">IF(A21="","",ROUND(K21*L21,0))</f>
        <v/>
      </c>
      <c r="N21" s="17" t="str">
        <f aca="false">IF(OR(A21="",K21=0),"",IF(E21&lt;&gt;"","Full &amp; final (2 working days)","With January salary"))</f>
        <v/>
      </c>
    </row>
    <row r="22" customFormat="false" ht="15" hidden="false" customHeight="true" outlineLevel="0" collapsed="false">
      <c r="A22" s="30" t="str">
        <f aca="false">IF(Employees!A22="","",Employees!A22)</f>
        <v/>
      </c>
      <c r="B22" s="30" t="str">
        <f aca="false">IF(A22="","",Employees!B22)</f>
        <v/>
      </c>
      <c r="C22" s="27"/>
      <c r="D22" s="27"/>
      <c r="E22" s="36"/>
      <c r="F22" s="40" t="str">
        <f aca="false">IF(A22="","",IF(OR(N(D22)&gt;=Settings!$B$16,E22&lt;&gt;""),INT(N(D22)/Settings!$B$15),0))</f>
        <v/>
      </c>
      <c r="G22" s="27"/>
      <c r="H22" s="40" t="str">
        <f aca="false">IF(A22="","",MAX(0,N(C22)+F22-N(G22)))</f>
        <v/>
      </c>
      <c r="I22" s="27"/>
      <c r="J22" s="40" t="str">
        <f aca="false">IF(A22="","",IF(E22&lt;&gt;"",0,MIN(Settings!$B$17,H22-MIN(N(I22),H22))))</f>
        <v/>
      </c>
      <c r="K22" s="39" t="str">
        <f aca="false">IF(A22="","",H22-J22)</f>
        <v/>
      </c>
      <c r="L22" s="33" t="str">
        <f aca="false">IF(A22="","",IFERROR(INDEX(Employees!$G$5:$G$104,MATCH(A22,Employees!$A$5:$A$104,0)),0))</f>
        <v/>
      </c>
      <c r="M22" s="34" t="str">
        <f aca="false">IF(A22="","",ROUND(K22*L22,0))</f>
        <v/>
      </c>
      <c r="N22" s="17" t="str">
        <f aca="false">IF(OR(A22="",K22=0),"",IF(E22&lt;&gt;"","Full &amp; final (2 working days)","With January salary"))</f>
        <v/>
      </c>
    </row>
    <row r="23" customFormat="false" ht="15" hidden="false" customHeight="true" outlineLevel="0" collapsed="false">
      <c r="A23" s="30" t="str">
        <f aca="false">IF(Employees!A23="","",Employees!A23)</f>
        <v/>
      </c>
      <c r="B23" s="30" t="str">
        <f aca="false">IF(A23="","",Employees!B23)</f>
        <v/>
      </c>
      <c r="C23" s="27"/>
      <c r="D23" s="27"/>
      <c r="E23" s="36"/>
      <c r="F23" s="40" t="str">
        <f aca="false">IF(A23="","",IF(OR(N(D23)&gt;=Settings!$B$16,E23&lt;&gt;""),INT(N(D23)/Settings!$B$15),0))</f>
        <v/>
      </c>
      <c r="G23" s="27"/>
      <c r="H23" s="40" t="str">
        <f aca="false">IF(A23="","",MAX(0,N(C23)+F23-N(G23)))</f>
        <v/>
      </c>
      <c r="I23" s="27"/>
      <c r="J23" s="40" t="str">
        <f aca="false">IF(A23="","",IF(E23&lt;&gt;"",0,MIN(Settings!$B$17,H23-MIN(N(I23),H23))))</f>
        <v/>
      </c>
      <c r="K23" s="39" t="str">
        <f aca="false">IF(A23="","",H23-J23)</f>
        <v/>
      </c>
      <c r="L23" s="33" t="str">
        <f aca="false">IF(A23="","",IFERROR(INDEX(Employees!$G$5:$G$104,MATCH(A23,Employees!$A$5:$A$104,0)),0))</f>
        <v/>
      </c>
      <c r="M23" s="34" t="str">
        <f aca="false">IF(A23="","",ROUND(K23*L23,0))</f>
        <v/>
      </c>
      <c r="N23" s="17" t="str">
        <f aca="false">IF(OR(A23="",K23=0),"",IF(E23&lt;&gt;"","Full &amp; final (2 working days)","With January salary"))</f>
        <v/>
      </c>
    </row>
    <row r="24" customFormat="false" ht="15" hidden="false" customHeight="true" outlineLevel="0" collapsed="false">
      <c r="A24" s="30" t="str">
        <f aca="false">IF(Employees!A24="","",Employees!A24)</f>
        <v/>
      </c>
      <c r="B24" s="30" t="str">
        <f aca="false">IF(A24="","",Employees!B24)</f>
        <v/>
      </c>
      <c r="C24" s="27"/>
      <c r="D24" s="27"/>
      <c r="E24" s="36"/>
      <c r="F24" s="40" t="str">
        <f aca="false">IF(A24="","",IF(OR(N(D24)&gt;=Settings!$B$16,E24&lt;&gt;""),INT(N(D24)/Settings!$B$15),0))</f>
        <v/>
      </c>
      <c r="G24" s="27"/>
      <c r="H24" s="40" t="str">
        <f aca="false">IF(A24="","",MAX(0,N(C24)+F24-N(G24)))</f>
        <v/>
      </c>
      <c r="I24" s="27"/>
      <c r="J24" s="40" t="str">
        <f aca="false">IF(A24="","",IF(E24&lt;&gt;"",0,MIN(Settings!$B$17,H24-MIN(N(I24),H24))))</f>
        <v/>
      </c>
      <c r="K24" s="39" t="str">
        <f aca="false">IF(A24="","",H24-J24)</f>
        <v/>
      </c>
      <c r="L24" s="33" t="str">
        <f aca="false">IF(A24="","",IFERROR(INDEX(Employees!$G$5:$G$104,MATCH(A24,Employees!$A$5:$A$104,0)),0))</f>
        <v/>
      </c>
      <c r="M24" s="34" t="str">
        <f aca="false">IF(A24="","",ROUND(K24*L24,0))</f>
        <v/>
      </c>
      <c r="N24" s="17" t="str">
        <f aca="false">IF(OR(A24="",K24=0),"",IF(E24&lt;&gt;"","Full &amp; final (2 working days)","With January salary"))</f>
        <v/>
      </c>
    </row>
    <row r="25" customFormat="false" ht="15" hidden="false" customHeight="true" outlineLevel="0" collapsed="false">
      <c r="A25" s="30" t="str">
        <f aca="false">IF(Employees!A25="","",Employees!A25)</f>
        <v/>
      </c>
      <c r="B25" s="30" t="str">
        <f aca="false">IF(A25="","",Employees!B25)</f>
        <v/>
      </c>
      <c r="C25" s="27"/>
      <c r="D25" s="27"/>
      <c r="E25" s="36"/>
      <c r="F25" s="40" t="str">
        <f aca="false">IF(A25="","",IF(OR(N(D25)&gt;=Settings!$B$16,E25&lt;&gt;""),INT(N(D25)/Settings!$B$15),0))</f>
        <v/>
      </c>
      <c r="G25" s="27"/>
      <c r="H25" s="40" t="str">
        <f aca="false">IF(A25="","",MAX(0,N(C25)+F25-N(G25)))</f>
        <v/>
      </c>
      <c r="I25" s="27"/>
      <c r="J25" s="40" t="str">
        <f aca="false">IF(A25="","",IF(E25&lt;&gt;"",0,MIN(Settings!$B$17,H25-MIN(N(I25),H25))))</f>
        <v/>
      </c>
      <c r="K25" s="39" t="str">
        <f aca="false">IF(A25="","",H25-J25)</f>
        <v/>
      </c>
      <c r="L25" s="33" t="str">
        <f aca="false">IF(A25="","",IFERROR(INDEX(Employees!$G$5:$G$104,MATCH(A25,Employees!$A$5:$A$104,0)),0))</f>
        <v/>
      </c>
      <c r="M25" s="34" t="str">
        <f aca="false">IF(A25="","",ROUND(K25*L25,0))</f>
        <v/>
      </c>
      <c r="N25" s="17" t="str">
        <f aca="false">IF(OR(A25="",K25=0),"",IF(E25&lt;&gt;"","Full &amp; final (2 working days)","With January salary"))</f>
        <v/>
      </c>
    </row>
    <row r="26" customFormat="false" ht="15" hidden="false" customHeight="true" outlineLevel="0" collapsed="false">
      <c r="A26" s="30" t="str">
        <f aca="false">IF(Employees!A26="","",Employees!A26)</f>
        <v/>
      </c>
      <c r="B26" s="30" t="str">
        <f aca="false">IF(A26="","",Employees!B26)</f>
        <v/>
      </c>
      <c r="C26" s="27"/>
      <c r="D26" s="27"/>
      <c r="E26" s="36"/>
      <c r="F26" s="40" t="str">
        <f aca="false">IF(A26="","",IF(OR(N(D26)&gt;=Settings!$B$16,E26&lt;&gt;""),INT(N(D26)/Settings!$B$15),0))</f>
        <v/>
      </c>
      <c r="G26" s="27"/>
      <c r="H26" s="40" t="str">
        <f aca="false">IF(A26="","",MAX(0,N(C26)+F26-N(G26)))</f>
        <v/>
      </c>
      <c r="I26" s="27"/>
      <c r="J26" s="40" t="str">
        <f aca="false">IF(A26="","",IF(E26&lt;&gt;"",0,MIN(Settings!$B$17,H26-MIN(N(I26),H26))))</f>
        <v/>
      </c>
      <c r="K26" s="39" t="str">
        <f aca="false">IF(A26="","",H26-J26)</f>
        <v/>
      </c>
      <c r="L26" s="33" t="str">
        <f aca="false">IF(A26="","",IFERROR(INDEX(Employees!$G$5:$G$104,MATCH(A26,Employees!$A$5:$A$104,0)),0))</f>
        <v/>
      </c>
      <c r="M26" s="34" t="str">
        <f aca="false">IF(A26="","",ROUND(K26*L26,0))</f>
        <v/>
      </c>
      <c r="N26" s="17" t="str">
        <f aca="false">IF(OR(A26="",K26=0),"",IF(E26&lt;&gt;"","Full &amp; final (2 working days)","With January salary"))</f>
        <v/>
      </c>
    </row>
    <row r="27" customFormat="false" ht="15" hidden="false" customHeight="true" outlineLevel="0" collapsed="false">
      <c r="A27" s="30" t="str">
        <f aca="false">IF(Employees!A27="","",Employees!A27)</f>
        <v/>
      </c>
      <c r="B27" s="30" t="str">
        <f aca="false">IF(A27="","",Employees!B27)</f>
        <v/>
      </c>
      <c r="C27" s="27"/>
      <c r="D27" s="27"/>
      <c r="E27" s="36"/>
      <c r="F27" s="40" t="str">
        <f aca="false">IF(A27="","",IF(OR(N(D27)&gt;=Settings!$B$16,E27&lt;&gt;""),INT(N(D27)/Settings!$B$15),0))</f>
        <v/>
      </c>
      <c r="G27" s="27"/>
      <c r="H27" s="40" t="str">
        <f aca="false">IF(A27="","",MAX(0,N(C27)+F27-N(G27)))</f>
        <v/>
      </c>
      <c r="I27" s="27"/>
      <c r="J27" s="40" t="str">
        <f aca="false">IF(A27="","",IF(E27&lt;&gt;"",0,MIN(Settings!$B$17,H27-MIN(N(I27),H27))))</f>
        <v/>
      </c>
      <c r="K27" s="39" t="str">
        <f aca="false">IF(A27="","",H27-J27)</f>
        <v/>
      </c>
      <c r="L27" s="33" t="str">
        <f aca="false">IF(A27="","",IFERROR(INDEX(Employees!$G$5:$G$104,MATCH(A27,Employees!$A$5:$A$104,0)),0))</f>
        <v/>
      </c>
      <c r="M27" s="34" t="str">
        <f aca="false">IF(A27="","",ROUND(K27*L27,0))</f>
        <v/>
      </c>
      <c r="N27" s="17" t="str">
        <f aca="false">IF(OR(A27="",K27=0),"",IF(E27&lt;&gt;"","Full &amp; final (2 working days)","With January salary"))</f>
        <v/>
      </c>
    </row>
    <row r="28" customFormat="false" ht="15" hidden="false" customHeight="true" outlineLevel="0" collapsed="false">
      <c r="A28" s="30" t="str">
        <f aca="false">IF(Employees!A28="","",Employees!A28)</f>
        <v/>
      </c>
      <c r="B28" s="30" t="str">
        <f aca="false">IF(A28="","",Employees!B28)</f>
        <v/>
      </c>
      <c r="C28" s="27"/>
      <c r="D28" s="27"/>
      <c r="E28" s="36"/>
      <c r="F28" s="40" t="str">
        <f aca="false">IF(A28="","",IF(OR(N(D28)&gt;=Settings!$B$16,E28&lt;&gt;""),INT(N(D28)/Settings!$B$15),0))</f>
        <v/>
      </c>
      <c r="G28" s="27"/>
      <c r="H28" s="40" t="str">
        <f aca="false">IF(A28="","",MAX(0,N(C28)+F28-N(G28)))</f>
        <v/>
      </c>
      <c r="I28" s="27"/>
      <c r="J28" s="40" t="str">
        <f aca="false">IF(A28="","",IF(E28&lt;&gt;"",0,MIN(Settings!$B$17,H28-MIN(N(I28),H28))))</f>
        <v/>
      </c>
      <c r="K28" s="39" t="str">
        <f aca="false">IF(A28="","",H28-J28)</f>
        <v/>
      </c>
      <c r="L28" s="33" t="str">
        <f aca="false">IF(A28="","",IFERROR(INDEX(Employees!$G$5:$G$104,MATCH(A28,Employees!$A$5:$A$104,0)),0))</f>
        <v/>
      </c>
      <c r="M28" s="34" t="str">
        <f aca="false">IF(A28="","",ROUND(K28*L28,0))</f>
        <v/>
      </c>
      <c r="N28" s="17" t="str">
        <f aca="false">IF(OR(A28="",K28=0),"",IF(E28&lt;&gt;"","Full &amp; final (2 working days)","With January salary"))</f>
        <v/>
      </c>
    </row>
    <row r="29" customFormat="false" ht="15" hidden="false" customHeight="true" outlineLevel="0" collapsed="false">
      <c r="A29" s="30" t="str">
        <f aca="false">IF(Employees!A29="","",Employees!A29)</f>
        <v/>
      </c>
      <c r="B29" s="30" t="str">
        <f aca="false">IF(A29="","",Employees!B29)</f>
        <v/>
      </c>
      <c r="C29" s="27"/>
      <c r="D29" s="27"/>
      <c r="E29" s="36"/>
      <c r="F29" s="40" t="str">
        <f aca="false">IF(A29="","",IF(OR(N(D29)&gt;=Settings!$B$16,E29&lt;&gt;""),INT(N(D29)/Settings!$B$15),0))</f>
        <v/>
      </c>
      <c r="G29" s="27"/>
      <c r="H29" s="40" t="str">
        <f aca="false">IF(A29="","",MAX(0,N(C29)+F29-N(G29)))</f>
        <v/>
      </c>
      <c r="I29" s="27"/>
      <c r="J29" s="40" t="str">
        <f aca="false">IF(A29="","",IF(E29&lt;&gt;"",0,MIN(Settings!$B$17,H29-MIN(N(I29),H29))))</f>
        <v/>
      </c>
      <c r="K29" s="39" t="str">
        <f aca="false">IF(A29="","",H29-J29)</f>
        <v/>
      </c>
      <c r="L29" s="33" t="str">
        <f aca="false">IF(A29="","",IFERROR(INDEX(Employees!$G$5:$G$104,MATCH(A29,Employees!$A$5:$A$104,0)),0))</f>
        <v/>
      </c>
      <c r="M29" s="34" t="str">
        <f aca="false">IF(A29="","",ROUND(K29*L29,0))</f>
        <v/>
      </c>
      <c r="N29" s="17" t="str">
        <f aca="false">IF(OR(A29="",K29=0),"",IF(E29&lt;&gt;"","Full &amp; final (2 working days)","With January salary"))</f>
        <v/>
      </c>
    </row>
    <row r="30" customFormat="false" ht="15" hidden="false" customHeight="true" outlineLevel="0" collapsed="false">
      <c r="A30" s="30" t="str">
        <f aca="false">IF(Employees!A30="","",Employees!A30)</f>
        <v/>
      </c>
      <c r="B30" s="30" t="str">
        <f aca="false">IF(A30="","",Employees!B30)</f>
        <v/>
      </c>
      <c r="C30" s="27"/>
      <c r="D30" s="27"/>
      <c r="E30" s="36"/>
      <c r="F30" s="40" t="str">
        <f aca="false">IF(A30="","",IF(OR(N(D30)&gt;=Settings!$B$16,E30&lt;&gt;""),INT(N(D30)/Settings!$B$15),0))</f>
        <v/>
      </c>
      <c r="G30" s="27"/>
      <c r="H30" s="40" t="str">
        <f aca="false">IF(A30="","",MAX(0,N(C30)+F30-N(G30)))</f>
        <v/>
      </c>
      <c r="I30" s="27"/>
      <c r="J30" s="40" t="str">
        <f aca="false">IF(A30="","",IF(E30&lt;&gt;"",0,MIN(Settings!$B$17,H30-MIN(N(I30),H30))))</f>
        <v/>
      </c>
      <c r="K30" s="39" t="str">
        <f aca="false">IF(A30="","",H30-J30)</f>
        <v/>
      </c>
      <c r="L30" s="33" t="str">
        <f aca="false">IF(A30="","",IFERROR(INDEX(Employees!$G$5:$G$104,MATCH(A30,Employees!$A$5:$A$104,0)),0))</f>
        <v/>
      </c>
      <c r="M30" s="34" t="str">
        <f aca="false">IF(A30="","",ROUND(K30*L30,0))</f>
        <v/>
      </c>
      <c r="N30" s="17" t="str">
        <f aca="false">IF(OR(A30="",K30=0),"",IF(E30&lt;&gt;"","Full &amp; final (2 working days)","With January salary"))</f>
        <v/>
      </c>
    </row>
    <row r="31" customFormat="false" ht="15" hidden="false" customHeight="true" outlineLevel="0" collapsed="false">
      <c r="A31" s="30" t="str">
        <f aca="false">IF(Employees!A31="","",Employees!A31)</f>
        <v/>
      </c>
      <c r="B31" s="30" t="str">
        <f aca="false">IF(A31="","",Employees!B31)</f>
        <v/>
      </c>
      <c r="C31" s="27"/>
      <c r="D31" s="27"/>
      <c r="E31" s="36"/>
      <c r="F31" s="40" t="str">
        <f aca="false">IF(A31="","",IF(OR(N(D31)&gt;=Settings!$B$16,E31&lt;&gt;""),INT(N(D31)/Settings!$B$15),0))</f>
        <v/>
      </c>
      <c r="G31" s="27"/>
      <c r="H31" s="40" t="str">
        <f aca="false">IF(A31="","",MAX(0,N(C31)+F31-N(G31)))</f>
        <v/>
      </c>
      <c r="I31" s="27"/>
      <c r="J31" s="40" t="str">
        <f aca="false">IF(A31="","",IF(E31&lt;&gt;"",0,MIN(Settings!$B$17,H31-MIN(N(I31),H31))))</f>
        <v/>
      </c>
      <c r="K31" s="39" t="str">
        <f aca="false">IF(A31="","",H31-J31)</f>
        <v/>
      </c>
      <c r="L31" s="33" t="str">
        <f aca="false">IF(A31="","",IFERROR(INDEX(Employees!$G$5:$G$104,MATCH(A31,Employees!$A$5:$A$104,0)),0))</f>
        <v/>
      </c>
      <c r="M31" s="34" t="str">
        <f aca="false">IF(A31="","",ROUND(K31*L31,0))</f>
        <v/>
      </c>
      <c r="N31" s="17" t="str">
        <f aca="false">IF(OR(A31="",K31=0),"",IF(E31&lt;&gt;"","Full &amp; final (2 working days)","With January salary"))</f>
        <v/>
      </c>
    </row>
    <row r="32" customFormat="false" ht="15" hidden="false" customHeight="true" outlineLevel="0" collapsed="false">
      <c r="A32" s="30" t="str">
        <f aca="false">IF(Employees!A32="","",Employees!A32)</f>
        <v/>
      </c>
      <c r="B32" s="30" t="str">
        <f aca="false">IF(A32="","",Employees!B32)</f>
        <v/>
      </c>
      <c r="C32" s="27"/>
      <c r="D32" s="27"/>
      <c r="E32" s="36"/>
      <c r="F32" s="40" t="str">
        <f aca="false">IF(A32="","",IF(OR(N(D32)&gt;=Settings!$B$16,E32&lt;&gt;""),INT(N(D32)/Settings!$B$15),0))</f>
        <v/>
      </c>
      <c r="G32" s="27"/>
      <c r="H32" s="40" t="str">
        <f aca="false">IF(A32="","",MAX(0,N(C32)+F32-N(G32)))</f>
        <v/>
      </c>
      <c r="I32" s="27"/>
      <c r="J32" s="40" t="str">
        <f aca="false">IF(A32="","",IF(E32&lt;&gt;"",0,MIN(Settings!$B$17,H32-MIN(N(I32),H32))))</f>
        <v/>
      </c>
      <c r="K32" s="39" t="str">
        <f aca="false">IF(A32="","",H32-J32)</f>
        <v/>
      </c>
      <c r="L32" s="33" t="str">
        <f aca="false">IF(A32="","",IFERROR(INDEX(Employees!$G$5:$G$104,MATCH(A32,Employees!$A$5:$A$104,0)),0))</f>
        <v/>
      </c>
      <c r="M32" s="34" t="str">
        <f aca="false">IF(A32="","",ROUND(K32*L32,0))</f>
        <v/>
      </c>
      <c r="N32" s="17" t="str">
        <f aca="false">IF(OR(A32="",K32=0),"",IF(E32&lt;&gt;"","Full &amp; final (2 working days)","With January salary"))</f>
        <v/>
      </c>
    </row>
    <row r="33" customFormat="false" ht="15" hidden="false" customHeight="true" outlineLevel="0" collapsed="false">
      <c r="A33" s="30" t="str">
        <f aca="false">IF(Employees!A33="","",Employees!A33)</f>
        <v/>
      </c>
      <c r="B33" s="30" t="str">
        <f aca="false">IF(A33="","",Employees!B33)</f>
        <v/>
      </c>
      <c r="C33" s="27"/>
      <c r="D33" s="27"/>
      <c r="E33" s="36"/>
      <c r="F33" s="40" t="str">
        <f aca="false">IF(A33="","",IF(OR(N(D33)&gt;=Settings!$B$16,E33&lt;&gt;""),INT(N(D33)/Settings!$B$15),0))</f>
        <v/>
      </c>
      <c r="G33" s="27"/>
      <c r="H33" s="40" t="str">
        <f aca="false">IF(A33="","",MAX(0,N(C33)+F33-N(G33)))</f>
        <v/>
      </c>
      <c r="I33" s="27"/>
      <c r="J33" s="40" t="str">
        <f aca="false">IF(A33="","",IF(E33&lt;&gt;"",0,MIN(Settings!$B$17,H33-MIN(N(I33),H33))))</f>
        <v/>
      </c>
      <c r="K33" s="39" t="str">
        <f aca="false">IF(A33="","",H33-J33)</f>
        <v/>
      </c>
      <c r="L33" s="33" t="str">
        <f aca="false">IF(A33="","",IFERROR(INDEX(Employees!$G$5:$G$104,MATCH(A33,Employees!$A$5:$A$104,0)),0))</f>
        <v/>
      </c>
      <c r="M33" s="34" t="str">
        <f aca="false">IF(A33="","",ROUND(K33*L33,0))</f>
        <v/>
      </c>
      <c r="N33" s="17" t="str">
        <f aca="false">IF(OR(A33="",K33=0),"",IF(E33&lt;&gt;"","Full &amp; final (2 working days)","With January salary"))</f>
        <v/>
      </c>
    </row>
    <row r="34" customFormat="false" ht="15" hidden="false" customHeight="true" outlineLevel="0" collapsed="false">
      <c r="A34" s="30" t="str">
        <f aca="false">IF(Employees!A34="","",Employees!A34)</f>
        <v/>
      </c>
      <c r="B34" s="30" t="str">
        <f aca="false">IF(A34="","",Employees!B34)</f>
        <v/>
      </c>
      <c r="C34" s="27"/>
      <c r="D34" s="27"/>
      <c r="E34" s="36"/>
      <c r="F34" s="40" t="str">
        <f aca="false">IF(A34="","",IF(OR(N(D34)&gt;=Settings!$B$16,E34&lt;&gt;""),INT(N(D34)/Settings!$B$15),0))</f>
        <v/>
      </c>
      <c r="G34" s="27"/>
      <c r="H34" s="40" t="str">
        <f aca="false">IF(A34="","",MAX(0,N(C34)+F34-N(G34)))</f>
        <v/>
      </c>
      <c r="I34" s="27"/>
      <c r="J34" s="40" t="str">
        <f aca="false">IF(A34="","",IF(E34&lt;&gt;"",0,MIN(Settings!$B$17,H34-MIN(N(I34),H34))))</f>
        <v/>
      </c>
      <c r="K34" s="39" t="str">
        <f aca="false">IF(A34="","",H34-J34)</f>
        <v/>
      </c>
      <c r="L34" s="33" t="str">
        <f aca="false">IF(A34="","",IFERROR(INDEX(Employees!$G$5:$G$104,MATCH(A34,Employees!$A$5:$A$104,0)),0))</f>
        <v/>
      </c>
      <c r="M34" s="34" t="str">
        <f aca="false">IF(A34="","",ROUND(K34*L34,0))</f>
        <v/>
      </c>
      <c r="N34" s="17" t="str">
        <f aca="false">IF(OR(A34="",K34=0),"",IF(E34&lt;&gt;"","Full &amp; final (2 working days)","With January salary"))</f>
        <v/>
      </c>
    </row>
    <row r="35" customFormat="false" ht="15" hidden="false" customHeight="true" outlineLevel="0" collapsed="false">
      <c r="A35" s="30" t="str">
        <f aca="false">IF(Employees!A35="","",Employees!A35)</f>
        <v/>
      </c>
      <c r="B35" s="30" t="str">
        <f aca="false">IF(A35="","",Employees!B35)</f>
        <v/>
      </c>
      <c r="C35" s="27"/>
      <c r="D35" s="27"/>
      <c r="E35" s="36"/>
      <c r="F35" s="40" t="str">
        <f aca="false">IF(A35="","",IF(OR(N(D35)&gt;=Settings!$B$16,E35&lt;&gt;""),INT(N(D35)/Settings!$B$15),0))</f>
        <v/>
      </c>
      <c r="G35" s="27"/>
      <c r="H35" s="40" t="str">
        <f aca="false">IF(A35="","",MAX(0,N(C35)+F35-N(G35)))</f>
        <v/>
      </c>
      <c r="I35" s="27"/>
      <c r="J35" s="40" t="str">
        <f aca="false">IF(A35="","",IF(E35&lt;&gt;"",0,MIN(Settings!$B$17,H35-MIN(N(I35),H35))))</f>
        <v/>
      </c>
      <c r="K35" s="39" t="str">
        <f aca="false">IF(A35="","",H35-J35)</f>
        <v/>
      </c>
      <c r="L35" s="33" t="str">
        <f aca="false">IF(A35="","",IFERROR(INDEX(Employees!$G$5:$G$104,MATCH(A35,Employees!$A$5:$A$104,0)),0))</f>
        <v/>
      </c>
      <c r="M35" s="34" t="str">
        <f aca="false">IF(A35="","",ROUND(K35*L35,0))</f>
        <v/>
      </c>
      <c r="N35" s="17" t="str">
        <f aca="false">IF(OR(A35="",K35=0),"",IF(E35&lt;&gt;"","Full &amp; final (2 working days)","With January salary"))</f>
        <v/>
      </c>
    </row>
    <row r="36" customFormat="false" ht="15" hidden="false" customHeight="true" outlineLevel="0" collapsed="false">
      <c r="A36" s="30" t="str">
        <f aca="false">IF(Employees!A36="","",Employees!A36)</f>
        <v/>
      </c>
      <c r="B36" s="30" t="str">
        <f aca="false">IF(A36="","",Employees!B36)</f>
        <v/>
      </c>
      <c r="C36" s="27"/>
      <c r="D36" s="27"/>
      <c r="E36" s="36"/>
      <c r="F36" s="40" t="str">
        <f aca="false">IF(A36="","",IF(OR(N(D36)&gt;=Settings!$B$16,E36&lt;&gt;""),INT(N(D36)/Settings!$B$15),0))</f>
        <v/>
      </c>
      <c r="G36" s="27"/>
      <c r="H36" s="40" t="str">
        <f aca="false">IF(A36="","",MAX(0,N(C36)+F36-N(G36)))</f>
        <v/>
      </c>
      <c r="I36" s="27"/>
      <c r="J36" s="40" t="str">
        <f aca="false">IF(A36="","",IF(E36&lt;&gt;"",0,MIN(Settings!$B$17,H36-MIN(N(I36),H36))))</f>
        <v/>
      </c>
      <c r="K36" s="39" t="str">
        <f aca="false">IF(A36="","",H36-J36)</f>
        <v/>
      </c>
      <c r="L36" s="33" t="str">
        <f aca="false">IF(A36="","",IFERROR(INDEX(Employees!$G$5:$G$104,MATCH(A36,Employees!$A$5:$A$104,0)),0))</f>
        <v/>
      </c>
      <c r="M36" s="34" t="str">
        <f aca="false">IF(A36="","",ROUND(K36*L36,0))</f>
        <v/>
      </c>
      <c r="N36" s="17" t="str">
        <f aca="false">IF(OR(A36="",K36=0),"",IF(E36&lt;&gt;"","Full &amp; final (2 working days)","With January salary"))</f>
        <v/>
      </c>
    </row>
    <row r="37" customFormat="false" ht="15" hidden="false" customHeight="true" outlineLevel="0" collapsed="false">
      <c r="A37" s="30" t="str">
        <f aca="false">IF(Employees!A37="","",Employees!A37)</f>
        <v/>
      </c>
      <c r="B37" s="30" t="str">
        <f aca="false">IF(A37="","",Employees!B37)</f>
        <v/>
      </c>
      <c r="C37" s="27"/>
      <c r="D37" s="27"/>
      <c r="E37" s="36"/>
      <c r="F37" s="40" t="str">
        <f aca="false">IF(A37="","",IF(OR(N(D37)&gt;=Settings!$B$16,E37&lt;&gt;""),INT(N(D37)/Settings!$B$15),0))</f>
        <v/>
      </c>
      <c r="G37" s="27"/>
      <c r="H37" s="40" t="str">
        <f aca="false">IF(A37="","",MAX(0,N(C37)+F37-N(G37)))</f>
        <v/>
      </c>
      <c r="I37" s="27"/>
      <c r="J37" s="40" t="str">
        <f aca="false">IF(A37="","",IF(E37&lt;&gt;"",0,MIN(Settings!$B$17,H37-MIN(N(I37),H37))))</f>
        <v/>
      </c>
      <c r="K37" s="39" t="str">
        <f aca="false">IF(A37="","",H37-J37)</f>
        <v/>
      </c>
      <c r="L37" s="33" t="str">
        <f aca="false">IF(A37="","",IFERROR(INDEX(Employees!$G$5:$G$104,MATCH(A37,Employees!$A$5:$A$104,0)),0))</f>
        <v/>
      </c>
      <c r="M37" s="34" t="str">
        <f aca="false">IF(A37="","",ROUND(K37*L37,0))</f>
        <v/>
      </c>
      <c r="N37" s="17" t="str">
        <f aca="false">IF(OR(A37="",K37=0),"",IF(E37&lt;&gt;"","Full &amp; final (2 working days)","With January salary"))</f>
        <v/>
      </c>
    </row>
    <row r="38" customFormat="false" ht="15" hidden="false" customHeight="true" outlineLevel="0" collapsed="false">
      <c r="A38" s="30" t="str">
        <f aca="false">IF(Employees!A38="","",Employees!A38)</f>
        <v/>
      </c>
      <c r="B38" s="30" t="str">
        <f aca="false">IF(A38="","",Employees!B38)</f>
        <v/>
      </c>
      <c r="C38" s="27"/>
      <c r="D38" s="27"/>
      <c r="E38" s="36"/>
      <c r="F38" s="40" t="str">
        <f aca="false">IF(A38="","",IF(OR(N(D38)&gt;=Settings!$B$16,E38&lt;&gt;""),INT(N(D38)/Settings!$B$15),0))</f>
        <v/>
      </c>
      <c r="G38" s="27"/>
      <c r="H38" s="40" t="str">
        <f aca="false">IF(A38="","",MAX(0,N(C38)+F38-N(G38)))</f>
        <v/>
      </c>
      <c r="I38" s="27"/>
      <c r="J38" s="40" t="str">
        <f aca="false">IF(A38="","",IF(E38&lt;&gt;"",0,MIN(Settings!$B$17,H38-MIN(N(I38),H38))))</f>
        <v/>
      </c>
      <c r="K38" s="39" t="str">
        <f aca="false">IF(A38="","",H38-J38)</f>
        <v/>
      </c>
      <c r="L38" s="33" t="str">
        <f aca="false">IF(A38="","",IFERROR(INDEX(Employees!$G$5:$G$104,MATCH(A38,Employees!$A$5:$A$104,0)),0))</f>
        <v/>
      </c>
      <c r="M38" s="34" t="str">
        <f aca="false">IF(A38="","",ROUND(K38*L38,0))</f>
        <v/>
      </c>
      <c r="N38" s="17" t="str">
        <f aca="false">IF(OR(A38="",K38=0),"",IF(E38&lt;&gt;"","Full &amp; final (2 working days)","With January salary"))</f>
        <v/>
      </c>
    </row>
    <row r="39" customFormat="false" ht="15" hidden="false" customHeight="true" outlineLevel="0" collapsed="false">
      <c r="A39" s="30" t="str">
        <f aca="false">IF(Employees!A39="","",Employees!A39)</f>
        <v/>
      </c>
      <c r="B39" s="30" t="str">
        <f aca="false">IF(A39="","",Employees!B39)</f>
        <v/>
      </c>
      <c r="C39" s="27"/>
      <c r="D39" s="27"/>
      <c r="E39" s="36"/>
      <c r="F39" s="40" t="str">
        <f aca="false">IF(A39="","",IF(OR(N(D39)&gt;=Settings!$B$16,E39&lt;&gt;""),INT(N(D39)/Settings!$B$15),0))</f>
        <v/>
      </c>
      <c r="G39" s="27"/>
      <c r="H39" s="40" t="str">
        <f aca="false">IF(A39="","",MAX(0,N(C39)+F39-N(G39)))</f>
        <v/>
      </c>
      <c r="I39" s="27"/>
      <c r="J39" s="40" t="str">
        <f aca="false">IF(A39="","",IF(E39&lt;&gt;"",0,MIN(Settings!$B$17,H39-MIN(N(I39),H39))))</f>
        <v/>
      </c>
      <c r="K39" s="39" t="str">
        <f aca="false">IF(A39="","",H39-J39)</f>
        <v/>
      </c>
      <c r="L39" s="33" t="str">
        <f aca="false">IF(A39="","",IFERROR(INDEX(Employees!$G$5:$G$104,MATCH(A39,Employees!$A$5:$A$104,0)),0))</f>
        <v/>
      </c>
      <c r="M39" s="34" t="str">
        <f aca="false">IF(A39="","",ROUND(K39*L39,0))</f>
        <v/>
      </c>
      <c r="N39" s="17" t="str">
        <f aca="false">IF(OR(A39="",K39=0),"",IF(E39&lt;&gt;"","Full &amp; final (2 working days)","With January salary"))</f>
        <v/>
      </c>
    </row>
    <row r="40" customFormat="false" ht="15" hidden="false" customHeight="true" outlineLevel="0" collapsed="false">
      <c r="A40" s="30" t="str">
        <f aca="false">IF(Employees!A40="","",Employees!A40)</f>
        <v/>
      </c>
      <c r="B40" s="30" t="str">
        <f aca="false">IF(A40="","",Employees!B40)</f>
        <v/>
      </c>
      <c r="C40" s="27"/>
      <c r="D40" s="27"/>
      <c r="E40" s="36"/>
      <c r="F40" s="40" t="str">
        <f aca="false">IF(A40="","",IF(OR(N(D40)&gt;=Settings!$B$16,E40&lt;&gt;""),INT(N(D40)/Settings!$B$15),0))</f>
        <v/>
      </c>
      <c r="G40" s="27"/>
      <c r="H40" s="40" t="str">
        <f aca="false">IF(A40="","",MAX(0,N(C40)+F40-N(G40)))</f>
        <v/>
      </c>
      <c r="I40" s="27"/>
      <c r="J40" s="40" t="str">
        <f aca="false">IF(A40="","",IF(E40&lt;&gt;"",0,MIN(Settings!$B$17,H40-MIN(N(I40),H40))))</f>
        <v/>
      </c>
      <c r="K40" s="39" t="str">
        <f aca="false">IF(A40="","",H40-J40)</f>
        <v/>
      </c>
      <c r="L40" s="33" t="str">
        <f aca="false">IF(A40="","",IFERROR(INDEX(Employees!$G$5:$G$104,MATCH(A40,Employees!$A$5:$A$104,0)),0))</f>
        <v/>
      </c>
      <c r="M40" s="34" t="str">
        <f aca="false">IF(A40="","",ROUND(K40*L40,0))</f>
        <v/>
      </c>
      <c r="N40" s="17" t="str">
        <f aca="false">IF(OR(A40="",K40=0),"",IF(E40&lt;&gt;"","Full &amp; final (2 working days)","With January salary"))</f>
        <v/>
      </c>
    </row>
    <row r="41" customFormat="false" ht="15" hidden="false" customHeight="true" outlineLevel="0" collapsed="false">
      <c r="A41" s="30" t="str">
        <f aca="false">IF(Employees!A41="","",Employees!A41)</f>
        <v/>
      </c>
      <c r="B41" s="30" t="str">
        <f aca="false">IF(A41="","",Employees!B41)</f>
        <v/>
      </c>
      <c r="C41" s="27"/>
      <c r="D41" s="27"/>
      <c r="E41" s="36"/>
      <c r="F41" s="40" t="str">
        <f aca="false">IF(A41="","",IF(OR(N(D41)&gt;=Settings!$B$16,E41&lt;&gt;""),INT(N(D41)/Settings!$B$15),0))</f>
        <v/>
      </c>
      <c r="G41" s="27"/>
      <c r="H41" s="40" t="str">
        <f aca="false">IF(A41="","",MAX(0,N(C41)+F41-N(G41)))</f>
        <v/>
      </c>
      <c r="I41" s="27"/>
      <c r="J41" s="40" t="str">
        <f aca="false">IF(A41="","",IF(E41&lt;&gt;"",0,MIN(Settings!$B$17,H41-MIN(N(I41),H41))))</f>
        <v/>
      </c>
      <c r="K41" s="39" t="str">
        <f aca="false">IF(A41="","",H41-J41)</f>
        <v/>
      </c>
      <c r="L41" s="33" t="str">
        <f aca="false">IF(A41="","",IFERROR(INDEX(Employees!$G$5:$G$104,MATCH(A41,Employees!$A$5:$A$104,0)),0))</f>
        <v/>
      </c>
      <c r="M41" s="34" t="str">
        <f aca="false">IF(A41="","",ROUND(K41*L41,0))</f>
        <v/>
      </c>
      <c r="N41" s="17" t="str">
        <f aca="false">IF(OR(A41="",K41=0),"",IF(E41&lt;&gt;"","Full &amp; final (2 working days)","With January salary"))</f>
        <v/>
      </c>
    </row>
    <row r="42" customFormat="false" ht="15" hidden="false" customHeight="true" outlineLevel="0" collapsed="false">
      <c r="A42" s="30" t="str">
        <f aca="false">IF(Employees!A42="","",Employees!A42)</f>
        <v/>
      </c>
      <c r="B42" s="30" t="str">
        <f aca="false">IF(A42="","",Employees!B42)</f>
        <v/>
      </c>
      <c r="C42" s="27"/>
      <c r="D42" s="27"/>
      <c r="E42" s="36"/>
      <c r="F42" s="40" t="str">
        <f aca="false">IF(A42="","",IF(OR(N(D42)&gt;=Settings!$B$16,E42&lt;&gt;""),INT(N(D42)/Settings!$B$15),0))</f>
        <v/>
      </c>
      <c r="G42" s="27"/>
      <c r="H42" s="40" t="str">
        <f aca="false">IF(A42="","",MAX(0,N(C42)+F42-N(G42)))</f>
        <v/>
      </c>
      <c r="I42" s="27"/>
      <c r="J42" s="40" t="str">
        <f aca="false">IF(A42="","",IF(E42&lt;&gt;"",0,MIN(Settings!$B$17,H42-MIN(N(I42),H42))))</f>
        <v/>
      </c>
      <c r="K42" s="39" t="str">
        <f aca="false">IF(A42="","",H42-J42)</f>
        <v/>
      </c>
      <c r="L42" s="33" t="str">
        <f aca="false">IF(A42="","",IFERROR(INDEX(Employees!$G$5:$G$104,MATCH(A42,Employees!$A$5:$A$104,0)),0))</f>
        <v/>
      </c>
      <c r="M42" s="34" t="str">
        <f aca="false">IF(A42="","",ROUND(K42*L42,0))</f>
        <v/>
      </c>
      <c r="N42" s="17" t="str">
        <f aca="false">IF(OR(A42="",K42=0),"",IF(E42&lt;&gt;"","Full &amp; final (2 working days)","With January salary"))</f>
        <v/>
      </c>
    </row>
    <row r="43" customFormat="false" ht="15" hidden="false" customHeight="true" outlineLevel="0" collapsed="false">
      <c r="A43" s="30" t="str">
        <f aca="false">IF(Employees!A43="","",Employees!A43)</f>
        <v/>
      </c>
      <c r="B43" s="30" t="str">
        <f aca="false">IF(A43="","",Employees!B43)</f>
        <v/>
      </c>
      <c r="C43" s="27"/>
      <c r="D43" s="27"/>
      <c r="E43" s="36"/>
      <c r="F43" s="40" t="str">
        <f aca="false">IF(A43="","",IF(OR(N(D43)&gt;=Settings!$B$16,E43&lt;&gt;""),INT(N(D43)/Settings!$B$15),0))</f>
        <v/>
      </c>
      <c r="G43" s="27"/>
      <c r="H43" s="40" t="str">
        <f aca="false">IF(A43="","",MAX(0,N(C43)+F43-N(G43)))</f>
        <v/>
      </c>
      <c r="I43" s="27"/>
      <c r="J43" s="40" t="str">
        <f aca="false">IF(A43="","",IF(E43&lt;&gt;"",0,MIN(Settings!$B$17,H43-MIN(N(I43),H43))))</f>
        <v/>
      </c>
      <c r="K43" s="39" t="str">
        <f aca="false">IF(A43="","",H43-J43)</f>
        <v/>
      </c>
      <c r="L43" s="33" t="str">
        <f aca="false">IF(A43="","",IFERROR(INDEX(Employees!$G$5:$G$104,MATCH(A43,Employees!$A$5:$A$104,0)),0))</f>
        <v/>
      </c>
      <c r="M43" s="34" t="str">
        <f aca="false">IF(A43="","",ROUND(K43*L43,0))</f>
        <v/>
      </c>
      <c r="N43" s="17" t="str">
        <f aca="false">IF(OR(A43="",K43=0),"",IF(E43&lt;&gt;"","Full &amp; final (2 working days)","With January salary"))</f>
        <v/>
      </c>
    </row>
    <row r="44" customFormat="false" ht="15" hidden="false" customHeight="true" outlineLevel="0" collapsed="false">
      <c r="A44" s="30" t="str">
        <f aca="false">IF(Employees!A44="","",Employees!A44)</f>
        <v/>
      </c>
      <c r="B44" s="30" t="str">
        <f aca="false">IF(A44="","",Employees!B44)</f>
        <v/>
      </c>
      <c r="C44" s="27"/>
      <c r="D44" s="27"/>
      <c r="E44" s="36"/>
      <c r="F44" s="40" t="str">
        <f aca="false">IF(A44="","",IF(OR(N(D44)&gt;=Settings!$B$16,E44&lt;&gt;""),INT(N(D44)/Settings!$B$15),0))</f>
        <v/>
      </c>
      <c r="G44" s="27"/>
      <c r="H44" s="40" t="str">
        <f aca="false">IF(A44="","",MAX(0,N(C44)+F44-N(G44)))</f>
        <v/>
      </c>
      <c r="I44" s="27"/>
      <c r="J44" s="40" t="str">
        <f aca="false">IF(A44="","",IF(E44&lt;&gt;"",0,MIN(Settings!$B$17,H44-MIN(N(I44),H44))))</f>
        <v/>
      </c>
      <c r="K44" s="39" t="str">
        <f aca="false">IF(A44="","",H44-J44)</f>
        <v/>
      </c>
      <c r="L44" s="33" t="str">
        <f aca="false">IF(A44="","",IFERROR(INDEX(Employees!$G$5:$G$104,MATCH(A44,Employees!$A$5:$A$104,0)),0))</f>
        <v/>
      </c>
      <c r="M44" s="34" t="str">
        <f aca="false">IF(A44="","",ROUND(K44*L44,0))</f>
        <v/>
      </c>
      <c r="N44" s="17" t="str">
        <f aca="false">IF(OR(A44="",K44=0),"",IF(E44&lt;&gt;"","Full &amp; final (2 working days)","With January salary"))</f>
        <v/>
      </c>
    </row>
    <row r="45" customFormat="false" ht="15" hidden="false" customHeight="true" outlineLevel="0" collapsed="false">
      <c r="A45" s="30" t="str">
        <f aca="false">IF(Employees!A45="","",Employees!A45)</f>
        <v/>
      </c>
      <c r="B45" s="30" t="str">
        <f aca="false">IF(A45="","",Employees!B45)</f>
        <v/>
      </c>
      <c r="C45" s="27"/>
      <c r="D45" s="27"/>
      <c r="E45" s="36"/>
      <c r="F45" s="40" t="str">
        <f aca="false">IF(A45="","",IF(OR(N(D45)&gt;=Settings!$B$16,E45&lt;&gt;""),INT(N(D45)/Settings!$B$15),0))</f>
        <v/>
      </c>
      <c r="G45" s="27"/>
      <c r="H45" s="40" t="str">
        <f aca="false">IF(A45="","",MAX(0,N(C45)+F45-N(G45)))</f>
        <v/>
      </c>
      <c r="I45" s="27"/>
      <c r="J45" s="40" t="str">
        <f aca="false">IF(A45="","",IF(E45&lt;&gt;"",0,MIN(Settings!$B$17,H45-MIN(N(I45),H45))))</f>
        <v/>
      </c>
      <c r="K45" s="39" t="str">
        <f aca="false">IF(A45="","",H45-J45)</f>
        <v/>
      </c>
      <c r="L45" s="33" t="str">
        <f aca="false">IF(A45="","",IFERROR(INDEX(Employees!$G$5:$G$104,MATCH(A45,Employees!$A$5:$A$104,0)),0))</f>
        <v/>
      </c>
      <c r="M45" s="34" t="str">
        <f aca="false">IF(A45="","",ROUND(K45*L45,0))</f>
        <v/>
      </c>
      <c r="N45" s="17" t="str">
        <f aca="false">IF(OR(A45="",K45=0),"",IF(E45&lt;&gt;"","Full &amp; final (2 working days)","With January salary"))</f>
        <v/>
      </c>
    </row>
    <row r="46" customFormat="false" ht="15" hidden="false" customHeight="true" outlineLevel="0" collapsed="false">
      <c r="A46" s="30" t="str">
        <f aca="false">IF(Employees!A46="","",Employees!A46)</f>
        <v/>
      </c>
      <c r="B46" s="30" t="str">
        <f aca="false">IF(A46="","",Employees!B46)</f>
        <v/>
      </c>
      <c r="C46" s="27"/>
      <c r="D46" s="27"/>
      <c r="E46" s="36"/>
      <c r="F46" s="40" t="str">
        <f aca="false">IF(A46="","",IF(OR(N(D46)&gt;=Settings!$B$16,E46&lt;&gt;""),INT(N(D46)/Settings!$B$15),0))</f>
        <v/>
      </c>
      <c r="G46" s="27"/>
      <c r="H46" s="40" t="str">
        <f aca="false">IF(A46="","",MAX(0,N(C46)+F46-N(G46)))</f>
        <v/>
      </c>
      <c r="I46" s="27"/>
      <c r="J46" s="40" t="str">
        <f aca="false">IF(A46="","",IF(E46&lt;&gt;"",0,MIN(Settings!$B$17,H46-MIN(N(I46),H46))))</f>
        <v/>
      </c>
      <c r="K46" s="39" t="str">
        <f aca="false">IF(A46="","",H46-J46)</f>
        <v/>
      </c>
      <c r="L46" s="33" t="str">
        <f aca="false">IF(A46="","",IFERROR(INDEX(Employees!$G$5:$G$104,MATCH(A46,Employees!$A$5:$A$104,0)),0))</f>
        <v/>
      </c>
      <c r="M46" s="34" t="str">
        <f aca="false">IF(A46="","",ROUND(K46*L46,0))</f>
        <v/>
      </c>
      <c r="N46" s="17" t="str">
        <f aca="false">IF(OR(A46="",K46=0),"",IF(E46&lt;&gt;"","Full &amp; final (2 working days)","With January salary"))</f>
        <v/>
      </c>
    </row>
    <row r="47" customFormat="false" ht="15" hidden="false" customHeight="true" outlineLevel="0" collapsed="false">
      <c r="A47" s="30" t="str">
        <f aca="false">IF(Employees!A47="","",Employees!A47)</f>
        <v/>
      </c>
      <c r="B47" s="30" t="str">
        <f aca="false">IF(A47="","",Employees!B47)</f>
        <v/>
      </c>
      <c r="C47" s="27"/>
      <c r="D47" s="27"/>
      <c r="E47" s="36"/>
      <c r="F47" s="40" t="str">
        <f aca="false">IF(A47="","",IF(OR(N(D47)&gt;=Settings!$B$16,E47&lt;&gt;""),INT(N(D47)/Settings!$B$15),0))</f>
        <v/>
      </c>
      <c r="G47" s="27"/>
      <c r="H47" s="40" t="str">
        <f aca="false">IF(A47="","",MAX(0,N(C47)+F47-N(G47)))</f>
        <v/>
      </c>
      <c r="I47" s="27"/>
      <c r="J47" s="40" t="str">
        <f aca="false">IF(A47="","",IF(E47&lt;&gt;"",0,MIN(Settings!$B$17,H47-MIN(N(I47),H47))))</f>
        <v/>
      </c>
      <c r="K47" s="39" t="str">
        <f aca="false">IF(A47="","",H47-J47)</f>
        <v/>
      </c>
      <c r="L47" s="33" t="str">
        <f aca="false">IF(A47="","",IFERROR(INDEX(Employees!$G$5:$G$104,MATCH(A47,Employees!$A$5:$A$104,0)),0))</f>
        <v/>
      </c>
      <c r="M47" s="34" t="str">
        <f aca="false">IF(A47="","",ROUND(K47*L47,0))</f>
        <v/>
      </c>
      <c r="N47" s="17" t="str">
        <f aca="false">IF(OR(A47="",K47=0),"",IF(E47&lt;&gt;"","Full &amp; final (2 working days)","With January salary"))</f>
        <v/>
      </c>
    </row>
    <row r="48" customFormat="false" ht="15" hidden="false" customHeight="true" outlineLevel="0" collapsed="false">
      <c r="A48" s="30" t="str">
        <f aca="false">IF(Employees!A48="","",Employees!A48)</f>
        <v/>
      </c>
      <c r="B48" s="30" t="str">
        <f aca="false">IF(A48="","",Employees!B48)</f>
        <v/>
      </c>
      <c r="C48" s="27"/>
      <c r="D48" s="27"/>
      <c r="E48" s="36"/>
      <c r="F48" s="40" t="str">
        <f aca="false">IF(A48="","",IF(OR(N(D48)&gt;=Settings!$B$16,E48&lt;&gt;""),INT(N(D48)/Settings!$B$15),0))</f>
        <v/>
      </c>
      <c r="G48" s="27"/>
      <c r="H48" s="40" t="str">
        <f aca="false">IF(A48="","",MAX(0,N(C48)+F48-N(G48)))</f>
        <v/>
      </c>
      <c r="I48" s="27"/>
      <c r="J48" s="40" t="str">
        <f aca="false">IF(A48="","",IF(E48&lt;&gt;"",0,MIN(Settings!$B$17,H48-MIN(N(I48),H48))))</f>
        <v/>
      </c>
      <c r="K48" s="39" t="str">
        <f aca="false">IF(A48="","",H48-J48)</f>
        <v/>
      </c>
      <c r="L48" s="33" t="str">
        <f aca="false">IF(A48="","",IFERROR(INDEX(Employees!$G$5:$G$104,MATCH(A48,Employees!$A$5:$A$104,0)),0))</f>
        <v/>
      </c>
      <c r="M48" s="34" t="str">
        <f aca="false">IF(A48="","",ROUND(K48*L48,0))</f>
        <v/>
      </c>
      <c r="N48" s="17" t="str">
        <f aca="false">IF(OR(A48="",K48=0),"",IF(E48&lt;&gt;"","Full &amp; final (2 working days)","With January salary"))</f>
        <v/>
      </c>
    </row>
    <row r="49" customFormat="false" ht="15" hidden="false" customHeight="true" outlineLevel="0" collapsed="false">
      <c r="A49" s="30" t="str">
        <f aca="false">IF(Employees!A49="","",Employees!A49)</f>
        <v/>
      </c>
      <c r="B49" s="30" t="str">
        <f aca="false">IF(A49="","",Employees!B49)</f>
        <v/>
      </c>
      <c r="C49" s="27"/>
      <c r="D49" s="27"/>
      <c r="E49" s="36"/>
      <c r="F49" s="40" t="str">
        <f aca="false">IF(A49="","",IF(OR(N(D49)&gt;=Settings!$B$16,E49&lt;&gt;""),INT(N(D49)/Settings!$B$15),0))</f>
        <v/>
      </c>
      <c r="G49" s="27"/>
      <c r="H49" s="40" t="str">
        <f aca="false">IF(A49="","",MAX(0,N(C49)+F49-N(G49)))</f>
        <v/>
      </c>
      <c r="I49" s="27"/>
      <c r="J49" s="40" t="str">
        <f aca="false">IF(A49="","",IF(E49&lt;&gt;"",0,MIN(Settings!$B$17,H49-MIN(N(I49),H49))))</f>
        <v/>
      </c>
      <c r="K49" s="39" t="str">
        <f aca="false">IF(A49="","",H49-J49)</f>
        <v/>
      </c>
      <c r="L49" s="33" t="str">
        <f aca="false">IF(A49="","",IFERROR(INDEX(Employees!$G$5:$G$104,MATCH(A49,Employees!$A$5:$A$104,0)),0))</f>
        <v/>
      </c>
      <c r="M49" s="34" t="str">
        <f aca="false">IF(A49="","",ROUND(K49*L49,0))</f>
        <v/>
      </c>
      <c r="N49" s="17" t="str">
        <f aca="false">IF(OR(A49="",K49=0),"",IF(E49&lt;&gt;"","Full &amp; final (2 working days)","With January salary"))</f>
        <v/>
      </c>
    </row>
    <row r="50" customFormat="false" ht="15" hidden="false" customHeight="true" outlineLevel="0" collapsed="false">
      <c r="A50" s="30" t="str">
        <f aca="false">IF(Employees!A50="","",Employees!A50)</f>
        <v/>
      </c>
      <c r="B50" s="30" t="str">
        <f aca="false">IF(A50="","",Employees!B50)</f>
        <v/>
      </c>
      <c r="C50" s="27"/>
      <c r="D50" s="27"/>
      <c r="E50" s="36"/>
      <c r="F50" s="40" t="str">
        <f aca="false">IF(A50="","",IF(OR(N(D50)&gt;=Settings!$B$16,E50&lt;&gt;""),INT(N(D50)/Settings!$B$15),0))</f>
        <v/>
      </c>
      <c r="G50" s="27"/>
      <c r="H50" s="40" t="str">
        <f aca="false">IF(A50="","",MAX(0,N(C50)+F50-N(G50)))</f>
        <v/>
      </c>
      <c r="I50" s="27"/>
      <c r="J50" s="40" t="str">
        <f aca="false">IF(A50="","",IF(E50&lt;&gt;"",0,MIN(Settings!$B$17,H50-MIN(N(I50),H50))))</f>
        <v/>
      </c>
      <c r="K50" s="39" t="str">
        <f aca="false">IF(A50="","",H50-J50)</f>
        <v/>
      </c>
      <c r="L50" s="33" t="str">
        <f aca="false">IF(A50="","",IFERROR(INDEX(Employees!$G$5:$G$104,MATCH(A50,Employees!$A$5:$A$104,0)),0))</f>
        <v/>
      </c>
      <c r="M50" s="34" t="str">
        <f aca="false">IF(A50="","",ROUND(K50*L50,0))</f>
        <v/>
      </c>
      <c r="N50" s="17" t="str">
        <f aca="false">IF(OR(A50="",K50=0),"",IF(E50&lt;&gt;"","Full &amp; final (2 working days)","With January salary"))</f>
        <v/>
      </c>
    </row>
    <row r="51" customFormat="false" ht="15" hidden="false" customHeight="true" outlineLevel="0" collapsed="false">
      <c r="A51" s="30" t="str">
        <f aca="false">IF(Employees!A51="","",Employees!A51)</f>
        <v/>
      </c>
      <c r="B51" s="30" t="str">
        <f aca="false">IF(A51="","",Employees!B51)</f>
        <v/>
      </c>
      <c r="C51" s="27"/>
      <c r="D51" s="27"/>
      <c r="E51" s="36"/>
      <c r="F51" s="40" t="str">
        <f aca="false">IF(A51="","",IF(OR(N(D51)&gt;=Settings!$B$16,E51&lt;&gt;""),INT(N(D51)/Settings!$B$15),0))</f>
        <v/>
      </c>
      <c r="G51" s="27"/>
      <c r="H51" s="40" t="str">
        <f aca="false">IF(A51="","",MAX(0,N(C51)+F51-N(G51)))</f>
        <v/>
      </c>
      <c r="I51" s="27"/>
      <c r="J51" s="40" t="str">
        <f aca="false">IF(A51="","",IF(E51&lt;&gt;"",0,MIN(Settings!$B$17,H51-MIN(N(I51),H51))))</f>
        <v/>
      </c>
      <c r="K51" s="39" t="str">
        <f aca="false">IF(A51="","",H51-J51)</f>
        <v/>
      </c>
      <c r="L51" s="33" t="str">
        <f aca="false">IF(A51="","",IFERROR(INDEX(Employees!$G$5:$G$104,MATCH(A51,Employees!$A$5:$A$104,0)),0))</f>
        <v/>
      </c>
      <c r="M51" s="34" t="str">
        <f aca="false">IF(A51="","",ROUND(K51*L51,0))</f>
        <v/>
      </c>
      <c r="N51" s="17" t="str">
        <f aca="false">IF(OR(A51="",K51=0),"",IF(E51&lt;&gt;"","Full &amp; final (2 working days)","With January salary"))</f>
        <v/>
      </c>
    </row>
    <row r="52" customFormat="false" ht="15" hidden="false" customHeight="true" outlineLevel="0" collapsed="false">
      <c r="A52" s="30" t="str">
        <f aca="false">IF(Employees!A52="","",Employees!A52)</f>
        <v/>
      </c>
      <c r="B52" s="30" t="str">
        <f aca="false">IF(A52="","",Employees!B52)</f>
        <v/>
      </c>
      <c r="C52" s="27"/>
      <c r="D52" s="27"/>
      <c r="E52" s="36"/>
      <c r="F52" s="40" t="str">
        <f aca="false">IF(A52="","",IF(OR(N(D52)&gt;=Settings!$B$16,E52&lt;&gt;""),INT(N(D52)/Settings!$B$15),0))</f>
        <v/>
      </c>
      <c r="G52" s="27"/>
      <c r="H52" s="40" t="str">
        <f aca="false">IF(A52="","",MAX(0,N(C52)+F52-N(G52)))</f>
        <v/>
      </c>
      <c r="I52" s="27"/>
      <c r="J52" s="40" t="str">
        <f aca="false">IF(A52="","",IF(E52&lt;&gt;"",0,MIN(Settings!$B$17,H52-MIN(N(I52),H52))))</f>
        <v/>
      </c>
      <c r="K52" s="39" t="str">
        <f aca="false">IF(A52="","",H52-J52)</f>
        <v/>
      </c>
      <c r="L52" s="33" t="str">
        <f aca="false">IF(A52="","",IFERROR(INDEX(Employees!$G$5:$G$104,MATCH(A52,Employees!$A$5:$A$104,0)),0))</f>
        <v/>
      </c>
      <c r="M52" s="34" t="str">
        <f aca="false">IF(A52="","",ROUND(K52*L52,0))</f>
        <v/>
      </c>
      <c r="N52" s="17" t="str">
        <f aca="false">IF(OR(A52="",K52=0),"",IF(E52&lt;&gt;"","Full &amp; final (2 working days)","With January salary"))</f>
        <v/>
      </c>
    </row>
    <row r="53" customFormat="false" ht="15" hidden="false" customHeight="true" outlineLevel="0" collapsed="false">
      <c r="A53" s="30" t="str">
        <f aca="false">IF(Employees!A53="","",Employees!A53)</f>
        <v/>
      </c>
      <c r="B53" s="30" t="str">
        <f aca="false">IF(A53="","",Employees!B53)</f>
        <v/>
      </c>
      <c r="C53" s="27"/>
      <c r="D53" s="27"/>
      <c r="E53" s="36"/>
      <c r="F53" s="40" t="str">
        <f aca="false">IF(A53="","",IF(OR(N(D53)&gt;=Settings!$B$16,E53&lt;&gt;""),INT(N(D53)/Settings!$B$15),0))</f>
        <v/>
      </c>
      <c r="G53" s="27"/>
      <c r="H53" s="40" t="str">
        <f aca="false">IF(A53="","",MAX(0,N(C53)+F53-N(G53)))</f>
        <v/>
      </c>
      <c r="I53" s="27"/>
      <c r="J53" s="40" t="str">
        <f aca="false">IF(A53="","",IF(E53&lt;&gt;"",0,MIN(Settings!$B$17,H53-MIN(N(I53),H53))))</f>
        <v/>
      </c>
      <c r="K53" s="39" t="str">
        <f aca="false">IF(A53="","",H53-J53)</f>
        <v/>
      </c>
      <c r="L53" s="33" t="str">
        <f aca="false">IF(A53="","",IFERROR(INDEX(Employees!$G$5:$G$104,MATCH(A53,Employees!$A$5:$A$104,0)),0))</f>
        <v/>
      </c>
      <c r="M53" s="34" t="str">
        <f aca="false">IF(A53="","",ROUND(K53*L53,0))</f>
        <v/>
      </c>
      <c r="N53" s="17" t="str">
        <f aca="false">IF(OR(A53="",K53=0),"",IF(E53&lt;&gt;"","Full &amp; final (2 working days)","With January salary"))</f>
        <v/>
      </c>
    </row>
    <row r="54" customFormat="false" ht="15" hidden="false" customHeight="true" outlineLevel="0" collapsed="false">
      <c r="A54" s="30" t="str">
        <f aca="false">IF(Employees!A54="","",Employees!A54)</f>
        <v/>
      </c>
      <c r="B54" s="30" t="str">
        <f aca="false">IF(A54="","",Employees!B54)</f>
        <v/>
      </c>
      <c r="C54" s="27"/>
      <c r="D54" s="27"/>
      <c r="E54" s="36"/>
      <c r="F54" s="40" t="str">
        <f aca="false">IF(A54="","",IF(OR(N(D54)&gt;=Settings!$B$16,E54&lt;&gt;""),INT(N(D54)/Settings!$B$15),0))</f>
        <v/>
      </c>
      <c r="G54" s="27"/>
      <c r="H54" s="40" t="str">
        <f aca="false">IF(A54="","",MAX(0,N(C54)+F54-N(G54)))</f>
        <v/>
      </c>
      <c r="I54" s="27"/>
      <c r="J54" s="40" t="str">
        <f aca="false">IF(A54="","",IF(E54&lt;&gt;"",0,MIN(Settings!$B$17,H54-MIN(N(I54),H54))))</f>
        <v/>
      </c>
      <c r="K54" s="39" t="str">
        <f aca="false">IF(A54="","",H54-J54)</f>
        <v/>
      </c>
      <c r="L54" s="33" t="str">
        <f aca="false">IF(A54="","",IFERROR(INDEX(Employees!$G$5:$G$104,MATCH(A54,Employees!$A$5:$A$104,0)),0))</f>
        <v/>
      </c>
      <c r="M54" s="34" t="str">
        <f aca="false">IF(A54="","",ROUND(K54*L54,0))</f>
        <v/>
      </c>
      <c r="N54" s="17" t="str">
        <f aca="false">IF(OR(A54="",K54=0),"",IF(E54&lt;&gt;"","Full &amp; final (2 working days)","With January salary"))</f>
        <v/>
      </c>
    </row>
    <row r="55" customFormat="false" ht="15" hidden="false" customHeight="true" outlineLevel="0" collapsed="false">
      <c r="A55" s="30" t="str">
        <f aca="false">IF(Employees!A55="","",Employees!A55)</f>
        <v/>
      </c>
      <c r="B55" s="30" t="str">
        <f aca="false">IF(A55="","",Employees!B55)</f>
        <v/>
      </c>
      <c r="C55" s="27"/>
      <c r="D55" s="27"/>
      <c r="E55" s="36"/>
      <c r="F55" s="40" t="str">
        <f aca="false">IF(A55="","",IF(OR(N(D55)&gt;=Settings!$B$16,E55&lt;&gt;""),INT(N(D55)/Settings!$B$15),0))</f>
        <v/>
      </c>
      <c r="G55" s="27"/>
      <c r="H55" s="40" t="str">
        <f aca="false">IF(A55="","",MAX(0,N(C55)+F55-N(G55)))</f>
        <v/>
      </c>
      <c r="I55" s="27"/>
      <c r="J55" s="40" t="str">
        <f aca="false">IF(A55="","",IF(E55&lt;&gt;"",0,MIN(Settings!$B$17,H55-MIN(N(I55),H55))))</f>
        <v/>
      </c>
      <c r="K55" s="39" t="str">
        <f aca="false">IF(A55="","",H55-J55)</f>
        <v/>
      </c>
      <c r="L55" s="33" t="str">
        <f aca="false">IF(A55="","",IFERROR(INDEX(Employees!$G$5:$G$104,MATCH(A55,Employees!$A$5:$A$104,0)),0))</f>
        <v/>
      </c>
      <c r="M55" s="34" t="str">
        <f aca="false">IF(A55="","",ROUND(K55*L55,0))</f>
        <v/>
      </c>
      <c r="N55" s="17" t="str">
        <f aca="false">IF(OR(A55="",K55=0),"",IF(E55&lt;&gt;"","Full &amp; final (2 working days)","With January salary"))</f>
        <v/>
      </c>
    </row>
    <row r="56" customFormat="false" ht="15" hidden="false" customHeight="true" outlineLevel="0" collapsed="false">
      <c r="A56" s="30" t="str">
        <f aca="false">IF(Employees!A56="","",Employees!A56)</f>
        <v/>
      </c>
      <c r="B56" s="30" t="str">
        <f aca="false">IF(A56="","",Employees!B56)</f>
        <v/>
      </c>
      <c r="C56" s="27"/>
      <c r="D56" s="27"/>
      <c r="E56" s="36"/>
      <c r="F56" s="40" t="str">
        <f aca="false">IF(A56="","",IF(OR(N(D56)&gt;=Settings!$B$16,E56&lt;&gt;""),INT(N(D56)/Settings!$B$15),0))</f>
        <v/>
      </c>
      <c r="G56" s="27"/>
      <c r="H56" s="40" t="str">
        <f aca="false">IF(A56="","",MAX(0,N(C56)+F56-N(G56)))</f>
        <v/>
      </c>
      <c r="I56" s="27"/>
      <c r="J56" s="40" t="str">
        <f aca="false">IF(A56="","",IF(E56&lt;&gt;"",0,MIN(Settings!$B$17,H56-MIN(N(I56),H56))))</f>
        <v/>
      </c>
      <c r="K56" s="39" t="str">
        <f aca="false">IF(A56="","",H56-J56)</f>
        <v/>
      </c>
      <c r="L56" s="33" t="str">
        <f aca="false">IF(A56="","",IFERROR(INDEX(Employees!$G$5:$G$104,MATCH(A56,Employees!$A$5:$A$104,0)),0))</f>
        <v/>
      </c>
      <c r="M56" s="34" t="str">
        <f aca="false">IF(A56="","",ROUND(K56*L56,0))</f>
        <v/>
      </c>
      <c r="N56" s="17" t="str">
        <f aca="false">IF(OR(A56="",K56=0),"",IF(E56&lt;&gt;"","Full &amp; final (2 working days)","With January salary"))</f>
        <v/>
      </c>
    </row>
    <row r="57" customFormat="false" ht="15" hidden="false" customHeight="true" outlineLevel="0" collapsed="false">
      <c r="A57" s="30" t="str">
        <f aca="false">IF(Employees!A57="","",Employees!A57)</f>
        <v/>
      </c>
      <c r="B57" s="30" t="str">
        <f aca="false">IF(A57="","",Employees!B57)</f>
        <v/>
      </c>
      <c r="C57" s="27"/>
      <c r="D57" s="27"/>
      <c r="E57" s="36"/>
      <c r="F57" s="40" t="str">
        <f aca="false">IF(A57="","",IF(OR(N(D57)&gt;=Settings!$B$16,E57&lt;&gt;""),INT(N(D57)/Settings!$B$15),0))</f>
        <v/>
      </c>
      <c r="G57" s="27"/>
      <c r="H57" s="40" t="str">
        <f aca="false">IF(A57="","",MAX(0,N(C57)+F57-N(G57)))</f>
        <v/>
      </c>
      <c r="I57" s="27"/>
      <c r="J57" s="40" t="str">
        <f aca="false">IF(A57="","",IF(E57&lt;&gt;"",0,MIN(Settings!$B$17,H57-MIN(N(I57),H57))))</f>
        <v/>
      </c>
      <c r="K57" s="39" t="str">
        <f aca="false">IF(A57="","",H57-J57)</f>
        <v/>
      </c>
      <c r="L57" s="33" t="str">
        <f aca="false">IF(A57="","",IFERROR(INDEX(Employees!$G$5:$G$104,MATCH(A57,Employees!$A$5:$A$104,0)),0))</f>
        <v/>
      </c>
      <c r="M57" s="34" t="str">
        <f aca="false">IF(A57="","",ROUND(K57*L57,0))</f>
        <v/>
      </c>
      <c r="N57" s="17" t="str">
        <f aca="false">IF(OR(A57="",K57=0),"",IF(E57&lt;&gt;"","Full &amp; final (2 working days)","With January salary"))</f>
        <v/>
      </c>
    </row>
    <row r="58" customFormat="false" ht="15" hidden="false" customHeight="true" outlineLevel="0" collapsed="false">
      <c r="A58" s="30" t="str">
        <f aca="false">IF(Employees!A58="","",Employees!A58)</f>
        <v/>
      </c>
      <c r="B58" s="30" t="str">
        <f aca="false">IF(A58="","",Employees!B58)</f>
        <v/>
      </c>
      <c r="C58" s="27"/>
      <c r="D58" s="27"/>
      <c r="E58" s="36"/>
      <c r="F58" s="40" t="str">
        <f aca="false">IF(A58="","",IF(OR(N(D58)&gt;=Settings!$B$16,E58&lt;&gt;""),INT(N(D58)/Settings!$B$15),0))</f>
        <v/>
      </c>
      <c r="G58" s="27"/>
      <c r="H58" s="40" t="str">
        <f aca="false">IF(A58="","",MAX(0,N(C58)+F58-N(G58)))</f>
        <v/>
      </c>
      <c r="I58" s="27"/>
      <c r="J58" s="40" t="str">
        <f aca="false">IF(A58="","",IF(E58&lt;&gt;"",0,MIN(Settings!$B$17,H58-MIN(N(I58),H58))))</f>
        <v/>
      </c>
      <c r="K58" s="39" t="str">
        <f aca="false">IF(A58="","",H58-J58)</f>
        <v/>
      </c>
      <c r="L58" s="33" t="str">
        <f aca="false">IF(A58="","",IFERROR(INDEX(Employees!$G$5:$G$104,MATCH(A58,Employees!$A$5:$A$104,0)),0))</f>
        <v/>
      </c>
      <c r="M58" s="34" t="str">
        <f aca="false">IF(A58="","",ROUND(K58*L58,0))</f>
        <v/>
      </c>
      <c r="N58" s="17" t="str">
        <f aca="false">IF(OR(A58="",K58=0),"",IF(E58&lt;&gt;"","Full &amp; final (2 working days)","With January salary"))</f>
        <v/>
      </c>
    </row>
    <row r="59" customFormat="false" ht="15" hidden="false" customHeight="true" outlineLevel="0" collapsed="false">
      <c r="A59" s="30" t="str">
        <f aca="false">IF(Employees!A59="","",Employees!A59)</f>
        <v/>
      </c>
      <c r="B59" s="30" t="str">
        <f aca="false">IF(A59="","",Employees!B59)</f>
        <v/>
      </c>
      <c r="C59" s="27"/>
      <c r="D59" s="27"/>
      <c r="E59" s="36"/>
      <c r="F59" s="40" t="str">
        <f aca="false">IF(A59="","",IF(OR(N(D59)&gt;=Settings!$B$16,E59&lt;&gt;""),INT(N(D59)/Settings!$B$15),0))</f>
        <v/>
      </c>
      <c r="G59" s="27"/>
      <c r="H59" s="40" t="str">
        <f aca="false">IF(A59="","",MAX(0,N(C59)+F59-N(G59)))</f>
        <v/>
      </c>
      <c r="I59" s="27"/>
      <c r="J59" s="40" t="str">
        <f aca="false">IF(A59="","",IF(E59&lt;&gt;"",0,MIN(Settings!$B$17,H59-MIN(N(I59),H59))))</f>
        <v/>
      </c>
      <c r="K59" s="39" t="str">
        <f aca="false">IF(A59="","",H59-J59)</f>
        <v/>
      </c>
      <c r="L59" s="33" t="str">
        <f aca="false">IF(A59="","",IFERROR(INDEX(Employees!$G$5:$G$104,MATCH(A59,Employees!$A$5:$A$104,0)),0))</f>
        <v/>
      </c>
      <c r="M59" s="34" t="str">
        <f aca="false">IF(A59="","",ROUND(K59*L59,0))</f>
        <v/>
      </c>
      <c r="N59" s="17" t="str">
        <f aca="false">IF(OR(A59="",K59=0),"",IF(E59&lt;&gt;"","Full &amp; final (2 working days)","With January salary"))</f>
        <v/>
      </c>
    </row>
    <row r="60" customFormat="false" ht="15" hidden="false" customHeight="true" outlineLevel="0" collapsed="false">
      <c r="A60" s="30" t="str">
        <f aca="false">IF(Employees!A60="","",Employees!A60)</f>
        <v/>
      </c>
      <c r="B60" s="30" t="str">
        <f aca="false">IF(A60="","",Employees!B60)</f>
        <v/>
      </c>
      <c r="C60" s="27"/>
      <c r="D60" s="27"/>
      <c r="E60" s="36"/>
      <c r="F60" s="40" t="str">
        <f aca="false">IF(A60="","",IF(OR(N(D60)&gt;=Settings!$B$16,E60&lt;&gt;""),INT(N(D60)/Settings!$B$15),0))</f>
        <v/>
      </c>
      <c r="G60" s="27"/>
      <c r="H60" s="40" t="str">
        <f aca="false">IF(A60="","",MAX(0,N(C60)+F60-N(G60)))</f>
        <v/>
      </c>
      <c r="I60" s="27"/>
      <c r="J60" s="40" t="str">
        <f aca="false">IF(A60="","",IF(E60&lt;&gt;"",0,MIN(Settings!$B$17,H60-MIN(N(I60),H60))))</f>
        <v/>
      </c>
      <c r="K60" s="39" t="str">
        <f aca="false">IF(A60="","",H60-J60)</f>
        <v/>
      </c>
      <c r="L60" s="33" t="str">
        <f aca="false">IF(A60="","",IFERROR(INDEX(Employees!$G$5:$G$104,MATCH(A60,Employees!$A$5:$A$104,0)),0))</f>
        <v/>
      </c>
      <c r="M60" s="34" t="str">
        <f aca="false">IF(A60="","",ROUND(K60*L60,0))</f>
        <v/>
      </c>
      <c r="N60" s="17" t="str">
        <f aca="false">IF(OR(A60="",K60=0),"",IF(E60&lt;&gt;"","Full &amp; final (2 working days)","With January salary"))</f>
        <v/>
      </c>
    </row>
    <row r="61" customFormat="false" ht="15" hidden="false" customHeight="true" outlineLevel="0" collapsed="false">
      <c r="A61" s="30" t="str">
        <f aca="false">IF(Employees!A61="","",Employees!A61)</f>
        <v/>
      </c>
      <c r="B61" s="30" t="str">
        <f aca="false">IF(A61="","",Employees!B61)</f>
        <v/>
      </c>
      <c r="C61" s="27"/>
      <c r="D61" s="27"/>
      <c r="E61" s="36"/>
      <c r="F61" s="40" t="str">
        <f aca="false">IF(A61="","",IF(OR(N(D61)&gt;=Settings!$B$16,E61&lt;&gt;""),INT(N(D61)/Settings!$B$15),0))</f>
        <v/>
      </c>
      <c r="G61" s="27"/>
      <c r="H61" s="40" t="str">
        <f aca="false">IF(A61="","",MAX(0,N(C61)+F61-N(G61)))</f>
        <v/>
      </c>
      <c r="I61" s="27"/>
      <c r="J61" s="40" t="str">
        <f aca="false">IF(A61="","",IF(E61&lt;&gt;"",0,MIN(Settings!$B$17,H61-MIN(N(I61),H61))))</f>
        <v/>
      </c>
      <c r="K61" s="39" t="str">
        <f aca="false">IF(A61="","",H61-J61)</f>
        <v/>
      </c>
      <c r="L61" s="33" t="str">
        <f aca="false">IF(A61="","",IFERROR(INDEX(Employees!$G$5:$G$104,MATCH(A61,Employees!$A$5:$A$104,0)),0))</f>
        <v/>
      </c>
      <c r="M61" s="34" t="str">
        <f aca="false">IF(A61="","",ROUND(K61*L61,0))</f>
        <v/>
      </c>
      <c r="N61" s="17" t="str">
        <f aca="false">IF(OR(A61="",K61=0),"",IF(E61&lt;&gt;"","Full &amp; final (2 working days)","With January salary"))</f>
        <v/>
      </c>
    </row>
    <row r="62" customFormat="false" ht="15" hidden="false" customHeight="true" outlineLevel="0" collapsed="false">
      <c r="A62" s="30" t="str">
        <f aca="false">IF(Employees!A62="","",Employees!A62)</f>
        <v/>
      </c>
      <c r="B62" s="30" t="str">
        <f aca="false">IF(A62="","",Employees!B62)</f>
        <v/>
      </c>
      <c r="C62" s="27"/>
      <c r="D62" s="27"/>
      <c r="E62" s="36"/>
      <c r="F62" s="40" t="str">
        <f aca="false">IF(A62="","",IF(OR(N(D62)&gt;=Settings!$B$16,E62&lt;&gt;""),INT(N(D62)/Settings!$B$15),0))</f>
        <v/>
      </c>
      <c r="G62" s="27"/>
      <c r="H62" s="40" t="str">
        <f aca="false">IF(A62="","",MAX(0,N(C62)+F62-N(G62)))</f>
        <v/>
      </c>
      <c r="I62" s="27"/>
      <c r="J62" s="40" t="str">
        <f aca="false">IF(A62="","",IF(E62&lt;&gt;"",0,MIN(Settings!$B$17,H62-MIN(N(I62),H62))))</f>
        <v/>
      </c>
      <c r="K62" s="39" t="str">
        <f aca="false">IF(A62="","",H62-J62)</f>
        <v/>
      </c>
      <c r="L62" s="33" t="str">
        <f aca="false">IF(A62="","",IFERROR(INDEX(Employees!$G$5:$G$104,MATCH(A62,Employees!$A$5:$A$104,0)),0))</f>
        <v/>
      </c>
      <c r="M62" s="34" t="str">
        <f aca="false">IF(A62="","",ROUND(K62*L62,0))</f>
        <v/>
      </c>
      <c r="N62" s="17" t="str">
        <f aca="false">IF(OR(A62="",K62=0),"",IF(E62&lt;&gt;"","Full &amp; final (2 working days)","With January salary"))</f>
        <v/>
      </c>
    </row>
    <row r="63" customFormat="false" ht="15" hidden="false" customHeight="true" outlineLevel="0" collapsed="false">
      <c r="A63" s="30" t="str">
        <f aca="false">IF(Employees!A63="","",Employees!A63)</f>
        <v/>
      </c>
      <c r="B63" s="30" t="str">
        <f aca="false">IF(A63="","",Employees!B63)</f>
        <v/>
      </c>
      <c r="C63" s="27"/>
      <c r="D63" s="27"/>
      <c r="E63" s="36"/>
      <c r="F63" s="40" t="str">
        <f aca="false">IF(A63="","",IF(OR(N(D63)&gt;=Settings!$B$16,E63&lt;&gt;""),INT(N(D63)/Settings!$B$15),0))</f>
        <v/>
      </c>
      <c r="G63" s="27"/>
      <c r="H63" s="40" t="str">
        <f aca="false">IF(A63="","",MAX(0,N(C63)+F63-N(G63)))</f>
        <v/>
      </c>
      <c r="I63" s="27"/>
      <c r="J63" s="40" t="str">
        <f aca="false">IF(A63="","",IF(E63&lt;&gt;"",0,MIN(Settings!$B$17,H63-MIN(N(I63),H63))))</f>
        <v/>
      </c>
      <c r="K63" s="39" t="str">
        <f aca="false">IF(A63="","",H63-J63)</f>
        <v/>
      </c>
      <c r="L63" s="33" t="str">
        <f aca="false">IF(A63="","",IFERROR(INDEX(Employees!$G$5:$G$104,MATCH(A63,Employees!$A$5:$A$104,0)),0))</f>
        <v/>
      </c>
      <c r="M63" s="34" t="str">
        <f aca="false">IF(A63="","",ROUND(K63*L63,0))</f>
        <v/>
      </c>
      <c r="N63" s="17" t="str">
        <f aca="false">IF(OR(A63="",K63=0),"",IF(E63&lt;&gt;"","Full &amp; final (2 working days)","With January salary"))</f>
        <v/>
      </c>
    </row>
    <row r="64" customFormat="false" ht="15" hidden="false" customHeight="true" outlineLevel="0" collapsed="false">
      <c r="A64" s="30" t="str">
        <f aca="false">IF(Employees!A64="","",Employees!A64)</f>
        <v/>
      </c>
      <c r="B64" s="30" t="str">
        <f aca="false">IF(A64="","",Employees!B64)</f>
        <v/>
      </c>
      <c r="C64" s="27"/>
      <c r="D64" s="27"/>
      <c r="E64" s="36"/>
      <c r="F64" s="40" t="str">
        <f aca="false">IF(A64="","",IF(OR(N(D64)&gt;=Settings!$B$16,E64&lt;&gt;""),INT(N(D64)/Settings!$B$15),0))</f>
        <v/>
      </c>
      <c r="G64" s="27"/>
      <c r="H64" s="40" t="str">
        <f aca="false">IF(A64="","",MAX(0,N(C64)+F64-N(G64)))</f>
        <v/>
      </c>
      <c r="I64" s="27"/>
      <c r="J64" s="40" t="str">
        <f aca="false">IF(A64="","",IF(E64&lt;&gt;"",0,MIN(Settings!$B$17,H64-MIN(N(I64),H64))))</f>
        <v/>
      </c>
      <c r="K64" s="39" t="str">
        <f aca="false">IF(A64="","",H64-J64)</f>
        <v/>
      </c>
      <c r="L64" s="33" t="str">
        <f aca="false">IF(A64="","",IFERROR(INDEX(Employees!$G$5:$G$104,MATCH(A64,Employees!$A$5:$A$104,0)),0))</f>
        <v/>
      </c>
      <c r="M64" s="34" t="str">
        <f aca="false">IF(A64="","",ROUND(K64*L64,0))</f>
        <v/>
      </c>
      <c r="N64" s="17" t="str">
        <f aca="false">IF(OR(A64="",K64=0),"",IF(E64&lt;&gt;"","Full &amp; final (2 working days)","With January salary"))</f>
        <v/>
      </c>
    </row>
    <row r="65" customFormat="false" ht="15" hidden="false" customHeight="true" outlineLevel="0" collapsed="false">
      <c r="A65" s="30" t="str">
        <f aca="false">IF(Employees!A65="","",Employees!A65)</f>
        <v/>
      </c>
      <c r="B65" s="30" t="str">
        <f aca="false">IF(A65="","",Employees!B65)</f>
        <v/>
      </c>
      <c r="C65" s="27"/>
      <c r="D65" s="27"/>
      <c r="E65" s="36"/>
      <c r="F65" s="40" t="str">
        <f aca="false">IF(A65="","",IF(OR(N(D65)&gt;=Settings!$B$16,E65&lt;&gt;""),INT(N(D65)/Settings!$B$15),0))</f>
        <v/>
      </c>
      <c r="G65" s="27"/>
      <c r="H65" s="40" t="str">
        <f aca="false">IF(A65="","",MAX(0,N(C65)+F65-N(G65)))</f>
        <v/>
      </c>
      <c r="I65" s="27"/>
      <c r="J65" s="40" t="str">
        <f aca="false">IF(A65="","",IF(E65&lt;&gt;"",0,MIN(Settings!$B$17,H65-MIN(N(I65),H65))))</f>
        <v/>
      </c>
      <c r="K65" s="39" t="str">
        <f aca="false">IF(A65="","",H65-J65)</f>
        <v/>
      </c>
      <c r="L65" s="33" t="str">
        <f aca="false">IF(A65="","",IFERROR(INDEX(Employees!$G$5:$G$104,MATCH(A65,Employees!$A$5:$A$104,0)),0))</f>
        <v/>
      </c>
      <c r="M65" s="34" t="str">
        <f aca="false">IF(A65="","",ROUND(K65*L65,0))</f>
        <v/>
      </c>
      <c r="N65" s="17" t="str">
        <f aca="false">IF(OR(A65="",K65=0),"",IF(E65&lt;&gt;"","Full &amp; final (2 working days)","With January salary"))</f>
        <v/>
      </c>
    </row>
    <row r="66" customFormat="false" ht="15" hidden="false" customHeight="true" outlineLevel="0" collapsed="false">
      <c r="A66" s="30" t="str">
        <f aca="false">IF(Employees!A66="","",Employees!A66)</f>
        <v/>
      </c>
      <c r="B66" s="30" t="str">
        <f aca="false">IF(A66="","",Employees!B66)</f>
        <v/>
      </c>
      <c r="C66" s="27"/>
      <c r="D66" s="27"/>
      <c r="E66" s="36"/>
      <c r="F66" s="40" t="str">
        <f aca="false">IF(A66="","",IF(OR(N(D66)&gt;=Settings!$B$16,E66&lt;&gt;""),INT(N(D66)/Settings!$B$15),0))</f>
        <v/>
      </c>
      <c r="G66" s="27"/>
      <c r="H66" s="40" t="str">
        <f aca="false">IF(A66="","",MAX(0,N(C66)+F66-N(G66)))</f>
        <v/>
      </c>
      <c r="I66" s="27"/>
      <c r="J66" s="40" t="str">
        <f aca="false">IF(A66="","",IF(E66&lt;&gt;"",0,MIN(Settings!$B$17,H66-MIN(N(I66),H66))))</f>
        <v/>
      </c>
      <c r="K66" s="39" t="str">
        <f aca="false">IF(A66="","",H66-J66)</f>
        <v/>
      </c>
      <c r="L66" s="33" t="str">
        <f aca="false">IF(A66="","",IFERROR(INDEX(Employees!$G$5:$G$104,MATCH(A66,Employees!$A$5:$A$104,0)),0))</f>
        <v/>
      </c>
      <c r="M66" s="34" t="str">
        <f aca="false">IF(A66="","",ROUND(K66*L66,0))</f>
        <v/>
      </c>
      <c r="N66" s="17" t="str">
        <f aca="false">IF(OR(A66="",K66=0),"",IF(E66&lt;&gt;"","Full &amp; final (2 working days)","With January salary"))</f>
        <v/>
      </c>
    </row>
    <row r="67" customFormat="false" ht="15" hidden="false" customHeight="true" outlineLevel="0" collapsed="false">
      <c r="A67" s="30" t="str">
        <f aca="false">IF(Employees!A67="","",Employees!A67)</f>
        <v/>
      </c>
      <c r="B67" s="30" t="str">
        <f aca="false">IF(A67="","",Employees!B67)</f>
        <v/>
      </c>
      <c r="C67" s="27"/>
      <c r="D67" s="27"/>
      <c r="E67" s="36"/>
      <c r="F67" s="40" t="str">
        <f aca="false">IF(A67="","",IF(OR(N(D67)&gt;=Settings!$B$16,E67&lt;&gt;""),INT(N(D67)/Settings!$B$15),0))</f>
        <v/>
      </c>
      <c r="G67" s="27"/>
      <c r="H67" s="40" t="str">
        <f aca="false">IF(A67="","",MAX(0,N(C67)+F67-N(G67)))</f>
        <v/>
      </c>
      <c r="I67" s="27"/>
      <c r="J67" s="40" t="str">
        <f aca="false">IF(A67="","",IF(E67&lt;&gt;"",0,MIN(Settings!$B$17,H67-MIN(N(I67),H67))))</f>
        <v/>
      </c>
      <c r="K67" s="39" t="str">
        <f aca="false">IF(A67="","",H67-J67)</f>
        <v/>
      </c>
      <c r="L67" s="33" t="str">
        <f aca="false">IF(A67="","",IFERROR(INDEX(Employees!$G$5:$G$104,MATCH(A67,Employees!$A$5:$A$104,0)),0))</f>
        <v/>
      </c>
      <c r="M67" s="34" t="str">
        <f aca="false">IF(A67="","",ROUND(K67*L67,0))</f>
        <v/>
      </c>
      <c r="N67" s="17" t="str">
        <f aca="false">IF(OR(A67="",K67=0),"",IF(E67&lt;&gt;"","Full &amp; final (2 working days)","With January salary"))</f>
        <v/>
      </c>
    </row>
    <row r="68" customFormat="false" ht="15" hidden="false" customHeight="true" outlineLevel="0" collapsed="false">
      <c r="A68" s="30" t="str">
        <f aca="false">IF(Employees!A68="","",Employees!A68)</f>
        <v/>
      </c>
      <c r="B68" s="30" t="str">
        <f aca="false">IF(A68="","",Employees!B68)</f>
        <v/>
      </c>
      <c r="C68" s="27"/>
      <c r="D68" s="27"/>
      <c r="E68" s="36"/>
      <c r="F68" s="40" t="str">
        <f aca="false">IF(A68="","",IF(OR(N(D68)&gt;=Settings!$B$16,E68&lt;&gt;""),INT(N(D68)/Settings!$B$15),0))</f>
        <v/>
      </c>
      <c r="G68" s="27"/>
      <c r="H68" s="40" t="str">
        <f aca="false">IF(A68="","",MAX(0,N(C68)+F68-N(G68)))</f>
        <v/>
      </c>
      <c r="I68" s="27"/>
      <c r="J68" s="40" t="str">
        <f aca="false">IF(A68="","",IF(E68&lt;&gt;"",0,MIN(Settings!$B$17,H68-MIN(N(I68),H68))))</f>
        <v/>
      </c>
      <c r="K68" s="39" t="str">
        <f aca="false">IF(A68="","",H68-J68)</f>
        <v/>
      </c>
      <c r="L68" s="33" t="str">
        <f aca="false">IF(A68="","",IFERROR(INDEX(Employees!$G$5:$G$104,MATCH(A68,Employees!$A$5:$A$104,0)),0))</f>
        <v/>
      </c>
      <c r="M68" s="34" t="str">
        <f aca="false">IF(A68="","",ROUND(K68*L68,0))</f>
        <v/>
      </c>
      <c r="N68" s="17" t="str">
        <f aca="false">IF(OR(A68="",K68=0),"",IF(E68&lt;&gt;"","Full &amp; final (2 working days)","With January salary"))</f>
        <v/>
      </c>
    </row>
    <row r="69" customFormat="false" ht="15" hidden="false" customHeight="true" outlineLevel="0" collapsed="false">
      <c r="A69" s="30" t="str">
        <f aca="false">IF(Employees!A69="","",Employees!A69)</f>
        <v/>
      </c>
      <c r="B69" s="30" t="str">
        <f aca="false">IF(A69="","",Employees!B69)</f>
        <v/>
      </c>
      <c r="C69" s="27"/>
      <c r="D69" s="27"/>
      <c r="E69" s="36"/>
      <c r="F69" s="40" t="str">
        <f aca="false">IF(A69="","",IF(OR(N(D69)&gt;=Settings!$B$16,E69&lt;&gt;""),INT(N(D69)/Settings!$B$15),0))</f>
        <v/>
      </c>
      <c r="G69" s="27"/>
      <c r="H69" s="40" t="str">
        <f aca="false">IF(A69="","",MAX(0,N(C69)+F69-N(G69)))</f>
        <v/>
      </c>
      <c r="I69" s="27"/>
      <c r="J69" s="40" t="str">
        <f aca="false">IF(A69="","",IF(E69&lt;&gt;"",0,MIN(Settings!$B$17,H69-MIN(N(I69),H69))))</f>
        <v/>
      </c>
      <c r="K69" s="39" t="str">
        <f aca="false">IF(A69="","",H69-J69)</f>
        <v/>
      </c>
      <c r="L69" s="33" t="str">
        <f aca="false">IF(A69="","",IFERROR(INDEX(Employees!$G$5:$G$104,MATCH(A69,Employees!$A$5:$A$104,0)),0))</f>
        <v/>
      </c>
      <c r="M69" s="34" t="str">
        <f aca="false">IF(A69="","",ROUND(K69*L69,0))</f>
        <v/>
      </c>
      <c r="N69" s="17" t="str">
        <f aca="false">IF(OR(A69="",K69=0),"",IF(E69&lt;&gt;"","Full &amp; final (2 working days)","With January salary"))</f>
        <v/>
      </c>
    </row>
    <row r="70" customFormat="false" ht="15" hidden="false" customHeight="true" outlineLevel="0" collapsed="false">
      <c r="A70" s="30" t="str">
        <f aca="false">IF(Employees!A70="","",Employees!A70)</f>
        <v/>
      </c>
      <c r="B70" s="30" t="str">
        <f aca="false">IF(A70="","",Employees!B70)</f>
        <v/>
      </c>
      <c r="C70" s="27"/>
      <c r="D70" s="27"/>
      <c r="E70" s="36"/>
      <c r="F70" s="40" t="str">
        <f aca="false">IF(A70="","",IF(OR(N(D70)&gt;=Settings!$B$16,E70&lt;&gt;""),INT(N(D70)/Settings!$B$15),0))</f>
        <v/>
      </c>
      <c r="G70" s="27"/>
      <c r="H70" s="40" t="str">
        <f aca="false">IF(A70="","",MAX(0,N(C70)+F70-N(G70)))</f>
        <v/>
      </c>
      <c r="I70" s="27"/>
      <c r="J70" s="40" t="str">
        <f aca="false">IF(A70="","",IF(E70&lt;&gt;"",0,MIN(Settings!$B$17,H70-MIN(N(I70),H70))))</f>
        <v/>
      </c>
      <c r="K70" s="39" t="str">
        <f aca="false">IF(A70="","",H70-J70)</f>
        <v/>
      </c>
      <c r="L70" s="33" t="str">
        <f aca="false">IF(A70="","",IFERROR(INDEX(Employees!$G$5:$G$104,MATCH(A70,Employees!$A$5:$A$104,0)),0))</f>
        <v/>
      </c>
      <c r="M70" s="34" t="str">
        <f aca="false">IF(A70="","",ROUND(K70*L70,0))</f>
        <v/>
      </c>
      <c r="N70" s="17" t="str">
        <f aca="false">IF(OR(A70="",K70=0),"",IF(E70&lt;&gt;"","Full &amp; final (2 working days)","With January salary"))</f>
        <v/>
      </c>
    </row>
    <row r="71" customFormat="false" ht="15" hidden="false" customHeight="true" outlineLevel="0" collapsed="false">
      <c r="A71" s="30" t="str">
        <f aca="false">IF(Employees!A71="","",Employees!A71)</f>
        <v/>
      </c>
      <c r="B71" s="30" t="str">
        <f aca="false">IF(A71="","",Employees!B71)</f>
        <v/>
      </c>
      <c r="C71" s="27"/>
      <c r="D71" s="27"/>
      <c r="E71" s="36"/>
      <c r="F71" s="40" t="str">
        <f aca="false">IF(A71="","",IF(OR(N(D71)&gt;=Settings!$B$16,E71&lt;&gt;""),INT(N(D71)/Settings!$B$15),0))</f>
        <v/>
      </c>
      <c r="G71" s="27"/>
      <c r="H71" s="40" t="str">
        <f aca="false">IF(A71="","",MAX(0,N(C71)+F71-N(G71)))</f>
        <v/>
      </c>
      <c r="I71" s="27"/>
      <c r="J71" s="40" t="str">
        <f aca="false">IF(A71="","",IF(E71&lt;&gt;"",0,MIN(Settings!$B$17,H71-MIN(N(I71),H71))))</f>
        <v/>
      </c>
      <c r="K71" s="39" t="str">
        <f aca="false">IF(A71="","",H71-J71)</f>
        <v/>
      </c>
      <c r="L71" s="33" t="str">
        <f aca="false">IF(A71="","",IFERROR(INDEX(Employees!$G$5:$G$104,MATCH(A71,Employees!$A$5:$A$104,0)),0))</f>
        <v/>
      </c>
      <c r="M71" s="34" t="str">
        <f aca="false">IF(A71="","",ROUND(K71*L71,0))</f>
        <v/>
      </c>
      <c r="N71" s="17" t="str">
        <f aca="false">IF(OR(A71="",K71=0),"",IF(E71&lt;&gt;"","Full &amp; final (2 working days)","With January salary"))</f>
        <v/>
      </c>
    </row>
    <row r="72" customFormat="false" ht="15" hidden="false" customHeight="true" outlineLevel="0" collapsed="false">
      <c r="A72" s="30" t="str">
        <f aca="false">IF(Employees!A72="","",Employees!A72)</f>
        <v/>
      </c>
      <c r="B72" s="30" t="str">
        <f aca="false">IF(A72="","",Employees!B72)</f>
        <v/>
      </c>
      <c r="C72" s="27"/>
      <c r="D72" s="27"/>
      <c r="E72" s="36"/>
      <c r="F72" s="40" t="str">
        <f aca="false">IF(A72="","",IF(OR(N(D72)&gt;=Settings!$B$16,E72&lt;&gt;""),INT(N(D72)/Settings!$B$15),0))</f>
        <v/>
      </c>
      <c r="G72" s="27"/>
      <c r="H72" s="40" t="str">
        <f aca="false">IF(A72="","",MAX(0,N(C72)+F72-N(G72)))</f>
        <v/>
      </c>
      <c r="I72" s="27"/>
      <c r="J72" s="40" t="str">
        <f aca="false">IF(A72="","",IF(E72&lt;&gt;"",0,MIN(Settings!$B$17,H72-MIN(N(I72),H72))))</f>
        <v/>
      </c>
      <c r="K72" s="39" t="str">
        <f aca="false">IF(A72="","",H72-J72)</f>
        <v/>
      </c>
      <c r="L72" s="33" t="str">
        <f aca="false">IF(A72="","",IFERROR(INDEX(Employees!$G$5:$G$104,MATCH(A72,Employees!$A$5:$A$104,0)),0))</f>
        <v/>
      </c>
      <c r="M72" s="34" t="str">
        <f aca="false">IF(A72="","",ROUND(K72*L72,0))</f>
        <v/>
      </c>
      <c r="N72" s="17" t="str">
        <f aca="false">IF(OR(A72="",K72=0),"",IF(E72&lt;&gt;"","Full &amp; final (2 working days)","With January salary"))</f>
        <v/>
      </c>
    </row>
    <row r="73" customFormat="false" ht="15" hidden="false" customHeight="true" outlineLevel="0" collapsed="false">
      <c r="A73" s="30" t="str">
        <f aca="false">IF(Employees!A73="","",Employees!A73)</f>
        <v/>
      </c>
      <c r="B73" s="30" t="str">
        <f aca="false">IF(A73="","",Employees!B73)</f>
        <v/>
      </c>
      <c r="C73" s="27"/>
      <c r="D73" s="27"/>
      <c r="E73" s="36"/>
      <c r="F73" s="40" t="str">
        <f aca="false">IF(A73="","",IF(OR(N(D73)&gt;=Settings!$B$16,E73&lt;&gt;""),INT(N(D73)/Settings!$B$15),0))</f>
        <v/>
      </c>
      <c r="G73" s="27"/>
      <c r="H73" s="40" t="str">
        <f aca="false">IF(A73="","",MAX(0,N(C73)+F73-N(G73)))</f>
        <v/>
      </c>
      <c r="I73" s="27"/>
      <c r="J73" s="40" t="str">
        <f aca="false">IF(A73="","",IF(E73&lt;&gt;"",0,MIN(Settings!$B$17,H73-MIN(N(I73),H73))))</f>
        <v/>
      </c>
      <c r="K73" s="39" t="str">
        <f aca="false">IF(A73="","",H73-J73)</f>
        <v/>
      </c>
      <c r="L73" s="33" t="str">
        <f aca="false">IF(A73="","",IFERROR(INDEX(Employees!$G$5:$G$104,MATCH(A73,Employees!$A$5:$A$104,0)),0))</f>
        <v/>
      </c>
      <c r="M73" s="34" t="str">
        <f aca="false">IF(A73="","",ROUND(K73*L73,0))</f>
        <v/>
      </c>
      <c r="N73" s="17" t="str">
        <f aca="false">IF(OR(A73="",K73=0),"",IF(E73&lt;&gt;"","Full &amp; final (2 working days)","With January salary"))</f>
        <v/>
      </c>
    </row>
    <row r="74" customFormat="false" ht="15" hidden="false" customHeight="true" outlineLevel="0" collapsed="false">
      <c r="A74" s="30" t="str">
        <f aca="false">IF(Employees!A74="","",Employees!A74)</f>
        <v/>
      </c>
      <c r="B74" s="30" t="str">
        <f aca="false">IF(A74="","",Employees!B74)</f>
        <v/>
      </c>
      <c r="C74" s="27"/>
      <c r="D74" s="27"/>
      <c r="E74" s="36"/>
      <c r="F74" s="40" t="str">
        <f aca="false">IF(A74="","",IF(OR(N(D74)&gt;=Settings!$B$16,E74&lt;&gt;""),INT(N(D74)/Settings!$B$15),0))</f>
        <v/>
      </c>
      <c r="G74" s="27"/>
      <c r="H74" s="40" t="str">
        <f aca="false">IF(A74="","",MAX(0,N(C74)+F74-N(G74)))</f>
        <v/>
      </c>
      <c r="I74" s="27"/>
      <c r="J74" s="40" t="str">
        <f aca="false">IF(A74="","",IF(E74&lt;&gt;"",0,MIN(Settings!$B$17,H74-MIN(N(I74),H74))))</f>
        <v/>
      </c>
      <c r="K74" s="39" t="str">
        <f aca="false">IF(A74="","",H74-J74)</f>
        <v/>
      </c>
      <c r="L74" s="33" t="str">
        <f aca="false">IF(A74="","",IFERROR(INDEX(Employees!$G$5:$G$104,MATCH(A74,Employees!$A$5:$A$104,0)),0))</f>
        <v/>
      </c>
      <c r="M74" s="34" t="str">
        <f aca="false">IF(A74="","",ROUND(K74*L74,0))</f>
        <v/>
      </c>
      <c r="N74" s="17" t="str">
        <f aca="false">IF(OR(A74="",K74=0),"",IF(E74&lt;&gt;"","Full &amp; final (2 working days)","With January salary"))</f>
        <v/>
      </c>
    </row>
    <row r="75" customFormat="false" ht="15" hidden="false" customHeight="true" outlineLevel="0" collapsed="false">
      <c r="A75" s="30" t="str">
        <f aca="false">IF(Employees!A75="","",Employees!A75)</f>
        <v/>
      </c>
      <c r="B75" s="30" t="str">
        <f aca="false">IF(A75="","",Employees!B75)</f>
        <v/>
      </c>
      <c r="C75" s="27"/>
      <c r="D75" s="27"/>
      <c r="E75" s="36"/>
      <c r="F75" s="40" t="str">
        <f aca="false">IF(A75="","",IF(OR(N(D75)&gt;=Settings!$B$16,E75&lt;&gt;""),INT(N(D75)/Settings!$B$15),0))</f>
        <v/>
      </c>
      <c r="G75" s="27"/>
      <c r="H75" s="40" t="str">
        <f aca="false">IF(A75="","",MAX(0,N(C75)+F75-N(G75)))</f>
        <v/>
      </c>
      <c r="I75" s="27"/>
      <c r="J75" s="40" t="str">
        <f aca="false">IF(A75="","",IF(E75&lt;&gt;"",0,MIN(Settings!$B$17,H75-MIN(N(I75),H75))))</f>
        <v/>
      </c>
      <c r="K75" s="39" t="str">
        <f aca="false">IF(A75="","",H75-J75)</f>
        <v/>
      </c>
      <c r="L75" s="33" t="str">
        <f aca="false">IF(A75="","",IFERROR(INDEX(Employees!$G$5:$G$104,MATCH(A75,Employees!$A$5:$A$104,0)),0))</f>
        <v/>
      </c>
      <c r="M75" s="34" t="str">
        <f aca="false">IF(A75="","",ROUND(K75*L75,0))</f>
        <v/>
      </c>
      <c r="N75" s="17" t="str">
        <f aca="false">IF(OR(A75="",K75=0),"",IF(E75&lt;&gt;"","Full &amp; final (2 working days)","With January salary"))</f>
        <v/>
      </c>
    </row>
    <row r="76" customFormat="false" ht="15" hidden="false" customHeight="true" outlineLevel="0" collapsed="false">
      <c r="A76" s="30" t="str">
        <f aca="false">IF(Employees!A76="","",Employees!A76)</f>
        <v/>
      </c>
      <c r="B76" s="30" t="str">
        <f aca="false">IF(A76="","",Employees!B76)</f>
        <v/>
      </c>
      <c r="C76" s="27"/>
      <c r="D76" s="27"/>
      <c r="E76" s="36"/>
      <c r="F76" s="40" t="str">
        <f aca="false">IF(A76="","",IF(OR(N(D76)&gt;=Settings!$B$16,E76&lt;&gt;""),INT(N(D76)/Settings!$B$15),0))</f>
        <v/>
      </c>
      <c r="G76" s="27"/>
      <c r="H76" s="40" t="str">
        <f aca="false">IF(A76="","",MAX(0,N(C76)+F76-N(G76)))</f>
        <v/>
      </c>
      <c r="I76" s="27"/>
      <c r="J76" s="40" t="str">
        <f aca="false">IF(A76="","",IF(E76&lt;&gt;"",0,MIN(Settings!$B$17,H76-MIN(N(I76),H76))))</f>
        <v/>
      </c>
      <c r="K76" s="39" t="str">
        <f aca="false">IF(A76="","",H76-J76)</f>
        <v/>
      </c>
      <c r="L76" s="33" t="str">
        <f aca="false">IF(A76="","",IFERROR(INDEX(Employees!$G$5:$G$104,MATCH(A76,Employees!$A$5:$A$104,0)),0))</f>
        <v/>
      </c>
      <c r="M76" s="34" t="str">
        <f aca="false">IF(A76="","",ROUND(K76*L76,0))</f>
        <v/>
      </c>
      <c r="N76" s="17" t="str">
        <f aca="false">IF(OR(A76="",K76=0),"",IF(E76&lt;&gt;"","Full &amp; final (2 working days)","With January salary"))</f>
        <v/>
      </c>
    </row>
    <row r="77" customFormat="false" ht="15" hidden="false" customHeight="true" outlineLevel="0" collapsed="false">
      <c r="A77" s="30" t="str">
        <f aca="false">IF(Employees!A77="","",Employees!A77)</f>
        <v/>
      </c>
      <c r="B77" s="30" t="str">
        <f aca="false">IF(A77="","",Employees!B77)</f>
        <v/>
      </c>
      <c r="C77" s="27"/>
      <c r="D77" s="27"/>
      <c r="E77" s="36"/>
      <c r="F77" s="40" t="str">
        <f aca="false">IF(A77="","",IF(OR(N(D77)&gt;=Settings!$B$16,E77&lt;&gt;""),INT(N(D77)/Settings!$B$15),0))</f>
        <v/>
      </c>
      <c r="G77" s="27"/>
      <c r="H77" s="40" t="str">
        <f aca="false">IF(A77="","",MAX(0,N(C77)+F77-N(G77)))</f>
        <v/>
      </c>
      <c r="I77" s="27"/>
      <c r="J77" s="40" t="str">
        <f aca="false">IF(A77="","",IF(E77&lt;&gt;"",0,MIN(Settings!$B$17,H77-MIN(N(I77),H77))))</f>
        <v/>
      </c>
      <c r="K77" s="39" t="str">
        <f aca="false">IF(A77="","",H77-J77)</f>
        <v/>
      </c>
      <c r="L77" s="33" t="str">
        <f aca="false">IF(A77="","",IFERROR(INDEX(Employees!$G$5:$G$104,MATCH(A77,Employees!$A$5:$A$104,0)),0))</f>
        <v/>
      </c>
      <c r="M77" s="34" t="str">
        <f aca="false">IF(A77="","",ROUND(K77*L77,0))</f>
        <v/>
      </c>
      <c r="N77" s="17" t="str">
        <f aca="false">IF(OR(A77="",K77=0),"",IF(E77&lt;&gt;"","Full &amp; final (2 working days)","With January salary"))</f>
        <v/>
      </c>
    </row>
    <row r="78" customFormat="false" ht="15" hidden="false" customHeight="true" outlineLevel="0" collapsed="false">
      <c r="A78" s="30" t="str">
        <f aca="false">IF(Employees!A78="","",Employees!A78)</f>
        <v/>
      </c>
      <c r="B78" s="30" t="str">
        <f aca="false">IF(A78="","",Employees!B78)</f>
        <v/>
      </c>
      <c r="C78" s="27"/>
      <c r="D78" s="27"/>
      <c r="E78" s="36"/>
      <c r="F78" s="40" t="str">
        <f aca="false">IF(A78="","",IF(OR(N(D78)&gt;=Settings!$B$16,E78&lt;&gt;""),INT(N(D78)/Settings!$B$15),0))</f>
        <v/>
      </c>
      <c r="G78" s="27"/>
      <c r="H78" s="40" t="str">
        <f aca="false">IF(A78="","",MAX(0,N(C78)+F78-N(G78)))</f>
        <v/>
      </c>
      <c r="I78" s="27"/>
      <c r="J78" s="40" t="str">
        <f aca="false">IF(A78="","",IF(E78&lt;&gt;"",0,MIN(Settings!$B$17,H78-MIN(N(I78),H78))))</f>
        <v/>
      </c>
      <c r="K78" s="39" t="str">
        <f aca="false">IF(A78="","",H78-J78)</f>
        <v/>
      </c>
      <c r="L78" s="33" t="str">
        <f aca="false">IF(A78="","",IFERROR(INDEX(Employees!$G$5:$G$104,MATCH(A78,Employees!$A$5:$A$104,0)),0))</f>
        <v/>
      </c>
      <c r="M78" s="34" t="str">
        <f aca="false">IF(A78="","",ROUND(K78*L78,0))</f>
        <v/>
      </c>
      <c r="N78" s="17" t="str">
        <f aca="false">IF(OR(A78="",K78=0),"",IF(E78&lt;&gt;"","Full &amp; final (2 working days)","With January salary"))</f>
        <v/>
      </c>
    </row>
    <row r="79" customFormat="false" ht="15" hidden="false" customHeight="true" outlineLevel="0" collapsed="false">
      <c r="A79" s="30" t="str">
        <f aca="false">IF(Employees!A79="","",Employees!A79)</f>
        <v/>
      </c>
      <c r="B79" s="30" t="str">
        <f aca="false">IF(A79="","",Employees!B79)</f>
        <v/>
      </c>
      <c r="C79" s="27"/>
      <c r="D79" s="27"/>
      <c r="E79" s="36"/>
      <c r="F79" s="40" t="str">
        <f aca="false">IF(A79="","",IF(OR(N(D79)&gt;=Settings!$B$16,E79&lt;&gt;""),INT(N(D79)/Settings!$B$15),0))</f>
        <v/>
      </c>
      <c r="G79" s="27"/>
      <c r="H79" s="40" t="str">
        <f aca="false">IF(A79="","",MAX(0,N(C79)+F79-N(G79)))</f>
        <v/>
      </c>
      <c r="I79" s="27"/>
      <c r="J79" s="40" t="str">
        <f aca="false">IF(A79="","",IF(E79&lt;&gt;"",0,MIN(Settings!$B$17,H79-MIN(N(I79),H79))))</f>
        <v/>
      </c>
      <c r="K79" s="39" t="str">
        <f aca="false">IF(A79="","",H79-J79)</f>
        <v/>
      </c>
      <c r="L79" s="33" t="str">
        <f aca="false">IF(A79="","",IFERROR(INDEX(Employees!$G$5:$G$104,MATCH(A79,Employees!$A$5:$A$104,0)),0))</f>
        <v/>
      </c>
      <c r="M79" s="34" t="str">
        <f aca="false">IF(A79="","",ROUND(K79*L79,0))</f>
        <v/>
      </c>
      <c r="N79" s="17" t="str">
        <f aca="false">IF(OR(A79="",K79=0),"",IF(E79&lt;&gt;"","Full &amp; final (2 working days)","With January salary"))</f>
        <v/>
      </c>
    </row>
    <row r="80" customFormat="false" ht="15" hidden="false" customHeight="true" outlineLevel="0" collapsed="false">
      <c r="A80" s="30" t="str">
        <f aca="false">IF(Employees!A80="","",Employees!A80)</f>
        <v/>
      </c>
      <c r="B80" s="30" t="str">
        <f aca="false">IF(A80="","",Employees!B80)</f>
        <v/>
      </c>
      <c r="C80" s="27"/>
      <c r="D80" s="27"/>
      <c r="E80" s="36"/>
      <c r="F80" s="40" t="str">
        <f aca="false">IF(A80="","",IF(OR(N(D80)&gt;=Settings!$B$16,E80&lt;&gt;""),INT(N(D80)/Settings!$B$15),0))</f>
        <v/>
      </c>
      <c r="G80" s="27"/>
      <c r="H80" s="40" t="str">
        <f aca="false">IF(A80="","",MAX(0,N(C80)+F80-N(G80)))</f>
        <v/>
      </c>
      <c r="I80" s="27"/>
      <c r="J80" s="40" t="str">
        <f aca="false">IF(A80="","",IF(E80&lt;&gt;"",0,MIN(Settings!$B$17,H80-MIN(N(I80),H80))))</f>
        <v/>
      </c>
      <c r="K80" s="39" t="str">
        <f aca="false">IF(A80="","",H80-J80)</f>
        <v/>
      </c>
      <c r="L80" s="33" t="str">
        <f aca="false">IF(A80="","",IFERROR(INDEX(Employees!$G$5:$G$104,MATCH(A80,Employees!$A$5:$A$104,0)),0))</f>
        <v/>
      </c>
      <c r="M80" s="34" t="str">
        <f aca="false">IF(A80="","",ROUND(K80*L80,0))</f>
        <v/>
      </c>
      <c r="N80" s="17" t="str">
        <f aca="false">IF(OR(A80="",K80=0),"",IF(E80&lt;&gt;"","Full &amp; final (2 working days)","With January salary"))</f>
        <v/>
      </c>
    </row>
    <row r="81" customFormat="false" ht="15" hidden="false" customHeight="true" outlineLevel="0" collapsed="false">
      <c r="A81" s="30" t="str">
        <f aca="false">IF(Employees!A81="","",Employees!A81)</f>
        <v/>
      </c>
      <c r="B81" s="30" t="str">
        <f aca="false">IF(A81="","",Employees!B81)</f>
        <v/>
      </c>
      <c r="C81" s="27"/>
      <c r="D81" s="27"/>
      <c r="E81" s="36"/>
      <c r="F81" s="40" t="str">
        <f aca="false">IF(A81="","",IF(OR(N(D81)&gt;=Settings!$B$16,E81&lt;&gt;""),INT(N(D81)/Settings!$B$15),0))</f>
        <v/>
      </c>
      <c r="G81" s="27"/>
      <c r="H81" s="40" t="str">
        <f aca="false">IF(A81="","",MAX(0,N(C81)+F81-N(G81)))</f>
        <v/>
      </c>
      <c r="I81" s="27"/>
      <c r="J81" s="40" t="str">
        <f aca="false">IF(A81="","",IF(E81&lt;&gt;"",0,MIN(Settings!$B$17,H81-MIN(N(I81),H81))))</f>
        <v/>
      </c>
      <c r="K81" s="39" t="str">
        <f aca="false">IF(A81="","",H81-J81)</f>
        <v/>
      </c>
      <c r="L81" s="33" t="str">
        <f aca="false">IF(A81="","",IFERROR(INDEX(Employees!$G$5:$G$104,MATCH(A81,Employees!$A$5:$A$104,0)),0))</f>
        <v/>
      </c>
      <c r="M81" s="34" t="str">
        <f aca="false">IF(A81="","",ROUND(K81*L81,0))</f>
        <v/>
      </c>
      <c r="N81" s="17" t="str">
        <f aca="false">IF(OR(A81="",K81=0),"",IF(E81&lt;&gt;"","Full &amp; final (2 working days)","With January salary"))</f>
        <v/>
      </c>
    </row>
    <row r="82" customFormat="false" ht="15" hidden="false" customHeight="true" outlineLevel="0" collapsed="false">
      <c r="A82" s="30" t="str">
        <f aca="false">IF(Employees!A82="","",Employees!A82)</f>
        <v/>
      </c>
      <c r="B82" s="30" t="str">
        <f aca="false">IF(A82="","",Employees!B82)</f>
        <v/>
      </c>
      <c r="C82" s="27"/>
      <c r="D82" s="27"/>
      <c r="E82" s="36"/>
      <c r="F82" s="40" t="str">
        <f aca="false">IF(A82="","",IF(OR(N(D82)&gt;=Settings!$B$16,E82&lt;&gt;""),INT(N(D82)/Settings!$B$15),0))</f>
        <v/>
      </c>
      <c r="G82" s="27"/>
      <c r="H82" s="40" t="str">
        <f aca="false">IF(A82="","",MAX(0,N(C82)+F82-N(G82)))</f>
        <v/>
      </c>
      <c r="I82" s="27"/>
      <c r="J82" s="40" t="str">
        <f aca="false">IF(A82="","",IF(E82&lt;&gt;"",0,MIN(Settings!$B$17,H82-MIN(N(I82),H82))))</f>
        <v/>
      </c>
      <c r="K82" s="39" t="str">
        <f aca="false">IF(A82="","",H82-J82)</f>
        <v/>
      </c>
      <c r="L82" s="33" t="str">
        <f aca="false">IF(A82="","",IFERROR(INDEX(Employees!$G$5:$G$104,MATCH(A82,Employees!$A$5:$A$104,0)),0))</f>
        <v/>
      </c>
      <c r="M82" s="34" t="str">
        <f aca="false">IF(A82="","",ROUND(K82*L82,0))</f>
        <v/>
      </c>
      <c r="N82" s="17" t="str">
        <f aca="false">IF(OR(A82="",K82=0),"",IF(E82&lt;&gt;"","Full &amp; final (2 working days)","With January salary"))</f>
        <v/>
      </c>
    </row>
    <row r="83" customFormat="false" ht="15" hidden="false" customHeight="true" outlineLevel="0" collapsed="false">
      <c r="A83" s="30" t="str">
        <f aca="false">IF(Employees!A83="","",Employees!A83)</f>
        <v/>
      </c>
      <c r="B83" s="30" t="str">
        <f aca="false">IF(A83="","",Employees!B83)</f>
        <v/>
      </c>
      <c r="C83" s="27"/>
      <c r="D83" s="27"/>
      <c r="E83" s="36"/>
      <c r="F83" s="40" t="str">
        <f aca="false">IF(A83="","",IF(OR(N(D83)&gt;=Settings!$B$16,E83&lt;&gt;""),INT(N(D83)/Settings!$B$15),0))</f>
        <v/>
      </c>
      <c r="G83" s="27"/>
      <c r="H83" s="40" t="str">
        <f aca="false">IF(A83="","",MAX(0,N(C83)+F83-N(G83)))</f>
        <v/>
      </c>
      <c r="I83" s="27"/>
      <c r="J83" s="40" t="str">
        <f aca="false">IF(A83="","",IF(E83&lt;&gt;"",0,MIN(Settings!$B$17,H83-MIN(N(I83),H83))))</f>
        <v/>
      </c>
      <c r="K83" s="39" t="str">
        <f aca="false">IF(A83="","",H83-J83)</f>
        <v/>
      </c>
      <c r="L83" s="33" t="str">
        <f aca="false">IF(A83="","",IFERROR(INDEX(Employees!$G$5:$G$104,MATCH(A83,Employees!$A$5:$A$104,0)),0))</f>
        <v/>
      </c>
      <c r="M83" s="34" t="str">
        <f aca="false">IF(A83="","",ROUND(K83*L83,0))</f>
        <v/>
      </c>
      <c r="N83" s="17" t="str">
        <f aca="false">IF(OR(A83="",K83=0),"",IF(E83&lt;&gt;"","Full &amp; final (2 working days)","With January salary"))</f>
        <v/>
      </c>
    </row>
    <row r="84" customFormat="false" ht="15" hidden="false" customHeight="true" outlineLevel="0" collapsed="false">
      <c r="A84" s="30" t="str">
        <f aca="false">IF(Employees!A84="","",Employees!A84)</f>
        <v/>
      </c>
      <c r="B84" s="30" t="str">
        <f aca="false">IF(A84="","",Employees!B84)</f>
        <v/>
      </c>
      <c r="C84" s="27"/>
      <c r="D84" s="27"/>
      <c r="E84" s="36"/>
      <c r="F84" s="40" t="str">
        <f aca="false">IF(A84="","",IF(OR(N(D84)&gt;=Settings!$B$16,E84&lt;&gt;""),INT(N(D84)/Settings!$B$15),0))</f>
        <v/>
      </c>
      <c r="G84" s="27"/>
      <c r="H84" s="40" t="str">
        <f aca="false">IF(A84="","",MAX(0,N(C84)+F84-N(G84)))</f>
        <v/>
      </c>
      <c r="I84" s="27"/>
      <c r="J84" s="40" t="str">
        <f aca="false">IF(A84="","",IF(E84&lt;&gt;"",0,MIN(Settings!$B$17,H84-MIN(N(I84),H84))))</f>
        <v/>
      </c>
      <c r="K84" s="39" t="str">
        <f aca="false">IF(A84="","",H84-J84)</f>
        <v/>
      </c>
      <c r="L84" s="33" t="str">
        <f aca="false">IF(A84="","",IFERROR(INDEX(Employees!$G$5:$G$104,MATCH(A84,Employees!$A$5:$A$104,0)),0))</f>
        <v/>
      </c>
      <c r="M84" s="34" t="str">
        <f aca="false">IF(A84="","",ROUND(K84*L84,0))</f>
        <v/>
      </c>
      <c r="N84" s="17" t="str">
        <f aca="false">IF(OR(A84="",K84=0),"",IF(E84&lt;&gt;"","Full &amp; final (2 working days)","With January salary"))</f>
        <v/>
      </c>
    </row>
    <row r="85" customFormat="false" ht="15" hidden="false" customHeight="true" outlineLevel="0" collapsed="false">
      <c r="A85" s="30" t="str">
        <f aca="false">IF(Employees!A85="","",Employees!A85)</f>
        <v/>
      </c>
      <c r="B85" s="30" t="str">
        <f aca="false">IF(A85="","",Employees!B85)</f>
        <v/>
      </c>
      <c r="C85" s="27"/>
      <c r="D85" s="27"/>
      <c r="E85" s="36"/>
      <c r="F85" s="40" t="str">
        <f aca="false">IF(A85="","",IF(OR(N(D85)&gt;=Settings!$B$16,E85&lt;&gt;""),INT(N(D85)/Settings!$B$15),0))</f>
        <v/>
      </c>
      <c r="G85" s="27"/>
      <c r="H85" s="40" t="str">
        <f aca="false">IF(A85="","",MAX(0,N(C85)+F85-N(G85)))</f>
        <v/>
      </c>
      <c r="I85" s="27"/>
      <c r="J85" s="40" t="str">
        <f aca="false">IF(A85="","",IF(E85&lt;&gt;"",0,MIN(Settings!$B$17,H85-MIN(N(I85),H85))))</f>
        <v/>
      </c>
      <c r="K85" s="39" t="str">
        <f aca="false">IF(A85="","",H85-J85)</f>
        <v/>
      </c>
      <c r="L85" s="33" t="str">
        <f aca="false">IF(A85="","",IFERROR(INDEX(Employees!$G$5:$G$104,MATCH(A85,Employees!$A$5:$A$104,0)),0))</f>
        <v/>
      </c>
      <c r="M85" s="34" t="str">
        <f aca="false">IF(A85="","",ROUND(K85*L85,0))</f>
        <v/>
      </c>
      <c r="N85" s="17" t="str">
        <f aca="false">IF(OR(A85="",K85=0),"",IF(E85&lt;&gt;"","Full &amp; final (2 working days)","With January salary"))</f>
        <v/>
      </c>
    </row>
    <row r="86" customFormat="false" ht="15" hidden="false" customHeight="true" outlineLevel="0" collapsed="false">
      <c r="A86" s="30" t="str">
        <f aca="false">IF(Employees!A86="","",Employees!A86)</f>
        <v/>
      </c>
      <c r="B86" s="30" t="str">
        <f aca="false">IF(A86="","",Employees!B86)</f>
        <v/>
      </c>
      <c r="C86" s="27"/>
      <c r="D86" s="27"/>
      <c r="E86" s="36"/>
      <c r="F86" s="40" t="str">
        <f aca="false">IF(A86="","",IF(OR(N(D86)&gt;=Settings!$B$16,E86&lt;&gt;""),INT(N(D86)/Settings!$B$15),0))</f>
        <v/>
      </c>
      <c r="G86" s="27"/>
      <c r="H86" s="40" t="str">
        <f aca="false">IF(A86="","",MAX(0,N(C86)+F86-N(G86)))</f>
        <v/>
      </c>
      <c r="I86" s="27"/>
      <c r="J86" s="40" t="str">
        <f aca="false">IF(A86="","",IF(E86&lt;&gt;"",0,MIN(Settings!$B$17,H86-MIN(N(I86),H86))))</f>
        <v/>
      </c>
      <c r="K86" s="39" t="str">
        <f aca="false">IF(A86="","",H86-J86)</f>
        <v/>
      </c>
      <c r="L86" s="33" t="str">
        <f aca="false">IF(A86="","",IFERROR(INDEX(Employees!$G$5:$G$104,MATCH(A86,Employees!$A$5:$A$104,0)),0))</f>
        <v/>
      </c>
      <c r="M86" s="34" t="str">
        <f aca="false">IF(A86="","",ROUND(K86*L86,0))</f>
        <v/>
      </c>
      <c r="N86" s="17" t="str">
        <f aca="false">IF(OR(A86="",K86=0),"",IF(E86&lt;&gt;"","Full &amp; final (2 working days)","With January salary"))</f>
        <v/>
      </c>
    </row>
    <row r="87" customFormat="false" ht="15" hidden="false" customHeight="true" outlineLevel="0" collapsed="false">
      <c r="A87" s="30" t="str">
        <f aca="false">IF(Employees!A87="","",Employees!A87)</f>
        <v/>
      </c>
      <c r="B87" s="30" t="str">
        <f aca="false">IF(A87="","",Employees!B87)</f>
        <v/>
      </c>
      <c r="C87" s="27"/>
      <c r="D87" s="27"/>
      <c r="E87" s="36"/>
      <c r="F87" s="40" t="str">
        <f aca="false">IF(A87="","",IF(OR(N(D87)&gt;=Settings!$B$16,E87&lt;&gt;""),INT(N(D87)/Settings!$B$15),0))</f>
        <v/>
      </c>
      <c r="G87" s="27"/>
      <c r="H87" s="40" t="str">
        <f aca="false">IF(A87="","",MAX(0,N(C87)+F87-N(G87)))</f>
        <v/>
      </c>
      <c r="I87" s="27"/>
      <c r="J87" s="40" t="str">
        <f aca="false">IF(A87="","",IF(E87&lt;&gt;"",0,MIN(Settings!$B$17,H87-MIN(N(I87),H87))))</f>
        <v/>
      </c>
      <c r="K87" s="39" t="str">
        <f aca="false">IF(A87="","",H87-J87)</f>
        <v/>
      </c>
      <c r="L87" s="33" t="str">
        <f aca="false">IF(A87="","",IFERROR(INDEX(Employees!$G$5:$G$104,MATCH(A87,Employees!$A$5:$A$104,0)),0))</f>
        <v/>
      </c>
      <c r="M87" s="34" t="str">
        <f aca="false">IF(A87="","",ROUND(K87*L87,0))</f>
        <v/>
      </c>
      <c r="N87" s="17" t="str">
        <f aca="false">IF(OR(A87="",K87=0),"",IF(E87&lt;&gt;"","Full &amp; final (2 working days)","With January salary"))</f>
        <v/>
      </c>
    </row>
    <row r="88" customFormat="false" ht="15" hidden="false" customHeight="true" outlineLevel="0" collapsed="false">
      <c r="A88" s="30" t="str">
        <f aca="false">IF(Employees!A88="","",Employees!A88)</f>
        <v/>
      </c>
      <c r="B88" s="30" t="str">
        <f aca="false">IF(A88="","",Employees!B88)</f>
        <v/>
      </c>
      <c r="C88" s="27"/>
      <c r="D88" s="27"/>
      <c r="E88" s="36"/>
      <c r="F88" s="40" t="str">
        <f aca="false">IF(A88="","",IF(OR(N(D88)&gt;=Settings!$B$16,E88&lt;&gt;""),INT(N(D88)/Settings!$B$15),0))</f>
        <v/>
      </c>
      <c r="G88" s="27"/>
      <c r="H88" s="40" t="str">
        <f aca="false">IF(A88="","",MAX(0,N(C88)+F88-N(G88)))</f>
        <v/>
      </c>
      <c r="I88" s="27"/>
      <c r="J88" s="40" t="str">
        <f aca="false">IF(A88="","",IF(E88&lt;&gt;"",0,MIN(Settings!$B$17,H88-MIN(N(I88),H88))))</f>
        <v/>
      </c>
      <c r="K88" s="39" t="str">
        <f aca="false">IF(A88="","",H88-J88)</f>
        <v/>
      </c>
      <c r="L88" s="33" t="str">
        <f aca="false">IF(A88="","",IFERROR(INDEX(Employees!$G$5:$G$104,MATCH(A88,Employees!$A$5:$A$104,0)),0))</f>
        <v/>
      </c>
      <c r="M88" s="34" t="str">
        <f aca="false">IF(A88="","",ROUND(K88*L88,0))</f>
        <v/>
      </c>
      <c r="N88" s="17" t="str">
        <f aca="false">IF(OR(A88="",K88=0),"",IF(E88&lt;&gt;"","Full &amp; final (2 working days)","With January salary"))</f>
        <v/>
      </c>
    </row>
    <row r="89" customFormat="false" ht="15" hidden="false" customHeight="true" outlineLevel="0" collapsed="false">
      <c r="A89" s="30" t="str">
        <f aca="false">IF(Employees!A89="","",Employees!A89)</f>
        <v/>
      </c>
      <c r="B89" s="30" t="str">
        <f aca="false">IF(A89="","",Employees!B89)</f>
        <v/>
      </c>
      <c r="C89" s="27"/>
      <c r="D89" s="27"/>
      <c r="E89" s="36"/>
      <c r="F89" s="40" t="str">
        <f aca="false">IF(A89="","",IF(OR(N(D89)&gt;=Settings!$B$16,E89&lt;&gt;""),INT(N(D89)/Settings!$B$15),0))</f>
        <v/>
      </c>
      <c r="G89" s="27"/>
      <c r="H89" s="40" t="str">
        <f aca="false">IF(A89="","",MAX(0,N(C89)+F89-N(G89)))</f>
        <v/>
      </c>
      <c r="I89" s="27"/>
      <c r="J89" s="40" t="str">
        <f aca="false">IF(A89="","",IF(E89&lt;&gt;"",0,MIN(Settings!$B$17,H89-MIN(N(I89),H89))))</f>
        <v/>
      </c>
      <c r="K89" s="39" t="str">
        <f aca="false">IF(A89="","",H89-J89)</f>
        <v/>
      </c>
      <c r="L89" s="33" t="str">
        <f aca="false">IF(A89="","",IFERROR(INDEX(Employees!$G$5:$G$104,MATCH(A89,Employees!$A$5:$A$104,0)),0))</f>
        <v/>
      </c>
      <c r="M89" s="34" t="str">
        <f aca="false">IF(A89="","",ROUND(K89*L89,0))</f>
        <v/>
      </c>
      <c r="N89" s="17" t="str">
        <f aca="false">IF(OR(A89="",K89=0),"",IF(E89&lt;&gt;"","Full &amp; final (2 working days)","With January salary"))</f>
        <v/>
      </c>
    </row>
    <row r="90" customFormat="false" ht="15" hidden="false" customHeight="true" outlineLevel="0" collapsed="false">
      <c r="A90" s="30" t="str">
        <f aca="false">IF(Employees!A90="","",Employees!A90)</f>
        <v/>
      </c>
      <c r="B90" s="30" t="str">
        <f aca="false">IF(A90="","",Employees!B90)</f>
        <v/>
      </c>
      <c r="C90" s="27"/>
      <c r="D90" s="27"/>
      <c r="E90" s="36"/>
      <c r="F90" s="40" t="str">
        <f aca="false">IF(A90="","",IF(OR(N(D90)&gt;=Settings!$B$16,E90&lt;&gt;""),INT(N(D90)/Settings!$B$15),0))</f>
        <v/>
      </c>
      <c r="G90" s="27"/>
      <c r="H90" s="40" t="str">
        <f aca="false">IF(A90="","",MAX(0,N(C90)+F90-N(G90)))</f>
        <v/>
      </c>
      <c r="I90" s="27"/>
      <c r="J90" s="40" t="str">
        <f aca="false">IF(A90="","",IF(E90&lt;&gt;"",0,MIN(Settings!$B$17,H90-MIN(N(I90),H90))))</f>
        <v/>
      </c>
      <c r="K90" s="39" t="str">
        <f aca="false">IF(A90="","",H90-J90)</f>
        <v/>
      </c>
      <c r="L90" s="33" t="str">
        <f aca="false">IF(A90="","",IFERROR(INDEX(Employees!$G$5:$G$104,MATCH(A90,Employees!$A$5:$A$104,0)),0))</f>
        <v/>
      </c>
      <c r="M90" s="34" t="str">
        <f aca="false">IF(A90="","",ROUND(K90*L90,0))</f>
        <v/>
      </c>
      <c r="N90" s="17" t="str">
        <f aca="false">IF(OR(A90="",K90=0),"",IF(E90&lt;&gt;"","Full &amp; final (2 working days)","With January salary"))</f>
        <v/>
      </c>
    </row>
    <row r="91" customFormat="false" ht="15" hidden="false" customHeight="true" outlineLevel="0" collapsed="false">
      <c r="A91" s="30" t="str">
        <f aca="false">IF(Employees!A91="","",Employees!A91)</f>
        <v/>
      </c>
      <c r="B91" s="30" t="str">
        <f aca="false">IF(A91="","",Employees!B91)</f>
        <v/>
      </c>
      <c r="C91" s="27"/>
      <c r="D91" s="27"/>
      <c r="E91" s="36"/>
      <c r="F91" s="40" t="str">
        <f aca="false">IF(A91="","",IF(OR(N(D91)&gt;=Settings!$B$16,E91&lt;&gt;""),INT(N(D91)/Settings!$B$15),0))</f>
        <v/>
      </c>
      <c r="G91" s="27"/>
      <c r="H91" s="40" t="str">
        <f aca="false">IF(A91="","",MAX(0,N(C91)+F91-N(G91)))</f>
        <v/>
      </c>
      <c r="I91" s="27"/>
      <c r="J91" s="40" t="str">
        <f aca="false">IF(A91="","",IF(E91&lt;&gt;"",0,MIN(Settings!$B$17,H91-MIN(N(I91),H91))))</f>
        <v/>
      </c>
      <c r="K91" s="39" t="str">
        <f aca="false">IF(A91="","",H91-J91)</f>
        <v/>
      </c>
      <c r="L91" s="33" t="str">
        <f aca="false">IF(A91="","",IFERROR(INDEX(Employees!$G$5:$G$104,MATCH(A91,Employees!$A$5:$A$104,0)),0))</f>
        <v/>
      </c>
      <c r="M91" s="34" t="str">
        <f aca="false">IF(A91="","",ROUND(K91*L91,0))</f>
        <v/>
      </c>
      <c r="N91" s="17" t="str">
        <f aca="false">IF(OR(A91="",K91=0),"",IF(E91&lt;&gt;"","Full &amp; final (2 working days)","With January salary"))</f>
        <v/>
      </c>
    </row>
    <row r="92" customFormat="false" ht="15" hidden="false" customHeight="true" outlineLevel="0" collapsed="false">
      <c r="A92" s="30" t="str">
        <f aca="false">IF(Employees!A92="","",Employees!A92)</f>
        <v/>
      </c>
      <c r="B92" s="30" t="str">
        <f aca="false">IF(A92="","",Employees!B92)</f>
        <v/>
      </c>
      <c r="C92" s="27"/>
      <c r="D92" s="27"/>
      <c r="E92" s="36"/>
      <c r="F92" s="40" t="str">
        <f aca="false">IF(A92="","",IF(OR(N(D92)&gt;=Settings!$B$16,E92&lt;&gt;""),INT(N(D92)/Settings!$B$15),0))</f>
        <v/>
      </c>
      <c r="G92" s="27"/>
      <c r="H92" s="40" t="str">
        <f aca="false">IF(A92="","",MAX(0,N(C92)+F92-N(G92)))</f>
        <v/>
      </c>
      <c r="I92" s="27"/>
      <c r="J92" s="40" t="str">
        <f aca="false">IF(A92="","",IF(E92&lt;&gt;"",0,MIN(Settings!$B$17,H92-MIN(N(I92),H92))))</f>
        <v/>
      </c>
      <c r="K92" s="39" t="str">
        <f aca="false">IF(A92="","",H92-J92)</f>
        <v/>
      </c>
      <c r="L92" s="33" t="str">
        <f aca="false">IF(A92="","",IFERROR(INDEX(Employees!$G$5:$G$104,MATCH(A92,Employees!$A$5:$A$104,0)),0))</f>
        <v/>
      </c>
      <c r="M92" s="34" t="str">
        <f aca="false">IF(A92="","",ROUND(K92*L92,0))</f>
        <v/>
      </c>
      <c r="N92" s="17" t="str">
        <f aca="false">IF(OR(A92="",K92=0),"",IF(E92&lt;&gt;"","Full &amp; final (2 working days)","With January salary"))</f>
        <v/>
      </c>
    </row>
    <row r="93" customFormat="false" ht="15" hidden="false" customHeight="true" outlineLevel="0" collapsed="false">
      <c r="A93" s="30" t="str">
        <f aca="false">IF(Employees!A93="","",Employees!A93)</f>
        <v/>
      </c>
      <c r="B93" s="30" t="str">
        <f aca="false">IF(A93="","",Employees!B93)</f>
        <v/>
      </c>
      <c r="C93" s="27"/>
      <c r="D93" s="27"/>
      <c r="E93" s="36"/>
      <c r="F93" s="40" t="str">
        <f aca="false">IF(A93="","",IF(OR(N(D93)&gt;=Settings!$B$16,E93&lt;&gt;""),INT(N(D93)/Settings!$B$15),0))</f>
        <v/>
      </c>
      <c r="G93" s="27"/>
      <c r="H93" s="40" t="str">
        <f aca="false">IF(A93="","",MAX(0,N(C93)+F93-N(G93)))</f>
        <v/>
      </c>
      <c r="I93" s="27"/>
      <c r="J93" s="40" t="str">
        <f aca="false">IF(A93="","",IF(E93&lt;&gt;"",0,MIN(Settings!$B$17,H93-MIN(N(I93),H93))))</f>
        <v/>
      </c>
      <c r="K93" s="39" t="str">
        <f aca="false">IF(A93="","",H93-J93)</f>
        <v/>
      </c>
      <c r="L93" s="33" t="str">
        <f aca="false">IF(A93="","",IFERROR(INDEX(Employees!$G$5:$G$104,MATCH(A93,Employees!$A$5:$A$104,0)),0))</f>
        <v/>
      </c>
      <c r="M93" s="34" t="str">
        <f aca="false">IF(A93="","",ROUND(K93*L93,0))</f>
        <v/>
      </c>
      <c r="N93" s="17" t="str">
        <f aca="false">IF(OR(A93="",K93=0),"",IF(E93&lt;&gt;"","Full &amp; final (2 working days)","With January salary"))</f>
        <v/>
      </c>
    </row>
    <row r="94" customFormat="false" ht="15" hidden="false" customHeight="true" outlineLevel="0" collapsed="false">
      <c r="A94" s="30" t="str">
        <f aca="false">IF(Employees!A94="","",Employees!A94)</f>
        <v/>
      </c>
      <c r="B94" s="30" t="str">
        <f aca="false">IF(A94="","",Employees!B94)</f>
        <v/>
      </c>
      <c r="C94" s="27"/>
      <c r="D94" s="27"/>
      <c r="E94" s="36"/>
      <c r="F94" s="40" t="str">
        <f aca="false">IF(A94="","",IF(OR(N(D94)&gt;=Settings!$B$16,E94&lt;&gt;""),INT(N(D94)/Settings!$B$15),0))</f>
        <v/>
      </c>
      <c r="G94" s="27"/>
      <c r="H94" s="40" t="str">
        <f aca="false">IF(A94="","",MAX(0,N(C94)+F94-N(G94)))</f>
        <v/>
      </c>
      <c r="I94" s="27"/>
      <c r="J94" s="40" t="str">
        <f aca="false">IF(A94="","",IF(E94&lt;&gt;"",0,MIN(Settings!$B$17,H94-MIN(N(I94),H94))))</f>
        <v/>
      </c>
      <c r="K94" s="39" t="str">
        <f aca="false">IF(A94="","",H94-J94)</f>
        <v/>
      </c>
      <c r="L94" s="33" t="str">
        <f aca="false">IF(A94="","",IFERROR(INDEX(Employees!$G$5:$G$104,MATCH(A94,Employees!$A$5:$A$104,0)),0))</f>
        <v/>
      </c>
      <c r="M94" s="34" t="str">
        <f aca="false">IF(A94="","",ROUND(K94*L94,0))</f>
        <v/>
      </c>
      <c r="N94" s="17" t="str">
        <f aca="false">IF(OR(A94="",K94=0),"",IF(E94&lt;&gt;"","Full &amp; final (2 working days)","With January salary"))</f>
        <v/>
      </c>
    </row>
    <row r="95" customFormat="false" ht="15" hidden="false" customHeight="true" outlineLevel="0" collapsed="false">
      <c r="A95" s="30" t="str">
        <f aca="false">IF(Employees!A95="","",Employees!A95)</f>
        <v/>
      </c>
      <c r="B95" s="30" t="str">
        <f aca="false">IF(A95="","",Employees!B95)</f>
        <v/>
      </c>
      <c r="C95" s="27"/>
      <c r="D95" s="27"/>
      <c r="E95" s="36"/>
      <c r="F95" s="40" t="str">
        <f aca="false">IF(A95="","",IF(OR(N(D95)&gt;=Settings!$B$16,E95&lt;&gt;""),INT(N(D95)/Settings!$B$15),0))</f>
        <v/>
      </c>
      <c r="G95" s="27"/>
      <c r="H95" s="40" t="str">
        <f aca="false">IF(A95="","",MAX(0,N(C95)+F95-N(G95)))</f>
        <v/>
      </c>
      <c r="I95" s="27"/>
      <c r="J95" s="40" t="str">
        <f aca="false">IF(A95="","",IF(E95&lt;&gt;"",0,MIN(Settings!$B$17,H95-MIN(N(I95),H95))))</f>
        <v/>
      </c>
      <c r="K95" s="39" t="str">
        <f aca="false">IF(A95="","",H95-J95)</f>
        <v/>
      </c>
      <c r="L95" s="33" t="str">
        <f aca="false">IF(A95="","",IFERROR(INDEX(Employees!$G$5:$G$104,MATCH(A95,Employees!$A$5:$A$104,0)),0))</f>
        <v/>
      </c>
      <c r="M95" s="34" t="str">
        <f aca="false">IF(A95="","",ROUND(K95*L95,0))</f>
        <v/>
      </c>
      <c r="N95" s="17" t="str">
        <f aca="false">IF(OR(A95="",K95=0),"",IF(E95&lt;&gt;"","Full &amp; final (2 working days)","With January salary"))</f>
        <v/>
      </c>
    </row>
    <row r="96" customFormat="false" ht="15" hidden="false" customHeight="true" outlineLevel="0" collapsed="false">
      <c r="A96" s="30" t="str">
        <f aca="false">IF(Employees!A96="","",Employees!A96)</f>
        <v/>
      </c>
      <c r="B96" s="30" t="str">
        <f aca="false">IF(A96="","",Employees!B96)</f>
        <v/>
      </c>
      <c r="C96" s="27"/>
      <c r="D96" s="27"/>
      <c r="E96" s="36"/>
      <c r="F96" s="40" t="str">
        <f aca="false">IF(A96="","",IF(OR(N(D96)&gt;=Settings!$B$16,E96&lt;&gt;""),INT(N(D96)/Settings!$B$15),0))</f>
        <v/>
      </c>
      <c r="G96" s="27"/>
      <c r="H96" s="40" t="str">
        <f aca="false">IF(A96="","",MAX(0,N(C96)+F96-N(G96)))</f>
        <v/>
      </c>
      <c r="I96" s="27"/>
      <c r="J96" s="40" t="str">
        <f aca="false">IF(A96="","",IF(E96&lt;&gt;"",0,MIN(Settings!$B$17,H96-MIN(N(I96),H96))))</f>
        <v/>
      </c>
      <c r="K96" s="39" t="str">
        <f aca="false">IF(A96="","",H96-J96)</f>
        <v/>
      </c>
      <c r="L96" s="33" t="str">
        <f aca="false">IF(A96="","",IFERROR(INDEX(Employees!$G$5:$G$104,MATCH(A96,Employees!$A$5:$A$104,0)),0))</f>
        <v/>
      </c>
      <c r="M96" s="34" t="str">
        <f aca="false">IF(A96="","",ROUND(K96*L96,0))</f>
        <v/>
      </c>
      <c r="N96" s="17" t="str">
        <f aca="false">IF(OR(A96="",K96=0),"",IF(E96&lt;&gt;"","Full &amp; final (2 working days)","With January salary"))</f>
        <v/>
      </c>
    </row>
    <row r="97" customFormat="false" ht="15" hidden="false" customHeight="true" outlineLevel="0" collapsed="false">
      <c r="A97" s="30" t="str">
        <f aca="false">IF(Employees!A97="","",Employees!A97)</f>
        <v/>
      </c>
      <c r="B97" s="30" t="str">
        <f aca="false">IF(A97="","",Employees!B97)</f>
        <v/>
      </c>
      <c r="C97" s="27"/>
      <c r="D97" s="27"/>
      <c r="E97" s="36"/>
      <c r="F97" s="40" t="str">
        <f aca="false">IF(A97="","",IF(OR(N(D97)&gt;=Settings!$B$16,E97&lt;&gt;""),INT(N(D97)/Settings!$B$15),0))</f>
        <v/>
      </c>
      <c r="G97" s="27"/>
      <c r="H97" s="40" t="str">
        <f aca="false">IF(A97="","",MAX(0,N(C97)+F97-N(G97)))</f>
        <v/>
      </c>
      <c r="I97" s="27"/>
      <c r="J97" s="40" t="str">
        <f aca="false">IF(A97="","",IF(E97&lt;&gt;"",0,MIN(Settings!$B$17,H97-MIN(N(I97),H97))))</f>
        <v/>
      </c>
      <c r="K97" s="39" t="str">
        <f aca="false">IF(A97="","",H97-J97)</f>
        <v/>
      </c>
      <c r="L97" s="33" t="str">
        <f aca="false">IF(A97="","",IFERROR(INDEX(Employees!$G$5:$G$104,MATCH(A97,Employees!$A$5:$A$104,0)),0))</f>
        <v/>
      </c>
      <c r="M97" s="34" t="str">
        <f aca="false">IF(A97="","",ROUND(K97*L97,0))</f>
        <v/>
      </c>
      <c r="N97" s="17" t="str">
        <f aca="false">IF(OR(A97="",K97=0),"",IF(E97&lt;&gt;"","Full &amp; final (2 working days)","With January salary"))</f>
        <v/>
      </c>
    </row>
    <row r="98" customFormat="false" ht="15" hidden="false" customHeight="true" outlineLevel="0" collapsed="false">
      <c r="A98" s="30" t="str">
        <f aca="false">IF(Employees!A98="","",Employees!A98)</f>
        <v/>
      </c>
      <c r="B98" s="30" t="str">
        <f aca="false">IF(A98="","",Employees!B98)</f>
        <v/>
      </c>
      <c r="C98" s="27"/>
      <c r="D98" s="27"/>
      <c r="E98" s="36"/>
      <c r="F98" s="40" t="str">
        <f aca="false">IF(A98="","",IF(OR(N(D98)&gt;=Settings!$B$16,E98&lt;&gt;""),INT(N(D98)/Settings!$B$15),0))</f>
        <v/>
      </c>
      <c r="G98" s="27"/>
      <c r="H98" s="40" t="str">
        <f aca="false">IF(A98="","",MAX(0,N(C98)+F98-N(G98)))</f>
        <v/>
      </c>
      <c r="I98" s="27"/>
      <c r="J98" s="40" t="str">
        <f aca="false">IF(A98="","",IF(E98&lt;&gt;"",0,MIN(Settings!$B$17,H98-MIN(N(I98),H98))))</f>
        <v/>
      </c>
      <c r="K98" s="39" t="str">
        <f aca="false">IF(A98="","",H98-J98)</f>
        <v/>
      </c>
      <c r="L98" s="33" t="str">
        <f aca="false">IF(A98="","",IFERROR(INDEX(Employees!$G$5:$G$104,MATCH(A98,Employees!$A$5:$A$104,0)),0))</f>
        <v/>
      </c>
      <c r="M98" s="34" t="str">
        <f aca="false">IF(A98="","",ROUND(K98*L98,0))</f>
        <v/>
      </c>
      <c r="N98" s="17" t="str">
        <f aca="false">IF(OR(A98="",K98=0),"",IF(E98&lt;&gt;"","Full &amp; final (2 working days)","With January salary"))</f>
        <v/>
      </c>
    </row>
    <row r="99" customFormat="false" ht="15" hidden="false" customHeight="true" outlineLevel="0" collapsed="false">
      <c r="A99" s="30" t="str">
        <f aca="false">IF(Employees!A99="","",Employees!A99)</f>
        <v/>
      </c>
      <c r="B99" s="30" t="str">
        <f aca="false">IF(A99="","",Employees!B99)</f>
        <v/>
      </c>
      <c r="C99" s="27"/>
      <c r="D99" s="27"/>
      <c r="E99" s="36"/>
      <c r="F99" s="40" t="str">
        <f aca="false">IF(A99="","",IF(OR(N(D99)&gt;=Settings!$B$16,E99&lt;&gt;""),INT(N(D99)/Settings!$B$15),0))</f>
        <v/>
      </c>
      <c r="G99" s="27"/>
      <c r="H99" s="40" t="str">
        <f aca="false">IF(A99="","",MAX(0,N(C99)+F99-N(G99)))</f>
        <v/>
      </c>
      <c r="I99" s="27"/>
      <c r="J99" s="40" t="str">
        <f aca="false">IF(A99="","",IF(E99&lt;&gt;"",0,MIN(Settings!$B$17,H99-MIN(N(I99),H99))))</f>
        <v/>
      </c>
      <c r="K99" s="39" t="str">
        <f aca="false">IF(A99="","",H99-J99)</f>
        <v/>
      </c>
      <c r="L99" s="33" t="str">
        <f aca="false">IF(A99="","",IFERROR(INDEX(Employees!$G$5:$G$104,MATCH(A99,Employees!$A$5:$A$104,0)),0))</f>
        <v/>
      </c>
      <c r="M99" s="34" t="str">
        <f aca="false">IF(A99="","",ROUND(K99*L99,0))</f>
        <v/>
      </c>
      <c r="N99" s="17" t="str">
        <f aca="false">IF(OR(A99="",K99=0),"",IF(E99&lt;&gt;"","Full &amp; final (2 working days)","With January salary"))</f>
        <v/>
      </c>
    </row>
    <row r="100" customFormat="false" ht="15" hidden="false" customHeight="true" outlineLevel="0" collapsed="false">
      <c r="A100" s="30" t="str">
        <f aca="false">IF(Employees!A100="","",Employees!A100)</f>
        <v/>
      </c>
      <c r="B100" s="30" t="str">
        <f aca="false">IF(A100="","",Employees!B100)</f>
        <v/>
      </c>
      <c r="C100" s="27"/>
      <c r="D100" s="27"/>
      <c r="E100" s="36"/>
      <c r="F100" s="40" t="str">
        <f aca="false">IF(A100="","",IF(OR(N(D100)&gt;=Settings!$B$16,E100&lt;&gt;""),INT(N(D100)/Settings!$B$15),0))</f>
        <v/>
      </c>
      <c r="G100" s="27"/>
      <c r="H100" s="40" t="str">
        <f aca="false">IF(A100="","",MAX(0,N(C100)+F100-N(G100)))</f>
        <v/>
      </c>
      <c r="I100" s="27"/>
      <c r="J100" s="40" t="str">
        <f aca="false">IF(A100="","",IF(E100&lt;&gt;"",0,MIN(Settings!$B$17,H100-MIN(N(I100),H100))))</f>
        <v/>
      </c>
      <c r="K100" s="39" t="str">
        <f aca="false">IF(A100="","",H100-J100)</f>
        <v/>
      </c>
      <c r="L100" s="33" t="str">
        <f aca="false">IF(A100="","",IFERROR(INDEX(Employees!$G$5:$G$104,MATCH(A100,Employees!$A$5:$A$104,0)),0))</f>
        <v/>
      </c>
      <c r="M100" s="34" t="str">
        <f aca="false">IF(A100="","",ROUND(K100*L100,0))</f>
        <v/>
      </c>
      <c r="N100" s="17" t="str">
        <f aca="false">IF(OR(A100="",K100=0),"",IF(E100&lt;&gt;"","Full &amp; final (2 working days)","With January salary"))</f>
        <v/>
      </c>
    </row>
    <row r="101" customFormat="false" ht="15" hidden="false" customHeight="true" outlineLevel="0" collapsed="false">
      <c r="A101" s="30" t="str">
        <f aca="false">IF(Employees!A101="","",Employees!A101)</f>
        <v/>
      </c>
      <c r="B101" s="30" t="str">
        <f aca="false">IF(A101="","",Employees!B101)</f>
        <v/>
      </c>
      <c r="C101" s="27"/>
      <c r="D101" s="27"/>
      <c r="E101" s="36"/>
      <c r="F101" s="40" t="str">
        <f aca="false">IF(A101="","",IF(OR(N(D101)&gt;=Settings!$B$16,E101&lt;&gt;""),INT(N(D101)/Settings!$B$15),0))</f>
        <v/>
      </c>
      <c r="G101" s="27"/>
      <c r="H101" s="40" t="str">
        <f aca="false">IF(A101="","",MAX(0,N(C101)+F101-N(G101)))</f>
        <v/>
      </c>
      <c r="I101" s="27"/>
      <c r="J101" s="40" t="str">
        <f aca="false">IF(A101="","",IF(E101&lt;&gt;"",0,MIN(Settings!$B$17,H101-MIN(N(I101),H101))))</f>
        <v/>
      </c>
      <c r="K101" s="39" t="str">
        <f aca="false">IF(A101="","",H101-J101)</f>
        <v/>
      </c>
      <c r="L101" s="33" t="str">
        <f aca="false">IF(A101="","",IFERROR(INDEX(Employees!$G$5:$G$104,MATCH(A101,Employees!$A$5:$A$104,0)),0))</f>
        <v/>
      </c>
      <c r="M101" s="34" t="str">
        <f aca="false">IF(A101="","",ROUND(K101*L101,0))</f>
        <v/>
      </c>
      <c r="N101" s="17" t="str">
        <f aca="false">IF(OR(A101="",K101=0),"",IF(E101&lt;&gt;"","Full &amp; final (2 working days)","With January salary"))</f>
        <v/>
      </c>
    </row>
    <row r="102" customFormat="false" ht="15" hidden="false" customHeight="true" outlineLevel="0" collapsed="false">
      <c r="A102" s="30" t="str">
        <f aca="false">IF(Employees!A102="","",Employees!A102)</f>
        <v/>
      </c>
      <c r="B102" s="30" t="str">
        <f aca="false">IF(A102="","",Employees!B102)</f>
        <v/>
      </c>
      <c r="C102" s="27"/>
      <c r="D102" s="27"/>
      <c r="E102" s="36"/>
      <c r="F102" s="40" t="str">
        <f aca="false">IF(A102="","",IF(OR(N(D102)&gt;=Settings!$B$16,E102&lt;&gt;""),INT(N(D102)/Settings!$B$15),0))</f>
        <v/>
      </c>
      <c r="G102" s="27"/>
      <c r="H102" s="40" t="str">
        <f aca="false">IF(A102="","",MAX(0,N(C102)+F102-N(G102)))</f>
        <v/>
      </c>
      <c r="I102" s="27"/>
      <c r="J102" s="40" t="str">
        <f aca="false">IF(A102="","",IF(E102&lt;&gt;"",0,MIN(Settings!$B$17,H102-MIN(N(I102),H102))))</f>
        <v/>
      </c>
      <c r="K102" s="39" t="str">
        <f aca="false">IF(A102="","",H102-J102)</f>
        <v/>
      </c>
      <c r="L102" s="33" t="str">
        <f aca="false">IF(A102="","",IFERROR(INDEX(Employees!$G$5:$G$104,MATCH(A102,Employees!$A$5:$A$104,0)),0))</f>
        <v/>
      </c>
      <c r="M102" s="34" t="str">
        <f aca="false">IF(A102="","",ROUND(K102*L102,0))</f>
        <v/>
      </c>
      <c r="N102" s="17" t="str">
        <f aca="false">IF(OR(A102="",K102=0),"",IF(E102&lt;&gt;"","Full &amp; final (2 working days)","With January salary"))</f>
        <v/>
      </c>
    </row>
    <row r="103" customFormat="false" ht="15" hidden="false" customHeight="true" outlineLevel="0" collapsed="false">
      <c r="A103" s="30" t="str">
        <f aca="false">IF(Employees!A103="","",Employees!A103)</f>
        <v/>
      </c>
      <c r="B103" s="30" t="str">
        <f aca="false">IF(A103="","",Employees!B103)</f>
        <v/>
      </c>
      <c r="C103" s="27"/>
      <c r="D103" s="27"/>
      <c r="E103" s="36"/>
      <c r="F103" s="40" t="str">
        <f aca="false">IF(A103="","",IF(OR(N(D103)&gt;=Settings!$B$16,E103&lt;&gt;""),INT(N(D103)/Settings!$B$15),0))</f>
        <v/>
      </c>
      <c r="G103" s="27"/>
      <c r="H103" s="40" t="str">
        <f aca="false">IF(A103="","",MAX(0,N(C103)+F103-N(G103)))</f>
        <v/>
      </c>
      <c r="I103" s="27"/>
      <c r="J103" s="40" t="str">
        <f aca="false">IF(A103="","",IF(E103&lt;&gt;"",0,MIN(Settings!$B$17,H103-MIN(N(I103),H103))))</f>
        <v/>
      </c>
      <c r="K103" s="39" t="str">
        <f aca="false">IF(A103="","",H103-J103)</f>
        <v/>
      </c>
      <c r="L103" s="33" t="str">
        <f aca="false">IF(A103="","",IFERROR(INDEX(Employees!$G$5:$G$104,MATCH(A103,Employees!$A$5:$A$104,0)),0))</f>
        <v/>
      </c>
      <c r="M103" s="34" t="str">
        <f aca="false">IF(A103="","",ROUND(K103*L103,0))</f>
        <v/>
      </c>
      <c r="N103" s="17" t="str">
        <f aca="false">IF(OR(A103="",K103=0),"",IF(E103&lt;&gt;"","Full &amp; final (2 working days)","With January salary"))</f>
        <v/>
      </c>
    </row>
    <row r="104" customFormat="false" ht="15" hidden="false" customHeight="true" outlineLevel="0" collapsed="false">
      <c r="A104" s="30" t="str">
        <f aca="false">IF(Employees!A104="","",Employees!A104)</f>
        <v/>
      </c>
      <c r="B104" s="30" t="str">
        <f aca="false">IF(A104="","",Employees!B104)</f>
        <v/>
      </c>
      <c r="C104" s="27"/>
      <c r="D104" s="27"/>
      <c r="E104" s="36"/>
      <c r="F104" s="40" t="str">
        <f aca="false">IF(A104="","",IF(OR(N(D104)&gt;=Settings!$B$16,E104&lt;&gt;""),INT(N(D104)/Settings!$B$15),0))</f>
        <v/>
      </c>
      <c r="G104" s="27"/>
      <c r="H104" s="40" t="str">
        <f aca="false">IF(A104="","",MAX(0,N(C104)+F104-N(G104)))</f>
        <v/>
      </c>
      <c r="I104" s="27"/>
      <c r="J104" s="40" t="str">
        <f aca="false">IF(A104="","",IF(E104&lt;&gt;"",0,MIN(Settings!$B$17,H104-MIN(N(I104),H104))))</f>
        <v/>
      </c>
      <c r="K104" s="39" t="str">
        <f aca="false">IF(A104="","",H104-J104)</f>
        <v/>
      </c>
      <c r="L104" s="33" t="str">
        <f aca="false">IF(A104="","",IFERROR(INDEX(Employees!$G$5:$G$104,MATCH(A104,Employees!$A$5:$A$104,0)),0))</f>
        <v/>
      </c>
      <c r="M104" s="34" t="str">
        <f aca="false">IF(A104="","",ROUND(K104*L104,0))</f>
        <v/>
      </c>
      <c r="N104" s="17" t="str">
        <f aca="false">IF(OR(A104="",K104=0),"",IF(E104&lt;&gt;"","Full &amp; final (2 working days)","With January salary"))</f>
        <v/>
      </c>
    </row>
    <row r="105" customFormat="false" ht="15" hidden="false" customHeight="true" outlineLevel="0" collapsed="false">
      <c r="A105" s="4" t="s">
        <v>138</v>
      </c>
      <c r="C105" s="41" t="n">
        <f aca="false">SUM(C5:C104)</f>
        <v>139</v>
      </c>
      <c r="F105" s="41" t="n">
        <f aca="false">SUM(F5:F104)</f>
        <v>93</v>
      </c>
      <c r="G105" s="41" t="n">
        <f aca="false">SUM(G5:G104)</f>
        <v>48</v>
      </c>
      <c r="H105" s="41" t="n">
        <f aca="false">SUM(H5:H104)</f>
        <v>184</v>
      </c>
      <c r="J105" s="41" t="n">
        <f aca="false">SUM(J5:J104)</f>
        <v>132</v>
      </c>
      <c r="K105" s="41" t="n">
        <f aca="false">SUM(K5:K104)</f>
        <v>52</v>
      </c>
      <c r="M105" s="42" t="n">
        <f aca="false">SUM(M5:M104)</f>
        <v>26861</v>
      </c>
    </row>
    <row r="107" customFormat="false" ht="15" hidden="false" customHeight="true" outlineLevel="0" collapsed="false">
      <c r="A107" s="3" t="s">
        <v>153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4" t="s">
        <v>154</v>
      </c>
    </row>
    <row r="4" customFormat="false" ht="15" hidden="false" customHeight="false" outlineLevel="0" collapsed="false">
      <c r="B4" s="45" t="s">
        <v>155</v>
      </c>
    </row>
    <row r="5" customFormat="false" ht="23.85" hidden="false" customHeight="false" outlineLevel="0" collapsed="false">
      <c r="B5" s="46" t="s">
        <v>156</v>
      </c>
    </row>
    <row r="6" customFormat="false" ht="23.85" hidden="false" customHeight="false" outlineLevel="0" collapsed="false">
      <c r="B6" s="46" t="s">
        <v>157</v>
      </c>
    </row>
    <row r="7" customFormat="false" ht="15" hidden="false" customHeight="false" outlineLevel="0" collapsed="false">
      <c r="B7" s="46" t="s">
        <v>158</v>
      </c>
    </row>
    <row r="9" customFormat="false" ht="15" hidden="false" customHeight="false" outlineLevel="0" collapsed="false">
      <c r="B9" s="45" t="s">
        <v>159</v>
      </c>
    </row>
    <row r="10" customFormat="false" ht="15" hidden="false" customHeight="false" outlineLevel="0" collapsed="false">
      <c r="B10" s="47" t="s">
        <v>160</v>
      </c>
    </row>
    <row r="12" customFormat="false" ht="15" hidden="false" customHeight="false" outlineLevel="0" collapsed="false">
      <c r="B12" s="48" t="s">
        <v>161</v>
      </c>
    </row>
  </sheetData>
  <hyperlinks>
    <hyperlink ref="B10" r:id="rId1" display="Get it at https://pblab.in/templates/leave-encashment-overtime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2026-10-14T04:43:40Z</dcterms:created>
  <dc:creator>PB Lab</dc:creator>
  <dc:description/>
  <cp:keywords>PB Lab pblab.in Excel template India</cp:keywords>
  <dc:language>en-US</dc:language>
  <cp:lastModifiedBy/>
  <dcterms:modified xsi:type="dcterms:W3CDTF">2026-10-14T04:43:43Z</dcterms:modified>
  <cp:revision>0</cp:revision>
  <dc:subject>Overtime at twice the ordinary rate of wages and annual leave encashment under the labour codes: an overtime register with the 8-hour day and the quarterly cap, monthly overtime pay by employee, and leave earned, carried forward and encashed at year end or on exit.</dc:subject>
  <dc:title>Leave Encashment &amp; Overtime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