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AR Invoices" sheetId="2" state="visible" r:id="rId4"/>
    <sheet name="Customer Summary" sheetId="3" state="visible" r:id="rId5"/>
    <sheet name="Get Pr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<sst xmlns="http://schemas.openxmlformats.org/spreadsheetml/2006/main" count="118" uniqueCount="105">
  <si>
    <t xml:space="preserve">Receivables &amp; Payables Ageing</t>
  </si>
  <si>
    <t xml:space="preserve">Invoice-wise debtors ageing as on any date with a customer summary – and in Pro, creditors ageing with the MSME 45-day flag and an expected credit loss provision matrix.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</si>
  <si>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</si>
  <si>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</si>
  <si>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</si>
  <si>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</si>
  <si>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Ages your open sales invoices as on any date into Not due, 0-30, 31-60, 61-90, 91-180 and over 180 days past due, and builds a customer-wise summary automatically – the list of customers updates as you add invoices.</t>
  </si>
  <si>
    <t xml:space="preserve">How to use</t>
  </si>
  <si>
    <t xml:space="preserve">1. AR Invoices</t>
  </si>
  <si>
    <t xml:space="preserve">Set the company and the ageing date. Enter or paste open invoices: customer, invoice number, date, amount, amount received so far and credit days.</t>
  </si>
  <si>
    <t xml:space="preserve">2. Customer Summary</t>
  </si>
  <si>
    <t xml:space="preserve">Shows each customer's outstanding by bucket, share of the total and a follow-up comment. The check at the bottom must be zero.</t>
  </si>
  <si>
    <t xml:space="preserve">3. Use it</t>
  </si>
  <si>
    <t xml:space="preserve">Send reminders for 31-90 day items, escalate items over 90 days and review the provision for doubtful debts.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</si>
  <si>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</si>
  <si>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</si>
  <si>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</si>
  <si>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</si>
  <si>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</si>
  <si>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</si>
  <si>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</si>
  <si>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</si>
  <si>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</si>
  <si>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</si>
  <si>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Ageing basis</t>
  </si>
  <si>
    <t xml:space="preserve">Days overdue are counted from the due date (invoice date + credit days). Not due = within the credit period.</t>
  </si>
  <si>
    <t xml:space="preserve">Capacity</t>
  </si>
  <si>
    <t xml:space="preserve">600 invoices and 150 customers.</t>
  </si>
  <si>
    <t xml:space="preserve">Assumptions in the sample data</t>
  </si>
  <si>
    <t xml:space="preserve">Electrical contractor in Raipur; ageing as on 30 September 2026. One invoice from November 2025 is more than 180 days overdue.</t>
  </si>
  <si>
    <t xml:space="preserve">Pro edition includes</t>
  </si>
  <si>
    <t xml:space="preserve">✔</t>
  </si>
  <si>
    <t xml:space="preserve">AP Ageing with MSME check – due dates capped at 45 days for registered micro/small suppliers (15 days without a written agreement), overdue flag, estimated interest u/s 16 of the MSMED Act and the s.43B(h) disallowance risk at year end</t>
  </si>
  <si>
    <t xml:space="preserve">ECL Provision Matrix – expected credit loss on receivables by ageing bucket (Ind AS 109 simplified approach) with the entry needed for the period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</si>
  <si>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</si>
  <si>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</si>
  <si>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</si>
  <si>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</si>
  <si>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</si>
  <si>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</si>
  <si>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</si>
  <si>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</si>
  <si>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</si>
  <si>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</si>
  <si>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</si>
  <si>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</si>
  <si>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Receivables – open invoices</t>
  </si>
  <si>
    <t xml:space="preserve">PB Lab · pblab.in/templates</t>
  </si>
  <si>
    <t xml:space="preserve">Enter or paste open sales invoices (yellow). Received = amount collected against the invoice so far.</t>
  </si>
  <si>
    <t xml:space="preserve">Company</t>
  </si>
  <si>
    <t xml:space="preserve">Mahamaya Electricals Private Limited</t>
  </si>
  <si>
    <t xml:space="preserve">Ageing as on</t>
  </si>
  <si>
    <t xml:space="preserve">Customer</t>
  </si>
  <si>
    <t xml:space="preserve">Invoice no.</t>
  </si>
  <si>
    <t xml:space="preserve">Invoice date</t>
  </si>
  <si>
    <t xml:space="preserve">Invoice amount (₹)</t>
  </si>
  <si>
    <t xml:space="preserve">Received (₹)</t>
  </si>
  <si>
    <t xml:space="preserve">Credit days</t>
  </si>
  <si>
    <t xml:space="preserve">Due date</t>
  </si>
  <si>
    <t xml:space="preserve">Outstanding (₹)</t>
  </si>
  <si>
    <t xml:space="preserve">Days overdue</t>
  </si>
  <si>
    <t xml:space="preserve">Bucket</t>
  </si>
  <si>
    <t xml:space="preserve">Shree Balaji Builders</t>
  </si>
  <si>
    <t xml:space="preserve">MEP/26/101</t>
  </si>
  <si>
    <t xml:space="preserve">MEP/26/131</t>
  </si>
  <si>
    <t xml:space="preserve">MEP/26/172</t>
  </si>
  <si>
    <t xml:space="preserve">Raipur Smart City Ltd</t>
  </si>
  <si>
    <t xml:space="preserve">MEP/26/088</t>
  </si>
  <si>
    <t xml:space="preserve">MEP/26/140</t>
  </si>
  <si>
    <t xml:space="preserve">Krishna Hardware</t>
  </si>
  <si>
    <t xml:space="preserve">MEP/26/119</t>
  </si>
  <si>
    <t xml:space="preserve">MEP/26/165</t>
  </si>
  <si>
    <t xml:space="preserve">Om Sai Contractors</t>
  </si>
  <si>
    <t xml:space="preserve">MEP/25/412</t>
  </si>
  <si>
    <t xml:space="preserve">MEP/26/151</t>
  </si>
  <si>
    <t xml:space="preserve">Bhilai Steel Ancillaries</t>
  </si>
  <si>
    <t xml:space="preserve">MEP/26/158</t>
  </si>
  <si>
    <t xml:space="preserve">MEP/26/176</t>
  </si>
  <si>
    <t xml:space="preserve">Narmada Infra Projects</t>
  </si>
  <si>
    <t xml:space="preserve">MEP/26/122</t>
  </si>
  <si>
    <t xml:space="preserve">MEP/26/169</t>
  </si>
  <si>
    <t xml:space="preserve">Patel Electric Works</t>
  </si>
  <si>
    <t xml:space="preserve">MEP/26/160</t>
  </si>
  <si>
    <t xml:space="preserve">MEP/26/174</t>
  </si>
  <si>
    <t xml:space="preserve">Debtors ageing – customer-wise</t>
  </si>
  <si>
    <t xml:space="preserve">Totals are at the bottom of the list (row 156).</t>
  </si>
  <si>
    <t xml:space="preserve">Not due</t>
  </si>
  <si>
    <t xml:space="preserve">0-30</t>
  </si>
  <si>
    <t xml:space="preserve">31-60</t>
  </si>
  <si>
    <t xml:space="preserve">61-90</t>
  </si>
  <si>
    <t xml:space="preserve">91-180</t>
  </si>
  <si>
    <t xml:space="preserve">Over 180</t>
  </si>
  <si>
    <t xml:space="preserve">Total outstanding</t>
  </si>
  <si>
    <t xml:space="preserve">% of total</t>
  </si>
  <si>
    <t xml:space="preserve">Comment</t>
  </si>
  <si>
    <t xml:space="preserve">Total</t>
  </si>
  <si>
    <t xml:space="preserve">Check – summary total = invoice outstanding</t>
  </si>
  <si>
    <t xml:space="preserve">Upgrade to Receivables &amp; Payables Ageing – Pro</t>
  </si>
  <si>
    <t xml:space="preserve">The Pro edition adds:</t>
  </si>
  <si>
    <t xml:space="preserve">✔  AP Ageing with MSME check – due dates capped at 45 days for registered micro/small suppliers (15 days without a written agreement), overdue flag, estimated interest u/s 16 of the MSMED Act and the s.43B(h) disallowance risk at year end</t>
  </si>
  <si>
    <t xml:space="preserve">✔  ECL Provision Matrix – expected credit loss on receivables by ageing bucket (Ind AS 109 simplified approach) with the entry needed for the period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</si>
  <si>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</si>
  <si>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</si>
  <si>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https://pblab.in/templates/receivables-payables-ageing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</si>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</sst>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#,##0.00;\(#,##0.00\);\-"/>
    <numFmt numFmtId="167" formatCode="#,##0;\(#,##0\);\-"/>
    <numFmt numFmtId="168" formatCode="0"/>
    <numFmt numFmtId="169" formatCode="0.0%;\(0.0%\)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A6A6A6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FCE4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6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FCE4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A6A6A6"/>
      <rgbColor rgb="FF1F3864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pblab.in/templates/receivables-payables-agein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IF('Customer Summary'!H159=0,"✔ Ageing complete – total outstanding ₹"&amp;TEXT('Customer Summary'!H156,"#,##0")&amp;", over 90 days ₹"&amp;TEXT('Customer Summary'!F156+'Customer Summary'!G156,"#,##0"),"✘ Summary does not agree with invoices")</f>
        <v>✔ Ageing complete – total outstanding ₹4,281,500, over 90 days ₹1,011,000</v>
      </c>
    </row>
    <row r="7" customFormat="false" ht="15" hidden="false" customHeight="true" outlineLevel="0" collapsed="false">
      <c r="B7" s="7" t="s">
        <v>5</v>
      </c>
    </row>
    <row r="8" customFormat="false" ht="42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27.75" hidden="false" customHeight="true" outlineLevel="0" collapsed="false">
      <c r="B22" s="9" t="s">
        <v>24</v>
      </c>
      <c r="C22" s="8" t="s">
        <v>25</v>
      </c>
    </row>
    <row r="23" customFormat="false" ht="15" hidden="false" customHeight="true" outlineLevel="0" collapsed="false">
      <c r="B23" s="9" t="s">
        <v>26</v>
      </c>
      <c r="C23" s="8" t="s">
        <v>27</v>
      </c>
    </row>
    <row r="25" customFormat="false" ht="15" hidden="false" customHeight="true" outlineLevel="0" collapsed="false">
      <c r="B25" s="7" t="s">
        <v>28</v>
      </c>
    </row>
    <row r="26" customFormat="false" ht="27.75" hidden="false" customHeight="true" outlineLevel="0" collapsed="false">
      <c r="B26" s="8"/>
      <c r="C26" s="8" t="s">
        <v>29</v>
      </c>
    </row>
    <row r="28" customFormat="false" ht="15" hidden="false" customHeight="true" outlineLevel="0" collapsed="false">
      <c r="B28" s="7" t="s">
        <v>30</v>
      </c>
    </row>
    <row r="29" customFormat="false" ht="42" hidden="false" customHeight="true" outlineLevel="0" collapsed="false">
      <c r="B29" s="9" t="s">
        <v>31</v>
      </c>
      <c r="C29" s="8" t="s">
        <v>32</v>
      </c>
    </row>
    <row r="30" customFormat="false" ht="27.75" hidden="false" customHeight="true" outlineLevel="0" collapsed="false">
      <c r="B30" s="9" t="s">
        <v>31</v>
      </c>
      <c r="C30" s="8" t="s">
        <v>33</v>
      </c>
    </row>
    <row r="31" customFormat="false" ht="15" hidden="false" customHeight="true" outlineLevel="0" collapsed="false">
      <c r="B31" s="9" t="s">
        <v>31</v>
      </c>
      <c r="C31" s="8" t="s">
        <v>34</v>
      </c>
    </row>
    <row r="33" customFormat="false" ht="15" hidden="false" customHeight="true" outlineLevel="0" collapsed="false">
      <c r="B33" s="7" t="s">
        <v>35</v>
      </c>
    </row>
    <row r="34" customFormat="false" ht="15" hidden="false" customHeight="true" outlineLevel="0" collapsed="false">
      <c r="B34" s="9" t="s">
        <v>36</v>
      </c>
      <c r="C34" s="8" t="s">
        <v>37</v>
      </c>
    </row>
    <row r="35" customFormat="false" ht="15" hidden="false" customHeight="true" outlineLevel="0" collapsed="false">
      <c r="B35" s="9" t="s">
        <v>38</v>
      </c>
      <c r="C35" s="8" t="s">
        <v>39</v>
      </c>
    </row>
    <row r="36" customFormat="false" ht="15" hidden="false" customHeight="true" outlineLevel="0" collapsed="false">
      <c r="B36" s="9" t="s">
        <v>40</v>
      </c>
      <c r="C36" s="8" t="s">
        <v>41</v>
      </c>
    </row>
    <row r="37" customFormat="false" ht="27.75" hidden="false" customHeight="true" outlineLevel="0" collapsed="false">
      <c r="B37" s="9" t="s">
        <v>42</v>
      </c>
      <c r="C37" s="8" t="s">
        <v>43</v>
      </c>
    </row>
    <row r="38" customFormat="false" ht="27.75" hidden="false" customHeight="true" outlineLevel="0" collapsed="false">
      <c r="B38" s="9" t="s">
        <v>44</v>
      </c>
      <c r="C38" s="8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L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3"/>
    <col collapsed="false" customWidth="true" hidden="false" outlineLevel="0" max="3" min="3" style="1" width="12"/>
    <col collapsed="false" customWidth="true" hidden="false" outlineLevel="0" max="5" min="4" style="1" width="14"/>
    <col collapsed="false" customWidth="true" hidden="false" outlineLevel="0" max="6" min="6" style="1" width="8"/>
    <col collapsed="false" customWidth="true" hidden="false" outlineLevel="0" max="7" min="7" style="1" width="12"/>
    <col collapsed="false" customWidth="true" hidden="false" outlineLevel="0" max="8" min="8" style="1" width="14"/>
    <col collapsed="false" customWidth="true" hidden="false" outlineLevel="0" max="9" min="9" style="1" width="9"/>
    <col collapsed="false" customWidth="true" hidden="false" outlineLevel="0" max="10" min="10" style="1" width="10"/>
    <col collapsed="false" customWidth="true" hidden="false" outlineLevel="0" max="11" min="11" style="1" width="4"/>
    <col collapsed="false" customWidth="true" hidden="false" outlineLevel="0" max="12" min="12" style="1" width="5"/>
  </cols>
  <sheetData>
    <row r="1" customFormat="false" ht="21.75" hidden="false" customHeight="true" outlineLevel="0" collapsed="false">
      <c r="A1" s="13" t="s">
        <v>46</v>
      </c>
      <c r="J1" s="14" t="s">
        <v>47</v>
      </c>
    </row>
    <row r="2" customFormat="false" ht="15" hidden="false" customHeight="true" outlineLevel="0" collapsed="false">
      <c r="A2" s="3" t="s">
        <v>48</v>
      </c>
    </row>
    <row r="3" customFormat="false" ht="15" hidden="false" customHeight="true" outlineLevel="0" collapsed="false">
      <c r="A3" s="4" t="s">
        <v>49</v>
      </c>
      <c r="B3" s="15" t="s">
        <v>50</v>
      </c>
      <c r="C3" s="15"/>
      <c r="D3" s="15"/>
      <c r="E3" s="15"/>
    </row>
    <row r="4" customFormat="false" ht="15" hidden="false" customHeight="true" outlineLevel="0" collapsed="false">
      <c r="A4" s="4" t="s">
        <v>51</v>
      </c>
      <c r="B4" s="16" t="n">
        <v>46295</v>
      </c>
    </row>
    <row r="6" customFormat="false" ht="31.5" hidden="false" customHeight="true" outlineLevel="0" collapsed="false">
      <c r="A6" s="17" t="s">
        <v>52</v>
      </c>
      <c r="B6" s="18" t="s">
        <v>53</v>
      </c>
      <c r="C6" s="18" t="s">
        <v>54</v>
      </c>
      <c r="D6" s="18" t="s">
        <v>55</v>
      </c>
      <c r="E6" s="18" t="s">
        <v>56</v>
      </c>
      <c r="F6" s="18" t="s">
        <v>57</v>
      </c>
      <c r="G6" s="18" t="s">
        <v>58</v>
      </c>
      <c r="H6" s="18" t="s">
        <v>59</v>
      </c>
      <c r="I6" s="18" t="s">
        <v>60</v>
      </c>
      <c r="J6" s="18" t="s">
        <v>61</v>
      </c>
      <c r="K6" s="18"/>
      <c r="L6" s="18" t="n">
        <v>0</v>
      </c>
    </row>
    <row r="7" customFormat="false" ht="15" hidden="false" customHeight="true" outlineLevel="0" collapsed="false">
      <c r="A7" s="19" t="s">
        <v>62</v>
      </c>
      <c r="B7" s="19" t="s">
        <v>63</v>
      </c>
      <c r="C7" s="16" t="n">
        <v>46099</v>
      </c>
      <c r="D7" s="20" t="n">
        <v>485000</v>
      </c>
      <c r="E7" s="20" t="n">
        <v>200000</v>
      </c>
      <c r="F7" s="21" t="n">
        <v>45</v>
      </c>
      <c r="G7" s="22" t="n">
        <f aca="false">IF(C7="","",C7+N(F7))</f>
        <v>46144</v>
      </c>
      <c r="H7" s="23" t="n">
        <f aca="false">IF(A7="","",N(D7)-N(E7))</f>
        <v>285000</v>
      </c>
      <c r="I7" s="24" t="n">
        <f aca="false">IF(OR(A7="",C7=""),"",'AR Invoices'!$B$4-G7)</f>
        <v>151</v>
      </c>
      <c r="J7" s="25" t="str">
        <f aca="false">IF(OR(A7="",H7=0),"",IF(I7&lt;=0,"Not due",IF(I7&lt;=30,"0-30",IF(I7&lt;=60,"31-60",IF(I7&lt;=90,"61-90",IF(I7&lt;=180,"91-180","Over 180"))))))</f>
        <v>91-180</v>
      </c>
      <c r="L7" s="26" t="n">
        <f aca="false">IF(A7="","",IF(COUNTIF($A$7:A7,A7)=1,MAX($L$6:L6)+1,""))</f>
        <v>1</v>
      </c>
    </row>
    <row r="8" customFormat="false" ht="15" hidden="false" customHeight="true" outlineLevel="0" collapsed="false">
      <c r="A8" s="19" t="s">
        <v>62</v>
      </c>
      <c r="B8" s="19" t="s">
        <v>64</v>
      </c>
      <c r="C8" s="16" t="n">
        <v>46198</v>
      </c>
      <c r="D8" s="20" t="n">
        <v>312000</v>
      </c>
      <c r="E8" s="20" t="n">
        <v>0</v>
      </c>
      <c r="F8" s="21" t="n">
        <v>45</v>
      </c>
      <c r="G8" s="22" t="n">
        <f aca="false">IF(C8="","",C8+N(F8))</f>
        <v>46243</v>
      </c>
      <c r="H8" s="23" t="n">
        <f aca="false">IF(A8="","",N(D8)-N(E8))</f>
        <v>312000</v>
      </c>
      <c r="I8" s="24" t="n">
        <f aca="false">IF(OR(A8="",C8=""),"",'AR Invoices'!$B$4-G8)</f>
        <v>52</v>
      </c>
      <c r="J8" s="25" t="str">
        <f aca="false">IF(OR(A8="",H8=0),"",IF(I8&lt;=0,"Not due",IF(I8&lt;=30,"0-30",IF(I8&lt;=60,"31-60",IF(I8&lt;=90,"61-90",IF(I8&lt;=180,"91-180","Over 180"))))))</f>
        <v>31-60</v>
      </c>
      <c r="L8" s="26" t="str">
        <f aca="false">IF(A8="","",IF(COUNTIF($A$7:A8,A8)=1,MAX($L$6:L7)+1,""))</f>
        <v/>
      </c>
    </row>
    <row r="9" customFormat="false" ht="15" hidden="false" customHeight="true" outlineLevel="0" collapsed="false">
      <c r="A9" s="19" t="s">
        <v>62</v>
      </c>
      <c r="B9" s="19" t="s">
        <v>65</v>
      </c>
      <c r="C9" s="16" t="n">
        <v>46277</v>
      </c>
      <c r="D9" s="20" t="n">
        <v>158000</v>
      </c>
      <c r="E9" s="20" t="n">
        <v>0</v>
      </c>
      <c r="F9" s="21" t="n">
        <v>45</v>
      </c>
      <c r="G9" s="22" t="n">
        <f aca="false">IF(C9="","",C9+N(F9))</f>
        <v>46322</v>
      </c>
      <c r="H9" s="23" t="n">
        <f aca="false">IF(A9="","",N(D9)-N(E9))</f>
        <v>158000</v>
      </c>
      <c r="I9" s="24" t="n">
        <f aca="false">IF(OR(A9="",C9=""),"",'AR Invoices'!$B$4-G9)</f>
        <v>-27</v>
      </c>
      <c r="J9" s="25" t="str">
        <f aca="false">IF(OR(A9="",H9=0),"",IF(I9&lt;=0,"Not due",IF(I9&lt;=30,"0-30",IF(I9&lt;=60,"31-60",IF(I9&lt;=90,"61-90",IF(I9&lt;=180,"91-180","Over 180"))))))</f>
        <v>Not due</v>
      </c>
      <c r="L9" s="26" t="str">
        <f aca="false">IF(A9="","",IF(COUNTIF($A$7:A9,A9)=1,MAX($L$6:L8)+1,""))</f>
        <v/>
      </c>
    </row>
    <row r="10" customFormat="false" ht="15" hidden="false" customHeight="true" outlineLevel="0" collapsed="false">
      <c r="A10" s="19" t="s">
        <v>66</v>
      </c>
      <c r="B10" s="19" t="s">
        <v>67</v>
      </c>
      <c r="C10" s="16" t="n">
        <v>46052</v>
      </c>
      <c r="D10" s="20" t="n">
        <v>1250000</v>
      </c>
      <c r="E10" s="20" t="n">
        <v>750000</v>
      </c>
      <c r="F10" s="21" t="n">
        <v>60</v>
      </c>
      <c r="G10" s="22" t="n">
        <f aca="false">IF(C10="","",C10+N(F10))</f>
        <v>46112</v>
      </c>
      <c r="H10" s="23" t="n">
        <f aca="false">IF(A10="","",N(D10)-N(E10))</f>
        <v>500000</v>
      </c>
      <c r="I10" s="24" t="n">
        <f aca="false">IF(OR(A10="",C10=""),"",'AR Invoices'!$B$4-G10)</f>
        <v>183</v>
      </c>
      <c r="J10" s="25" t="str">
        <f aca="false">IF(OR(A10="",H10=0),"",IF(I10&lt;=0,"Not due",IF(I10&lt;=30,"0-30",IF(I10&lt;=60,"31-60",IF(I10&lt;=90,"61-90",IF(I10&lt;=180,"91-180","Over 180"))))))</f>
        <v>Over 180</v>
      </c>
      <c r="L10" s="26" t="n">
        <f aca="false">IF(A10="","",IF(COUNTIF($A$7:A10,A10)=1,MAX($L$6:L9)+1,""))</f>
        <v>2</v>
      </c>
    </row>
    <row r="11" customFormat="false" ht="15" hidden="false" customHeight="true" outlineLevel="0" collapsed="false">
      <c r="A11" s="19" t="s">
        <v>66</v>
      </c>
      <c r="B11" s="19" t="s">
        <v>68</v>
      </c>
      <c r="C11" s="16" t="n">
        <v>46213</v>
      </c>
      <c r="D11" s="20" t="n">
        <v>860000</v>
      </c>
      <c r="E11" s="20" t="n">
        <v>0</v>
      </c>
      <c r="F11" s="21" t="n">
        <v>60</v>
      </c>
      <c r="G11" s="22" t="n">
        <f aca="false">IF(C11="","",C11+N(F11))</f>
        <v>46273</v>
      </c>
      <c r="H11" s="23" t="n">
        <f aca="false">IF(A11="","",N(D11)-N(E11))</f>
        <v>860000</v>
      </c>
      <c r="I11" s="24" t="n">
        <f aca="false">IF(OR(A11="",C11=""),"",'AR Invoices'!$B$4-G11)</f>
        <v>22</v>
      </c>
      <c r="J11" s="25" t="str">
        <f aca="false">IF(OR(A11="",H11=0),"",IF(I11&lt;=0,"Not due",IF(I11&lt;=30,"0-30",IF(I11&lt;=60,"31-60",IF(I11&lt;=90,"61-90",IF(I11&lt;=180,"91-180","Over 180"))))))</f>
        <v>0-30</v>
      </c>
      <c r="L11" s="26" t="str">
        <f aca="false">IF(A11="","",IF(COUNTIF($A$7:A11,A11)=1,MAX($L$6:L10)+1,""))</f>
        <v/>
      </c>
    </row>
    <row r="12" customFormat="false" ht="15" hidden="false" customHeight="true" outlineLevel="0" collapsed="false">
      <c r="A12" s="19" t="s">
        <v>69</v>
      </c>
      <c r="B12" s="19" t="s">
        <v>70</v>
      </c>
      <c r="C12" s="16" t="n">
        <v>46164</v>
      </c>
      <c r="D12" s="20" t="n">
        <v>96000</v>
      </c>
      <c r="E12" s="20" t="n">
        <v>40000</v>
      </c>
      <c r="F12" s="21" t="n">
        <v>30</v>
      </c>
      <c r="G12" s="22" t="n">
        <f aca="false">IF(C12="","",C12+N(F12))</f>
        <v>46194</v>
      </c>
      <c r="H12" s="23" t="n">
        <f aca="false">IF(A12="","",N(D12)-N(E12))</f>
        <v>56000</v>
      </c>
      <c r="I12" s="24" t="n">
        <f aca="false">IF(OR(A12="",C12=""),"",'AR Invoices'!$B$4-G12)</f>
        <v>101</v>
      </c>
      <c r="J12" s="25" t="str">
        <f aca="false">IF(OR(A12="",H12=0),"",IF(I12&lt;=0,"Not due",IF(I12&lt;=30,"0-30",IF(I12&lt;=60,"31-60",IF(I12&lt;=90,"61-90",IF(I12&lt;=180,"91-180","Over 180"))))))</f>
        <v>91-180</v>
      </c>
      <c r="L12" s="26" t="n">
        <f aca="false">IF(A12="","",IF(COUNTIF($A$7:A12,A12)=1,MAX($L$6:L11)+1,""))</f>
        <v>3</v>
      </c>
    </row>
    <row r="13" customFormat="false" ht="15" hidden="false" customHeight="true" outlineLevel="0" collapsed="false">
      <c r="A13" s="19" t="s">
        <v>69</v>
      </c>
      <c r="B13" s="19" t="s">
        <v>71</v>
      </c>
      <c r="C13" s="16" t="n">
        <v>46264</v>
      </c>
      <c r="D13" s="20" t="n">
        <v>74500</v>
      </c>
      <c r="E13" s="20" t="n">
        <v>0</v>
      </c>
      <c r="F13" s="21" t="n">
        <v>30</v>
      </c>
      <c r="G13" s="22" t="n">
        <f aca="false">IF(C13="","",C13+N(F13))</f>
        <v>46294</v>
      </c>
      <c r="H13" s="23" t="n">
        <f aca="false">IF(A13="","",N(D13)-N(E13))</f>
        <v>74500</v>
      </c>
      <c r="I13" s="24" t="n">
        <f aca="false">IF(OR(A13="",C13=""),"",'AR Invoices'!$B$4-G13)</f>
        <v>1</v>
      </c>
      <c r="J13" s="25" t="str">
        <f aca="false">IF(OR(A13="",H13=0),"",IF(I13&lt;=0,"Not due",IF(I13&lt;=30,"0-30",IF(I13&lt;=60,"31-60",IF(I13&lt;=90,"61-90",IF(I13&lt;=180,"91-180","Over 180"))))))</f>
        <v>0-30</v>
      </c>
      <c r="L13" s="26" t="str">
        <f aca="false">IF(A13="","",IF(COUNTIF($A$7:A13,A13)=1,MAX($L$6:L12)+1,""))</f>
        <v/>
      </c>
    </row>
    <row r="14" customFormat="false" ht="15" hidden="false" customHeight="true" outlineLevel="0" collapsed="false">
      <c r="A14" s="19" t="s">
        <v>72</v>
      </c>
      <c r="B14" s="19" t="s">
        <v>73</v>
      </c>
      <c r="C14" s="16" t="n">
        <v>45975</v>
      </c>
      <c r="D14" s="20" t="n">
        <v>220000</v>
      </c>
      <c r="E14" s="20" t="n">
        <v>50000</v>
      </c>
      <c r="F14" s="21" t="n">
        <v>30</v>
      </c>
      <c r="G14" s="22" t="n">
        <f aca="false">IF(C14="","",C14+N(F14))</f>
        <v>46005</v>
      </c>
      <c r="H14" s="23" t="n">
        <f aca="false">IF(A14="","",N(D14)-N(E14))</f>
        <v>170000</v>
      </c>
      <c r="I14" s="24" t="n">
        <f aca="false">IF(OR(A14="",C14=""),"",'AR Invoices'!$B$4-G14)</f>
        <v>290</v>
      </c>
      <c r="J14" s="25" t="str">
        <f aca="false">IF(OR(A14="",H14=0),"",IF(I14&lt;=0,"Not due",IF(I14&lt;=30,"0-30",IF(I14&lt;=60,"31-60",IF(I14&lt;=90,"61-90",IF(I14&lt;=180,"91-180","Over 180"))))))</f>
        <v>Over 180</v>
      </c>
      <c r="L14" s="26" t="n">
        <f aca="false">IF(A14="","",IF(COUNTIF($A$7:A14,A14)=1,MAX($L$6:L13)+1,""))</f>
        <v>4</v>
      </c>
    </row>
    <row r="15" customFormat="false" ht="15" hidden="false" customHeight="true" outlineLevel="0" collapsed="false">
      <c r="A15" s="19" t="s">
        <v>72</v>
      </c>
      <c r="B15" s="19" t="s">
        <v>74</v>
      </c>
      <c r="C15" s="16" t="n">
        <v>46236</v>
      </c>
      <c r="D15" s="20" t="n">
        <v>185000</v>
      </c>
      <c r="E15" s="20" t="n">
        <v>0</v>
      </c>
      <c r="F15" s="21" t="n">
        <v>30</v>
      </c>
      <c r="G15" s="22" t="n">
        <f aca="false">IF(C15="","",C15+N(F15))</f>
        <v>46266</v>
      </c>
      <c r="H15" s="23" t="n">
        <f aca="false">IF(A15="","",N(D15)-N(E15))</f>
        <v>185000</v>
      </c>
      <c r="I15" s="24" t="n">
        <f aca="false">IF(OR(A15="",C15=""),"",'AR Invoices'!$B$4-G15)</f>
        <v>29</v>
      </c>
      <c r="J15" s="25" t="str">
        <f aca="false">IF(OR(A15="",H15=0),"",IF(I15&lt;=0,"Not due",IF(I15&lt;=30,"0-30",IF(I15&lt;=60,"31-60",IF(I15&lt;=90,"61-90",IF(I15&lt;=180,"91-180","Over 180"))))))</f>
        <v>0-30</v>
      </c>
      <c r="L15" s="26" t="str">
        <f aca="false">IF(A15="","",IF(COUNTIF($A$7:A15,A15)=1,MAX($L$6:L14)+1,""))</f>
        <v/>
      </c>
    </row>
    <row r="16" customFormat="false" ht="15" hidden="false" customHeight="true" outlineLevel="0" collapsed="false">
      <c r="A16" s="19" t="s">
        <v>75</v>
      </c>
      <c r="B16" s="19" t="s">
        <v>76</v>
      </c>
      <c r="C16" s="16" t="n">
        <v>46252</v>
      </c>
      <c r="D16" s="20" t="n">
        <v>540000</v>
      </c>
      <c r="E16" s="20" t="n">
        <v>0</v>
      </c>
      <c r="F16" s="21" t="n">
        <v>45</v>
      </c>
      <c r="G16" s="22" t="n">
        <f aca="false">IF(C16="","",C16+N(F16))</f>
        <v>46297</v>
      </c>
      <c r="H16" s="23" t="n">
        <f aca="false">IF(A16="","",N(D16)-N(E16))</f>
        <v>540000</v>
      </c>
      <c r="I16" s="24" t="n">
        <f aca="false">IF(OR(A16="",C16=""),"",'AR Invoices'!$B$4-G16)</f>
        <v>-2</v>
      </c>
      <c r="J16" s="25" t="str">
        <f aca="false">IF(OR(A16="",H16=0),"",IF(I16&lt;=0,"Not due",IF(I16&lt;=30,"0-30",IF(I16&lt;=60,"31-60",IF(I16&lt;=90,"61-90",IF(I16&lt;=180,"91-180","Over 180"))))))</f>
        <v>Not due</v>
      </c>
      <c r="L16" s="26" t="n">
        <f aca="false">IF(A16="","",IF(COUNTIF($A$7:A16,A16)=1,MAX($L$6:L15)+1,""))</f>
        <v>5</v>
      </c>
    </row>
    <row r="17" customFormat="false" ht="15" hidden="false" customHeight="true" outlineLevel="0" collapsed="false">
      <c r="A17" s="19" t="s">
        <v>75</v>
      </c>
      <c r="B17" s="19" t="s">
        <v>77</v>
      </c>
      <c r="C17" s="16" t="n">
        <v>46290</v>
      </c>
      <c r="D17" s="20" t="n">
        <v>410000</v>
      </c>
      <c r="E17" s="20" t="n">
        <v>0</v>
      </c>
      <c r="F17" s="21" t="n">
        <v>45</v>
      </c>
      <c r="G17" s="22" t="n">
        <f aca="false">IF(C17="","",C17+N(F17))</f>
        <v>46335</v>
      </c>
      <c r="H17" s="23" t="n">
        <f aca="false">IF(A17="","",N(D17)-N(E17))</f>
        <v>410000</v>
      </c>
      <c r="I17" s="24" t="n">
        <f aca="false">IF(OR(A17="",C17=""),"",'AR Invoices'!$B$4-G17)</f>
        <v>-40</v>
      </c>
      <c r="J17" s="25" t="str">
        <f aca="false">IF(OR(A17="",H17=0),"",IF(I17&lt;=0,"Not due",IF(I17&lt;=30,"0-30",IF(I17&lt;=60,"31-60",IF(I17&lt;=90,"61-90",IF(I17&lt;=180,"91-180","Over 180"))))))</f>
        <v>Not due</v>
      </c>
      <c r="L17" s="26" t="str">
        <f aca="false">IF(A17="","",IF(COUNTIF($A$7:A17,A17)=1,MAX($L$6:L16)+1,""))</f>
        <v/>
      </c>
    </row>
    <row r="18" customFormat="false" ht="15" hidden="false" customHeight="true" outlineLevel="0" collapsed="false">
      <c r="A18" s="19" t="s">
        <v>78</v>
      </c>
      <c r="B18" s="19" t="s">
        <v>79</v>
      </c>
      <c r="C18" s="16" t="n">
        <v>46176</v>
      </c>
      <c r="D18" s="20" t="n">
        <v>690000</v>
      </c>
      <c r="E18" s="20" t="n">
        <v>300000</v>
      </c>
      <c r="F18" s="21" t="n">
        <v>30</v>
      </c>
      <c r="G18" s="22" t="n">
        <f aca="false">IF(C18="","",C18+N(F18))</f>
        <v>46206</v>
      </c>
      <c r="H18" s="23" t="n">
        <f aca="false">IF(A18="","",N(D18)-N(E18))</f>
        <v>390000</v>
      </c>
      <c r="I18" s="24" t="n">
        <f aca="false">IF(OR(A18="",C18=""),"",'AR Invoices'!$B$4-G18)</f>
        <v>89</v>
      </c>
      <c r="J18" s="25" t="str">
        <f aca="false">IF(OR(A18="",H18=0),"",IF(I18&lt;=0,"Not due",IF(I18&lt;=30,"0-30",IF(I18&lt;=60,"31-60",IF(I18&lt;=90,"61-90",IF(I18&lt;=180,"91-180","Over 180"))))))</f>
        <v>61-90</v>
      </c>
      <c r="L18" s="26" t="n">
        <f aca="false">IF(A18="","",IF(COUNTIF($A$7:A18,A18)=1,MAX($L$6:L17)+1,""))</f>
        <v>6</v>
      </c>
    </row>
    <row r="19" customFormat="false" ht="15" hidden="false" customHeight="true" outlineLevel="0" collapsed="false">
      <c r="A19" s="19" t="s">
        <v>78</v>
      </c>
      <c r="B19" s="19" t="s">
        <v>80</v>
      </c>
      <c r="C19" s="16" t="n">
        <v>46270</v>
      </c>
      <c r="D19" s="20" t="n">
        <v>275000</v>
      </c>
      <c r="E19" s="20" t="n">
        <v>0</v>
      </c>
      <c r="F19" s="21" t="n">
        <v>30</v>
      </c>
      <c r="G19" s="22" t="n">
        <f aca="false">IF(C19="","",C19+N(F19))</f>
        <v>46300</v>
      </c>
      <c r="H19" s="23" t="n">
        <f aca="false">IF(A19="","",N(D19)-N(E19))</f>
        <v>275000</v>
      </c>
      <c r="I19" s="24" t="n">
        <f aca="false">IF(OR(A19="",C19=""),"",'AR Invoices'!$B$4-G19)</f>
        <v>-5</v>
      </c>
      <c r="J19" s="25" t="str">
        <f aca="false">IF(OR(A19="",H19=0),"",IF(I19&lt;=0,"Not due",IF(I19&lt;=30,"0-30",IF(I19&lt;=60,"31-60",IF(I19&lt;=90,"61-90",IF(I19&lt;=180,"91-180","Over 180"))))))</f>
        <v>Not due</v>
      </c>
      <c r="L19" s="26" t="str">
        <f aca="false">IF(A19="","",IF(COUNTIF($A$7:A19,A19)=1,MAX($L$6:L18)+1,""))</f>
        <v/>
      </c>
    </row>
    <row r="20" customFormat="false" ht="15" hidden="false" customHeight="true" outlineLevel="0" collapsed="false">
      <c r="A20" s="19" t="s">
        <v>81</v>
      </c>
      <c r="B20" s="19" t="s">
        <v>82</v>
      </c>
      <c r="C20" s="16" t="n">
        <v>46256</v>
      </c>
      <c r="D20" s="20" t="n">
        <v>128000</v>
      </c>
      <c r="E20" s="20" t="n">
        <v>128000</v>
      </c>
      <c r="F20" s="21" t="n">
        <v>30</v>
      </c>
      <c r="G20" s="22" t="n">
        <f aca="false">IF(C20="","",C20+N(F20))</f>
        <v>46286</v>
      </c>
      <c r="H20" s="23" t="n">
        <f aca="false">IF(A20="","",N(D20)-N(E20))</f>
        <v>0</v>
      </c>
      <c r="I20" s="24" t="n">
        <f aca="false">IF(OR(A20="",C20=""),"",'AR Invoices'!$B$4-G20)</f>
        <v>9</v>
      </c>
      <c r="J20" s="25" t="str">
        <f aca="false">IF(OR(A20="",H20=0),"",IF(I20&lt;=0,"Not due",IF(I20&lt;=30,"0-30",IF(I20&lt;=60,"31-60",IF(I20&lt;=90,"61-90",IF(I20&lt;=180,"91-180","Over 180"))))))</f>
        <v/>
      </c>
      <c r="L20" s="26" t="n">
        <f aca="false">IF(A20="","",IF(COUNTIF($A$7:A20,A20)=1,MAX($L$6:L19)+1,""))</f>
        <v>7</v>
      </c>
    </row>
    <row r="21" customFormat="false" ht="15" hidden="false" customHeight="true" outlineLevel="0" collapsed="false">
      <c r="A21" s="19" t="s">
        <v>81</v>
      </c>
      <c r="B21" s="19" t="s">
        <v>83</v>
      </c>
      <c r="C21" s="16" t="n">
        <v>46285</v>
      </c>
      <c r="D21" s="20" t="n">
        <v>66000</v>
      </c>
      <c r="E21" s="20" t="n">
        <v>0</v>
      </c>
      <c r="F21" s="21" t="n">
        <v>30</v>
      </c>
      <c r="G21" s="22" t="n">
        <f aca="false">IF(C21="","",C21+N(F21))</f>
        <v>46315</v>
      </c>
      <c r="H21" s="23" t="n">
        <f aca="false">IF(A21="","",N(D21)-N(E21))</f>
        <v>66000</v>
      </c>
      <c r="I21" s="24" t="n">
        <f aca="false">IF(OR(A21="",C21=""),"",'AR Invoices'!$B$4-G21)</f>
        <v>-20</v>
      </c>
      <c r="J21" s="25" t="str">
        <f aca="false">IF(OR(A21="",H21=0),"",IF(I21&lt;=0,"Not due",IF(I21&lt;=30,"0-30",IF(I21&lt;=60,"31-60",IF(I21&lt;=90,"61-90",IF(I21&lt;=180,"91-180","Over 180"))))))</f>
        <v>Not due</v>
      </c>
      <c r="L21" s="26" t="str">
        <f aca="false">IF(A21="","",IF(COUNTIF($A$7:A21,A21)=1,MAX($L$6:L20)+1,""))</f>
        <v/>
      </c>
    </row>
    <row r="22" customFormat="false" ht="15" hidden="false" customHeight="true" outlineLevel="0" collapsed="false">
      <c r="A22" s="27"/>
      <c r="B22" s="27"/>
      <c r="C22" s="28"/>
      <c r="D22" s="29"/>
      <c r="E22" s="29"/>
      <c r="F22" s="30"/>
      <c r="G22" s="22" t="str">
        <f aca="false">IF(C22="","",C22+N(F22))</f>
        <v/>
      </c>
      <c r="H22" s="23" t="str">
        <f aca="false">IF(A22="","",N(D22)-N(E22))</f>
        <v/>
      </c>
      <c r="I22" s="24" t="str">
        <f aca="false">IF(OR(A22="",C22=""),"",'AR Invoices'!$B$4-G22)</f>
        <v/>
      </c>
      <c r="J22" s="25" t="str">
        <f aca="false">IF(OR(A22="",H22=0),"",IF(I22&lt;=0,"Not due",IF(I22&lt;=30,"0-30",IF(I22&lt;=60,"31-60",IF(I22&lt;=90,"61-90",IF(I22&lt;=180,"91-180","Over 180"))))))</f>
        <v/>
      </c>
      <c r="L22" s="26" t="str">
        <f aca="false">IF(A22="","",IF(COUNTIF($A$7:A22,A22)=1,MAX($L$6:L21)+1,""))</f>
        <v/>
      </c>
    </row>
    <row r="23" customFormat="false" ht="15" hidden="false" customHeight="true" outlineLevel="0" collapsed="false">
      <c r="A23" s="27"/>
      <c r="B23" s="27"/>
      <c r="C23" s="28"/>
      <c r="D23" s="29"/>
      <c r="E23" s="29"/>
      <c r="F23" s="30"/>
      <c r="G23" s="22" t="str">
        <f aca="false">IF(C23="","",C23+N(F23))</f>
        <v/>
      </c>
      <c r="H23" s="23" t="str">
        <f aca="false">IF(A23="","",N(D23)-N(E23))</f>
        <v/>
      </c>
      <c r="I23" s="24" t="str">
        <f aca="false">IF(OR(A23="",C23=""),"",'AR Invoices'!$B$4-G23)</f>
        <v/>
      </c>
      <c r="J23" s="25" t="str">
        <f aca="false">IF(OR(A23="",H23=0),"",IF(I23&lt;=0,"Not due",IF(I23&lt;=30,"0-30",IF(I23&lt;=60,"31-60",IF(I23&lt;=90,"61-90",IF(I23&lt;=180,"91-180","Over 180"))))))</f>
        <v/>
      </c>
      <c r="L23" s="26" t="str">
        <f aca="false">IF(A23="","",IF(COUNTIF($A$7:A23,A23)=1,MAX($L$6:L22)+1,""))</f>
        <v/>
      </c>
    </row>
    <row r="24" customFormat="false" ht="15" hidden="false" customHeight="true" outlineLevel="0" collapsed="false">
      <c r="A24" s="27"/>
      <c r="B24" s="27"/>
      <c r="C24" s="28"/>
      <c r="D24" s="29"/>
      <c r="E24" s="29"/>
      <c r="F24" s="30"/>
      <c r="G24" s="22" t="str">
        <f aca="false">IF(C24="","",C24+N(F24))</f>
        <v/>
      </c>
      <c r="H24" s="23" t="str">
        <f aca="false">IF(A24="","",N(D24)-N(E24))</f>
        <v/>
      </c>
      <c r="I24" s="24" t="str">
        <f aca="false">IF(OR(A24="",C24=""),"",'AR Invoices'!$B$4-G24)</f>
        <v/>
      </c>
      <c r="J24" s="25" t="str">
        <f aca="false">IF(OR(A24="",H24=0),"",IF(I24&lt;=0,"Not due",IF(I24&lt;=30,"0-30",IF(I24&lt;=60,"31-60",IF(I24&lt;=90,"61-90",IF(I24&lt;=180,"91-180","Over 180"))))))</f>
        <v/>
      </c>
      <c r="L24" s="26" t="str">
        <f aca="false">IF(A24="","",IF(COUNTIF($A$7:A24,A24)=1,MAX($L$6:L23)+1,""))</f>
        <v/>
      </c>
    </row>
    <row r="25" customFormat="false" ht="15" hidden="false" customHeight="true" outlineLevel="0" collapsed="false">
      <c r="A25" s="27"/>
      <c r="B25" s="27"/>
      <c r="C25" s="28"/>
      <c r="D25" s="29"/>
      <c r="E25" s="29"/>
      <c r="F25" s="30"/>
      <c r="G25" s="22" t="str">
        <f aca="false">IF(C25="","",C25+N(F25))</f>
        <v/>
      </c>
      <c r="H25" s="23" t="str">
        <f aca="false">IF(A25="","",N(D25)-N(E25))</f>
        <v/>
      </c>
      <c r="I25" s="24" t="str">
        <f aca="false">IF(OR(A25="",C25=""),"",'AR Invoices'!$B$4-G25)</f>
        <v/>
      </c>
      <c r="J25" s="25" t="str">
        <f aca="false">IF(OR(A25="",H25=0),"",IF(I25&lt;=0,"Not due",IF(I25&lt;=30,"0-30",IF(I25&lt;=60,"31-60",IF(I25&lt;=90,"61-90",IF(I25&lt;=180,"91-180","Over 180"))))))</f>
        <v/>
      </c>
      <c r="L25" s="26" t="str">
        <f aca="false">IF(A25="","",IF(COUNTIF($A$7:A25,A25)=1,MAX($L$6:L24)+1,""))</f>
        <v/>
      </c>
    </row>
    <row r="26" customFormat="false" ht="15" hidden="false" customHeight="true" outlineLevel="0" collapsed="false">
      <c r="A26" s="27"/>
      <c r="B26" s="27"/>
      <c r="C26" s="28"/>
      <c r="D26" s="29"/>
      <c r="E26" s="29"/>
      <c r="F26" s="30"/>
      <c r="G26" s="22" t="str">
        <f aca="false">IF(C26="","",C26+N(F26))</f>
        <v/>
      </c>
      <c r="H26" s="23" t="str">
        <f aca="false">IF(A26="","",N(D26)-N(E26))</f>
        <v/>
      </c>
      <c r="I26" s="24" t="str">
        <f aca="false">IF(OR(A26="",C26=""),"",'AR Invoices'!$B$4-G26)</f>
        <v/>
      </c>
      <c r="J26" s="25" t="str">
        <f aca="false">IF(OR(A26="",H26=0),"",IF(I26&lt;=0,"Not due",IF(I26&lt;=30,"0-30",IF(I26&lt;=60,"31-60",IF(I26&lt;=90,"61-90",IF(I26&lt;=180,"91-180","Over 180"))))))</f>
        <v/>
      </c>
      <c r="L26" s="26" t="str">
        <f aca="false">IF(A26="","",IF(COUNTIF($A$7:A26,A26)=1,MAX($L$6:L25)+1,""))</f>
        <v/>
      </c>
    </row>
    <row r="27" customFormat="false" ht="15" hidden="false" customHeight="true" outlineLevel="0" collapsed="false">
      <c r="A27" s="27"/>
      <c r="B27" s="27"/>
      <c r="C27" s="28"/>
      <c r="D27" s="29"/>
      <c r="E27" s="29"/>
      <c r="F27" s="30"/>
      <c r="G27" s="22" t="str">
        <f aca="false">IF(C27="","",C27+N(F27))</f>
        <v/>
      </c>
      <c r="H27" s="23" t="str">
        <f aca="false">IF(A27="","",N(D27)-N(E27))</f>
        <v/>
      </c>
      <c r="I27" s="24" t="str">
        <f aca="false">IF(OR(A27="",C27=""),"",'AR Invoices'!$B$4-G27)</f>
        <v/>
      </c>
      <c r="J27" s="25" t="str">
        <f aca="false">IF(OR(A27="",H27=0),"",IF(I27&lt;=0,"Not due",IF(I27&lt;=30,"0-30",IF(I27&lt;=60,"31-60",IF(I27&lt;=90,"61-90",IF(I27&lt;=180,"91-180","Over 180"))))))</f>
        <v/>
      </c>
      <c r="L27" s="26" t="str">
        <f aca="false">IF(A27="","",IF(COUNTIF($A$7:A27,A27)=1,MAX($L$6:L26)+1,""))</f>
        <v/>
      </c>
    </row>
    <row r="28" customFormat="false" ht="15" hidden="false" customHeight="true" outlineLevel="0" collapsed="false">
      <c r="A28" s="27"/>
      <c r="B28" s="27"/>
      <c r="C28" s="28"/>
      <c r="D28" s="29"/>
      <c r="E28" s="29"/>
      <c r="F28" s="30"/>
      <c r="G28" s="22" t="str">
        <f aca="false">IF(C28="","",C28+N(F28))</f>
        <v/>
      </c>
      <c r="H28" s="23" t="str">
        <f aca="false">IF(A28="","",N(D28)-N(E28))</f>
        <v/>
      </c>
      <c r="I28" s="24" t="str">
        <f aca="false">IF(OR(A28="",C28=""),"",'AR Invoices'!$B$4-G28)</f>
        <v/>
      </c>
      <c r="J28" s="25" t="str">
        <f aca="false">IF(OR(A28="",H28=0),"",IF(I28&lt;=0,"Not due",IF(I28&lt;=30,"0-30",IF(I28&lt;=60,"31-60",IF(I28&lt;=90,"61-90",IF(I28&lt;=180,"91-180","Over 180"))))))</f>
        <v/>
      </c>
      <c r="L28" s="26" t="str">
        <f aca="false">IF(A28="","",IF(COUNTIF($A$7:A28,A28)=1,MAX($L$6:L27)+1,""))</f>
        <v/>
      </c>
    </row>
    <row r="29" customFormat="false" ht="15" hidden="false" customHeight="true" outlineLevel="0" collapsed="false">
      <c r="A29" s="27"/>
      <c r="B29" s="27"/>
      <c r="C29" s="28"/>
      <c r="D29" s="29"/>
      <c r="E29" s="29"/>
      <c r="F29" s="30"/>
      <c r="G29" s="22" t="str">
        <f aca="false">IF(C29="","",C29+N(F29))</f>
        <v/>
      </c>
      <c r="H29" s="23" t="str">
        <f aca="false">IF(A29="","",N(D29)-N(E29))</f>
        <v/>
      </c>
      <c r="I29" s="24" t="str">
        <f aca="false">IF(OR(A29="",C29=""),"",'AR Invoices'!$B$4-G29)</f>
        <v/>
      </c>
      <c r="J29" s="25" t="str">
        <f aca="false">IF(OR(A29="",H29=0),"",IF(I29&lt;=0,"Not due",IF(I29&lt;=30,"0-30",IF(I29&lt;=60,"31-60",IF(I29&lt;=90,"61-90",IF(I29&lt;=180,"91-180","Over 180"))))))</f>
        <v/>
      </c>
      <c r="L29" s="26" t="str">
        <f aca="false">IF(A29="","",IF(COUNTIF($A$7:A29,A29)=1,MAX($L$6:L28)+1,""))</f>
        <v/>
      </c>
    </row>
    <row r="30" customFormat="false" ht="15" hidden="false" customHeight="true" outlineLevel="0" collapsed="false">
      <c r="A30" s="27"/>
      <c r="B30" s="27"/>
      <c r="C30" s="28"/>
      <c r="D30" s="29"/>
      <c r="E30" s="29"/>
      <c r="F30" s="30"/>
      <c r="G30" s="22" t="str">
        <f aca="false">IF(C30="","",C30+N(F30))</f>
        <v/>
      </c>
      <c r="H30" s="23" t="str">
        <f aca="false">IF(A30="","",N(D30)-N(E30))</f>
        <v/>
      </c>
      <c r="I30" s="24" t="str">
        <f aca="false">IF(OR(A30="",C30=""),"",'AR Invoices'!$B$4-G30)</f>
        <v/>
      </c>
      <c r="J30" s="25" t="str">
        <f aca="false">IF(OR(A30="",H30=0),"",IF(I30&lt;=0,"Not due",IF(I30&lt;=30,"0-30",IF(I30&lt;=60,"31-60",IF(I30&lt;=90,"61-90",IF(I30&lt;=180,"91-180","Over 180"))))))</f>
        <v/>
      </c>
      <c r="L30" s="26" t="str">
        <f aca="false">IF(A30="","",IF(COUNTIF($A$7:A30,A30)=1,MAX($L$6:L29)+1,""))</f>
        <v/>
      </c>
    </row>
    <row r="31" customFormat="false" ht="15" hidden="false" customHeight="true" outlineLevel="0" collapsed="false">
      <c r="A31" s="27"/>
      <c r="B31" s="27"/>
      <c r="C31" s="28"/>
      <c r="D31" s="29"/>
      <c r="E31" s="29"/>
      <c r="F31" s="30"/>
      <c r="G31" s="22" t="str">
        <f aca="false">IF(C31="","",C31+N(F31))</f>
        <v/>
      </c>
      <c r="H31" s="23" t="str">
        <f aca="false">IF(A31="","",N(D31)-N(E31))</f>
        <v/>
      </c>
      <c r="I31" s="24" t="str">
        <f aca="false">IF(OR(A31="",C31=""),"",'AR Invoices'!$B$4-G31)</f>
        <v/>
      </c>
      <c r="J31" s="25" t="str">
        <f aca="false">IF(OR(A31="",H31=0),"",IF(I31&lt;=0,"Not due",IF(I31&lt;=30,"0-30",IF(I31&lt;=60,"31-60",IF(I31&lt;=90,"61-90",IF(I31&lt;=180,"91-180","Over 180"))))))</f>
        <v/>
      </c>
      <c r="L31" s="26" t="str">
        <f aca="false">IF(A31="","",IF(COUNTIF($A$7:A31,A31)=1,MAX($L$6:L30)+1,""))</f>
        <v/>
      </c>
    </row>
    <row r="32" customFormat="false" ht="15" hidden="false" customHeight="true" outlineLevel="0" collapsed="false">
      <c r="A32" s="27"/>
      <c r="B32" s="27"/>
      <c r="C32" s="28"/>
      <c r="D32" s="29"/>
      <c r="E32" s="29"/>
      <c r="F32" s="30"/>
      <c r="G32" s="22" t="str">
        <f aca="false">IF(C32="","",C32+N(F32))</f>
        <v/>
      </c>
      <c r="H32" s="23" t="str">
        <f aca="false">IF(A32="","",N(D32)-N(E32))</f>
        <v/>
      </c>
      <c r="I32" s="24" t="str">
        <f aca="false">IF(OR(A32="",C32=""),"",'AR Invoices'!$B$4-G32)</f>
        <v/>
      </c>
      <c r="J32" s="25" t="str">
        <f aca="false">IF(OR(A32="",H32=0),"",IF(I32&lt;=0,"Not due",IF(I32&lt;=30,"0-30",IF(I32&lt;=60,"31-60",IF(I32&lt;=90,"61-90",IF(I32&lt;=180,"91-180","Over 180"))))))</f>
        <v/>
      </c>
      <c r="L32" s="26" t="str">
        <f aca="false">IF(A32="","",IF(COUNTIF($A$7:A32,A32)=1,MAX($L$6:L31)+1,""))</f>
        <v/>
      </c>
    </row>
    <row r="33" customFormat="false" ht="15" hidden="false" customHeight="true" outlineLevel="0" collapsed="false">
      <c r="A33" s="27"/>
      <c r="B33" s="27"/>
      <c r="C33" s="28"/>
      <c r="D33" s="29"/>
      <c r="E33" s="29"/>
      <c r="F33" s="30"/>
      <c r="G33" s="22" t="str">
        <f aca="false">IF(C33="","",C33+N(F33))</f>
        <v/>
      </c>
      <c r="H33" s="23" t="str">
        <f aca="false">IF(A33="","",N(D33)-N(E33))</f>
        <v/>
      </c>
      <c r="I33" s="24" t="str">
        <f aca="false">IF(OR(A33="",C33=""),"",'AR Invoices'!$B$4-G33)</f>
        <v/>
      </c>
      <c r="J33" s="25" t="str">
        <f aca="false">IF(OR(A33="",H33=0),"",IF(I33&lt;=0,"Not due",IF(I33&lt;=30,"0-30",IF(I33&lt;=60,"31-60",IF(I33&lt;=90,"61-90",IF(I33&lt;=180,"91-180","Over 180"))))))</f>
        <v/>
      </c>
      <c r="L33" s="26" t="str">
        <f aca="false">IF(A33="","",IF(COUNTIF($A$7:A33,A33)=1,MAX($L$6:L32)+1,""))</f>
        <v/>
      </c>
    </row>
    <row r="34" customFormat="false" ht="15" hidden="false" customHeight="true" outlineLevel="0" collapsed="false">
      <c r="A34" s="27"/>
      <c r="B34" s="27"/>
      <c r="C34" s="28"/>
      <c r="D34" s="29"/>
      <c r="E34" s="29"/>
      <c r="F34" s="30"/>
      <c r="G34" s="22" t="str">
        <f aca="false">IF(C34="","",C34+N(F34))</f>
        <v/>
      </c>
      <c r="H34" s="23" t="str">
        <f aca="false">IF(A34="","",N(D34)-N(E34))</f>
        <v/>
      </c>
      <c r="I34" s="24" t="str">
        <f aca="false">IF(OR(A34="",C34=""),"",'AR Invoices'!$B$4-G34)</f>
        <v/>
      </c>
      <c r="J34" s="25" t="str">
        <f aca="false">IF(OR(A34="",H34=0),"",IF(I34&lt;=0,"Not due",IF(I34&lt;=30,"0-30",IF(I34&lt;=60,"31-60",IF(I34&lt;=90,"61-90",IF(I34&lt;=180,"91-180","Over 180"))))))</f>
        <v/>
      </c>
      <c r="L34" s="26" t="str">
        <f aca="false">IF(A34="","",IF(COUNTIF($A$7:A34,A34)=1,MAX($L$6:L33)+1,""))</f>
        <v/>
      </c>
    </row>
    <row r="35" customFormat="false" ht="15" hidden="false" customHeight="true" outlineLevel="0" collapsed="false">
      <c r="A35" s="27"/>
      <c r="B35" s="27"/>
      <c r="C35" s="28"/>
      <c r="D35" s="29"/>
      <c r="E35" s="29"/>
      <c r="F35" s="30"/>
      <c r="G35" s="22" t="str">
        <f aca="false">IF(C35="","",C35+N(F35))</f>
        <v/>
      </c>
      <c r="H35" s="23" t="str">
        <f aca="false">IF(A35="","",N(D35)-N(E35))</f>
        <v/>
      </c>
      <c r="I35" s="24" t="str">
        <f aca="false">IF(OR(A35="",C35=""),"",'AR Invoices'!$B$4-G35)</f>
        <v/>
      </c>
      <c r="J35" s="25" t="str">
        <f aca="false">IF(OR(A35="",H35=0),"",IF(I35&lt;=0,"Not due",IF(I35&lt;=30,"0-30",IF(I35&lt;=60,"31-60",IF(I35&lt;=90,"61-90",IF(I35&lt;=180,"91-180","Over 180"))))))</f>
        <v/>
      </c>
      <c r="L35" s="26" t="str">
        <f aca="false">IF(A35="","",IF(COUNTIF($A$7:A35,A35)=1,MAX($L$6:L34)+1,""))</f>
        <v/>
      </c>
    </row>
    <row r="36" customFormat="false" ht="15" hidden="false" customHeight="true" outlineLevel="0" collapsed="false">
      <c r="A36" s="27"/>
      <c r="B36" s="27"/>
      <c r="C36" s="28"/>
      <c r="D36" s="29"/>
      <c r="E36" s="29"/>
      <c r="F36" s="30"/>
      <c r="G36" s="22" t="str">
        <f aca="false">IF(C36="","",C36+N(F36))</f>
        <v/>
      </c>
      <c r="H36" s="23" t="str">
        <f aca="false">IF(A36="","",N(D36)-N(E36))</f>
        <v/>
      </c>
      <c r="I36" s="24" t="str">
        <f aca="false">IF(OR(A36="",C36=""),"",'AR Invoices'!$B$4-G36)</f>
        <v/>
      </c>
      <c r="J36" s="25" t="str">
        <f aca="false">IF(OR(A36="",H36=0),"",IF(I36&lt;=0,"Not due",IF(I36&lt;=30,"0-30",IF(I36&lt;=60,"31-60",IF(I36&lt;=90,"61-90",IF(I36&lt;=180,"91-180","Over 180"))))))</f>
        <v/>
      </c>
      <c r="L36" s="26" t="str">
        <f aca="false">IF(A36="","",IF(COUNTIF($A$7:A36,A36)=1,MAX($L$6:L35)+1,""))</f>
        <v/>
      </c>
    </row>
    <row r="37" customFormat="false" ht="15" hidden="false" customHeight="true" outlineLevel="0" collapsed="false">
      <c r="A37" s="27"/>
      <c r="B37" s="27"/>
      <c r="C37" s="28"/>
      <c r="D37" s="29"/>
      <c r="E37" s="29"/>
      <c r="F37" s="30"/>
      <c r="G37" s="22" t="str">
        <f aca="false">IF(C37="","",C37+N(F37))</f>
        <v/>
      </c>
      <c r="H37" s="23" t="str">
        <f aca="false">IF(A37="","",N(D37)-N(E37))</f>
        <v/>
      </c>
      <c r="I37" s="24" t="str">
        <f aca="false">IF(OR(A37="",C37=""),"",'AR Invoices'!$B$4-G37)</f>
        <v/>
      </c>
      <c r="J37" s="25" t="str">
        <f aca="false">IF(OR(A37="",H37=0),"",IF(I37&lt;=0,"Not due",IF(I37&lt;=30,"0-30",IF(I37&lt;=60,"31-60",IF(I37&lt;=90,"61-90",IF(I37&lt;=180,"91-180","Over 180"))))))</f>
        <v/>
      </c>
      <c r="L37" s="26" t="str">
        <f aca="false">IF(A37="","",IF(COUNTIF($A$7:A37,A37)=1,MAX($L$6:L36)+1,""))</f>
        <v/>
      </c>
    </row>
    <row r="38" customFormat="false" ht="15" hidden="false" customHeight="true" outlineLevel="0" collapsed="false">
      <c r="A38" s="27"/>
      <c r="B38" s="27"/>
      <c r="C38" s="28"/>
      <c r="D38" s="29"/>
      <c r="E38" s="29"/>
      <c r="F38" s="30"/>
      <c r="G38" s="22" t="str">
        <f aca="false">IF(C38="","",C38+N(F38))</f>
        <v/>
      </c>
      <c r="H38" s="23" t="str">
        <f aca="false">IF(A38="","",N(D38)-N(E38))</f>
        <v/>
      </c>
      <c r="I38" s="24" t="str">
        <f aca="false">IF(OR(A38="",C38=""),"",'AR Invoices'!$B$4-G38)</f>
        <v/>
      </c>
      <c r="J38" s="25" t="str">
        <f aca="false">IF(OR(A38="",H38=0),"",IF(I38&lt;=0,"Not due",IF(I38&lt;=30,"0-30",IF(I38&lt;=60,"31-60",IF(I38&lt;=90,"61-90",IF(I38&lt;=180,"91-180","Over 180"))))))</f>
        <v/>
      </c>
      <c r="L38" s="26" t="str">
        <f aca="false">IF(A38="","",IF(COUNTIF($A$7:A38,A38)=1,MAX($L$6:L37)+1,""))</f>
        <v/>
      </c>
    </row>
    <row r="39" customFormat="false" ht="15" hidden="false" customHeight="true" outlineLevel="0" collapsed="false">
      <c r="A39" s="27"/>
      <c r="B39" s="27"/>
      <c r="C39" s="28"/>
      <c r="D39" s="29"/>
      <c r="E39" s="29"/>
      <c r="F39" s="30"/>
      <c r="G39" s="22" t="str">
        <f aca="false">IF(C39="","",C39+N(F39))</f>
        <v/>
      </c>
      <c r="H39" s="23" t="str">
        <f aca="false">IF(A39="","",N(D39)-N(E39))</f>
        <v/>
      </c>
      <c r="I39" s="24" t="str">
        <f aca="false">IF(OR(A39="",C39=""),"",'AR Invoices'!$B$4-G39)</f>
        <v/>
      </c>
      <c r="J39" s="25" t="str">
        <f aca="false">IF(OR(A39="",H39=0),"",IF(I39&lt;=0,"Not due",IF(I39&lt;=30,"0-30",IF(I39&lt;=60,"31-60",IF(I39&lt;=90,"61-90",IF(I39&lt;=180,"91-180","Over 180"))))))</f>
        <v/>
      </c>
      <c r="L39" s="26" t="str">
        <f aca="false">IF(A39="","",IF(COUNTIF($A$7:A39,A39)=1,MAX($L$6:L38)+1,""))</f>
        <v/>
      </c>
    </row>
    <row r="40" customFormat="false" ht="15" hidden="false" customHeight="true" outlineLevel="0" collapsed="false">
      <c r="A40" s="27"/>
      <c r="B40" s="27"/>
      <c r="C40" s="28"/>
      <c r="D40" s="29"/>
      <c r="E40" s="29"/>
      <c r="F40" s="30"/>
      <c r="G40" s="22" t="str">
        <f aca="false">IF(C40="","",C40+N(F40))</f>
        <v/>
      </c>
      <c r="H40" s="23" t="str">
        <f aca="false">IF(A40="","",N(D40)-N(E40))</f>
        <v/>
      </c>
      <c r="I40" s="24" t="str">
        <f aca="false">IF(OR(A40="",C40=""),"",'AR Invoices'!$B$4-G40)</f>
        <v/>
      </c>
      <c r="J40" s="25" t="str">
        <f aca="false">IF(OR(A40="",H40=0),"",IF(I40&lt;=0,"Not due",IF(I40&lt;=30,"0-30",IF(I40&lt;=60,"31-60",IF(I40&lt;=90,"61-90",IF(I40&lt;=180,"91-180","Over 180"))))))</f>
        <v/>
      </c>
      <c r="L40" s="26" t="str">
        <f aca="false">IF(A40="","",IF(COUNTIF($A$7:A40,A40)=1,MAX($L$6:L39)+1,""))</f>
        <v/>
      </c>
    </row>
    <row r="41" customFormat="false" ht="15" hidden="false" customHeight="true" outlineLevel="0" collapsed="false">
      <c r="A41" s="27"/>
      <c r="B41" s="27"/>
      <c r="C41" s="28"/>
      <c r="D41" s="29"/>
      <c r="E41" s="29"/>
      <c r="F41" s="30"/>
      <c r="G41" s="22" t="str">
        <f aca="false">IF(C41="","",C41+N(F41))</f>
        <v/>
      </c>
      <c r="H41" s="23" t="str">
        <f aca="false">IF(A41="","",N(D41)-N(E41))</f>
        <v/>
      </c>
      <c r="I41" s="24" t="str">
        <f aca="false">IF(OR(A41="",C41=""),"",'AR Invoices'!$B$4-G41)</f>
        <v/>
      </c>
      <c r="J41" s="25" t="str">
        <f aca="false">IF(OR(A41="",H41=0),"",IF(I41&lt;=0,"Not due",IF(I41&lt;=30,"0-30",IF(I41&lt;=60,"31-60",IF(I41&lt;=90,"61-90",IF(I41&lt;=180,"91-180","Over 180"))))))</f>
        <v/>
      </c>
      <c r="L41" s="26" t="str">
        <f aca="false">IF(A41="","",IF(COUNTIF($A$7:A41,A41)=1,MAX($L$6:L40)+1,""))</f>
        <v/>
      </c>
    </row>
    <row r="42" customFormat="false" ht="15" hidden="false" customHeight="true" outlineLevel="0" collapsed="false">
      <c r="A42" s="27"/>
      <c r="B42" s="27"/>
      <c r="C42" s="28"/>
      <c r="D42" s="29"/>
      <c r="E42" s="29"/>
      <c r="F42" s="30"/>
      <c r="G42" s="22" t="str">
        <f aca="false">IF(C42="","",C42+N(F42))</f>
        <v/>
      </c>
      <c r="H42" s="23" t="str">
        <f aca="false">IF(A42="","",N(D42)-N(E42))</f>
        <v/>
      </c>
      <c r="I42" s="24" t="str">
        <f aca="false">IF(OR(A42="",C42=""),"",'AR Invoices'!$B$4-G42)</f>
        <v/>
      </c>
      <c r="J42" s="25" t="str">
        <f aca="false">IF(OR(A42="",H42=0),"",IF(I42&lt;=0,"Not due",IF(I42&lt;=30,"0-30",IF(I42&lt;=60,"31-60",IF(I42&lt;=90,"61-90",IF(I42&lt;=180,"91-180","Over 180"))))))</f>
        <v/>
      </c>
      <c r="L42" s="26" t="str">
        <f aca="false">IF(A42="","",IF(COUNTIF($A$7:A42,A42)=1,MAX($L$6:L41)+1,""))</f>
        <v/>
      </c>
    </row>
    <row r="43" customFormat="false" ht="15" hidden="false" customHeight="true" outlineLevel="0" collapsed="false">
      <c r="A43" s="27"/>
      <c r="B43" s="27"/>
      <c r="C43" s="28"/>
      <c r="D43" s="29"/>
      <c r="E43" s="29"/>
      <c r="F43" s="30"/>
      <c r="G43" s="22" t="str">
        <f aca="false">IF(C43="","",C43+N(F43))</f>
        <v/>
      </c>
      <c r="H43" s="23" t="str">
        <f aca="false">IF(A43="","",N(D43)-N(E43))</f>
        <v/>
      </c>
      <c r="I43" s="24" t="str">
        <f aca="false">IF(OR(A43="",C43=""),"",'AR Invoices'!$B$4-G43)</f>
        <v/>
      </c>
      <c r="J43" s="25" t="str">
        <f aca="false">IF(OR(A43="",H43=0),"",IF(I43&lt;=0,"Not due",IF(I43&lt;=30,"0-30",IF(I43&lt;=60,"31-60",IF(I43&lt;=90,"61-90",IF(I43&lt;=180,"91-180","Over 180"))))))</f>
        <v/>
      </c>
      <c r="L43" s="26" t="str">
        <f aca="false">IF(A43="","",IF(COUNTIF($A$7:A43,A43)=1,MAX($L$6:L42)+1,""))</f>
        <v/>
      </c>
    </row>
    <row r="44" customFormat="false" ht="15" hidden="false" customHeight="true" outlineLevel="0" collapsed="false">
      <c r="A44" s="27"/>
      <c r="B44" s="27"/>
      <c r="C44" s="28"/>
      <c r="D44" s="29"/>
      <c r="E44" s="29"/>
      <c r="F44" s="30"/>
      <c r="G44" s="22" t="str">
        <f aca="false">IF(C44="","",C44+N(F44))</f>
        <v/>
      </c>
      <c r="H44" s="23" t="str">
        <f aca="false">IF(A44="","",N(D44)-N(E44))</f>
        <v/>
      </c>
      <c r="I44" s="24" t="str">
        <f aca="false">IF(OR(A44="",C44=""),"",'AR Invoices'!$B$4-G44)</f>
        <v/>
      </c>
      <c r="J44" s="25" t="str">
        <f aca="false">IF(OR(A44="",H44=0),"",IF(I44&lt;=0,"Not due",IF(I44&lt;=30,"0-30",IF(I44&lt;=60,"31-60",IF(I44&lt;=90,"61-90",IF(I44&lt;=180,"91-180","Over 180"))))))</f>
        <v/>
      </c>
      <c r="L44" s="26" t="str">
        <f aca="false">IF(A44="","",IF(COUNTIF($A$7:A44,A44)=1,MAX($L$6:L43)+1,""))</f>
        <v/>
      </c>
    </row>
    <row r="45" customFormat="false" ht="15" hidden="false" customHeight="true" outlineLevel="0" collapsed="false">
      <c r="A45" s="27"/>
      <c r="B45" s="27"/>
      <c r="C45" s="28"/>
      <c r="D45" s="29"/>
      <c r="E45" s="29"/>
      <c r="F45" s="30"/>
      <c r="G45" s="22" t="str">
        <f aca="false">IF(C45="","",C45+N(F45))</f>
        <v/>
      </c>
      <c r="H45" s="23" t="str">
        <f aca="false">IF(A45="","",N(D45)-N(E45))</f>
        <v/>
      </c>
      <c r="I45" s="24" t="str">
        <f aca="false">IF(OR(A45="",C45=""),"",'AR Invoices'!$B$4-G45)</f>
        <v/>
      </c>
      <c r="J45" s="25" t="str">
        <f aca="false">IF(OR(A45="",H45=0),"",IF(I45&lt;=0,"Not due",IF(I45&lt;=30,"0-30",IF(I45&lt;=60,"31-60",IF(I45&lt;=90,"61-90",IF(I45&lt;=180,"91-180","Over 180"))))))</f>
        <v/>
      </c>
      <c r="L45" s="26" t="str">
        <f aca="false">IF(A45="","",IF(COUNTIF($A$7:A45,A45)=1,MAX($L$6:L44)+1,""))</f>
        <v/>
      </c>
    </row>
    <row r="46" customFormat="false" ht="15" hidden="false" customHeight="true" outlineLevel="0" collapsed="false">
      <c r="A46" s="27"/>
      <c r="B46" s="27"/>
      <c r="C46" s="28"/>
      <c r="D46" s="29"/>
      <c r="E46" s="29"/>
      <c r="F46" s="30"/>
      <c r="G46" s="22" t="str">
        <f aca="false">IF(C46="","",C46+N(F46))</f>
        <v/>
      </c>
      <c r="H46" s="23" t="str">
        <f aca="false">IF(A46="","",N(D46)-N(E46))</f>
        <v/>
      </c>
      <c r="I46" s="24" t="str">
        <f aca="false">IF(OR(A46="",C46=""),"",'AR Invoices'!$B$4-G46)</f>
        <v/>
      </c>
      <c r="J46" s="25" t="str">
        <f aca="false">IF(OR(A46="",H46=0),"",IF(I46&lt;=0,"Not due",IF(I46&lt;=30,"0-30",IF(I46&lt;=60,"31-60",IF(I46&lt;=90,"61-90",IF(I46&lt;=180,"91-180","Over 180"))))))</f>
        <v/>
      </c>
      <c r="L46" s="26" t="str">
        <f aca="false">IF(A46="","",IF(COUNTIF($A$7:A46,A46)=1,MAX($L$6:L45)+1,""))</f>
        <v/>
      </c>
    </row>
    <row r="47" customFormat="false" ht="15" hidden="false" customHeight="true" outlineLevel="0" collapsed="false">
      <c r="A47" s="27"/>
      <c r="B47" s="27"/>
      <c r="C47" s="28"/>
      <c r="D47" s="29"/>
      <c r="E47" s="29"/>
      <c r="F47" s="30"/>
      <c r="G47" s="22" t="str">
        <f aca="false">IF(C47="","",C47+N(F47))</f>
        <v/>
      </c>
      <c r="H47" s="23" t="str">
        <f aca="false">IF(A47="","",N(D47)-N(E47))</f>
        <v/>
      </c>
      <c r="I47" s="24" t="str">
        <f aca="false">IF(OR(A47="",C47=""),"",'AR Invoices'!$B$4-G47)</f>
        <v/>
      </c>
      <c r="J47" s="25" t="str">
        <f aca="false">IF(OR(A47="",H47=0),"",IF(I47&lt;=0,"Not due",IF(I47&lt;=30,"0-30",IF(I47&lt;=60,"31-60",IF(I47&lt;=90,"61-90",IF(I47&lt;=180,"91-180","Over 180"))))))</f>
        <v/>
      </c>
      <c r="L47" s="26" t="str">
        <f aca="false">IF(A47="","",IF(COUNTIF($A$7:A47,A47)=1,MAX($L$6:L46)+1,""))</f>
        <v/>
      </c>
    </row>
    <row r="48" customFormat="false" ht="15" hidden="false" customHeight="true" outlineLevel="0" collapsed="false">
      <c r="A48" s="27"/>
      <c r="B48" s="27"/>
      <c r="C48" s="28"/>
      <c r="D48" s="29"/>
      <c r="E48" s="29"/>
      <c r="F48" s="30"/>
      <c r="G48" s="22" t="str">
        <f aca="false">IF(C48="","",C48+N(F48))</f>
        <v/>
      </c>
      <c r="H48" s="23" t="str">
        <f aca="false">IF(A48="","",N(D48)-N(E48))</f>
        <v/>
      </c>
      <c r="I48" s="24" t="str">
        <f aca="false">IF(OR(A48="",C48=""),"",'AR Invoices'!$B$4-G48)</f>
        <v/>
      </c>
      <c r="J48" s="25" t="str">
        <f aca="false">IF(OR(A48="",H48=0),"",IF(I48&lt;=0,"Not due",IF(I48&lt;=30,"0-30",IF(I48&lt;=60,"31-60",IF(I48&lt;=90,"61-90",IF(I48&lt;=180,"91-180","Over 180"))))))</f>
        <v/>
      </c>
      <c r="L48" s="26" t="str">
        <f aca="false">IF(A48="","",IF(COUNTIF($A$7:A48,A48)=1,MAX($L$6:L47)+1,""))</f>
        <v/>
      </c>
    </row>
    <row r="49" customFormat="false" ht="15" hidden="false" customHeight="true" outlineLevel="0" collapsed="false">
      <c r="A49" s="27"/>
      <c r="B49" s="27"/>
      <c r="C49" s="28"/>
      <c r="D49" s="29"/>
      <c r="E49" s="29"/>
      <c r="F49" s="30"/>
      <c r="G49" s="22" t="str">
        <f aca="false">IF(C49="","",C49+N(F49))</f>
        <v/>
      </c>
      <c r="H49" s="23" t="str">
        <f aca="false">IF(A49="","",N(D49)-N(E49))</f>
        <v/>
      </c>
      <c r="I49" s="24" t="str">
        <f aca="false">IF(OR(A49="",C49=""),"",'AR Invoices'!$B$4-G49)</f>
        <v/>
      </c>
      <c r="J49" s="25" t="str">
        <f aca="false">IF(OR(A49="",H49=0),"",IF(I49&lt;=0,"Not due",IF(I49&lt;=30,"0-30",IF(I49&lt;=60,"31-60",IF(I49&lt;=90,"61-90",IF(I49&lt;=180,"91-180","Over 180"))))))</f>
        <v/>
      </c>
      <c r="L49" s="26" t="str">
        <f aca="false">IF(A49="","",IF(COUNTIF($A$7:A49,A49)=1,MAX($L$6:L48)+1,""))</f>
        <v/>
      </c>
    </row>
    <row r="50" customFormat="false" ht="15" hidden="false" customHeight="true" outlineLevel="0" collapsed="false">
      <c r="A50" s="27"/>
      <c r="B50" s="27"/>
      <c r="C50" s="28"/>
      <c r="D50" s="29"/>
      <c r="E50" s="29"/>
      <c r="F50" s="30"/>
      <c r="G50" s="22" t="str">
        <f aca="false">IF(C50="","",C50+N(F50))</f>
        <v/>
      </c>
      <c r="H50" s="23" t="str">
        <f aca="false">IF(A50="","",N(D50)-N(E50))</f>
        <v/>
      </c>
      <c r="I50" s="24" t="str">
        <f aca="false">IF(OR(A50="",C50=""),"",'AR Invoices'!$B$4-G50)</f>
        <v/>
      </c>
      <c r="J50" s="25" t="str">
        <f aca="false">IF(OR(A50="",H50=0),"",IF(I50&lt;=0,"Not due",IF(I50&lt;=30,"0-30",IF(I50&lt;=60,"31-60",IF(I50&lt;=90,"61-90",IF(I50&lt;=180,"91-180","Over 180"))))))</f>
        <v/>
      </c>
      <c r="L50" s="26" t="str">
        <f aca="false">IF(A50="","",IF(COUNTIF($A$7:A50,A50)=1,MAX($L$6:L49)+1,""))</f>
        <v/>
      </c>
    </row>
    <row r="51" customFormat="false" ht="15" hidden="false" customHeight="true" outlineLevel="0" collapsed="false">
      <c r="A51" s="27"/>
      <c r="B51" s="27"/>
      <c r="C51" s="28"/>
      <c r="D51" s="29"/>
      <c r="E51" s="29"/>
      <c r="F51" s="30"/>
      <c r="G51" s="22" t="str">
        <f aca="false">IF(C51="","",C51+N(F51))</f>
        <v/>
      </c>
      <c r="H51" s="23" t="str">
        <f aca="false">IF(A51="","",N(D51)-N(E51))</f>
        <v/>
      </c>
      <c r="I51" s="24" t="str">
        <f aca="false">IF(OR(A51="",C51=""),"",'AR Invoices'!$B$4-G51)</f>
        <v/>
      </c>
      <c r="J51" s="25" t="str">
        <f aca="false">IF(OR(A51="",H51=0),"",IF(I51&lt;=0,"Not due",IF(I51&lt;=30,"0-30",IF(I51&lt;=60,"31-60",IF(I51&lt;=90,"61-90",IF(I51&lt;=180,"91-180","Over 180"))))))</f>
        <v/>
      </c>
      <c r="L51" s="26" t="str">
        <f aca="false">IF(A51="","",IF(COUNTIF($A$7:A51,A51)=1,MAX($L$6:L50)+1,""))</f>
        <v/>
      </c>
    </row>
    <row r="52" customFormat="false" ht="15" hidden="false" customHeight="true" outlineLevel="0" collapsed="false">
      <c r="A52" s="27"/>
      <c r="B52" s="27"/>
      <c r="C52" s="28"/>
      <c r="D52" s="29"/>
      <c r="E52" s="29"/>
      <c r="F52" s="30"/>
      <c r="G52" s="22" t="str">
        <f aca="false">IF(C52="","",C52+N(F52))</f>
        <v/>
      </c>
      <c r="H52" s="23" t="str">
        <f aca="false">IF(A52="","",N(D52)-N(E52))</f>
        <v/>
      </c>
      <c r="I52" s="24" t="str">
        <f aca="false">IF(OR(A52="",C52=""),"",'AR Invoices'!$B$4-G52)</f>
        <v/>
      </c>
      <c r="J52" s="25" t="str">
        <f aca="false">IF(OR(A52="",H52=0),"",IF(I52&lt;=0,"Not due",IF(I52&lt;=30,"0-30",IF(I52&lt;=60,"31-60",IF(I52&lt;=90,"61-90",IF(I52&lt;=180,"91-180","Over 180"))))))</f>
        <v/>
      </c>
      <c r="L52" s="26" t="str">
        <f aca="false">IF(A52="","",IF(COUNTIF($A$7:A52,A52)=1,MAX($L$6:L51)+1,""))</f>
        <v/>
      </c>
    </row>
    <row r="53" customFormat="false" ht="15" hidden="false" customHeight="true" outlineLevel="0" collapsed="false">
      <c r="A53" s="27"/>
      <c r="B53" s="27"/>
      <c r="C53" s="28"/>
      <c r="D53" s="29"/>
      <c r="E53" s="29"/>
      <c r="F53" s="30"/>
      <c r="G53" s="22" t="str">
        <f aca="false">IF(C53="","",C53+N(F53))</f>
        <v/>
      </c>
      <c r="H53" s="23" t="str">
        <f aca="false">IF(A53="","",N(D53)-N(E53))</f>
        <v/>
      </c>
      <c r="I53" s="24" t="str">
        <f aca="false">IF(OR(A53="",C53=""),"",'AR Invoices'!$B$4-G53)</f>
        <v/>
      </c>
      <c r="J53" s="25" t="str">
        <f aca="false">IF(OR(A53="",H53=0),"",IF(I53&lt;=0,"Not due",IF(I53&lt;=30,"0-30",IF(I53&lt;=60,"31-60",IF(I53&lt;=90,"61-90",IF(I53&lt;=180,"91-180","Over 180"))))))</f>
        <v/>
      </c>
      <c r="L53" s="26" t="str">
        <f aca="false">IF(A53="","",IF(COUNTIF($A$7:A53,A53)=1,MAX($L$6:L52)+1,""))</f>
        <v/>
      </c>
    </row>
    <row r="54" customFormat="false" ht="15" hidden="false" customHeight="true" outlineLevel="0" collapsed="false">
      <c r="A54" s="27"/>
      <c r="B54" s="27"/>
      <c r="C54" s="28"/>
      <c r="D54" s="29"/>
      <c r="E54" s="29"/>
      <c r="F54" s="30"/>
      <c r="G54" s="22" t="str">
        <f aca="false">IF(C54="","",C54+N(F54))</f>
        <v/>
      </c>
      <c r="H54" s="23" t="str">
        <f aca="false">IF(A54="","",N(D54)-N(E54))</f>
        <v/>
      </c>
      <c r="I54" s="24" t="str">
        <f aca="false">IF(OR(A54="",C54=""),"",'AR Invoices'!$B$4-G54)</f>
        <v/>
      </c>
      <c r="J54" s="25" t="str">
        <f aca="false">IF(OR(A54="",H54=0),"",IF(I54&lt;=0,"Not due",IF(I54&lt;=30,"0-30",IF(I54&lt;=60,"31-60",IF(I54&lt;=90,"61-90",IF(I54&lt;=180,"91-180","Over 180"))))))</f>
        <v/>
      </c>
      <c r="L54" s="26" t="str">
        <f aca="false">IF(A54="","",IF(COUNTIF($A$7:A54,A54)=1,MAX($L$6:L53)+1,""))</f>
        <v/>
      </c>
    </row>
    <row r="55" customFormat="false" ht="15" hidden="false" customHeight="true" outlineLevel="0" collapsed="false">
      <c r="A55" s="27"/>
      <c r="B55" s="27"/>
      <c r="C55" s="28"/>
      <c r="D55" s="29"/>
      <c r="E55" s="29"/>
      <c r="F55" s="30"/>
      <c r="G55" s="22" t="str">
        <f aca="false">IF(C55="","",C55+N(F55))</f>
        <v/>
      </c>
      <c r="H55" s="23" t="str">
        <f aca="false">IF(A55="","",N(D55)-N(E55))</f>
        <v/>
      </c>
      <c r="I55" s="24" t="str">
        <f aca="false">IF(OR(A55="",C55=""),"",'AR Invoices'!$B$4-G55)</f>
        <v/>
      </c>
      <c r="J55" s="25" t="str">
        <f aca="false">IF(OR(A55="",H55=0),"",IF(I55&lt;=0,"Not due",IF(I55&lt;=30,"0-30",IF(I55&lt;=60,"31-60",IF(I55&lt;=90,"61-90",IF(I55&lt;=180,"91-180","Over 180"))))))</f>
        <v/>
      </c>
      <c r="L55" s="26" t="str">
        <f aca="false">IF(A55="","",IF(COUNTIF($A$7:A55,A55)=1,MAX($L$6:L54)+1,""))</f>
        <v/>
      </c>
    </row>
    <row r="56" customFormat="false" ht="15" hidden="false" customHeight="true" outlineLevel="0" collapsed="false">
      <c r="A56" s="27"/>
      <c r="B56" s="27"/>
      <c r="C56" s="28"/>
      <c r="D56" s="29"/>
      <c r="E56" s="29"/>
      <c r="F56" s="30"/>
      <c r="G56" s="22" t="str">
        <f aca="false">IF(C56="","",C56+N(F56))</f>
        <v/>
      </c>
      <c r="H56" s="23" t="str">
        <f aca="false">IF(A56="","",N(D56)-N(E56))</f>
        <v/>
      </c>
      <c r="I56" s="24" t="str">
        <f aca="false">IF(OR(A56="",C56=""),"",'AR Invoices'!$B$4-G56)</f>
        <v/>
      </c>
      <c r="J56" s="25" t="str">
        <f aca="false">IF(OR(A56="",H56=0),"",IF(I56&lt;=0,"Not due",IF(I56&lt;=30,"0-30",IF(I56&lt;=60,"31-60",IF(I56&lt;=90,"61-90",IF(I56&lt;=180,"91-180","Over 180"))))))</f>
        <v/>
      </c>
      <c r="L56" s="26" t="str">
        <f aca="false">IF(A56="","",IF(COUNTIF($A$7:A56,A56)=1,MAX($L$6:L55)+1,""))</f>
        <v/>
      </c>
    </row>
    <row r="57" customFormat="false" ht="15" hidden="false" customHeight="true" outlineLevel="0" collapsed="false">
      <c r="A57" s="27"/>
      <c r="B57" s="27"/>
      <c r="C57" s="28"/>
      <c r="D57" s="29"/>
      <c r="E57" s="29"/>
      <c r="F57" s="30"/>
      <c r="G57" s="22" t="str">
        <f aca="false">IF(C57="","",C57+N(F57))</f>
        <v/>
      </c>
      <c r="H57" s="23" t="str">
        <f aca="false">IF(A57="","",N(D57)-N(E57))</f>
        <v/>
      </c>
      <c r="I57" s="24" t="str">
        <f aca="false">IF(OR(A57="",C57=""),"",'AR Invoices'!$B$4-G57)</f>
        <v/>
      </c>
      <c r="J57" s="25" t="str">
        <f aca="false">IF(OR(A57="",H57=0),"",IF(I57&lt;=0,"Not due",IF(I57&lt;=30,"0-30",IF(I57&lt;=60,"31-60",IF(I57&lt;=90,"61-90",IF(I57&lt;=180,"91-180","Over 180"))))))</f>
        <v/>
      </c>
      <c r="L57" s="26" t="str">
        <f aca="false">IF(A57="","",IF(COUNTIF($A$7:A57,A57)=1,MAX($L$6:L56)+1,""))</f>
        <v/>
      </c>
    </row>
    <row r="58" customFormat="false" ht="15" hidden="false" customHeight="true" outlineLevel="0" collapsed="false">
      <c r="A58" s="27"/>
      <c r="B58" s="27"/>
      <c r="C58" s="28"/>
      <c r="D58" s="29"/>
      <c r="E58" s="29"/>
      <c r="F58" s="30"/>
      <c r="G58" s="22" t="str">
        <f aca="false">IF(C58="","",C58+N(F58))</f>
        <v/>
      </c>
      <c r="H58" s="23" t="str">
        <f aca="false">IF(A58="","",N(D58)-N(E58))</f>
        <v/>
      </c>
      <c r="I58" s="24" t="str">
        <f aca="false">IF(OR(A58="",C58=""),"",'AR Invoices'!$B$4-G58)</f>
        <v/>
      </c>
      <c r="J58" s="25" t="str">
        <f aca="false">IF(OR(A58="",H58=0),"",IF(I58&lt;=0,"Not due",IF(I58&lt;=30,"0-30",IF(I58&lt;=60,"31-60",IF(I58&lt;=90,"61-90",IF(I58&lt;=180,"91-180","Over 180"))))))</f>
        <v/>
      </c>
      <c r="L58" s="26" t="str">
        <f aca="false">IF(A58="","",IF(COUNTIF($A$7:A58,A58)=1,MAX($L$6:L57)+1,""))</f>
        <v/>
      </c>
    </row>
    <row r="59" customFormat="false" ht="15" hidden="false" customHeight="true" outlineLevel="0" collapsed="false">
      <c r="A59" s="27"/>
      <c r="B59" s="27"/>
      <c r="C59" s="28"/>
      <c r="D59" s="29"/>
      <c r="E59" s="29"/>
      <c r="F59" s="30"/>
      <c r="G59" s="22" t="str">
        <f aca="false">IF(C59="","",C59+N(F59))</f>
        <v/>
      </c>
      <c r="H59" s="23" t="str">
        <f aca="false">IF(A59="","",N(D59)-N(E59))</f>
        <v/>
      </c>
      <c r="I59" s="24" t="str">
        <f aca="false">IF(OR(A59="",C59=""),"",'AR Invoices'!$B$4-G59)</f>
        <v/>
      </c>
      <c r="J59" s="25" t="str">
        <f aca="false">IF(OR(A59="",H59=0),"",IF(I59&lt;=0,"Not due",IF(I59&lt;=30,"0-30",IF(I59&lt;=60,"31-60",IF(I59&lt;=90,"61-90",IF(I59&lt;=180,"91-180","Over 180"))))))</f>
        <v/>
      </c>
      <c r="L59" s="26" t="str">
        <f aca="false">IF(A59="","",IF(COUNTIF($A$7:A59,A59)=1,MAX($L$6:L58)+1,""))</f>
        <v/>
      </c>
    </row>
    <row r="60" customFormat="false" ht="15" hidden="false" customHeight="true" outlineLevel="0" collapsed="false">
      <c r="A60" s="27"/>
      <c r="B60" s="27"/>
      <c r="C60" s="28"/>
      <c r="D60" s="29"/>
      <c r="E60" s="29"/>
      <c r="F60" s="30"/>
      <c r="G60" s="22" t="str">
        <f aca="false">IF(C60="","",C60+N(F60))</f>
        <v/>
      </c>
      <c r="H60" s="23" t="str">
        <f aca="false">IF(A60="","",N(D60)-N(E60))</f>
        <v/>
      </c>
      <c r="I60" s="24" t="str">
        <f aca="false">IF(OR(A60="",C60=""),"",'AR Invoices'!$B$4-G60)</f>
        <v/>
      </c>
      <c r="J60" s="25" t="str">
        <f aca="false">IF(OR(A60="",H60=0),"",IF(I60&lt;=0,"Not due",IF(I60&lt;=30,"0-30",IF(I60&lt;=60,"31-60",IF(I60&lt;=90,"61-90",IF(I60&lt;=180,"91-180","Over 180"))))))</f>
        <v/>
      </c>
      <c r="L60" s="26" t="str">
        <f aca="false">IF(A60="","",IF(COUNTIF($A$7:A60,A60)=1,MAX($L$6:L59)+1,""))</f>
        <v/>
      </c>
    </row>
    <row r="61" customFormat="false" ht="15" hidden="false" customHeight="true" outlineLevel="0" collapsed="false">
      <c r="A61" s="27"/>
      <c r="B61" s="27"/>
      <c r="C61" s="28"/>
      <c r="D61" s="29"/>
      <c r="E61" s="29"/>
      <c r="F61" s="30"/>
      <c r="G61" s="22" t="str">
        <f aca="false">IF(C61="","",C61+N(F61))</f>
        <v/>
      </c>
      <c r="H61" s="23" t="str">
        <f aca="false">IF(A61="","",N(D61)-N(E61))</f>
        <v/>
      </c>
      <c r="I61" s="24" t="str">
        <f aca="false">IF(OR(A61="",C61=""),"",'AR Invoices'!$B$4-G61)</f>
        <v/>
      </c>
      <c r="J61" s="25" t="str">
        <f aca="false">IF(OR(A61="",H61=0),"",IF(I61&lt;=0,"Not due",IF(I61&lt;=30,"0-30",IF(I61&lt;=60,"31-60",IF(I61&lt;=90,"61-90",IF(I61&lt;=180,"91-180","Over 180"))))))</f>
        <v/>
      </c>
      <c r="L61" s="26" t="str">
        <f aca="false">IF(A61="","",IF(COUNTIF($A$7:A61,A61)=1,MAX($L$6:L60)+1,""))</f>
        <v/>
      </c>
    </row>
    <row r="62" customFormat="false" ht="15" hidden="false" customHeight="true" outlineLevel="0" collapsed="false">
      <c r="A62" s="27"/>
      <c r="B62" s="27"/>
      <c r="C62" s="28"/>
      <c r="D62" s="29"/>
      <c r="E62" s="29"/>
      <c r="F62" s="30"/>
      <c r="G62" s="22" t="str">
        <f aca="false">IF(C62="","",C62+N(F62))</f>
        <v/>
      </c>
      <c r="H62" s="23" t="str">
        <f aca="false">IF(A62="","",N(D62)-N(E62))</f>
        <v/>
      </c>
      <c r="I62" s="24" t="str">
        <f aca="false">IF(OR(A62="",C62=""),"",'AR Invoices'!$B$4-G62)</f>
        <v/>
      </c>
      <c r="J62" s="25" t="str">
        <f aca="false">IF(OR(A62="",H62=0),"",IF(I62&lt;=0,"Not due",IF(I62&lt;=30,"0-30",IF(I62&lt;=60,"31-60",IF(I62&lt;=90,"61-90",IF(I62&lt;=180,"91-180","Over 180"))))))</f>
        <v/>
      </c>
      <c r="L62" s="26" t="str">
        <f aca="false">IF(A62="","",IF(COUNTIF($A$7:A62,A62)=1,MAX($L$6:L61)+1,""))</f>
        <v/>
      </c>
    </row>
    <row r="63" customFormat="false" ht="15" hidden="false" customHeight="true" outlineLevel="0" collapsed="false">
      <c r="A63" s="27"/>
      <c r="B63" s="27"/>
      <c r="C63" s="28"/>
      <c r="D63" s="29"/>
      <c r="E63" s="29"/>
      <c r="F63" s="30"/>
      <c r="G63" s="22" t="str">
        <f aca="false">IF(C63="","",C63+N(F63))</f>
        <v/>
      </c>
      <c r="H63" s="23" t="str">
        <f aca="false">IF(A63="","",N(D63)-N(E63))</f>
        <v/>
      </c>
      <c r="I63" s="24" t="str">
        <f aca="false">IF(OR(A63="",C63=""),"",'AR Invoices'!$B$4-G63)</f>
        <v/>
      </c>
      <c r="J63" s="25" t="str">
        <f aca="false">IF(OR(A63="",H63=0),"",IF(I63&lt;=0,"Not due",IF(I63&lt;=30,"0-30",IF(I63&lt;=60,"31-60",IF(I63&lt;=90,"61-90",IF(I63&lt;=180,"91-180","Over 180"))))))</f>
        <v/>
      </c>
      <c r="L63" s="26" t="str">
        <f aca="false">IF(A63="","",IF(COUNTIF($A$7:A63,A63)=1,MAX($L$6:L62)+1,""))</f>
        <v/>
      </c>
    </row>
    <row r="64" customFormat="false" ht="15" hidden="false" customHeight="true" outlineLevel="0" collapsed="false">
      <c r="A64" s="27"/>
      <c r="B64" s="27"/>
      <c r="C64" s="28"/>
      <c r="D64" s="29"/>
      <c r="E64" s="29"/>
      <c r="F64" s="30"/>
      <c r="G64" s="22" t="str">
        <f aca="false">IF(C64="","",C64+N(F64))</f>
        <v/>
      </c>
      <c r="H64" s="23" t="str">
        <f aca="false">IF(A64="","",N(D64)-N(E64))</f>
        <v/>
      </c>
      <c r="I64" s="24" t="str">
        <f aca="false">IF(OR(A64="",C64=""),"",'AR Invoices'!$B$4-G64)</f>
        <v/>
      </c>
      <c r="J64" s="25" t="str">
        <f aca="false">IF(OR(A64="",H64=0),"",IF(I64&lt;=0,"Not due",IF(I64&lt;=30,"0-30",IF(I64&lt;=60,"31-60",IF(I64&lt;=90,"61-90",IF(I64&lt;=180,"91-180","Over 180"))))))</f>
        <v/>
      </c>
      <c r="L64" s="26" t="str">
        <f aca="false">IF(A64="","",IF(COUNTIF($A$7:A64,A64)=1,MAX($L$6:L63)+1,""))</f>
        <v/>
      </c>
    </row>
    <row r="65" customFormat="false" ht="15" hidden="false" customHeight="true" outlineLevel="0" collapsed="false">
      <c r="A65" s="27"/>
      <c r="B65" s="27"/>
      <c r="C65" s="28"/>
      <c r="D65" s="29"/>
      <c r="E65" s="29"/>
      <c r="F65" s="30"/>
      <c r="G65" s="22" t="str">
        <f aca="false">IF(C65="","",C65+N(F65))</f>
        <v/>
      </c>
      <c r="H65" s="23" t="str">
        <f aca="false">IF(A65="","",N(D65)-N(E65))</f>
        <v/>
      </c>
      <c r="I65" s="24" t="str">
        <f aca="false">IF(OR(A65="",C65=""),"",'AR Invoices'!$B$4-G65)</f>
        <v/>
      </c>
      <c r="J65" s="25" t="str">
        <f aca="false">IF(OR(A65="",H65=0),"",IF(I65&lt;=0,"Not due",IF(I65&lt;=30,"0-30",IF(I65&lt;=60,"31-60",IF(I65&lt;=90,"61-90",IF(I65&lt;=180,"91-180","Over 180"))))))</f>
        <v/>
      </c>
      <c r="L65" s="26" t="str">
        <f aca="false">IF(A65="","",IF(COUNTIF($A$7:A65,A65)=1,MAX($L$6:L64)+1,""))</f>
        <v/>
      </c>
    </row>
    <row r="66" customFormat="false" ht="15" hidden="false" customHeight="true" outlineLevel="0" collapsed="false">
      <c r="A66" s="27"/>
      <c r="B66" s="27"/>
      <c r="C66" s="28"/>
      <c r="D66" s="29"/>
      <c r="E66" s="29"/>
      <c r="F66" s="30"/>
      <c r="G66" s="22" t="str">
        <f aca="false">IF(C66="","",C66+N(F66))</f>
        <v/>
      </c>
      <c r="H66" s="23" t="str">
        <f aca="false">IF(A66="","",N(D66)-N(E66))</f>
        <v/>
      </c>
      <c r="I66" s="24" t="str">
        <f aca="false">IF(OR(A66="",C66=""),"",'AR Invoices'!$B$4-G66)</f>
        <v/>
      </c>
      <c r="J66" s="25" t="str">
        <f aca="false">IF(OR(A66="",H66=0),"",IF(I66&lt;=0,"Not due",IF(I66&lt;=30,"0-30",IF(I66&lt;=60,"31-60",IF(I66&lt;=90,"61-90",IF(I66&lt;=180,"91-180","Over 180"))))))</f>
        <v/>
      </c>
      <c r="L66" s="26" t="str">
        <f aca="false">IF(A66="","",IF(COUNTIF($A$7:A66,A66)=1,MAX($L$6:L65)+1,""))</f>
        <v/>
      </c>
    </row>
    <row r="67" customFormat="false" ht="15" hidden="false" customHeight="true" outlineLevel="0" collapsed="false">
      <c r="A67" s="27"/>
      <c r="B67" s="27"/>
      <c r="C67" s="28"/>
      <c r="D67" s="29"/>
      <c r="E67" s="29"/>
      <c r="F67" s="30"/>
      <c r="G67" s="22" t="str">
        <f aca="false">IF(C67="","",C67+N(F67))</f>
        <v/>
      </c>
      <c r="H67" s="23" t="str">
        <f aca="false">IF(A67="","",N(D67)-N(E67))</f>
        <v/>
      </c>
      <c r="I67" s="24" t="str">
        <f aca="false">IF(OR(A67="",C67=""),"",'AR Invoices'!$B$4-G67)</f>
        <v/>
      </c>
      <c r="J67" s="25" t="str">
        <f aca="false">IF(OR(A67="",H67=0),"",IF(I67&lt;=0,"Not due",IF(I67&lt;=30,"0-30",IF(I67&lt;=60,"31-60",IF(I67&lt;=90,"61-90",IF(I67&lt;=180,"91-180","Over 180"))))))</f>
        <v/>
      </c>
      <c r="L67" s="26" t="str">
        <f aca="false">IF(A67="","",IF(COUNTIF($A$7:A67,A67)=1,MAX($L$6:L66)+1,""))</f>
        <v/>
      </c>
    </row>
    <row r="68" customFormat="false" ht="15" hidden="false" customHeight="true" outlineLevel="0" collapsed="false">
      <c r="A68" s="27"/>
      <c r="B68" s="27"/>
      <c r="C68" s="28"/>
      <c r="D68" s="29"/>
      <c r="E68" s="29"/>
      <c r="F68" s="30"/>
      <c r="G68" s="22" t="str">
        <f aca="false">IF(C68="","",C68+N(F68))</f>
        <v/>
      </c>
      <c r="H68" s="23" t="str">
        <f aca="false">IF(A68="","",N(D68)-N(E68))</f>
        <v/>
      </c>
      <c r="I68" s="24" t="str">
        <f aca="false">IF(OR(A68="",C68=""),"",'AR Invoices'!$B$4-G68)</f>
        <v/>
      </c>
      <c r="J68" s="25" t="str">
        <f aca="false">IF(OR(A68="",H68=0),"",IF(I68&lt;=0,"Not due",IF(I68&lt;=30,"0-30",IF(I68&lt;=60,"31-60",IF(I68&lt;=90,"61-90",IF(I68&lt;=180,"91-180","Over 180"))))))</f>
        <v/>
      </c>
      <c r="L68" s="26" t="str">
        <f aca="false">IF(A68="","",IF(COUNTIF($A$7:A68,A68)=1,MAX($L$6:L67)+1,""))</f>
        <v/>
      </c>
    </row>
    <row r="69" customFormat="false" ht="15" hidden="false" customHeight="true" outlineLevel="0" collapsed="false">
      <c r="A69" s="27"/>
      <c r="B69" s="27"/>
      <c r="C69" s="28"/>
      <c r="D69" s="29"/>
      <c r="E69" s="29"/>
      <c r="F69" s="30"/>
      <c r="G69" s="22" t="str">
        <f aca="false">IF(C69="","",C69+N(F69))</f>
        <v/>
      </c>
      <c r="H69" s="23" t="str">
        <f aca="false">IF(A69="","",N(D69)-N(E69))</f>
        <v/>
      </c>
      <c r="I69" s="24" t="str">
        <f aca="false">IF(OR(A69="",C69=""),"",'AR Invoices'!$B$4-G69)</f>
        <v/>
      </c>
      <c r="J69" s="25" t="str">
        <f aca="false">IF(OR(A69="",H69=0),"",IF(I69&lt;=0,"Not due",IF(I69&lt;=30,"0-30",IF(I69&lt;=60,"31-60",IF(I69&lt;=90,"61-90",IF(I69&lt;=180,"91-180","Over 180"))))))</f>
        <v/>
      </c>
      <c r="L69" s="26" t="str">
        <f aca="false">IF(A69="","",IF(COUNTIF($A$7:A69,A69)=1,MAX($L$6:L68)+1,""))</f>
        <v/>
      </c>
    </row>
    <row r="70" customFormat="false" ht="15" hidden="false" customHeight="true" outlineLevel="0" collapsed="false">
      <c r="A70" s="27"/>
      <c r="B70" s="27"/>
      <c r="C70" s="28"/>
      <c r="D70" s="29"/>
      <c r="E70" s="29"/>
      <c r="F70" s="30"/>
      <c r="G70" s="22" t="str">
        <f aca="false">IF(C70="","",C70+N(F70))</f>
        <v/>
      </c>
      <c r="H70" s="23" t="str">
        <f aca="false">IF(A70="","",N(D70)-N(E70))</f>
        <v/>
      </c>
      <c r="I70" s="24" t="str">
        <f aca="false">IF(OR(A70="",C70=""),"",'AR Invoices'!$B$4-G70)</f>
        <v/>
      </c>
      <c r="J70" s="25" t="str">
        <f aca="false">IF(OR(A70="",H70=0),"",IF(I70&lt;=0,"Not due",IF(I70&lt;=30,"0-30",IF(I70&lt;=60,"31-60",IF(I70&lt;=90,"61-90",IF(I70&lt;=180,"91-180","Over 180"))))))</f>
        <v/>
      </c>
      <c r="L70" s="26" t="str">
        <f aca="false">IF(A70="","",IF(COUNTIF($A$7:A70,A70)=1,MAX($L$6:L69)+1,""))</f>
        <v/>
      </c>
    </row>
    <row r="71" customFormat="false" ht="15" hidden="false" customHeight="true" outlineLevel="0" collapsed="false">
      <c r="A71" s="27"/>
      <c r="B71" s="27"/>
      <c r="C71" s="28"/>
      <c r="D71" s="29"/>
      <c r="E71" s="29"/>
      <c r="F71" s="30"/>
      <c r="G71" s="22" t="str">
        <f aca="false">IF(C71="","",C71+N(F71))</f>
        <v/>
      </c>
      <c r="H71" s="23" t="str">
        <f aca="false">IF(A71="","",N(D71)-N(E71))</f>
        <v/>
      </c>
      <c r="I71" s="24" t="str">
        <f aca="false">IF(OR(A71="",C71=""),"",'AR Invoices'!$B$4-G71)</f>
        <v/>
      </c>
      <c r="J71" s="25" t="str">
        <f aca="false">IF(OR(A71="",H71=0),"",IF(I71&lt;=0,"Not due",IF(I71&lt;=30,"0-30",IF(I71&lt;=60,"31-60",IF(I71&lt;=90,"61-90",IF(I71&lt;=180,"91-180","Over 180"))))))</f>
        <v/>
      </c>
      <c r="L71" s="26" t="str">
        <f aca="false">IF(A71="","",IF(COUNTIF($A$7:A71,A71)=1,MAX($L$6:L70)+1,""))</f>
        <v/>
      </c>
    </row>
    <row r="72" customFormat="false" ht="15" hidden="false" customHeight="true" outlineLevel="0" collapsed="false">
      <c r="A72" s="27"/>
      <c r="B72" s="27"/>
      <c r="C72" s="28"/>
      <c r="D72" s="29"/>
      <c r="E72" s="29"/>
      <c r="F72" s="30"/>
      <c r="G72" s="22" t="str">
        <f aca="false">IF(C72="","",C72+N(F72))</f>
        <v/>
      </c>
      <c r="H72" s="23" t="str">
        <f aca="false">IF(A72="","",N(D72)-N(E72))</f>
        <v/>
      </c>
      <c r="I72" s="24" t="str">
        <f aca="false">IF(OR(A72="",C72=""),"",'AR Invoices'!$B$4-G72)</f>
        <v/>
      </c>
      <c r="J72" s="25" t="str">
        <f aca="false">IF(OR(A72="",H72=0),"",IF(I72&lt;=0,"Not due",IF(I72&lt;=30,"0-30",IF(I72&lt;=60,"31-60",IF(I72&lt;=90,"61-90",IF(I72&lt;=180,"91-180","Over 180"))))))</f>
        <v/>
      </c>
      <c r="L72" s="26" t="str">
        <f aca="false">IF(A72="","",IF(COUNTIF($A$7:A72,A72)=1,MAX($L$6:L71)+1,""))</f>
        <v/>
      </c>
    </row>
    <row r="73" customFormat="false" ht="15" hidden="false" customHeight="true" outlineLevel="0" collapsed="false">
      <c r="A73" s="27"/>
      <c r="B73" s="27"/>
      <c r="C73" s="28"/>
      <c r="D73" s="29"/>
      <c r="E73" s="29"/>
      <c r="F73" s="30"/>
      <c r="G73" s="22" t="str">
        <f aca="false">IF(C73="","",C73+N(F73))</f>
        <v/>
      </c>
      <c r="H73" s="23" t="str">
        <f aca="false">IF(A73="","",N(D73)-N(E73))</f>
        <v/>
      </c>
      <c r="I73" s="24" t="str">
        <f aca="false">IF(OR(A73="",C73=""),"",'AR Invoices'!$B$4-G73)</f>
        <v/>
      </c>
      <c r="J73" s="25" t="str">
        <f aca="false">IF(OR(A73="",H73=0),"",IF(I73&lt;=0,"Not due",IF(I73&lt;=30,"0-30",IF(I73&lt;=60,"31-60",IF(I73&lt;=90,"61-90",IF(I73&lt;=180,"91-180","Over 180"))))))</f>
        <v/>
      </c>
      <c r="L73" s="26" t="str">
        <f aca="false">IF(A73="","",IF(COUNTIF($A$7:A73,A73)=1,MAX($L$6:L72)+1,""))</f>
        <v/>
      </c>
    </row>
    <row r="74" customFormat="false" ht="15" hidden="false" customHeight="true" outlineLevel="0" collapsed="false">
      <c r="A74" s="27"/>
      <c r="B74" s="27"/>
      <c r="C74" s="28"/>
      <c r="D74" s="29"/>
      <c r="E74" s="29"/>
      <c r="F74" s="30"/>
      <c r="G74" s="22" t="str">
        <f aca="false">IF(C74="","",C74+N(F74))</f>
        <v/>
      </c>
      <c r="H74" s="23" t="str">
        <f aca="false">IF(A74="","",N(D74)-N(E74))</f>
        <v/>
      </c>
      <c r="I74" s="24" t="str">
        <f aca="false">IF(OR(A74="",C74=""),"",'AR Invoices'!$B$4-G74)</f>
        <v/>
      </c>
      <c r="J74" s="25" t="str">
        <f aca="false">IF(OR(A74="",H74=0),"",IF(I74&lt;=0,"Not due",IF(I74&lt;=30,"0-30",IF(I74&lt;=60,"31-60",IF(I74&lt;=90,"61-90",IF(I74&lt;=180,"91-180","Over 180"))))))</f>
        <v/>
      </c>
      <c r="L74" s="26" t="str">
        <f aca="false">IF(A74="","",IF(COUNTIF($A$7:A74,A74)=1,MAX($L$6:L73)+1,""))</f>
        <v/>
      </c>
    </row>
    <row r="75" customFormat="false" ht="15" hidden="false" customHeight="true" outlineLevel="0" collapsed="false">
      <c r="A75" s="27"/>
      <c r="B75" s="27"/>
      <c r="C75" s="28"/>
      <c r="D75" s="29"/>
      <c r="E75" s="29"/>
      <c r="F75" s="30"/>
      <c r="G75" s="22" t="str">
        <f aca="false">IF(C75="","",C75+N(F75))</f>
        <v/>
      </c>
      <c r="H75" s="23" t="str">
        <f aca="false">IF(A75="","",N(D75)-N(E75))</f>
        <v/>
      </c>
      <c r="I75" s="24" t="str">
        <f aca="false">IF(OR(A75="",C75=""),"",'AR Invoices'!$B$4-G75)</f>
        <v/>
      </c>
      <c r="J75" s="25" t="str">
        <f aca="false">IF(OR(A75="",H75=0),"",IF(I75&lt;=0,"Not due",IF(I75&lt;=30,"0-30",IF(I75&lt;=60,"31-60",IF(I75&lt;=90,"61-90",IF(I75&lt;=180,"91-180","Over 180"))))))</f>
        <v/>
      </c>
      <c r="L75" s="26" t="str">
        <f aca="false">IF(A75="","",IF(COUNTIF($A$7:A75,A75)=1,MAX($L$6:L74)+1,""))</f>
        <v/>
      </c>
    </row>
    <row r="76" customFormat="false" ht="15" hidden="false" customHeight="true" outlineLevel="0" collapsed="false">
      <c r="A76" s="27"/>
      <c r="B76" s="27"/>
      <c r="C76" s="28"/>
      <c r="D76" s="29"/>
      <c r="E76" s="29"/>
      <c r="F76" s="30"/>
      <c r="G76" s="22" t="str">
        <f aca="false">IF(C76="","",C76+N(F76))</f>
        <v/>
      </c>
      <c r="H76" s="23" t="str">
        <f aca="false">IF(A76="","",N(D76)-N(E76))</f>
        <v/>
      </c>
      <c r="I76" s="24" t="str">
        <f aca="false">IF(OR(A76="",C76=""),"",'AR Invoices'!$B$4-G76)</f>
        <v/>
      </c>
      <c r="J76" s="25" t="str">
        <f aca="false">IF(OR(A76="",H76=0),"",IF(I76&lt;=0,"Not due",IF(I76&lt;=30,"0-30",IF(I76&lt;=60,"31-60",IF(I76&lt;=90,"61-90",IF(I76&lt;=180,"91-180","Over 180"))))))</f>
        <v/>
      </c>
      <c r="L76" s="26" t="str">
        <f aca="false">IF(A76="","",IF(COUNTIF($A$7:A76,A76)=1,MAX($L$6:L75)+1,""))</f>
        <v/>
      </c>
    </row>
    <row r="77" customFormat="false" ht="15" hidden="false" customHeight="true" outlineLevel="0" collapsed="false">
      <c r="A77" s="27"/>
      <c r="B77" s="27"/>
      <c r="C77" s="28"/>
      <c r="D77" s="29"/>
      <c r="E77" s="29"/>
      <c r="F77" s="30"/>
      <c r="G77" s="22" t="str">
        <f aca="false">IF(C77="","",C77+N(F77))</f>
        <v/>
      </c>
      <c r="H77" s="23" t="str">
        <f aca="false">IF(A77="","",N(D77)-N(E77))</f>
        <v/>
      </c>
      <c r="I77" s="24" t="str">
        <f aca="false">IF(OR(A77="",C77=""),"",'AR Invoices'!$B$4-G77)</f>
        <v/>
      </c>
      <c r="J77" s="25" t="str">
        <f aca="false">IF(OR(A77="",H77=0),"",IF(I77&lt;=0,"Not due",IF(I77&lt;=30,"0-30",IF(I77&lt;=60,"31-60",IF(I77&lt;=90,"61-90",IF(I77&lt;=180,"91-180","Over 180"))))))</f>
        <v/>
      </c>
      <c r="L77" s="26" t="str">
        <f aca="false">IF(A77="","",IF(COUNTIF($A$7:A77,A77)=1,MAX($L$6:L76)+1,""))</f>
        <v/>
      </c>
    </row>
    <row r="78" customFormat="false" ht="15" hidden="false" customHeight="true" outlineLevel="0" collapsed="false">
      <c r="A78" s="27"/>
      <c r="B78" s="27"/>
      <c r="C78" s="28"/>
      <c r="D78" s="29"/>
      <c r="E78" s="29"/>
      <c r="F78" s="30"/>
      <c r="G78" s="22" t="str">
        <f aca="false">IF(C78="","",C78+N(F78))</f>
        <v/>
      </c>
      <c r="H78" s="23" t="str">
        <f aca="false">IF(A78="","",N(D78)-N(E78))</f>
        <v/>
      </c>
      <c r="I78" s="24" t="str">
        <f aca="false">IF(OR(A78="",C78=""),"",'AR Invoices'!$B$4-G78)</f>
        <v/>
      </c>
      <c r="J78" s="25" t="str">
        <f aca="false">IF(OR(A78="",H78=0),"",IF(I78&lt;=0,"Not due",IF(I78&lt;=30,"0-30",IF(I78&lt;=60,"31-60",IF(I78&lt;=90,"61-90",IF(I78&lt;=180,"91-180","Over 180"))))))</f>
        <v/>
      </c>
      <c r="L78" s="26" t="str">
        <f aca="false">IF(A78="","",IF(COUNTIF($A$7:A78,A78)=1,MAX($L$6:L77)+1,""))</f>
        <v/>
      </c>
    </row>
    <row r="79" customFormat="false" ht="15" hidden="false" customHeight="true" outlineLevel="0" collapsed="false">
      <c r="A79" s="27"/>
      <c r="B79" s="27"/>
      <c r="C79" s="28"/>
      <c r="D79" s="29"/>
      <c r="E79" s="29"/>
      <c r="F79" s="30"/>
      <c r="G79" s="22" t="str">
        <f aca="false">IF(C79="","",C79+N(F79))</f>
        <v/>
      </c>
      <c r="H79" s="23" t="str">
        <f aca="false">IF(A79="","",N(D79)-N(E79))</f>
        <v/>
      </c>
      <c r="I79" s="24" t="str">
        <f aca="false">IF(OR(A79="",C79=""),"",'AR Invoices'!$B$4-G79)</f>
        <v/>
      </c>
      <c r="J79" s="25" t="str">
        <f aca="false">IF(OR(A79="",H79=0),"",IF(I79&lt;=0,"Not due",IF(I79&lt;=30,"0-30",IF(I79&lt;=60,"31-60",IF(I79&lt;=90,"61-90",IF(I79&lt;=180,"91-180","Over 180"))))))</f>
        <v/>
      </c>
      <c r="L79" s="26" t="str">
        <f aca="false">IF(A79="","",IF(COUNTIF($A$7:A79,A79)=1,MAX($L$6:L78)+1,""))</f>
        <v/>
      </c>
    </row>
    <row r="80" customFormat="false" ht="15" hidden="false" customHeight="true" outlineLevel="0" collapsed="false">
      <c r="A80" s="27"/>
      <c r="B80" s="27"/>
      <c r="C80" s="28"/>
      <c r="D80" s="29"/>
      <c r="E80" s="29"/>
      <c r="F80" s="30"/>
      <c r="G80" s="22" t="str">
        <f aca="false">IF(C80="","",C80+N(F80))</f>
        <v/>
      </c>
      <c r="H80" s="23" t="str">
        <f aca="false">IF(A80="","",N(D80)-N(E80))</f>
        <v/>
      </c>
      <c r="I80" s="24" t="str">
        <f aca="false">IF(OR(A80="",C80=""),"",'AR Invoices'!$B$4-G80)</f>
        <v/>
      </c>
      <c r="J80" s="25" t="str">
        <f aca="false">IF(OR(A80="",H80=0),"",IF(I80&lt;=0,"Not due",IF(I80&lt;=30,"0-30",IF(I80&lt;=60,"31-60",IF(I80&lt;=90,"61-90",IF(I80&lt;=180,"91-180","Over 180"))))))</f>
        <v/>
      </c>
      <c r="L80" s="26" t="str">
        <f aca="false">IF(A80="","",IF(COUNTIF($A$7:A80,A80)=1,MAX($L$6:L79)+1,""))</f>
        <v/>
      </c>
    </row>
    <row r="81" customFormat="false" ht="15" hidden="false" customHeight="true" outlineLevel="0" collapsed="false">
      <c r="A81" s="27"/>
      <c r="B81" s="27"/>
      <c r="C81" s="28"/>
      <c r="D81" s="29"/>
      <c r="E81" s="29"/>
      <c r="F81" s="30"/>
      <c r="G81" s="22" t="str">
        <f aca="false">IF(C81="","",C81+N(F81))</f>
        <v/>
      </c>
      <c r="H81" s="23" t="str">
        <f aca="false">IF(A81="","",N(D81)-N(E81))</f>
        <v/>
      </c>
      <c r="I81" s="24" t="str">
        <f aca="false">IF(OR(A81="",C81=""),"",'AR Invoices'!$B$4-G81)</f>
        <v/>
      </c>
      <c r="J81" s="25" t="str">
        <f aca="false">IF(OR(A81="",H81=0),"",IF(I81&lt;=0,"Not due",IF(I81&lt;=30,"0-30",IF(I81&lt;=60,"31-60",IF(I81&lt;=90,"61-90",IF(I81&lt;=180,"91-180","Over 180"))))))</f>
        <v/>
      </c>
      <c r="L81" s="26" t="str">
        <f aca="false">IF(A81="","",IF(COUNTIF($A$7:A81,A81)=1,MAX($L$6:L80)+1,""))</f>
        <v/>
      </c>
    </row>
    <row r="82" customFormat="false" ht="15" hidden="false" customHeight="true" outlineLevel="0" collapsed="false">
      <c r="A82" s="27"/>
      <c r="B82" s="27"/>
      <c r="C82" s="28"/>
      <c r="D82" s="29"/>
      <c r="E82" s="29"/>
      <c r="F82" s="30"/>
      <c r="G82" s="22" t="str">
        <f aca="false">IF(C82="","",C82+N(F82))</f>
        <v/>
      </c>
      <c r="H82" s="23" t="str">
        <f aca="false">IF(A82="","",N(D82)-N(E82))</f>
        <v/>
      </c>
      <c r="I82" s="24" t="str">
        <f aca="false">IF(OR(A82="",C82=""),"",'AR Invoices'!$B$4-G82)</f>
        <v/>
      </c>
      <c r="J82" s="25" t="str">
        <f aca="false">IF(OR(A82="",H82=0),"",IF(I82&lt;=0,"Not due",IF(I82&lt;=30,"0-30",IF(I82&lt;=60,"31-60",IF(I82&lt;=90,"61-90",IF(I82&lt;=180,"91-180","Over 180"))))))</f>
        <v/>
      </c>
      <c r="L82" s="26" t="str">
        <f aca="false">IF(A82="","",IF(COUNTIF($A$7:A82,A82)=1,MAX($L$6:L81)+1,""))</f>
        <v/>
      </c>
    </row>
    <row r="83" customFormat="false" ht="15" hidden="false" customHeight="true" outlineLevel="0" collapsed="false">
      <c r="A83" s="27"/>
      <c r="B83" s="27"/>
      <c r="C83" s="28"/>
      <c r="D83" s="29"/>
      <c r="E83" s="29"/>
      <c r="F83" s="30"/>
      <c r="G83" s="22" t="str">
        <f aca="false">IF(C83="","",C83+N(F83))</f>
        <v/>
      </c>
      <c r="H83" s="23" t="str">
        <f aca="false">IF(A83="","",N(D83)-N(E83))</f>
        <v/>
      </c>
      <c r="I83" s="24" t="str">
        <f aca="false">IF(OR(A83="",C83=""),"",'AR Invoices'!$B$4-G83)</f>
        <v/>
      </c>
      <c r="J83" s="25" t="str">
        <f aca="false">IF(OR(A83="",H83=0),"",IF(I83&lt;=0,"Not due",IF(I83&lt;=30,"0-30",IF(I83&lt;=60,"31-60",IF(I83&lt;=90,"61-90",IF(I83&lt;=180,"91-180","Over 180"))))))</f>
        <v/>
      </c>
      <c r="L83" s="26" t="str">
        <f aca="false">IF(A83="","",IF(COUNTIF($A$7:A83,A83)=1,MAX($L$6:L82)+1,""))</f>
        <v/>
      </c>
    </row>
    <row r="84" customFormat="false" ht="15" hidden="false" customHeight="true" outlineLevel="0" collapsed="false">
      <c r="A84" s="27"/>
      <c r="B84" s="27"/>
      <c r="C84" s="28"/>
      <c r="D84" s="29"/>
      <c r="E84" s="29"/>
      <c r="F84" s="30"/>
      <c r="G84" s="22" t="str">
        <f aca="false">IF(C84="","",C84+N(F84))</f>
        <v/>
      </c>
      <c r="H84" s="23" t="str">
        <f aca="false">IF(A84="","",N(D84)-N(E84))</f>
        <v/>
      </c>
      <c r="I84" s="24" t="str">
        <f aca="false">IF(OR(A84="",C84=""),"",'AR Invoices'!$B$4-G84)</f>
        <v/>
      </c>
      <c r="J84" s="25" t="str">
        <f aca="false">IF(OR(A84="",H84=0),"",IF(I84&lt;=0,"Not due",IF(I84&lt;=30,"0-30",IF(I84&lt;=60,"31-60",IF(I84&lt;=90,"61-90",IF(I84&lt;=180,"91-180","Over 180"))))))</f>
        <v/>
      </c>
      <c r="L84" s="26" t="str">
        <f aca="false">IF(A84="","",IF(COUNTIF($A$7:A84,A84)=1,MAX($L$6:L83)+1,""))</f>
        <v/>
      </c>
    </row>
    <row r="85" customFormat="false" ht="15" hidden="false" customHeight="true" outlineLevel="0" collapsed="false">
      <c r="A85" s="27"/>
      <c r="B85" s="27"/>
      <c r="C85" s="28"/>
      <c r="D85" s="29"/>
      <c r="E85" s="29"/>
      <c r="F85" s="30"/>
      <c r="G85" s="22" t="str">
        <f aca="false">IF(C85="","",C85+N(F85))</f>
        <v/>
      </c>
      <c r="H85" s="23" t="str">
        <f aca="false">IF(A85="","",N(D85)-N(E85))</f>
        <v/>
      </c>
      <c r="I85" s="24" t="str">
        <f aca="false">IF(OR(A85="",C85=""),"",'AR Invoices'!$B$4-G85)</f>
        <v/>
      </c>
      <c r="J85" s="25" t="str">
        <f aca="false">IF(OR(A85="",H85=0),"",IF(I85&lt;=0,"Not due",IF(I85&lt;=30,"0-30",IF(I85&lt;=60,"31-60",IF(I85&lt;=90,"61-90",IF(I85&lt;=180,"91-180","Over 180"))))))</f>
        <v/>
      </c>
      <c r="L85" s="26" t="str">
        <f aca="false">IF(A85="","",IF(COUNTIF($A$7:A85,A85)=1,MAX($L$6:L84)+1,""))</f>
        <v/>
      </c>
    </row>
    <row r="86" customFormat="false" ht="15" hidden="false" customHeight="true" outlineLevel="0" collapsed="false">
      <c r="A86" s="27"/>
      <c r="B86" s="27"/>
      <c r="C86" s="28"/>
      <c r="D86" s="29"/>
      <c r="E86" s="29"/>
      <c r="F86" s="30"/>
      <c r="G86" s="22" t="str">
        <f aca="false">IF(C86="","",C86+N(F86))</f>
        <v/>
      </c>
      <c r="H86" s="23" t="str">
        <f aca="false">IF(A86="","",N(D86)-N(E86))</f>
        <v/>
      </c>
      <c r="I86" s="24" t="str">
        <f aca="false">IF(OR(A86="",C86=""),"",'AR Invoices'!$B$4-G86)</f>
        <v/>
      </c>
      <c r="J86" s="25" t="str">
        <f aca="false">IF(OR(A86="",H86=0),"",IF(I86&lt;=0,"Not due",IF(I86&lt;=30,"0-30",IF(I86&lt;=60,"31-60",IF(I86&lt;=90,"61-90",IF(I86&lt;=180,"91-180","Over 180"))))))</f>
        <v/>
      </c>
      <c r="L86" s="26" t="str">
        <f aca="false">IF(A86="","",IF(COUNTIF($A$7:A86,A86)=1,MAX($L$6:L85)+1,""))</f>
        <v/>
      </c>
    </row>
    <row r="87" customFormat="false" ht="15" hidden="false" customHeight="true" outlineLevel="0" collapsed="false">
      <c r="A87" s="27"/>
      <c r="B87" s="27"/>
      <c r="C87" s="28"/>
      <c r="D87" s="29"/>
      <c r="E87" s="29"/>
      <c r="F87" s="30"/>
      <c r="G87" s="22" t="str">
        <f aca="false">IF(C87="","",C87+N(F87))</f>
        <v/>
      </c>
      <c r="H87" s="23" t="str">
        <f aca="false">IF(A87="","",N(D87)-N(E87))</f>
        <v/>
      </c>
      <c r="I87" s="24" t="str">
        <f aca="false">IF(OR(A87="",C87=""),"",'AR Invoices'!$B$4-G87)</f>
        <v/>
      </c>
      <c r="J87" s="25" t="str">
        <f aca="false">IF(OR(A87="",H87=0),"",IF(I87&lt;=0,"Not due",IF(I87&lt;=30,"0-30",IF(I87&lt;=60,"31-60",IF(I87&lt;=90,"61-90",IF(I87&lt;=180,"91-180","Over 180"))))))</f>
        <v/>
      </c>
      <c r="L87" s="26" t="str">
        <f aca="false">IF(A87="","",IF(COUNTIF($A$7:A87,A87)=1,MAX($L$6:L86)+1,""))</f>
        <v/>
      </c>
    </row>
    <row r="88" customFormat="false" ht="15" hidden="false" customHeight="true" outlineLevel="0" collapsed="false">
      <c r="A88" s="27"/>
      <c r="B88" s="27"/>
      <c r="C88" s="28"/>
      <c r="D88" s="29"/>
      <c r="E88" s="29"/>
      <c r="F88" s="30"/>
      <c r="G88" s="22" t="str">
        <f aca="false">IF(C88="","",C88+N(F88))</f>
        <v/>
      </c>
      <c r="H88" s="23" t="str">
        <f aca="false">IF(A88="","",N(D88)-N(E88))</f>
        <v/>
      </c>
      <c r="I88" s="24" t="str">
        <f aca="false">IF(OR(A88="",C88=""),"",'AR Invoices'!$B$4-G88)</f>
        <v/>
      </c>
      <c r="J88" s="25" t="str">
        <f aca="false">IF(OR(A88="",H88=0),"",IF(I88&lt;=0,"Not due",IF(I88&lt;=30,"0-30",IF(I88&lt;=60,"31-60",IF(I88&lt;=90,"61-90",IF(I88&lt;=180,"91-180","Over 180"))))))</f>
        <v/>
      </c>
      <c r="L88" s="26" t="str">
        <f aca="false">IF(A88="","",IF(COUNTIF($A$7:A88,A88)=1,MAX($L$6:L87)+1,""))</f>
        <v/>
      </c>
    </row>
    <row r="89" customFormat="false" ht="15" hidden="false" customHeight="true" outlineLevel="0" collapsed="false">
      <c r="A89" s="27"/>
      <c r="B89" s="27"/>
      <c r="C89" s="28"/>
      <c r="D89" s="29"/>
      <c r="E89" s="29"/>
      <c r="F89" s="30"/>
      <c r="G89" s="22" t="str">
        <f aca="false">IF(C89="","",C89+N(F89))</f>
        <v/>
      </c>
      <c r="H89" s="23" t="str">
        <f aca="false">IF(A89="","",N(D89)-N(E89))</f>
        <v/>
      </c>
      <c r="I89" s="24" t="str">
        <f aca="false">IF(OR(A89="",C89=""),"",'AR Invoices'!$B$4-G89)</f>
        <v/>
      </c>
      <c r="J89" s="25" t="str">
        <f aca="false">IF(OR(A89="",H89=0),"",IF(I89&lt;=0,"Not due",IF(I89&lt;=30,"0-30",IF(I89&lt;=60,"31-60",IF(I89&lt;=90,"61-90",IF(I89&lt;=180,"91-180","Over 180"))))))</f>
        <v/>
      </c>
      <c r="L89" s="26" t="str">
        <f aca="false">IF(A89="","",IF(COUNTIF($A$7:A89,A89)=1,MAX($L$6:L88)+1,""))</f>
        <v/>
      </c>
    </row>
    <row r="90" customFormat="false" ht="15" hidden="false" customHeight="true" outlineLevel="0" collapsed="false">
      <c r="A90" s="27"/>
      <c r="B90" s="27"/>
      <c r="C90" s="28"/>
      <c r="D90" s="29"/>
      <c r="E90" s="29"/>
      <c r="F90" s="30"/>
      <c r="G90" s="22" t="str">
        <f aca="false">IF(C90="","",C90+N(F90))</f>
        <v/>
      </c>
      <c r="H90" s="23" t="str">
        <f aca="false">IF(A90="","",N(D90)-N(E90))</f>
        <v/>
      </c>
      <c r="I90" s="24" t="str">
        <f aca="false">IF(OR(A90="",C90=""),"",'AR Invoices'!$B$4-G90)</f>
        <v/>
      </c>
      <c r="J90" s="25" t="str">
        <f aca="false">IF(OR(A90="",H90=0),"",IF(I90&lt;=0,"Not due",IF(I90&lt;=30,"0-30",IF(I90&lt;=60,"31-60",IF(I90&lt;=90,"61-90",IF(I90&lt;=180,"91-180","Over 180"))))))</f>
        <v/>
      </c>
      <c r="L90" s="26" t="str">
        <f aca="false">IF(A90="","",IF(COUNTIF($A$7:A90,A90)=1,MAX($L$6:L89)+1,""))</f>
        <v/>
      </c>
    </row>
    <row r="91" customFormat="false" ht="15" hidden="false" customHeight="true" outlineLevel="0" collapsed="false">
      <c r="A91" s="27"/>
      <c r="B91" s="27"/>
      <c r="C91" s="28"/>
      <c r="D91" s="29"/>
      <c r="E91" s="29"/>
      <c r="F91" s="30"/>
      <c r="G91" s="22" t="str">
        <f aca="false">IF(C91="","",C91+N(F91))</f>
        <v/>
      </c>
      <c r="H91" s="23" t="str">
        <f aca="false">IF(A91="","",N(D91)-N(E91))</f>
        <v/>
      </c>
      <c r="I91" s="24" t="str">
        <f aca="false">IF(OR(A91="",C91=""),"",'AR Invoices'!$B$4-G91)</f>
        <v/>
      </c>
      <c r="J91" s="25" t="str">
        <f aca="false">IF(OR(A91="",H91=0),"",IF(I91&lt;=0,"Not due",IF(I91&lt;=30,"0-30",IF(I91&lt;=60,"31-60",IF(I91&lt;=90,"61-90",IF(I91&lt;=180,"91-180","Over 180"))))))</f>
        <v/>
      </c>
      <c r="L91" s="26" t="str">
        <f aca="false">IF(A91="","",IF(COUNTIF($A$7:A91,A91)=1,MAX($L$6:L90)+1,""))</f>
        <v/>
      </c>
    </row>
    <row r="92" customFormat="false" ht="15" hidden="false" customHeight="true" outlineLevel="0" collapsed="false">
      <c r="A92" s="27"/>
      <c r="B92" s="27"/>
      <c r="C92" s="28"/>
      <c r="D92" s="29"/>
      <c r="E92" s="29"/>
      <c r="F92" s="30"/>
      <c r="G92" s="22" t="str">
        <f aca="false">IF(C92="","",C92+N(F92))</f>
        <v/>
      </c>
      <c r="H92" s="23" t="str">
        <f aca="false">IF(A92="","",N(D92)-N(E92))</f>
        <v/>
      </c>
      <c r="I92" s="24" t="str">
        <f aca="false">IF(OR(A92="",C92=""),"",'AR Invoices'!$B$4-G92)</f>
        <v/>
      </c>
      <c r="J92" s="25" t="str">
        <f aca="false">IF(OR(A92="",H92=0),"",IF(I92&lt;=0,"Not due",IF(I92&lt;=30,"0-30",IF(I92&lt;=60,"31-60",IF(I92&lt;=90,"61-90",IF(I92&lt;=180,"91-180","Over 180"))))))</f>
        <v/>
      </c>
      <c r="L92" s="26" t="str">
        <f aca="false">IF(A92="","",IF(COUNTIF($A$7:A92,A92)=1,MAX($L$6:L91)+1,""))</f>
        <v/>
      </c>
    </row>
    <row r="93" customFormat="false" ht="15" hidden="false" customHeight="true" outlineLevel="0" collapsed="false">
      <c r="A93" s="27"/>
      <c r="B93" s="27"/>
      <c r="C93" s="28"/>
      <c r="D93" s="29"/>
      <c r="E93" s="29"/>
      <c r="F93" s="30"/>
      <c r="G93" s="22" t="str">
        <f aca="false">IF(C93="","",C93+N(F93))</f>
        <v/>
      </c>
      <c r="H93" s="23" t="str">
        <f aca="false">IF(A93="","",N(D93)-N(E93))</f>
        <v/>
      </c>
      <c r="I93" s="24" t="str">
        <f aca="false">IF(OR(A93="",C93=""),"",'AR Invoices'!$B$4-G93)</f>
        <v/>
      </c>
      <c r="J93" s="25" t="str">
        <f aca="false">IF(OR(A93="",H93=0),"",IF(I93&lt;=0,"Not due",IF(I93&lt;=30,"0-30",IF(I93&lt;=60,"31-60",IF(I93&lt;=90,"61-90",IF(I93&lt;=180,"91-180","Over 180"))))))</f>
        <v/>
      </c>
      <c r="L93" s="26" t="str">
        <f aca="false">IF(A93="","",IF(COUNTIF($A$7:A93,A93)=1,MAX($L$6:L92)+1,""))</f>
        <v/>
      </c>
    </row>
    <row r="94" customFormat="false" ht="15" hidden="false" customHeight="true" outlineLevel="0" collapsed="false">
      <c r="A94" s="27"/>
      <c r="B94" s="27"/>
      <c r="C94" s="28"/>
      <c r="D94" s="29"/>
      <c r="E94" s="29"/>
      <c r="F94" s="30"/>
      <c r="G94" s="22" t="str">
        <f aca="false">IF(C94="","",C94+N(F94))</f>
        <v/>
      </c>
      <c r="H94" s="23" t="str">
        <f aca="false">IF(A94="","",N(D94)-N(E94))</f>
        <v/>
      </c>
      <c r="I94" s="24" t="str">
        <f aca="false">IF(OR(A94="",C94=""),"",'AR Invoices'!$B$4-G94)</f>
        <v/>
      </c>
      <c r="J94" s="25" t="str">
        <f aca="false">IF(OR(A94="",H94=0),"",IF(I94&lt;=0,"Not due",IF(I94&lt;=30,"0-30",IF(I94&lt;=60,"31-60",IF(I94&lt;=90,"61-90",IF(I94&lt;=180,"91-180","Over 180"))))))</f>
        <v/>
      </c>
      <c r="L94" s="26" t="str">
        <f aca="false">IF(A94="","",IF(COUNTIF($A$7:A94,A94)=1,MAX($L$6:L93)+1,""))</f>
        <v/>
      </c>
    </row>
    <row r="95" customFormat="false" ht="15" hidden="false" customHeight="true" outlineLevel="0" collapsed="false">
      <c r="A95" s="27"/>
      <c r="B95" s="27"/>
      <c r="C95" s="28"/>
      <c r="D95" s="29"/>
      <c r="E95" s="29"/>
      <c r="F95" s="30"/>
      <c r="G95" s="22" t="str">
        <f aca="false">IF(C95="","",C95+N(F95))</f>
        <v/>
      </c>
      <c r="H95" s="23" t="str">
        <f aca="false">IF(A95="","",N(D95)-N(E95))</f>
        <v/>
      </c>
      <c r="I95" s="24" t="str">
        <f aca="false">IF(OR(A95="",C95=""),"",'AR Invoices'!$B$4-G95)</f>
        <v/>
      </c>
      <c r="J95" s="25" t="str">
        <f aca="false">IF(OR(A95="",H95=0),"",IF(I95&lt;=0,"Not due",IF(I95&lt;=30,"0-30",IF(I95&lt;=60,"31-60",IF(I95&lt;=90,"61-90",IF(I95&lt;=180,"91-180","Over 180"))))))</f>
        <v/>
      </c>
      <c r="L95" s="26" t="str">
        <f aca="false">IF(A95="","",IF(COUNTIF($A$7:A95,A95)=1,MAX($L$6:L94)+1,""))</f>
        <v/>
      </c>
    </row>
    <row r="96" customFormat="false" ht="15" hidden="false" customHeight="true" outlineLevel="0" collapsed="false">
      <c r="A96" s="27"/>
      <c r="B96" s="27"/>
      <c r="C96" s="28"/>
      <c r="D96" s="29"/>
      <c r="E96" s="29"/>
      <c r="F96" s="30"/>
      <c r="G96" s="22" t="str">
        <f aca="false">IF(C96="","",C96+N(F96))</f>
        <v/>
      </c>
      <c r="H96" s="23" t="str">
        <f aca="false">IF(A96="","",N(D96)-N(E96))</f>
        <v/>
      </c>
      <c r="I96" s="24" t="str">
        <f aca="false">IF(OR(A96="",C96=""),"",'AR Invoices'!$B$4-G96)</f>
        <v/>
      </c>
      <c r="J96" s="25" t="str">
        <f aca="false">IF(OR(A96="",H96=0),"",IF(I96&lt;=0,"Not due",IF(I96&lt;=30,"0-30",IF(I96&lt;=60,"31-60",IF(I96&lt;=90,"61-90",IF(I96&lt;=180,"91-180","Over 180"))))))</f>
        <v/>
      </c>
      <c r="L96" s="26" t="str">
        <f aca="false">IF(A96="","",IF(COUNTIF($A$7:A96,A96)=1,MAX($L$6:L95)+1,""))</f>
        <v/>
      </c>
    </row>
    <row r="97" customFormat="false" ht="15" hidden="false" customHeight="true" outlineLevel="0" collapsed="false">
      <c r="A97" s="27"/>
      <c r="B97" s="27"/>
      <c r="C97" s="28"/>
      <c r="D97" s="29"/>
      <c r="E97" s="29"/>
      <c r="F97" s="30"/>
      <c r="G97" s="22" t="str">
        <f aca="false">IF(C97="","",C97+N(F97))</f>
        <v/>
      </c>
      <c r="H97" s="23" t="str">
        <f aca="false">IF(A97="","",N(D97)-N(E97))</f>
        <v/>
      </c>
      <c r="I97" s="24" t="str">
        <f aca="false">IF(OR(A97="",C97=""),"",'AR Invoices'!$B$4-G97)</f>
        <v/>
      </c>
      <c r="J97" s="25" t="str">
        <f aca="false">IF(OR(A97="",H97=0),"",IF(I97&lt;=0,"Not due",IF(I97&lt;=30,"0-30",IF(I97&lt;=60,"31-60",IF(I97&lt;=90,"61-90",IF(I97&lt;=180,"91-180","Over 180"))))))</f>
        <v/>
      </c>
      <c r="L97" s="26" t="str">
        <f aca="false">IF(A97="","",IF(COUNTIF($A$7:A97,A97)=1,MAX($L$6:L96)+1,""))</f>
        <v/>
      </c>
    </row>
    <row r="98" customFormat="false" ht="15" hidden="false" customHeight="true" outlineLevel="0" collapsed="false">
      <c r="A98" s="27"/>
      <c r="B98" s="27"/>
      <c r="C98" s="28"/>
      <c r="D98" s="29"/>
      <c r="E98" s="29"/>
      <c r="F98" s="30"/>
      <c r="G98" s="22" t="str">
        <f aca="false">IF(C98="","",C98+N(F98))</f>
        <v/>
      </c>
      <c r="H98" s="23" t="str">
        <f aca="false">IF(A98="","",N(D98)-N(E98))</f>
        <v/>
      </c>
      <c r="I98" s="24" t="str">
        <f aca="false">IF(OR(A98="",C98=""),"",'AR Invoices'!$B$4-G98)</f>
        <v/>
      </c>
      <c r="J98" s="25" t="str">
        <f aca="false">IF(OR(A98="",H98=0),"",IF(I98&lt;=0,"Not due",IF(I98&lt;=30,"0-30",IF(I98&lt;=60,"31-60",IF(I98&lt;=90,"61-90",IF(I98&lt;=180,"91-180","Over 180"))))))</f>
        <v/>
      </c>
      <c r="L98" s="26" t="str">
        <f aca="false">IF(A98="","",IF(COUNTIF($A$7:A98,A98)=1,MAX($L$6:L97)+1,""))</f>
        <v/>
      </c>
    </row>
    <row r="99" customFormat="false" ht="15" hidden="false" customHeight="true" outlineLevel="0" collapsed="false">
      <c r="A99" s="27"/>
      <c r="B99" s="27"/>
      <c r="C99" s="28"/>
      <c r="D99" s="29"/>
      <c r="E99" s="29"/>
      <c r="F99" s="30"/>
      <c r="G99" s="22" t="str">
        <f aca="false">IF(C99="","",C99+N(F99))</f>
        <v/>
      </c>
      <c r="H99" s="23" t="str">
        <f aca="false">IF(A99="","",N(D99)-N(E99))</f>
        <v/>
      </c>
      <c r="I99" s="24" t="str">
        <f aca="false">IF(OR(A99="",C99=""),"",'AR Invoices'!$B$4-G99)</f>
        <v/>
      </c>
      <c r="J99" s="25" t="str">
        <f aca="false">IF(OR(A99="",H99=0),"",IF(I99&lt;=0,"Not due",IF(I99&lt;=30,"0-30",IF(I99&lt;=60,"31-60",IF(I99&lt;=90,"61-90",IF(I99&lt;=180,"91-180","Over 180"))))))</f>
        <v/>
      </c>
      <c r="L99" s="26" t="str">
        <f aca="false">IF(A99="","",IF(COUNTIF($A$7:A99,A99)=1,MAX($L$6:L98)+1,""))</f>
        <v/>
      </c>
    </row>
    <row r="100" customFormat="false" ht="15" hidden="false" customHeight="true" outlineLevel="0" collapsed="false">
      <c r="A100" s="27"/>
      <c r="B100" s="27"/>
      <c r="C100" s="28"/>
      <c r="D100" s="29"/>
      <c r="E100" s="29"/>
      <c r="F100" s="30"/>
      <c r="G100" s="22" t="str">
        <f aca="false">IF(C100="","",C100+N(F100))</f>
        <v/>
      </c>
      <c r="H100" s="23" t="str">
        <f aca="false">IF(A100="","",N(D100)-N(E100))</f>
        <v/>
      </c>
      <c r="I100" s="24" t="str">
        <f aca="false">IF(OR(A100="",C100=""),"",'AR Invoices'!$B$4-G100)</f>
        <v/>
      </c>
      <c r="J100" s="25" t="str">
        <f aca="false">IF(OR(A100="",H100=0),"",IF(I100&lt;=0,"Not due",IF(I100&lt;=30,"0-30",IF(I100&lt;=60,"31-60",IF(I100&lt;=90,"61-90",IF(I100&lt;=180,"91-180","Over 180"))))))</f>
        <v/>
      </c>
      <c r="L100" s="26" t="str">
        <f aca="false">IF(A100="","",IF(COUNTIF($A$7:A100,A100)=1,MAX($L$6:L99)+1,""))</f>
        <v/>
      </c>
    </row>
    <row r="101" customFormat="false" ht="15" hidden="false" customHeight="true" outlineLevel="0" collapsed="false">
      <c r="A101" s="27"/>
      <c r="B101" s="27"/>
      <c r="C101" s="28"/>
      <c r="D101" s="29"/>
      <c r="E101" s="29"/>
      <c r="F101" s="30"/>
      <c r="G101" s="22" t="str">
        <f aca="false">IF(C101="","",C101+N(F101))</f>
        <v/>
      </c>
      <c r="H101" s="23" t="str">
        <f aca="false">IF(A101="","",N(D101)-N(E101))</f>
        <v/>
      </c>
      <c r="I101" s="24" t="str">
        <f aca="false">IF(OR(A101="",C101=""),"",'AR Invoices'!$B$4-G101)</f>
        <v/>
      </c>
      <c r="J101" s="25" t="str">
        <f aca="false">IF(OR(A101="",H101=0),"",IF(I101&lt;=0,"Not due",IF(I101&lt;=30,"0-30",IF(I101&lt;=60,"31-60",IF(I101&lt;=90,"61-90",IF(I101&lt;=180,"91-180","Over 180"))))))</f>
        <v/>
      </c>
      <c r="L101" s="26" t="str">
        <f aca="false">IF(A101="","",IF(COUNTIF($A$7:A101,A101)=1,MAX($L$6:L100)+1,""))</f>
        <v/>
      </c>
    </row>
    <row r="102" customFormat="false" ht="15" hidden="false" customHeight="true" outlineLevel="0" collapsed="false">
      <c r="A102" s="27"/>
      <c r="B102" s="27"/>
      <c r="C102" s="28"/>
      <c r="D102" s="29"/>
      <c r="E102" s="29"/>
      <c r="F102" s="30"/>
      <c r="G102" s="22" t="str">
        <f aca="false">IF(C102="","",C102+N(F102))</f>
        <v/>
      </c>
      <c r="H102" s="23" t="str">
        <f aca="false">IF(A102="","",N(D102)-N(E102))</f>
        <v/>
      </c>
      <c r="I102" s="24" t="str">
        <f aca="false">IF(OR(A102="",C102=""),"",'AR Invoices'!$B$4-G102)</f>
        <v/>
      </c>
      <c r="J102" s="25" t="str">
        <f aca="false">IF(OR(A102="",H102=0),"",IF(I102&lt;=0,"Not due",IF(I102&lt;=30,"0-30",IF(I102&lt;=60,"31-60",IF(I102&lt;=90,"61-90",IF(I102&lt;=180,"91-180","Over 180"))))))</f>
        <v/>
      </c>
      <c r="L102" s="26" t="str">
        <f aca="false">IF(A102="","",IF(COUNTIF($A$7:A102,A102)=1,MAX($L$6:L101)+1,""))</f>
        <v/>
      </c>
    </row>
    <row r="103" customFormat="false" ht="15" hidden="false" customHeight="true" outlineLevel="0" collapsed="false">
      <c r="A103" s="27"/>
      <c r="B103" s="27"/>
      <c r="C103" s="28"/>
      <c r="D103" s="29"/>
      <c r="E103" s="29"/>
      <c r="F103" s="30"/>
      <c r="G103" s="22" t="str">
        <f aca="false">IF(C103="","",C103+N(F103))</f>
        <v/>
      </c>
      <c r="H103" s="23" t="str">
        <f aca="false">IF(A103="","",N(D103)-N(E103))</f>
        <v/>
      </c>
      <c r="I103" s="24" t="str">
        <f aca="false">IF(OR(A103="",C103=""),"",'AR Invoices'!$B$4-G103)</f>
        <v/>
      </c>
      <c r="J103" s="25" t="str">
        <f aca="false">IF(OR(A103="",H103=0),"",IF(I103&lt;=0,"Not due",IF(I103&lt;=30,"0-30",IF(I103&lt;=60,"31-60",IF(I103&lt;=90,"61-90",IF(I103&lt;=180,"91-180","Over 180"))))))</f>
        <v/>
      </c>
      <c r="L103" s="26" t="str">
        <f aca="false">IF(A103="","",IF(COUNTIF($A$7:A103,A103)=1,MAX($L$6:L102)+1,""))</f>
        <v/>
      </c>
    </row>
    <row r="104" customFormat="false" ht="15" hidden="false" customHeight="true" outlineLevel="0" collapsed="false">
      <c r="A104" s="27"/>
      <c r="B104" s="27"/>
      <c r="C104" s="28"/>
      <c r="D104" s="29"/>
      <c r="E104" s="29"/>
      <c r="F104" s="30"/>
      <c r="G104" s="22" t="str">
        <f aca="false">IF(C104="","",C104+N(F104))</f>
        <v/>
      </c>
      <c r="H104" s="23" t="str">
        <f aca="false">IF(A104="","",N(D104)-N(E104))</f>
        <v/>
      </c>
      <c r="I104" s="24" t="str">
        <f aca="false">IF(OR(A104="",C104=""),"",'AR Invoices'!$B$4-G104)</f>
        <v/>
      </c>
      <c r="J104" s="25" t="str">
        <f aca="false">IF(OR(A104="",H104=0),"",IF(I104&lt;=0,"Not due",IF(I104&lt;=30,"0-30",IF(I104&lt;=60,"31-60",IF(I104&lt;=90,"61-90",IF(I104&lt;=180,"91-180","Over 180"))))))</f>
        <v/>
      </c>
      <c r="L104" s="26" t="str">
        <f aca="false">IF(A104="","",IF(COUNTIF($A$7:A104,A104)=1,MAX($L$6:L103)+1,""))</f>
        <v/>
      </c>
    </row>
    <row r="105" customFormat="false" ht="15" hidden="false" customHeight="true" outlineLevel="0" collapsed="false">
      <c r="A105" s="27"/>
      <c r="B105" s="27"/>
      <c r="C105" s="28"/>
      <c r="D105" s="29"/>
      <c r="E105" s="29"/>
      <c r="F105" s="30"/>
      <c r="G105" s="22" t="str">
        <f aca="false">IF(C105="","",C105+N(F105))</f>
        <v/>
      </c>
      <c r="H105" s="23" t="str">
        <f aca="false">IF(A105="","",N(D105)-N(E105))</f>
        <v/>
      </c>
      <c r="I105" s="24" t="str">
        <f aca="false">IF(OR(A105="",C105=""),"",'AR Invoices'!$B$4-G105)</f>
        <v/>
      </c>
      <c r="J105" s="25" t="str">
        <f aca="false">IF(OR(A105="",H105=0),"",IF(I105&lt;=0,"Not due",IF(I105&lt;=30,"0-30",IF(I105&lt;=60,"31-60",IF(I105&lt;=90,"61-90",IF(I105&lt;=180,"91-180","Over 180"))))))</f>
        <v/>
      </c>
      <c r="L105" s="26" t="str">
        <f aca="false">IF(A105="","",IF(COUNTIF($A$7:A105,A105)=1,MAX($L$6:L104)+1,""))</f>
        <v/>
      </c>
    </row>
    <row r="106" customFormat="false" ht="15" hidden="false" customHeight="true" outlineLevel="0" collapsed="false">
      <c r="A106" s="27"/>
      <c r="B106" s="27"/>
      <c r="C106" s="28"/>
      <c r="D106" s="29"/>
      <c r="E106" s="29"/>
      <c r="F106" s="30"/>
      <c r="G106" s="22" t="str">
        <f aca="false">IF(C106="","",C106+N(F106))</f>
        <v/>
      </c>
      <c r="H106" s="23" t="str">
        <f aca="false">IF(A106="","",N(D106)-N(E106))</f>
        <v/>
      </c>
      <c r="I106" s="24" t="str">
        <f aca="false">IF(OR(A106="",C106=""),"",'AR Invoices'!$B$4-G106)</f>
        <v/>
      </c>
      <c r="J106" s="25" t="str">
        <f aca="false">IF(OR(A106="",H106=0),"",IF(I106&lt;=0,"Not due",IF(I106&lt;=30,"0-30",IF(I106&lt;=60,"31-60",IF(I106&lt;=90,"61-90",IF(I106&lt;=180,"91-180","Over 180"))))))</f>
        <v/>
      </c>
      <c r="L106" s="26" t="str">
        <f aca="false">IF(A106="","",IF(COUNTIF($A$7:A106,A106)=1,MAX($L$6:L105)+1,""))</f>
        <v/>
      </c>
    </row>
    <row r="107" customFormat="false" ht="15" hidden="false" customHeight="true" outlineLevel="0" collapsed="false">
      <c r="A107" s="27"/>
      <c r="B107" s="27"/>
      <c r="C107" s="28"/>
      <c r="D107" s="29"/>
      <c r="E107" s="29"/>
      <c r="F107" s="30"/>
      <c r="G107" s="22" t="str">
        <f aca="false">IF(C107="","",C107+N(F107))</f>
        <v/>
      </c>
      <c r="H107" s="23" t="str">
        <f aca="false">IF(A107="","",N(D107)-N(E107))</f>
        <v/>
      </c>
      <c r="I107" s="24" t="str">
        <f aca="false">IF(OR(A107="",C107=""),"",'AR Invoices'!$B$4-G107)</f>
        <v/>
      </c>
      <c r="J107" s="25" t="str">
        <f aca="false">IF(OR(A107="",H107=0),"",IF(I107&lt;=0,"Not due",IF(I107&lt;=30,"0-30",IF(I107&lt;=60,"31-60",IF(I107&lt;=90,"61-90",IF(I107&lt;=180,"91-180","Over 180"))))))</f>
        <v/>
      </c>
      <c r="L107" s="26" t="str">
        <f aca="false">IF(A107="","",IF(COUNTIF($A$7:A107,A107)=1,MAX($L$6:L106)+1,""))</f>
        <v/>
      </c>
    </row>
    <row r="108" customFormat="false" ht="15" hidden="false" customHeight="true" outlineLevel="0" collapsed="false">
      <c r="A108" s="27"/>
      <c r="B108" s="27"/>
      <c r="C108" s="28"/>
      <c r="D108" s="29"/>
      <c r="E108" s="29"/>
      <c r="F108" s="30"/>
      <c r="G108" s="22" t="str">
        <f aca="false">IF(C108="","",C108+N(F108))</f>
        <v/>
      </c>
      <c r="H108" s="23" t="str">
        <f aca="false">IF(A108="","",N(D108)-N(E108))</f>
        <v/>
      </c>
      <c r="I108" s="24" t="str">
        <f aca="false">IF(OR(A108="",C108=""),"",'AR Invoices'!$B$4-G108)</f>
        <v/>
      </c>
      <c r="J108" s="25" t="str">
        <f aca="false">IF(OR(A108="",H108=0),"",IF(I108&lt;=0,"Not due",IF(I108&lt;=30,"0-30",IF(I108&lt;=60,"31-60",IF(I108&lt;=90,"61-90",IF(I108&lt;=180,"91-180","Over 180"))))))</f>
        <v/>
      </c>
      <c r="L108" s="26" t="str">
        <f aca="false">IF(A108="","",IF(COUNTIF($A$7:A108,A108)=1,MAX($L$6:L107)+1,""))</f>
        <v/>
      </c>
    </row>
    <row r="109" customFormat="false" ht="15" hidden="false" customHeight="true" outlineLevel="0" collapsed="false">
      <c r="A109" s="27"/>
      <c r="B109" s="27"/>
      <c r="C109" s="28"/>
      <c r="D109" s="29"/>
      <c r="E109" s="29"/>
      <c r="F109" s="30"/>
      <c r="G109" s="22" t="str">
        <f aca="false">IF(C109="","",C109+N(F109))</f>
        <v/>
      </c>
      <c r="H109" s="23" t="str">
        <f aca="false">IF(A109="","",N(D109)-N(E109))</f>
        <v/>
      </c>
      <c r="I109" s="24" t="str">
        <f aca="false">IF(OR(A109="",C109=""),"",'AR Invoices'!$B$4-G109)</f>
        <v/>
      </c>
      <c r="J109" s="25" t="str">
        <f aca="false">IF(OR(A109="",H109=0),"",IF(I109&lt;=0,"Not due",IF(I109&lt;=30,"0-30",IF(I109&lt;=60,"31-60",IF(I109&lt;=90,"61-90",IF(I109&lt;=180,"91-180","Over 180"))))))</f>
        <v/>
      </c>
      <c r="L109" s="26" t="str">
        <f aca="false">IF(A109="","",IF(COUNTIF($A$7:A109,A109)=1,MAX($L$6:L108)+1,""))</f>
        <v/>
      </c>
    </row>
    <row r="110" customFormat="false" ht="15" hidden="false" customHeight="true" outlineLevel="0" collapsed="false">
      <c r="A110" s="27"/>
      <c r="B110" s="27"/>
      <c r="C110" s="28"/>
      <c r="D110" s="29"/>
      <c r="E110" s="29"/>
      <c r="F110" s="30"/>
      <c r="G110" s="22" t="str">
        <f aca="false">IF(C110="","",C110+N(F110))</f>
        <v/>
      </c>
      <c r="H110" s="23" t="str">
        <f aca="false">IF(A110="","",N(D110)-N(E110))</f>
        <v/>
      </c>
      <c r="I110" s="24" t="str">
        <f aca="false">IF(OR(A110="",C110=""),"",'AR Invoices'!$B$4-G110)</f>
        <v/>
      </c>
      <c r="J110" s="25" t="str">
        <f aca="false">IF(OR(A110="",H110=0),"",IF(I110&lt;=0,"Not due",IF(I110&lt;=30,"0-30",IF(I110&lt;=60,"31-60",IF(I110&lt;=90,"61-90",IF(I110&lt;=180,"91-180","Over 180"))))))</f>
        <v/>
      </c>
      <c r="L110" s="26" t="str">
        <f aca="false">IF(A110="","",IF(COUNTIF($A$7:A110,A110)=1,MAX($L$6:L109)+1,""))</f>
        <v/>
      </c>
    </row>
    <row r="111" customFormat="false" ht="15" hidden="false" customHeight="true" outlineLevel="0" collapsed="false">
      <c r="A111" s="27"/>
      <c r="B111" s="27"/>
      <c r="C111" s="28"/>
      <c r="D111" s="29"/>
      <c r="E111" s="29"/>
      <c r="F111" s="30"/>
      <c r="G111" s="22" t="str">
        <f aca="false">IF(C111="","",C111+N(F111))</f>
        <v/>
      </c>
      <c r="H111" s="23" t="str">
        <f aca="false">IF(A111="","",N(D111)-N(E111))</f>
        <v/>
      </c>
      <c r="I111" s="24" t="str">
        <f aca="false">IF(OR(A111="",C111=""),"",'AR Invoices'!$B$4-G111)</f>
        <v/>
      </c>
      <c r="J111" s="25" t="str">
        <f aca="false">IF(OR(A111="",H111=0),"",IF(I111&lt;=0,"Not due",IF(I111&lt;=30,"0-30",IF(I111&lt;=60,"31-60",IF(I111&lt;=90,"61-90",IF(I111&lt;=180,"91-180","Over 180"))))))</f>
        <v/>
      </c>
      <c r="L111" s="26" t="str">
        <f aca="false">IF(A111="","",IF(COUNTIF($A$7:A111,A111)=1,MAX($L$6:L110)+1,""))</f>
        <v/>
      </c>
    </row>
    <row r="112" customFormat="false" ht="15" hidden="false" customHeight="true" outlineLevel="0" collapsed="false">
      <c r="A112" s="27"/>
      <c r="B112" s="27"/>
      <c r="C112" s="28"/>
      <c r="D112" s="29"/>
      <c r="E112" s="29"/>
      <c r="F112" s="30"/>
      <c r="G112" s="22" t="str">
        <f aca="false">IF(C112="","",C112+N(F112))</f>
        <v/>
      </c>
      <c r="H112" s="23" t="str">
        <f aca="false">IF(A112="","",N(D112)-N(E112))</f>
        <v/>
      </c>
      <c r="I112" s="24" t="str">
        <f aca="false">IF(OR(A112="",C112=""),"",'AR Invoices'!$B$4-G112)</f>
        <v/>
      </c>
      <c r="J112" s="25" t="str">
        <f aca="false">IF(OR(A112="",H112=0),"",IF(I112&lt;=0,"Not due",IF(I112&lt;=30,"0-30",IF(I112&lt;=60,"31-60",IF(I112&lt;=90,"61-90",IF(I112&lt;=180,"91-180","Over 180"))))))</f>
        <v/>
      </c>
      <c r="L112" s="26" t="str">
        <f aca="false">IF(A112="","",IF(COUNTIF($A$7:A112,A112)=1,MAX($L$6:L111)+1,""))</f>
        <v/>
      </c>
    </row>
    <row r="113" customFormat="false" ht="15" hidden="false" customHeight="true" outlineLevel="0" collapsed="false">
      <c r="A113" s="27"/>
      <c r="B113" s="27"/>
      <c r="C113" s="28"/>
      <c r="D113" s="29"/>
      <c r="E113" s="29"/>
      <c r="F113" s="30"/>
      <c r="G113" s="22" t="str">
        <f aca="false">IF(C113="","",C113+N(F113))</f>
        <v/>
      </c>
      <c r="H113" s="23" t="str">
        <f aca="false">IF(A113="","",N(D113)-N(E113))</f>
        <v/>
      </c>
      <c r="I113" s="24" t="str">
        <f aca="false">IF(OR(A113="",C113=""),"",'AR Invoices'!$B$4-G113)</f>
        <v/>
      </c>
      <c r="J113" s="25" t="str">
        <f aca="false">IF(OR(A113="",H113=0),"",IF(I113&lt;=0,"Not due",IF(I113&lt;=30,"0-30",IF(I113&lt;=60,"31-60",IF(I113&lt;=90,"61-90",IF(I113&lt;=180,"91-180","Over 180"))))))</f>
        <v/>
      </c>
      <c r="L113" s="26" t="str">
        <f aca="false">IF(A113="","",IF(COUNTIF($A$7:A113,A113)=1,MAX($L$6:L112)+1,""))</f>
        <v/>
      </c>
    </row>
    <row r="114" customFormat="false" ht="15" hidden="false" customHeight="true" outlineLevel="0" collapsed="false">
      <c r="A114" s="27"/>
      <c r="B114" s="27"/>
      <c r="C114" s="28"/>
      <c r="D114" s="29"/>
      <c r="E114" s="29"/>
      <c r="F114" s="30"/>
      <c r="G114" s="22" t="str">
        <f aca="false">IF(C114="","",C114+N(F114))</f>
        <v/>
      </c>
      <c r="H114" s="23" t="str">
        <f aca="false">IF(A114="","",N(D114)-N(E114))</f>
        <v/>
      </c>
      <c r="I114" s="24" t="str">
        <f aca="false">IF(OR(A114="",C114=""),"",'AR Invoices'!$B$4-G114)</f>
        <v/>
      </c>
      <c r="J114" s="25" t="str">
        <f aca="false">IF(OR(A114="",H114=0),"",IF(I114&lt;=0,"Not due",IF(I114&lt;=30,"0-30",IF(I114&lt;=60,"31-60",IF(I114&lt;=90,"61-90",IF(I114&lt;=180,"91-180","Over 180"))))))</f>
        <v/>
      </c>
      <c r="L114" s="26" t="str">
        <f aca="false">IF(A114="","",IF(COUNTIF($A$7:A114,A114)=1,MAX($L$6:L113)+1,""))</f>
        <v/>
      </c>
    </row>
    <row r="115" customFormat="false" ht="15" hidden="false" customHeight="true" outlineLevel="0" collapsed="false">
      <c r="A115" s="27"/>
      <c r="B115" s="27"/>
      <c r="C115" s="28"/>
      <c r="D115" s="29"/>
      <c r="E115" s="29"/>
      <c r="F115" s="30"/>
      <c r="G115" s="22" t="str">
        <f aca="false">IF(C115="","",C115+N(F115))</f>
        <v/>
      </c>
      <c r="H115" s="23" t="str">
        <f aca="false">IF(A115="","",N(D115)-N(E115))</f>
        <v/>
      </c>
      <c r="I115" s="24" t="str">
        <f aca="false">IF(OR(A115="",C115=""),"",'AR Invoices'!$B$4-G115)</f>
        <v/>
      </c>
      <c r="J115" s="25" t="str">
        <f aca="false">IF(OR(A115="",H115=0),"",IF(I115&lt;=0,"Not due",IF(I115&lt;=30,"0-30",IF(I115&lt;=60,"31-60",IF(I115&lt;=90,"61-90",IF(I115&lt;=180,"91-180","Over 180"))))))</f>
        <v/>
      </c>
      <c r="L115" s="26" t="str">
        <f aca="false">IF(A115="","",IF(COUNTIF($A$7:A115,A115)=1,MAX($L$6:L114)+1,""))</f>
        <v/>
      </c>
    </row>
    <row r="116" customFormat="false" ht="15" hidden="false" customHeight="true" outlineLevel="0" collapsed="false">
      <c r="A116" s="27"/>
      <c r="B116" s="27"/>
      <c r="C116" s="28"/>
      <c r="D116" s="29"/>
      <c r="E116" s="29"/>
      <c r="F116" s="30"/>
      <c r="G116" s="22" t="str">
        <f aca="false">IF(C116="","",C116+N(F116))</f>
        <v/>
      </c>
      <c r="H116" s="23" t="str">
        <f aca="false">IF(A116="","",N(D116)-N(E116))</f>
        <v/>
      </c>
      <c r="I116" s="24" t="str">
        <f aca="false">IF(OR(A116="",C116=""),"",'AR Invoices'!$B$4-G116)</f>
        <v/>
      </c>
      <c r="J116" s="25" t="str">
        <f aca="false">IF(OR(A116="",H116=0),"",IF(I116&lt;=0,"Not due",IF(I116&lt;=30,"0-30",IF(I116&lt;=60,"31-60",IF(I116&lt;=90,"61-90",IF(I116&lt;=180,"91-180","Over 180"))))))</f>
        <v/>
      </c>
      <c r="L116" s="26" t="str">
        <f aca="false">IF(A116="","",IF(COUNTIF($A$7:A116,A116)=1,MAX($L$6:L115)+1,""))</f>
        <v/>
      </c>
    </row>
    <row r="117" customFormat="false" ht="15" hidden="false" customHeight="true" outlineLevel="0" collapsed="false">
      <c r="A117" s="27"/>
      <c r="B117" s="27"/>
      <c r="C117" s="28"/>
      <c r="D117" s="29"/>
      <c r="E117" s="29"/>
      <c r="F117" s="30"/>
      <c r="G117" s="22" t="str">
        <f aca="false">IF(C117="","",C117+N(F117))</f>
        <v/>
      </c>
      <c r="H117" s="23" t="str">
        <f aca="false">IF(A117="","",N(D117)-N(E117))</f>
        <v/>
      </c>
      <c r="I117" s="24" t="str">
        <f aca="false">IF(OR(A117="",C117=""),"",'AR Invoices'!$B$4-G117)</f>
        <v/>
      </c>
      <c r="J117" s="25" t="str">
        <f aca="false">IF(OR(A117="",H117=0),"",IF(I117&lt;=0,"Not due",IF(I117&lt;=30,"0-30",IF(I117&lt;=60,"31-60",IF(I117&lt;=90,"61-90",IF(I117&lt;=180,"91-180","Over 180"))))))</f>
        <v/>
      </c>
      <c r="L117" s="26" t="str">
        <f aca="false">IF(A117="","",IF(COUNTIF($A$7:A117,A117)=1,MAX($L$6:L116)+1,""))</f>
        <v/>
      </c>
    </row>
    <row r="118" customFormat="false" ht="15" hidden="false" customHeight="true" outlineLevel="0" collapsed="false">
      <c r="A118" s="27"/>
      <c r="B118" s="27"/>
      <c r="C118" s="28"/>
      <c r="D118" s="29"/>
      <c r="E118" s="29"/>
      <c r="F118" s="30"/>
      <c r="G118" s="22" t="str">
        <f aca="false">IF(C118="","",C118+N(F118))</f>
        <v/>
      </c>
      <c r="H118" s="23" t="str">
        <f aca="false">IF(A118="","",N(D118)-N(E118))</f>
        <v/>
      </c>
      <c r="I118" s="24" t="str">
        <f aca="false">IF(OR(A118="",C118=""),"",'AR Invoices'!$B$4-G118)</f>
        <v/>
      </c>
      <c r="J118" s="25" t="str">
        <f aca="false">IF(OR(A118="",H118=0),"",IF(I118&lt;=0,"Not due",IF(I118&lt;=30,"0-30",IF(I118&lt;=60,"31-60",IF(I118&lt;=90,"61-90",IF(I118&lt;=180,"91-180","Over 180"))))))</f>
        <v/>
      </c>
      <c r="L118" s="26" t="str">
        <f aca="false">IF(A118="","",IF(COUNTIF($A$7:A118,A118)=1,MAX($L$6:L117)+1,""))</f>
        <v/>
      </c>
    </row>
    <row r="119" customFormat="false" ht="15" hidden="false" customHeight="true" outlineLevel="0" collapsed="false">
      <c r="A119" s="27"/>
      <c r="B119" s="27"/>
      <c r="C119" s="28"/>
      <c r="D119" s="29"/>
      <c r="E119" s="29"/>
      <c r="F119" s="30"/>
      <c r="G119" s="22" t="str">
        <f aca="false">IF(C119="","",C119+N(F119))</f>
        <v/>
      </c>
      <c r="H119" s="23" t="str">
        <f aca="false">IF(A119="","",N(D119)-N(E119))</f>
        <v/>
      </c>
      <c r="I119" s="24" t="str">
        <f aca="false">IF(OR(A119="",C119=""),"",'AR Invoices'!$B$4-G119)</f>
        <v/>
      </c>
      <c r="J119" s="25" t="str">
        <f aca="false">IF(OR(A119="",H119=0),"",IF(I119&lt;=0,"Not due",IF(I119&lt;=30,"0-30",IF(I119&lt;=60,"31-60",IF(I119&lt;=90,"61-90",IF(I119&lt;=180,"91-180","Over 180"))))))</f>
        <v/>
      </c>
      <c r="L119" s="26" t="str">
        <f aca="false">IF(A119="","",IF(COUNTIF($A$7:A119,A119)=1,MAX($L$6:L118)+1,""))</f>
        <v/>
      </c>
    </row>
    <row r="120" customFormat="false" ht="15" hidden="false" customHeight="true" outlineLevel="0" collapsed="false">
      <c r="A120" s="27"/>
      <c r="B120" s="27"/>
      <c r="C120" s="28"/>
      <c r="D120" s="29"/>
      <c r="E120" s="29"/>
      <c r="F120" s="30"/>
      <c r="G120" s="22" t="str">
        <f aca="false">IF(C120="","",C120+N(F120))</f>
        <v/>
      </c>
      <c r="H120" s="23" t="str">
        <f aca="false">IF(A120="","",N(D120)-N(E120))</f>
        <v/>
      </c>
      <c r="I120" s="24" t="str">
        <f aca="false">IF(OR(A120="",C120=""),"",'AR Invoices'!$B$4-G120)</f>
        <v/>
      </c>
      <c r="J120" s="25" t="str">
        <f aca="false">IF(OR(A120="",H120=0),"",IF(I120&lt;=0,"Not due",IF(I120&lt;=30,"0-30",IF(I120&lt;=60,"31-60",IF(I120&lt;=90,"61-90",IF(I120&lt;=180,"91-180","Over 180"))))))</f>
        <v/>
      </c>
      <c r="L120" s="26" t="str">
        <f aca="false">IF(A120="","",IF(COUNTIF($A$7:A120,A120)=1,MAX($L$6:L119)+1,""))</f>
        <v/>
      </c>
    </row>
    <row r="121" customFormat="false" ht="15" hidden="false" customHeight="true" outlineLevel="0" collapsed="false">
      <c r="A121" s="27"/>
      <c r="B121" s="27"/>
      <c r="C121" s="28"/>
      <c r="D121" s="29"/>
      <c r="E121" s="29"/>
      <c r="F121" s="30"/>
      <c r="G121" s="22" t="str">
        <f aca="false">IF(C121="","",C121+N(F121))</f>
        <v/>
      </c>
      <c r="H121" s="23" t="str">
        <f aca="false">IF(A121="","",N(D121)-N(E121))</f>
        <v/>
      </c>
      <c r="I121" s="24" t="str">
        <f aca="false">IF(OR(A121="",C121=""),"",'AR Invoices'!$B$4-G121)</f>
        <v/>
      </c>
      <c r="J121" s="25" t="str">
        <f aca="false">IF(OR(A121="",H121=0),"",IF(I121&lt;=0,"Not due",IF(I121&lt;=30,"0-30",IF(I121&lt;=60,"31-60",IF(I121&lt;=90,"61-90",IF(I121&lt;=180,"91-180","Over 180"))))))</f>
        <v/>
      </c>
      <c r="L121" s="26" t="str">
        <f aca="false">IF(A121="","",IF(COUNTIF($A$7:A121,A121)=1,MAX($L$6:L120)+1,""))</f>
        <v/>
      </c>
    </row>
    <row r="122" customFormat="false" ht="15" hidden="false" customHeight="true" outlineLevel="0" collapsed="false">
      <c r="A122" s="27"/>
      <c r="B122" s="27"/>
      <c r="C122" s="28"/>
      <c r="D122" s="29"/>
      <c r="E122" s="29"/>
      <c r="F122" s="30"/>
      <c r="G122" s="22" t="str">
        <f aca="false">IF(C122="","",C122+N(F122))</f>
        <v/>
      </c>
      <c r="H122" s="23" t="str">
        <f aca="false">IF(A122="","",N(D122)-N(E122))</f>
        <v/>
      </c>
      <c r="I122" s="24" t="str">
        <f aca="false">IF(OR(A122="",C122=""),"",'AR Invoices'!$B$4-G122)</f>
        <v/>
      </c>
      <c r="J122" s="25" t="str">
        <f aca="false">IF(OR(A122="",H122=0),"",IF(I122&lt;=0,"Not due",IF(I122&lt;=30,"0-30",IF(I122&lt;=60,"31-60",IF(I122&lt;=90,"61-90",IF(I122&lt;=180,"91-180","Over 180"))))))</f>
        <v/>
      </c>
      <c r="L122" s="26" t="str">
        <f aca="false">IF(A122="","",IF(COUNTIF($A$7:A122,A122)=1,MAX($L$6:L121)+1,""))</f>
        <v/>
      </c>
    </row>
    <row r="123" customFormat="false" ht="15" hidden="false" customHeight="true" outlineLevel="0" collapsed="false">
      <c r="A123" s="27"/>
      <c r="B123" s="27"/>
      <c r="C123" s="28"/>
      <c r="D123" s="29"/>
      <c r="E123" s="29"/>
      <c r="F123" s="30"/>
      <c r="G123" s="22" t="str">
        <f aca="false">IF(C123="","",C123+N(F123))</f>
        <v/>
      </c>
      <c r="H123" s="23" t="str">
        <f aca="false">IF(A123="","",N(D123)-N(E123))</f>
        <v/>
      </c>
      <c r="I123" s="24" t="str">
        <f aca="false">IF(OR(A123="",C123=""),"",'AR Invoices'!$B$4-G123)</f>
        <v/>
      </c>
      <c r="J123" s="25" t="str">
        <f aca="false">IF(OR(A123="",H123=0),"",IF(I123&lt;=0,"Not due",IF(I123&lt;=30,"0-30",IF(I123&lt;=60,"31-60",IF(I123&lt;=90,"61-90",IF(I123&lt;=180,"91-180","Over 180"))))))</f>
        <v/>
      </c>
      <c r="L123" s="26" t="str">
        <f aca="false">IF(A123="","",IF(COUNTIF($A$7:A123,A123)=1,MAX($L$6:L122)+1,""))</f>
        <v/>
      </c>
    </row>
    <row r="124" customFormat="false" ht="15" hidden="false" customHeight="true" outlineLevel="0" collapsed="false">
      <c r="A124" s="27"/>
      <c r="B124" s="27"/>
      <c r="C124" s="28"/>
      <c r="D124" s="29"/>
      <c r="E124" s="29"/>
      <c r="F124" s="30"/>
      <c r="G124" s="22" t="str">
        <f aca="false">IF(C124="","",C124+N(F124))</f>
        <v/>
      </c>
      <c r="H124" s="23" t="str">
        <f aca="false">IF(A124="","",N(D124)-N(E124))</f>
        <v/>
      </c>
      <c r="I124" s="24" t="str">
        <f aca="false">IF(OR(A124="",C124=""),"",'AR Invoices'!$B$4-G124)</f>
        <v/>
      </c>
      <c r="J124" s="25" t="str">
        <f aca="false">IF(OR(A124="",H124=0),"",IF(I124&lt;=0,"Not due",IF(I124&lt;=30,"0-30",IF(I124&lt;=60,"31-60",IF(I124&lt;=90,"61-90",IF(I124&lt;=180,"91-180","Over 180"))))))</f>
        <v/>
      </c>
      <c r="L124" s="26" t="str">
        <f aca="false">IF(A124="","",IF(COUNTIF($A$7:A124,A124)=1,MAX($L$6:L123)+1,""))</f>
        <v/>
      </c>
    </row>
    <row r="125" customFormat="false" ht="15" hidden="false" customHeight="true" outlineLevel="0" collapsed="false">
      <c r="A125" s="27"/>
      <c r="B125" s="27"/>
      <c r="C125" s="28"/>
      <c r="D125" s="29"/>
      <c r="E125" s="29"/>
      <c r="F125" s="30"/>
      <c r="G125" s="22" t="str">
        <f aca="false">IF(C125="","",C125+N(F125))</f>
        <v/>
      </c>
      <c r="H125" s="23" t="str">
        <f aca="false">IF(A125="","",N(D125)-N(E125))</f>
        <v/>
      </c>
      <c r="I125" s="24" t="str">
        <f aca="false">IF(OR(A125="",C125=""),"",'AR Invoices'!$B$4-G125)</f>
        <v/>
      </c>
      <c r="J125" s="25" t="str">
        <f aca="false">IF(OR(A125="",H125=0),"",IF(I125&lt;=0,"Not due",IF(I125&lt;=30,"0-30",IF(I125&lt;=60,"31-60",IF(I125&lt;=90,"61-90",IF(I125&lt;=180,"91-180","Over 180"))))))</f>
        <v/>
      </c>
      <c r="L125" s="26" t="str">
        <f aca="false">IF(A125="","",IF(COUNTIF($A$7:A125,A125)=1,MAX($L$6:L124)+1,""))</f>
        <v/>
      </c>
    </row>
    <row r="126" customFormat="false" ht="15" hidden="false" customHeight="true" outlineLevel="0" collapsed="false">
      <c r="A126" s="27"/>
      <c r="B126" s="27"/>
      <c r="C126" s="28"/>
      <c r="D126" s="29"/>
      <c r="E126" s="29"/>
      <c r="F126" s="30"/>
      <c r="G126" s="22" t="str">
        <f aca="false">IF(C126="","",C126+N(F126))</f>
        <v/>
      </c>
      <c r="H126" s="23" t="str">
        <f aca="false">IF(A126="","",N(D126)-N(E126))</f>
        <v/>
      </c>
      <c r="I126" s="24" t="str">
        <f aca="false">IF(OR(A126="",C126=""),"",'AR Invoices'!$B$4-G126)</f>
        <v/>
      </c>
      <c r="J126" s="25" t="str">
        <f aca="false">IF(OR(A126="",H126=0),"",IF(I126&lt;=0,"Not due",IF(I126&lt;=30,"0-30",IF(I126&lt;=60,"31-60",IF(I126&lt;=90,"61-90",IF(I126&lt;=180,"91-180","Over 180"))))))</f>
        <v/>
      </c>
      <c r="L126" s="26" t="str">
        <f aca="false">IF(A126="","",IF(COUNTIF($A$7:A126,A126)=1,MAX($L$6:L125)+1,""))</f>
        <v/>
      </c>
    </row>
    <row r="127" customFormat="false" ht="15" hidden="false" customHeight="true" outlineLevel="0" collapsed="false">
      <c r="A127" s="27"/>
      <c r="B127" s="27"/>
      <c r="C127" s="28"/>
      <c r="D127" s="29"/>
      <c r="E127" s="29"/>
      <c r="F127" s="30"/>
      <c r="G127" s="22" t="str">
        <f aca="false">IF(C127="","",C127+N(F127))</f>
        <v/>
      </c>
      <c r="H127" s="23" t="str">
        <f aca="false">IF(A127="","",N(D127)-N(E127))</f>
        <v/>
      </c>
      <c r="I127" s="24" t="str">
        <f aca="false">IF(OR(A127="",C127=""),"",'AR Invoices'!$B$4-G127)</f>
        <v/>
      </c>
      <c r="J127" s="25" t="str">
        <f aca="false">IF(OR(A127="",H127=0),"",IF(I127&lt;=0,"Not due",IF(I127&lt;=30,"0-30",IF(I127&lt;=60,"31-60",IF(I127&lt;=90,"61-90",IF(I127&lt;=180,"91-180","Over 180"))))))</f>
        <v/>
      </c>
      <c r="L127" s="26" t="str">
        <f aca="false">IF(A127="","",IF(COUNTIF($A$7:A127,A127)=1,MAX($L$6:L126)+1,""))</f>
        <v/>
      </c>
    </row>
    <row r="128" customFormat="false" ht="15" hidden="false" customHeight="true" outlineLevel="0" collapsed="false">
      <c r="A128" s="27"/>
      <c r="B128" s="27"/>
      <c r="C128" s="28"/>
      <c r="D128" s="29"/>
      <c r="E128" s="29"/>
      <c r="F128" s="30"/>
      <c r="G128" s="22" t="str">
        <f aca="false">IF(C128="","",C128+N(F128))</f>
        <v/>
      </c>
      <c r="H128" s="23" t="str">
        <f aca="false">IF(A128="","",N(D128)-N(E128))</f>
        <v/>
      </c>
      <c r="I128" s="24" t="str">
        <f aca="false">IF(OR(A128="",C128=""),"",'AR Invoices'!$B$4-G128)</f>
        <v/>
      </c>
      <c r="J128" s="25" t="str">
        <f aca="false">IF(OR(A128="",H128=0),"",IF(I128&lt;=0,"Not due",IF(I128&lt;=30,"0-30",IF(I128&lt;=60,"31-60",IF(I128&lt;=90,"61-90",IF(I128&lt;=180,"91-180","Over 180"))))))</f>
        <v/>
      </c>
      <c r="L128" s="26" t="str">
        <f aca="false">IF(A128="","",IF(COUNTIF($A$7:A128,A128)=1,MAX($L$6:L127)+1,""))</f>
        <v/>
      </c>
    </row>
    <row r="129" customFormat="false" ht="15" hidden="false" customHeight="true" outlineLevel="0" collapsed="false">
      <c r="A129" s="27"/>
      <c r="B129" s="27"/>
      <c r="C129" s="28"/>
      <c r="D129" s="29"/>
      <c r="E129" s="29"/>
      <c r="F129" s="30"/>
      <c r="G129" s="22" t="str">
        <f aca="false">IF(C129="","",C129+N(F129))</f>
        <v/>
      </c>
      <c r="H129" s="23" t="str">
        <f aca="false">IF(A129="","",N(D129)-N(E129))</f>
        <v/>
      </c>
      <c r="I129" s="24" t="str">
        <f aca="false">IF(OR(A129="",C129=""),"",'AR Invoices'!$B$4-G129)</f>
        <v/>
      </c>
      <c r="J129" s="25" t="str">
        <f aca="false">IF(OR(A129="",H129=0),"",IF(I129&lt;=0,"Not due",IF(I129&lt;=30,"0-30",IF(I129&lt;=60,"31-60",IF(I129&lt;=90,"61-90",IF(I129&lt;=180,"91-180","Over 180"))))))</f>
        <v/>
      </c>
      <c r="L129" s="26" t="str">
        <f aca="false">IF(A129="","",IF(COUNTIF($A$7:A129,A129)=1,MAX($L$6:L128)+1,""))</f>
        <v/>
      </c>
    </row>
    <row r="130" customFormat="false" ht="15" hidden="false" customHeight="true" outlineLevel="0" collapsed="false">
      <c r="A130" s="27"/>
      <c r="B130" s="27"/>
      <c r="C130" s="28"/>
      <c r="D130" s="29"/>
      <c r="E130" s="29"/>
      <c r="F130" s="30"/>
      <c r="G130" s="22" t="str">
        <f aca="false">IF(C130="","",C130+N(F130))</f>
        <v/>
      </c>
      <c r="H130" s="23" t="str">
        <f aca="false">IF(A130="","",N(D130)-N(E130))</f>
        <v/>
      </c>
      <c r="I130" s="24" t="str">
        <f aca="false">IF(OR(A130="",C130=""),"",'AR Invoices'!$B$4-G130)</f>
        <v/>
      </c>
      <c r="J130" s="25" t="str">
        <f aca="false">IF(OR(A130="",H130=0),"",IF(I130&lt;=0,"Not due",IF(I130&lt;=30,"0-30",IF(I130&lt;=60,"31-60",IF(I130&lt;=90,"61-90",IF(I130&lt;=180,"91-180","Over 180"))))))</f>
        <v/>
      </c>
      <c r="L130" s="26" t="str">
        <f aca="false">IF(A130="","",IF(COUNTIF($A$7:A130,A130)=1,MAX($L$6:L129)+1,""))</f>
        <v/>
      </c>
    </row>
    <row r="131" customFormat="false" ht="15" hidden="false" customHeight="true" outlineLevel="0" collapsed="false">
      <c r="A131" s="27"/>
      <c r="B131" s="27"/>
      <c r="C131" s="28"/>
      <c r="D131" s="29"/>
      <c r="E131" s="29"/>
      <c r="F131" s="30"/>
      <c r="G131" s="22" t="str">
        <f aca="false">IF(C131="","",C131+N(F131))</f>
        <v/>
      </c>
      <c r="H131" s="23" t="str">
        <f aca="false">IF(A131="","",N(D131)-N(E131))</f>
        <v/>
      </c>
      <c r="I131" s="24" t="str">
        <f aca="false">IF(OR(A131="",C131=""),"",'AR Invoices'!$B$4-G131)</f>
        <v/>
      </c>
      <c r="J131" s="25" t="str">
        <f aca="false">IF(OR(A131="",H131=0),"",IF(I131&lt;=0,"Not due",IF(I131&lt;=30,"0-30",IF(I131&lt;=60,"31-60",IF(I131&lt;=90,"61-90",IF(I131&lt;=180,"91-180","Over 180"))))))</f>
        <v/>
      </c>
      <c r="L131" s="26" t="str">
        <f aca="false">IF(A131="","",IF(COUNTIF($A$7:A131,A131)=1,MAX($L$6:L130)+1,""))</f>
        <v/>
      </c>
    </row>
    <row r="132" customFormat="false" ht="15" hidden="false" customHeight="true" outlineLevel="0" collapsed="false">
      <c r="A132" s="27"/>
      <c r="B132" s="27"/>
      <c r="C132" s="28"/>
      <c r="D132" s="29"/>
      <c r="E132" s="29"/>
      <c r="F132" s="30"/>
      <c r="G132" s="22" t="str">
        <f aca="false">IF(C132="","",C132+N(F132))</f>
        <v/>
      </c>
      <c r="H132" s="23" t="str">
        <f aca="false">IF(A132="","",N(D132)-N(E132))</f>
        <v/>
      </c>
      <c r="I132" s="24" t="str">
        <f aca="false">IF(OR(A132="",C132=""),"",'AR Invoices'!$B$4-G132)</f>
        <v/>
      </c>
      <c r="J132" s="25" t="str">
        <f aca="false">IF(OR(A132="",H132=0),"",IF(I132&lt;=0,"Not due",IF(I132&lt;=30,"0-30",IF(I132&lt;=60,"31-60",IF(I132&lt;=90,"61-90",IF(I132&lt;=180,"91-180","Over 180"))))))</f>
        <v/>
      </c>
      <c r="L132" s="26" t="str">
        <f aca="false">IF(A132="","",IF(COUNTIF($A$7:A132,A132)=1,MAX($L$6:L131)+1,""))</f>
        <v/>
      </c>
    </row>
    <row r="133" customFormat="false" ht="15" hidden="false" customHeight="true" outlineLevel="0" collapsed="false">
      <c r="A133" s="27"/>
      <c r="B133" s="27"/>
      <c r="C133" s="28"/>
      <c r="D133" s="29"/>
      <c r="E133" s="29"/>
      <c r="F133" s="30"/>
      <c r="G133" s="22" t="str">
        <f aca="false">IF(C133="","",C133+N(F133))</f>
        <v/>
      </c>
      <c r="H133" s="23" t="str">
        <f aca="false">IF(A133="","",N(D133)-N(E133))</f>
        <v/>
      </c>
      <c r="I133" s="24" t="str">
        <f aca="false">IF(OR(A133="",C133=""),"",'AR Invoices'!$B$4-G133)</f>
        <v/>
      </c>
      <c r="J133" s="25" t="str">
        <f aca="false">IF(OR(A133="",H133=0),"",IF(I133&lt;=0,"Not due",IF(I133&lt;=30,"0-30",IF(I133&lt;=60,"31-60",IF(I133&lt;=90,"61-90",IF(I133&lt;=180,"91-180","Over 180"))))))</f>
        <v/>
      </c>
      <c r="L133" s="26" t="str">
        <f aca="false">IF(A133="","",IF(COUNTIF($A$7:A133,A133)=1,MAX($L$6:L132)+1,""))</f>
        <v/>
      </c>
    </row>
    <row r="134" customFormat="false" ht="15" hidden="false" customHeight="true" outlineLevel="0" collapsed="false">
      <c r="A134" s="27"/>
      <c r="B134" s="27"/>
      <c r="C134" s="28"/>
      <c r="D134" s="29"/>
      <c r="E134" s="29"/>
      <c r="F134" s="30"/>
      <c r="G134" s="22" t="str">
        <f aca="false">IF(C134="","",C134+N(F134))</f>
        <v/>
      </c>
      <c r="H134" s="23" t="str">
        <f aca="false">IF(A134="","",N(D134)-N(E134))</f>
        <v/>
      </c>
      <c r="I134" s="24" t="str">
        <f aca="false">IF(OR(A134="",C134=""),"",'AR Invoices'!$B$4-G134)</f>
        <v/>
      </c>
      <c r="J134" s="25" t="str">
        <f aca="false">IF(OR(A134="",H134=0),"",IF(I134&lt;=0,"Not due",IF(I134&lt;=30,"0-30",IF(I134&lt;=60,"31-60",IF(I134&lt;=90,"61-90",IF(I134&lt;=180,"91-180","Over 180"))))))</f>
        <v/>
      </c>
      <c r="L134" s="26" t="str">
        <f aca="false">IF(A134="","",IF(COUNTIF($A$7:A134,A134)=1,MAX($L$6:L133)+1,""))</f>
        <v/>
      </c>
    </row>
    <row r="135" customFormat="false" ht="15" hidden="false" customHeight="true" outlineLevel="0" collapsed="false">
      <c r="A135" s="27"/>
      <c r="B135" s="27"/>
      <c r="C135" s="28"/>
      <c r="D135" s="29"/>
      <c r="E135" s="29"/>
      <c r="F135" s="30"/>
      <c r="G135" s="22" t="str">
        <f aca="false">IF(C135="","",C135+N(F135))</f>
        <v/>
      </c>
      <c r="H135" s="23" t="str">
        <f aca="false">IF(A135="","",N(D135)-N(E135))</f>
        <v/>
      </c>
      <c r="I135" s="24" t="str">
        <f aca="false">IF(OR(A135="",C135=""),"",'AR Invoices'!$B$4-G135)</f>
        <v/>
      </c>
      <c r="J135" s="25" t="str">
        <f aca="false">IF(OR(A135="",H135=0),"",IF(I135&lt;=0,"Not due",IF(I135&lt;=30,"0-30",IF(I135&lt;=60,"31-60",IF(I135&lt;=90,"61-90",IF(I135&lt;=180,"91-180","Over 180"))))))</f>
        <v/>
      </c>
      <c r="L135" s="26" t="str">
        <f aca="false">IF(A135="","",IF(COUNTIF($A$7:A135,A135)=1,MAX($L$6:L134)+1,""))</f>
        <v/>
      </c>
    </row>
    <row r="136" customFormat="false" ht="15" hidden="false" customHeight="true" outlineLevel="0" collapsed="false">
      <c r="A136" s="27"/>
      <c r="B136" s="27"/>
      <c r="C136" s="28"/>
      <c r="D136" s="29"/>
      <c r="E136" s="29"/>
      <c r="F136" s="30"/>
      <c r="G136" s="22" t="str">
        <f aca="false">IF(C136="","",C136+N(F136))</f>
        <v/>
      </c>
      <c r="H136" s="23" t="str">
        <f aca="false">IF(A136="","",N(D136)-N(E136))</f>
        <v/>
      </c>
      <c r="I136" s="24" t="str">
        <f aca="false">IF(OR(A136="",C136=""),"",'AR Invoices'!$B$4-G136)</f>
        <v/>
      </c>
      <c r="J136" s="25" t="str">
        <f aca="false">IF(OR(A136="",H136=0),"",IF(I136&lt;=0,"Not due",IF(I136&lt;=30,"0-30",IF(I136&lt;=60,"31-60",IF(I136&lt;=90,"61-90",IF(I136&lt;=180,"91-180","Over 180"))))))</f>
        <v/>
      </c>
      <c r="L136" s="26" t="str">
        <f aca="false">IF(A136="","",IF(COUNTIF($A$7:A136,A136)=1,MAX($L$6:L135)+1,""))</f>
        <v/>
      </c>
    </row>
    <row r="137" customFormat="false" ht="15" hidden="false" customHeight="true" outlineLevel="0" collapsed="false">
      <c r="A137" s="27"/>
      <c r="B137" s="27"/>
      <c r="C137" s="28"/>
      <c r="D137" s="29"/>
      <c r="E137" s="29"/>
      <c r="F137" s="30"/>
      <c r="G137" s="22" t="str">
        <f aca="false">IF(C137="","",C137+N(F137))</f>
        <v/>
      </c>
      <c r="H137" s="23" t="str">
        <f aca="false">IF(A137="","",N(D137)-N(E137))</f>
        <v/>
      </c>
      <c r="I137" s="24" t="str">
        <f aca="false">IF(OR(A137="",C137=""),"",'AR Invoices'!$B$4-G137)</f>
        <v/>
      </c>
      <c r="J137" s="25" t="str">
        <f aca="false">IF(OR(A137="",H137=0),"",IF(I137&lt;=0,"Not due",IF(I137&lt;=30,"0-30",IF(I137&lt;=60,"31-60",IF(I137&lt;=90,"61-90",IF(I137&lt;=180,"91-180","Over 180"))))))</f>
        <v/>
      </c>
      <c r="L137" s="26" t="str">
        <f aca="false">IF(A137="","",IF(COUNTIF($A$7:A137,A137)=1,MAX($L$6:L136)+1,""))</f>
        <v/>
      </c>
    </row>
    <row r="138" customFormat="false" ht="15" hidden="false" customHeight="true" outlineLevel="0" collapsed="false">
      <c r="A138" s="27"/>
      <c r="B138" s="27"/>
      <c r="C138" s="28"/>
      <c r="D138" s="29"/>
      <c r="E138" s="29"/>
      <c r="F138" s="30"/>
      <c r="G138" s="22" t="str">
        <f aca="false">IF(C138="","",C138+N(F138))</f>
        <v/>
      </c>
      <c r="H138" s="23" t="str">
        <f aca="false">IF(A138="","",N(D138)-N(E138))</f>
        <v/>
      </c>
      <c r="I138" s="24" t="str">
        <f aca="false">IF(OR(A138="",C138=""),"",'AR Invoices'!$B$4-G138)</f>
        <v/>
      </c>
      <c r="J138" s="25" t="str">
        <f aca="false">IF(OR(A138="",H138=0),"",IF(I138&lt;=0,"Not due",IF(I138&lt;=30,"0-30",IF(I138&lt;=60,"31-60",IF(I138&lt;=90,"61-90",IF(I138&lt;=180,"91-180","Over 180"))))))</f>
        <v/>
      </c>
      <c r="L138" s="26" t="str">
        <f aca="false">IF(A138="","",IF(COUNTIF($A$7:A138,A138)=1,MAX($L$6:L137)+1,""))</f>
        <v/>
      </c>
    </row>
    <row r="139" customFormat="false" ht="15" hidden="false" customHeight="true" outlineLevel="0" collapsed="false">
      <c r="A139" s="27"/>
      <c r="B139" s="27"/>
      <c r="C139" s="28"/>
      <c r="D139" s="29"/>
      <c r="E139" s="29"/>
      <c r="F139" s="30"/>
      <c r="G139" s="22" t="str">
        <f aca="false">IF(C139="","",C139+N(F139))</f>
        <v/>
      </c>
      <c r="H139" s="23" t="str">
        <f aca="false">IF(A139="","",N(D139)-N(E139))</f>
        <v/>
      </c>
      <c r="I139" s="24" t="str">
        <f aca="false">IF(OR(A139="",C139=""),"",'AR Invoices'!$B$4-G139)</f>
        <v/>
      </c>
      <c r="J139" s="25" t="str">
        <f aca="false">IF(OR(A139="",H139=0),"",IF(I139&lt;=0,"Not due",IF(I139&lt;=30,"0-30",IF(I139&lt;=60,"31-60",IF(I139&lt;=90,"61-90",IF(I139&lt;=180,"91-180","Over 180"))))))</f>
        <v/>
      </c>
      <c r="L139" s="26" t="str">
        <f aca="false">IF(A139="","",IF(COUNTIF($A$7:A139,A139)=1,MAX($L$6:L138)+1,""))</f>
        <v/>
      </c>
    </row>
    <row r="140" customFormat="false" ht="15" hidden="false" customHeight="true" outlineLevel="0" collapsed="false">
      <c r="A140" s="27"/>
      <c r="B140" s="27"/>
      <c r="C140" s="28"/>
      <c r="D140" s="29"/>
      <c r="E140" s="29"/>
      <c r="F140" s="30"/>
      <c r="G140" s="22" t="str">
        <f aca="false">IF(C140="","",C140+N(F140))</f>
        <v/>
      </c>
      <c r="H140" s="23" t="str">
        <f aca="false">IF(A140="","",N(D140)-N(E140))</f>
        <v/>
      </c>
      <c r="I140" s="24" t="str">
        <f aca="false">IF(OR(A140="",C140=""),"",'AR Invoices'!$B$4-G140)</f>
        <v/>
      </c>
      <c r="J140" s="25" t="str">
        <f aca="false">IF(OR(A140="",H140=0),"",IF(I140&lt;=0,"Not due",IF(I140&lt;=30,"0-30",IF(I140&lt;=60,"31-60",IF(I140&lt;=90,"61-90",IF(I140&lt;=180,"91-180","Over 180"))))))</f>
        <v/>
      </c>
      <c r="L140" s="26" t="str">
        <f aca="false">IF(A140="","",IF(COUNTIF($A$7:A140,A140)=1,MAX($L$6:L139)+1,""))</f>
        <v/>
      </c>
    </row>
    <row r="141" customFormat="false" ht="15" hidden="false" customHeight="true" outlineLevel="0" collapsed="false">
      <c r="A141" s="27"/>
      <c r="B141" s="27"/>
      <c r="C141" s="28"/>
      <c r="D141" s="29"/>
      <c r="E141" s="29"/>
      <c r="F141" s="30"/>
      <c r="G141" s="22" t="str">
        <f aca="false">IF(C141="","",C141+N(F141))</f>
        <v/>
      </c>
      <c r="H141" s="23" t="str">
        <f aca="false">IF(A141="","",N(D141)-N(E141))</f>
        <v/>
      </c>
      <c r="I141" s="24" t="str">
        <f aca="false">IF(OR(A141="",C141=""),"",'AR Invoices'!$B$4-G141)</f>
        <v/>
      </c>
      <c r="J141" s="25" t="str">
        <f aca="false">IF(OR(A141="",H141=0),"",IF(I141&lt;=0,"Not due",IF(I141&lt;=30,"0-30",IF(I141&lt;=60,"31-60",IF(I141&lt;=90,"61-90",IF(I141&lt;=180,"91-180","Over 180"))))))</f>
        <v/>
      </c>
      <c r="L141" s="26" t="str">
        <f aca="false">IF(A141="","",IF(COUNTIF($A$7:A141,A141)=1,MAX($L$6:L140)+1,""))</f>
        <v/>
      </c>
    </row>
    <row r="142" customFormat="false" ht="15" hidden="false" customHeight="true" outlineLevel="0" collapsed="false">
      <c r="A142" s="27"/>
      <c r="B142" s="27"/>
      <c r="C142" s="28"/>
      <c r="D142" s="29"/>
      <c r="E142" s="29"/>
      <c r="F142" s="30"/>
      <c r="G142" s="22" t="str">
        <f aca="false">IF(C142="","",C142+N(F142))</f>
        <v/>
      </c>
      <c r="H142" s="23" t="str">
        <f aca="false">IF(A142="","",N(D142)-N(E142))</f>
        <v/>
      </c>
      <c r="I142" s="24" t="str">
        <f aca="false">IF(OR(A142="",C142=""),"",'AR Invoices'!$B$4-G142)</f>
        <v/>
      </c>
      <c r="J142" s="25" t="str">
        <f aca="false">IF(OR(A142="",H142=0),"",IF(I142&lt;=0,"Not due",IF(I142&lt;=30,"0-30",IF(I142&lt;=60,"31-60",IF(I142&lt;=90,"61-90",IF(I142&lt;=180,"91-180","Over 180"))))))</f>
        <v/>
      </c>
      <c r="L142" s="26" t="str">
        <f aca="false">IF(A142="","",IF(COUNTIF($A$7:A142,A142)=1,MAX($L$6:L141)+1,""))</f>
        <v/>
      </c>
    </row>
    <row r="143" customFormat="false" ht="15" hidden="false" customHeight="true" outlineLevel="0" collapsed="false">
      <c r="A143" s="27"/>
      <c r="B143" s="27"/>
      <c r="C143" s="28"/>
      <c r="D143" s="29"/>
      <c r="E143" s="29"/>
      <c r="F143" s="30"/>
      <c r="G143" s="22" t="str">
        <f aca="false">IF(C143="","",C143+N(F143))</f>
        <v/>
      </c>
      <c r="H143" s="23" t="str">
        <f aca="false">IF(A143="","",N(D143)-N(E143))</f>
        <v/>
      </c>
      <c r="I143" s="24" t="str">
        <f aca="false">IF(OR(A143="",C143=""),"",'AR Invoices'!$B$4-G143)</f>
        <v/>
      </c>
      <c r="J143" s="25" t="str">
        <f aca="false">IF(OR(A143="",H143=0),"",IF(I143&lt;=0,"Not due",IF(I143&lt;=30,"0-30",IF(I143&lt;=60,"31-60",IF(I143&lt;=90,"61-90",IF(I143&lt;=180,"91-180","Over 180"))))))</f>
        <v/>
      </c>
      <c r="L143" s="26" t="str">
        <f aca="false">IF(A143="","",IF(COUNTIF($A$7:A143,A143)=1,MAX($L$6:L142)+1,""))</f>
        <v/>
      </c>
    </row>
    <row r="144" customFormat="false" ht="15" hidden="false" customHeight="true" outlineLevel="0" collapsed="false">
      <c r="A144" s="27"/>
      <c r="B144" s="27"/>
      <c r="C144" s="28"/>
      <c r="D144" s="29"/>
      <c r="E144" s="29"/>
      <c r="F144" s="30"/>
      <c r="G144" s="22" t="str">
        <f aca="false">IF(C144="","",C144+N(F144))</f>
        <v/>
      </c>
      <c r="H144" s="23" t="str">
        <f aca="false">IF(A144="","",N(D144)-N(E144))</f>
        <v/>
      </c>
      <c r="I144" s="24" t="str">
        <f aca="false">IF(OR(A144="",C144=""),"",'AR Invoices'!$B$4-G144)</f>
        <v/>
      </c>
      <c r="J144" s="25" t="str">
        <f aca="false">IF(OR(A144="",H144=0),"",IF(I144&lt;=0,"Not due",IF(I144&lt;=30,"0-30",IF(I144&lt;=60,"31-60",IF(I144&lt;=90,"61-90",IF(I144&lt;=180,"91-180","Over 180"))))))</f>
        <v/>
      </c>
      <c r="L144" s="26" t="str">
        <f aca="false">IF(A144="","",IF(COUNTIF($A$7:A144,A144)=1,MAX($L$6:L143)+1,""))</f>
        <v/>
      </c>
    </row>
    <row r="145" customFormat="false" ht="15" hidden="false" customHeight="true" outlineLevel="0" collapsed="false">
      <c r="A145" s="27"/>
      <c r="B145" s="27"/>
      <c r="C145" s="28"/>
      <c r="D145" s="29"/>
      <c r="E145" s="29"/>
      <c r="F145" s="30"/>
      <c r="G145" s="22" t="str">
        <f aca="false">IF(C145="","",C145+N(F145))</f>
        <v/>
      </c>
      <c r="H145" s="23" t="str">
        <f aca="false">IF(A145="","",N(D145)-N(E145))</f>
        <v/>
      </c>
      <c r="I145" s="24" t="str">
        <f aca="false">IF(OR(A145="",C145=""),"",'AR Invoices'!$B$4-G145)</f>
        <v/>
      </c>
      <c r="J145" s="25" t="str">
        <f aca="false">IF(OR(A145="",H145=0),"",IF(I145&lt;=0,"Not due",IF(I145&lt;=30,"0-30",IF(I145&lt;=60,"31-60",IF(I145&lt;=90,"61-90",IF(I145&lt;=180,"91-180","Over 180"))))))</f>
        <v/>
      </c>
      <c r="L145" s="26" t="str">
        <f aca="false">IF(A145="","",IF(COUNTIF($A$7:A145,A145)=1,MAX($L$6:L144)+1,""))</f>
        <v/>
      </c>
    </row>
    <row r="146" customFormat="false" ht="15" hidden="false" customHeight="true" outlineLevel="0" collapsed="false">
      <c r="A146" s="27"/>
      <c r="B146" s="27"/>
      <c r="C146" s="28"/>
      <c r="D146" s="29"/>
      <c r="E146" s="29"/>
      <c r="F146" s="30"/>
      <c r="G146" s="22" t="str">
        <f aca="false">IF(C146="","",C146+N(F146))</f>
        <v/>
      </c>
      <c r="H146" s="23" t="str">
        <f aca="false">IF(A146="","",N(D146)-N(E146))</f>
        <v/>
      </c>
      <c r="I146" s="24" t="str">
        <f aca="false">IF(OR(A146="",C146=""),"",'AR Invoices'!$B$4-G146)</f>
        <v/>
      </c>
      <c r="J146" s="25" t="str">
        <f aca="false">IF(OR(A146="",H146=0),"",IF(I146&lt;=0,"Not due",IF(I146&lt;=30,"0-30",IF(I146&lt;=60,"31-60",IF(I146&lt;=90,"61-90",IF(I146&lt;=180,"91-180","Over 180"))))))</f>
        <v/>
      </c>
      <c r="L146" s="26" t="str">
        <f aca="false">IF(A146="","",IF(COUNTIF($A$7:A146,A146)=1,MAX($L$6:L145)+1,""))</f>
        <v/>
      </c>
    </row>
    <row r="147" customFormat="false" ht="15" hidden="false" customHeight="true" outlineLevel="0" collapsed="false">
      <c r="A147" s="27"/>
      <c r="B147" s="27"/>
      <c r="C147" s="28"/>
      <c r="D147" s="29"/>
      <c r="E147" s="29"/>
      <c r="F147" s="30"/>
      <c r="G147" s="22" t="str">
        <f aca="false">IF(C147="","",C147+N(F147))</f>
        <v/>
      </c>
      <c r="H147" s="23" t="str">
        <f aca="false">IF(A147="","",N(D147)-N(E147))</f>
        <v/>
      </c>
      <c r="I147" s="24" t="str">
        <f aca="false">IF(OR(A147="",C147=""),"",'AR Invoices'!$B$4-G147)</f>
        <v/>
      </c>
      <c r="J147" s="25" t="str">
        <f aca="false">IF(OR(A147="",H147=0),"",IF(I147&lt;=0,"Not due",IF(I147&lt;=30,"0-30",IF(I147&lt;=60,"31-60",IF(I147&lt;=90,"61-90",IF(I147&lt;=180,"91-180","Over 180"))))))</f>
        <v/>
      </c>
      <c r="L147" s="26" t="str">
        <f aca="false">IF(A147="","",IF(COUNTIF($A$7:A147,A147)=1,MAX($L$6:L146)+1,""))</f>
        <v/>
      </c>
    </row>
    <row r="148" customFormat="false" ht="15" hidden="false" customHeight="true" outlineLevel="0" collapsed="false">
      <c r="A148" s="27"/>
      <c r="B148" s="27"/>
      <c r="C148" s="28"/>
      <c r="D148" s="29"/>
      <c r="E148" s="29"/>
      <c r="F148" s="30"/>
      <c r="G148" s="22" t="str">
        <f aca="false">IF(C148="","",C148+N(F148))</f>
        <v/>
      </c>
      <c r="H148" s="23" t="str">
        <f aca="false">IF(A148="","",N(D148)-N(E148))</f>
        <v/>
      </c>
      <c r="I148" s="24" t="str">
        <f aca="false">IF(OR(A148="",C148=""),"",'AR Invoices'!$B$4-G148)</f>
        <v/>
      </c>
      <c r="J148" s="25" t="str">
        <f aca="false">IF(OR(A148="",H148=0),"",IF(I148&lt;=0,"Not due",IF(I148&lt;=30,"0-30",IF(I148&lt;=60,"31-60",IF(I148&lt;=90,"61-90",IF(I148&lt;=180,"91-180","Over 180"))))))</f>
        <v/>
      </c>
      <c r="L148" s="26" t="str">
        <f aca="false">IF(A148="","",IF(COUNTIF($A$7:A148,A148)=1,MAX($L$6:L147)+1,""))</f>
        <v/>
      </c>
    </row>
    <row r="149" customFormat="false" ht="15" hidden="false" customHeight="true" outlineLevel="0" collapsed="false">
      <c r="A149" s="27"/>
      <c r="B149" s="27"/>
      <c r="C149" s="28"/>
      <c r="D149" s="29"/>
      <c r="E149" s="29"/>
      <c r="F149" s="30"/>
      <c r="G149" s="22" t="str">
        <f aca="false">IF(C149="","",C149+N(F149))</f>
        <v/>
      </c>
      <c r="H149" s="23" t="str">
        <f aca="false">IF(A149="","",N(D149)-N(E149))</f>
        <v/>
      </c>
      <c r="I149" s="24" t="str">
        <f aca="false">IF(OR(A149="",C149=""),"",'AR Invoices'!$B$4-G149)</f>
        <v/>
      </c>
      <c r="J149" s="25" t="str">
        <f aca="false">IF(OR(A149="",H149=0),"",IF(I149&lt;=0,"Not due",IF(I149&lt;=30,"0-30",IF(I149&lt;=60,"31-60",IF(I149&lt;=90,"61-90",IF(I149&lt;=180,"91-180","Over 180"))))))</f>
        <v/>
      </c>
      <c r="L149" s="26" t="str">
        <f aca="false">IF(A149="","",IF(COUNTIF($A$7:A149,A149)=1,MAX($L$6:L148)+1,""))</f>
        <v/>
      </c>
    </row>
    <row r="150" customFormat="false" ht="15" hidden="false" customHeight="true" outlineLevel="0" collapsed="false">
      <c r="A150" s="27"/>
      <c r="B150" s="27"/>
      <c r="C150" s="28"/>
      <c r="D150" s="29"/>
      <c r="E150" s="29"/>
      <c r="F150" s="30"/>
      <c r="G150" s="22" t="str">
        <f aca="false">IF(C150="","",C150+N(F150))</f>
        <v/>
      </c>
      <c r="H150" s="23" t="str">
        <f aca="false">IF(A150="","",N(D150)-N(E150))</f>
        <v/>
      </c>
      <c r="I150" s="24" t="str">
        <f aca="false">IF(OR(A150="",C150=""),"",'AR Invoices'!$B$4-G150)</f>
        <v/>
      </c>
      <c r="J150" s="25" t="str">
        <f aca="false">IF(OR(A150="",H150=0),"",IF(I150&lt;=0,"Not due",IF(I150&lt;=30,"0-30",IF(I150&lt;=60,"31-60",IF(I150&lt;=90,"61-90",IF(I150&lt;=180,"91-180","Over 180"))))))</f>
        <v/>
      </c>
      <c r="L150" s="26" t="str">
        <f aca="false">IF(A150="","",IF(COUNTIF($A$7:A150,A150)=1,MAX($L$6:L149)+1,""))</f>
        <v/>
      </c>
    </row>
    <row r="151" customFormat="false" ht="15" hidden="false" customHeight="true" outlineLevel="0" collapsed="false">
      <c r="A151" s="27"/>
      <c r="B151" s="27"/>
      <c r="C151" s="28"/>
      <c r="D151" s="29"/>
      <c r="E151" s="29"/>
      <c r="F151" s="30"/>
      <c r="G151" s="22" t="str">
        <f aca="false">IF(C151="","",C151+N(F151))</f>
        <v/>
      </c>
      <c r="H151" s="23" t="str">
        <f aca="false">IF(A151="","",N(D151)-N(E151))</f>
        <v/>
      </c>
      <c r="I151" s="24" t="str">
        <f aca="false">IF(OR(A151="",C151=""),"",'AR Invoices'!$B$4-G151)</f>
        <v/>
      </c>
      <c r="J151" s="25" t="str">
        <f aca="false">IF(OR(A151="",H151=0),"",IF(I151&lt;=0,"Not due",IF(I151&lt;=30,"0-30",IF(I151&lt;=60,"31-60",IF(I151&lt;=90,"61-90",IF(I151&lt;=180,"91-180","Over 180"))))))</f>
        <v/>
      </c>
      <c r="L151" s="26" t="str">
        <f aca="false">IF(A151="","",IF(COUNTIF($A$7:A151,A151)=1,MAX($L$6:L150)+1,""))</f>
        <v/>
      </c>
    </row>
    <row r="152" customFormat="false" ht="15" hidden="false" customHeight="true" outlineLevel="0" collapsed="false">
      <c r="A152" s="27"/>
      <c r="B152" s="27"/>
      <c r="C152" s="28"/>
      <c r="D152" s="29"/>
      <c r="E152" s="29"/>
      <c r="F152" s="30"/>
      <c r="G152" s="22" t="str">
        <f aca="false">IF(C152="","",C152+N(F152))</f>
        <v/>
      </c>
      <c r="H152" s="23" t="str">
        <f aca="false">IF(A152="","",N(D152)-N(E152))</f>
        <v/>
      </c>
      <c r="I152" s="24" t="str">
        <f aca="false">IF(OR(A152="",C152=""),"",'AR Invoices'!$B$4-G152)</f>
        <v/>
      </c>
      <c r="J152" s="25" t="str">
        <f aca="false">IF(OR(A152="",H152=0),"",IF(I152&lt;=0,"Not due",IF(I152&lt;=30,"0-30",IF(I152&lt;=60,"31-60",IF(I152&lt;=90,"61-90",IF(I152&lt;=180,"91-180","Over 180"))))))</f>
        <v/>
      </c>
      <c r="L152" s="26" t="str">
        <f aca="false">IF(A152="","",IF(COUNTIF($A$7:A152,A152)=1,MAX($L$6:L151)+1,""))</f>
        <v/>
      </c>
    </row>
    <row r="153" customFormat="false" ht="15" hidden="false" customHeight="true" outlineLevel="0" collapsed="false">
      <c r="A153" s="27"/>
      <c r="B153" s="27"/>
      <c r="C153" s="28"/>
      <c r="D153" s="29"/>
      <c r="E153" s="29"/>
      <c r="F153" s="30"/>
      <c r="G153" s="22" t="str">
        <f aca="false">IF(C153="","",C153+N(F153))</f>
        <v/>
      </c>
      <c r="H153" s="23" t="str">
        <f aca="false">IF(A153="","",N(D153)-N(E153))</f>
        <v/>
      </c>
      <c r="I153" s="24" t="str">
        <f aca="false">IF(OR(A153="",C153=""),"",'AR Invoices'!$B$4-G153)</f>
        <v/>
      </c>
      <c r="J153" s="25" t="str">
        <f aca="false">IF(OR(A153="",H153=0),"",IF(I153&lt;=0,"Not due",IF(I153&lt;=30,"0-30",IF(I153&lt;=60,"31-60",IF(I153&lt;=90,"61-90",IF(I153&lt;=180,"91-180","Over 180"))))))</f>
        <v/>
      </c>
      <c r="L153" s="26" t="str">
        <f aca="false">IF(A153="","",IF(COUNTIF($A$7:A153,A153)=1,MAX($L$6:L152)+1,""))</f>
        <v/>
      </c>
    </row>
    <row r="154" customFormat="false" ht="15" hidden="false" customHeight="true" outlineLevel="0" collapsed="false">
      <c r="A154" s="27"/>
      <c r="B154" s="27"/>
      <c r="C154" s="28"/>
      <c r="D154" s="29"/>
      <c r="E154" s="29"/>
      <c r="F154" s="30"/>
      <c r="G154" s="22" t="str">
        <f aca="false">IF(C154="","",C154+N(F154))</f>
        <v/>
      </c>
      <c r="H154" s="23" t="str">
        <f aca="false">IF(A154="","",N(D154)-N(E154))</f>
        <v/>
      </c>
      <c r="I154" s="24" t="str">
        <f aca="false">IF(OR(A154="",C154=""),"",'AR Invoices'!$B$4-G154)</f>
        <v/>
      </c>
      <c r="J154" s="25" t="str">
        <f aca="false">IF(OR(A154="",H154=0),"",IF(I154&lt;=0,"Not due",IF(I154&lt;=30,"0-30",IF(I154&lt;=60,"31-60",IF(I154&lt;=90,"61-90",IF(I154&lt;=180,"91-180","Over 180"))))))</f>
        <v/>
      </c>
      <c r="L154" s="26" t="str">
        <f aca="false">IF(A154="","",IF(COUNTIF($A$7:A154,A154)=1,MAX($L$6:L153)+1,""))</f>
        <v/>
      </c>
    </row>
    <row r="155" customFormat="false" ht="15" hidden="false" customHeight="true" outlineLevel="0" collapsed="false">
      <c r="A155" s="27"/>
      <c r="B155" s="27"/>
      <c r="C155" s="28"/>
      <c r="D155" s="29"/>
      <c r="E155" s="29"/>
      <c r="F155" s="30"/>
      <c r="G155" s="22" t="str">
        <f aca="false">IF(C155="","",C155+N(F155))</f>
        <v/>
      </c>
      <c r="H155" s="23" t="str">
        <f aca="false">IF(A155="","",N(D155)-N(E155))</f>
        <v/>
      </c>
      <c r="I155" s="24" t="str">
        <f aca="false">IF(OR(A155="",C155=""),"",'AR Invoices'!$B$4-G155)</f>
        <v/>
      </c>
      <c r="J155" s="25" t="str">
        <f aca="false">IF(OR(A155="",H155=0),"",IF(I155&lt;=0,"Not due",IF(I155&lt;=30,"0-30",IF(I155&lt;=60,"31-60",IF(I155&lt;=90,"61-90",IF(I155&lt;=180,"91-180","Over 180"))))))</f>
        <v/>
      </c>
      <c r="L155" s="26" t="str">
        <f aca="false">IF(A155="","",IF(COUNTIF($A$7:A155,A155)=1,MAX($L$6:L154)+1,""))</f>
        <v/>
      </c>
    </row>
    <row r="156" customFormat="false" ht="15" hidden="false" customHeight="true" outlineLevel="0" collapsed="false">
      <c r="A156" s="27"/>
      <c r="B156" s="27"/>
      <c r="C156" s="28"/>
      <c r="D156" s="29"/>
      <c r="E156" s="29"/>
      <c r="F156" s="30"/>
      <c r="G156" s="22" t="str">
        <f aca="false">IF(C156="","",C156+N(F156))</f>
        <v/>
      </c>
      <c r="H156" s="23" t="str">
        <f aca="false">IF(A156="","",N(D156)-N(E156))</f>
        <v/>
      </c>
      <c r="I156" s="24" t="str">
        <f aca="false">IF(OR(A156="",C156=""),"",'AR Invoices'!$B$4-G156)</f>
        <v/>
      </c>
      <c r="J156" s="25" t="str">
        <f aca="false">IF(OR(A156="",H156=0),"",IF(I156&lt;=0,"Not due",IF(I156&lt;=30,"0-30",IF(I156&lt;=60,"31-60",IF(I156&lt;=90,"61-90",IF(I156&lt;=180,"91-180","Over 180"))))))</f>
        <v/>
      </c>
      <c r="L156" s="26" t="str">
        <f aca="false">IF(A156="","",IF(COUNTIF($A$7:A156,A156)=1,MAX($L$6:L155)+1,""))</f>
        <v/>
      </c>
    </row>
    <row r="157" customFormat="false" ht="15" hidden="false" customHeight="true" outlineLevel="0" collapsed="false">
      <c r="A157" s="27"/>
      <c r="B157" s="27"/>
      <c r="C157" s="28"/>
      <c r="D157" s="29"/>
      <c r="E157" s="29"/>
      <c r="F157" s="30"/>
      <c r="G157" s="22" t="str">
        <f aca="false">IF(C157="","",C157+N(F157))</f>
        <v/>
      </c>
      <c r="H157" s="23" t="str">
        <f aca="false">IF(A157="","",N(D157)-N(E157))</f>
        <v/>
      </c>
      <c r="I157" s="24" t="str">
        <f aca="false">IF(OR(A157="",C157=""),"",'AR Invoices'!$B$4-G157)</f>
        <v/>
      </c>
      <c r="J157" s="25" t="str">
        <f aca="false">IF(OR(A157="",H157=0),"",IF(I157&lt;=0,"Not due",IF(I157&lt;=30,"0-30",IF(I157&lt;=60,"31-60",IF(I157&lt;=90,"61-90",IF(I157&lt;=180,"91-180","Over 180"))))))</f>
        <v/>
      </c>
      <c r="L157" s="26" t="str">
        <f aca="false">IF(A157="","",IF(COUNTIF($A$7:A157,A157)=1,MAX($L$6:L156)+1,""))</f>
        <v/>
      </c>
    </row>
    <row r="158" customFormat="false" ht="15" hidden="false" customHeight="true" outlineLevel="0" collapsed="false">
      <c r="A158" s="27"/>
      <c r="B158" s="27"/>
      <c r="C158" s="28"/>
      <c r="D158" s="29"/>
      <c r="E158" s="29"/>
      <c r="F158" s="30"/>
      <c r="G158" s="22" t="str">
        <f aca="false">IF(C158="","",C158+N(F158))</f>
        <v/>
      </c>
      <c r="H158" s="23" t="str">
        <f aca="false">IF(A158="","",N(D158)-N(E158))</f>
        <v/>
      </c>
      <c r="I158" s="24" t="str">
        <f aca="false">IF(OR(A158="",C158=""),"",'AR Invoices'!$B$4-G158)</f>
        <v/>
      </c>
      <c r="J158" s="25" t="str">
        <f aca="false">IF(OR(A158="",H158=0),"",IF(I158&lt;=0,"Not due",IF(I158&lt;=30,"0-30",IF(I158&lt;=60,"31-60",IF(I158&lt;=90,"61-90",IF(I158&lt;=180,"91-180","Over 180"))))))</f>
        <v/>
      </c>
      <c r="L158" s="26" t="str">
        <f aca="false">IF(A158="","",IF(COUNTIF($A$7:A158,A158)=1,MAX($L$6:L157)+1,""))</f>
        <v/>
      </c>
    </row>
    <row r="159" customFormat="false" ht="15" hidden="false" customHeight="true" outlineLevel="0" collapsed="false">
      <c r="A159" s="27"/>
      <c r="B159" s="27"/>
      <c r="C159" s="28"/>
      <c r="D159" s="29"/>
      <c r="E159" s="29"/>
      <c r="F159" s="30"/>
      <c r="G159" s="22" t="str">
        <f aca="false">IF(C159="","",C159+N(F159))</f>
        <v/>
      </c>
      <c r="H159" s="23" t="str">
        <f aca="false">IF(A159="","",N(D159)-N(E159))</f>
        <v/>
      </c>
      <c r="I159" s="24" t="str">
        <f aca="false">IF(OR(A159="",C159=""),"",'AR Invoices'!$B$4-G159)</f>
        <v/>
      </c>
      <c r="J159" s="25" t="str">
        <f aca="false">IF(OR(A159="",H159=0),"",IF(I159&lt;=0,"Not due",IF(I159&lt;=30,"0-30",IF(I159&lt;=60,"31-60",IF(I159&lt;=90,"61-90",IF(I159&lt;=180,"91-180","Over 180"))))))</f>
        <v/>
      </c>
      <c r="L159" s="26" t="str">
        <f aca="false">IF(A159="","",IF(COUNTIF($A$7:A159,A159)=1,MAX($L$6:L158)+1,""))</f>
        <v/>
      </c>
    </row>
    <row r="160" customFormat="false" ht="15" hidden="false" customHeight="true" outlineLevel="0" collapsed="false">
      <c r="A160" s="27"/>
      <c r="B160" s="27"/>
      <c r="C160" s="28"/>
      <c r="D160" s="29"/>
      <c r="E160" s="29"/>
      <c r="F160" s="30"/>
      <c r="G160" s="22" t="str">
        <f aca="false">IF(C160="","",C160+N(F160))</f>
        <v/>
      </c>
      <c r="H160" s="23" t="str">
        <f aca="false">IF(A160="","",N(D160)-N(E160))</f>
        <v/>
      </c>
      <c r="I160" s="24" t="str">
        <f aca="false">IF(OR(A160="",C160=""),"",'AR Invoices'!$B$4-G160)</f>
        <v/>
      </c>
      <c r="J160" s="25" t="str">
        <f aca="false">IF(OR(A160="",H160=0),"",IF(I160&lt;=0,"Not due",IF(I160&lt;=30,"0-30",IF(I160&lt;=60,"31-60",IF(I160&lt;=90,"61-90",IF(I160&lt;=180,"91-180","Over 180"))))))</f>
        <v/>
      </c>
      <c r="L160" s="26" t="str">
        <f aca="false">IF(A160="","",IF(COUNTIF($A$7:A160,A160)=1,MAX($L$6:L159)+1,""))</f>
        <v/>
      </c>
    </row>
    <row r="161" customFormat="false" ht="15" hidden="false" customHeight="true" outlineLevel="0" collapsed="false">
      <c r="A161" s="27"/>
      <c r="B161" s="27"/>
      <c r="C161" s="28"/>
      <c r="D161" s="29"/>
      <c r="E161" s="29"/>
      <c r="F161" s="30"/>
      <c r="G161" s="22" t="str">
        <f aca="false">IF(C161="","",C161+N(F161))</f>
        <v/>
      </c>
      <c r="H161" s="23" t="str">
        <f aca="false">IF(A161="","",N(D161)-N(E161))</f>
        <v/>
      </c>
      <c r="I161" s="24" t="str">
        <f aca="false">IF(OR(A161="",C161=""),"",'AR Invoices'!$B$4-G161)</f>
        <v/>
      </c>
      <c r="J161" s="25" t="str">
        <f aca="false">IF(OR(A161="",H161=0),"",IF(I161&lt;=0,"Not due",IF(I161&lt;=30,"0-30",IF(I161&lt;=60,"31-60",IF(I161&lt;=90,"61-90",IF(I161&lt;=180,"91-180","Over 180"))))))</f>
        <v/>
      </c>
      <c r="L161" s="26" t="str">
        <f aca="false">IF(A161="","",IF(COUNTIF($A$7:A161,A161)=1,MAX($L$6:L160)+1,""))</f>
        <v/>
      </c>
    </row>
    <row r="162" customFormat="false" ht="15" hidden="false" customHeight="true" outlineLevel="0" collapsed="false">
      <c r="A162" s="27"/>
      <c r="B162" s="27"/>
      <c r="C162" s="28"/>
      <c r="D162" s="29"/>
      <c r="E162" s="29"/>
      <c r="F162" s="30"/>
      <c r="G162" s="22" t="str">
        <f aca="false">IF(C162="","",C162+N(F162))</f>
        <v/>
      </c>
      <c r="H162" s="23" t="str">
        <f aca="false">IF(A162="","",N(D162)-N(E162))</f>
        <v/>
      </c>
      <c r="I162" s="24" t="str">
        <f aca="false">IF(OR(A162="",C162=""),"",'AR Invoices'!$B$4-G162)</f>
        <v/>
      </c>
      <c r="J162" s="25" t="str">
        <f aca="false">IF(OR(A162="",H162=0),"",IF(I162&lt;=0,"Not due",IF(I162&lt;=30,"0-30",IF(I162&lt;=60,"31-60",IF(I162&lt;=90,"61-90",IF(I162&lt;=180,"91-180","Over 180"))))))</f>
        <v/>
      </c>
      <c r="L162" s="26" t="str">
        <f aca="false">IF(A162="","",IF(COUNTIF($A$7:A162,A162)=1,MAX($L$6:L161)+1,""))</f>
        <v/>
      </c>
    </row>
    <row r="163" customFormat="false" ht="15" hidden="false" customHeight="true" outlineLevel="0" collapsed="false">
      <c r="A163" s="27"/>
      <c r="B163" s="27"/>
      <c r="C163" s="28"/>
      <c r="D163" s="29"/>
      <c r="E163" s="29"/>
      <c r="F163" s="30"/>
      <c r="G163" s="22" t="str">
        <f aca="false">IF(C163="","",C163+N(F163))</f>
        <v/>
      </c>
      <c r="H163" s="23" t="str">
        <f aca="false">IF(A163="","",N(D163)-N(E163))</f>
        <v/>
      </c>
      <c r="I163" s="24" t="str">
        <f aca="false">IF(OR(A163="",C163=""),"",'AR Invoices'!$B$4-G163)</f>
        <v/>
      </c>
      <c r="J163" s="25" t="str">
        <f aca="false">IF(OR(A163="",H163=0),"",IF(I163&lt;=0,"Not due",IF(I163&lt;=30,"0-30",IF(I163&lt;=60,"31-60",IF(I163&lt;=90,"61-90",IF(I163&lt;=180,"91-180","Over 180"))))))</f>
        <v/>
      </c>
      <c r="L163" s="26" t="str">
        <f aca="false">IF(A163="","",IF(COUNTIF($A$7:A163,A163)=1,MAX($L$6:L162)+1,""))</f>
        <v/>
      </c>
    </row>
    <row r="164" customFormat="false" ht="15" hidden="false" customHeight="true" outlineLevel="0" collapsed="false">
      <c r="A164" s="27"/>
      <c r="B164" s="27"/>
      <c r="C164" s="28"/>
      <c r="D164" s="29"/>
      <c r="E164" s="29"/>
      <c r="F164" s="30"/>
      <c r="G164" s="22" t="str">
        <f aca="false">IF(C164="","",C164+N(F164))</f>
        <v/>
      </c>
      <c r="H164" s="23" t="str">
        <f aca="false">IF(A164="","",N(D164)-N(E164))</f>
        <v/>
      </c>
      <c r="I164" s="24" t="str">
        <f aca="false">IF(OR(A164="",C164=""),"",'AR Invoices'!$B$4-G164)</f>
        <v/>
      </c>
      <c r="J164" s="25" t="str">
        <f aca="false">IF(OR(A164="",H164=0),"",IF(I164&lt;=0,"Not due",IF(I164&lt;=30,"0-30",IF(I164&lt;=60,"31-60",IF(I164&lt;=90,"61-90",IF(I164&lt;=180,"91-180","Over 180"))))))</f>
        <v/>
      </c>
      <c r="L164" s="26" t="str">
        <f aca="false">IF(A164="","",IF(COUNTIF($A$7:A164,A164)=1,MAX($L$6:L163)+1,""))</f>
        <v/>
      </c>
    </row>
    <row r="165" customFormat="false" ht="15" hidden="false" customHeight="true" outlineLevel="0" collapsed="false">
      <c r="A165" s="27"/>
      <c r="B165" s="27"/>
      <c r="C165" s="28"/>
      <c r="D165" s="29"/>
      <c r="E165" s="29"/>
      <c r="F165" s="30"/>
      <c r="G165" s="22" t="str">
        <f aca="false">IF(C165="","",C165+N(F165))</f>
        <v/>
      </c>
      <c r="H165" s="23" t="str">
        <f aca="false">IF(A165="","",N(D165)-N(E165))</f>
        <v/>
      </c>
      <c r="I165" s="24" t="str">
        <f aca="false">IF(OR(A165="",C165=""),"",'AR Invoices'!$B$4-G165)</f>
        <v/>
      </c>
      <c r="J165" s="25" t="str">
        <f aca="false">IF(OR(A165="",H165=0),"",IF(I165&lt;=0,"Not due",IF(I165&lt;=30,"0-30",IF(I165&lt;=60,"31-60",IF(I165&lt;=90,"61-90",IF(I165&lt;=180,"91-180","Over 180"))))))</f>
        <v/>
      </c>
      <c r="L165" s="26" t="str">
        <f aca="false">IF(A165="","",IF(COUNTIF($A$7:A165,A165)=1,MAX($L$6:L164)+1,""))</f>
        <v/>
      </c>
    </row>
    <row r="166" customFormat="false" ht="15" hidden="false" customHeight="true" outlineLevel="0" collapsed="false">
      <c r="A166" s="27"/>
      <c r="B166" s="27"/>
      <c r="C166" s="28"/>
      <c r="D166" s="29"/>
      <c r="E166" s="29"/>
      <c r="F166" s="30"/>
      <c r="G166" s="22" t="str">
        <f aca="false">IF(C166="","",C166+N(F166))</f>
        <v/>
      </c>
      <c r="H166" s="23" t="str">
        <f aca="false">IF(A166="","",N(D166)-N(E166))</f>
        <v/>
      </c>
      <c r="I166" s="24" t="str">
        <f aca="false">IF(OR(A166="",C166=""),"",'AR Invoices'!$B$4-G166)</f>
        <v/>
      </c>
      <c r="J166" s="25" t="str">
        <f aca="false">IF(OR(A166="",H166=0),"",IF(I166&lt;=0,"Not due",IF(I166&lt;=30,"0-30",IF(I166&lt;=60,"31-60",IF(I166&lt;=90,"61-90",IF(I166&lt;=180,"91-180","Over 180"))))))</f>
        <v/>
      </c>
      <c r="L166" s="26" t="str">
        <f aca="false">IF(A166="","",IF(COUNTIF($A$7:A166,A166)=1,MAX($L$6:L165)+1,""))</f>
        <v/>
      </c>
    </row>
    <row r="167" customFormat="false" ht="15" hidden="false" customHeight="true" outlineLevel="0" collapsed="false">
      <c r="A167" s="27"/>
      <c r="B167" s="27"/>
      <c r="C167" s="28"/>
      <c r="D167" s="29"/>
      <c r="E167" s="29"/>
      <c r="F167" s="30"/>
      <c r="G167" s="22" t="str">
        <f aca="false">IF(C167="","",C167+N(F167))</f>
        <v/>
      </c>
      <c r="H167" s="23" t="str">
        <f aca="false">IF(A167="","",N(D167)-N(E167))</f>
        <v/>
      </c>
      <c r="I167" s="24" t="str">
        <f aca="false">IF(OR(A167="",C167=""),"",'AR Invoices'!$B$4-G167)</f>
        <v/>
      </c>
      <c r="J167" s="25" t="str">
        <f aca="false">IF(OR(A167="",H167=0),"",IF(I167&lt;=0,"Not due",IF(I167&lt;=30,"0-30",IF(I167&lt;=60,"31-60",IF(I167&lt;=90,"61-90",IF(I167&lt;=180,"91-180","Over 180"))))))</f>
        <v/>
      </c>
      <c r="L167" s="26" t="str">
        <f aca="false">IF(A167="","",IF(COUNTIF($A$7:A167,A167)=1,MAX($L$6:L166)+1,""))</f>
        <v/>
      </c>
    </row>
    <row r="168" customFormat="false" ht="15" hidden="false" customHeight="true" outlineLevel="0" collapsed="false">
      <c r="A168" s="27"/>
      <c r="B168" s="27"/>
      <c r="C168" s="28"/>
      <c r="D168" s="29"/>
      <c r="E168" s="29"/>
      <c r="F168" s="30"/>
      <c r="G168" s="22" t="str">
        <f aca="false">IF(C168="","",C168+N(F168))</f>
        <v/>
      </c>
      <c r="H168" s="23" t="str">
        <f aca="false">IF(A168="","",N(D168)-N(E168))</f>
        <v/>
      </c>
      <c r="I168" s="24" t="str">
        <f aca="false">IF(OR(A168="",C168=""),"",'AR Invoices'!$B$4-G168)</f>
        <v/>
      </c>
      <c r="J168" s="25" t="str">
        <f aca="false">IF(OR(A168="",H168=0),"",IF(I168&lt;=0,"Not due",IF(I168&lt;=30,"0-30",IF(I168&lt;=60,"31-60",IF(I168&lt;=90,"61-90",IF(I168&lt;=180,"91-180","Over 180"))))))</f>
        <v/>
      </c>
      <c r="L168" s="26" t="str">
        <f aca="false">IF(A168="","",IF(COUNTIF($A$7:A168,A168)=1,MAX($L$6:L167)+1,""))</f>
        <v/>
      </c>
    </row>
    <row r="169" customFormat="false" ht="15" hidden="false" customHeight="true" outlineLevel="0" collapsed="false">
      <c r="A169" s="27"/>
      <c r="B169" s="27"/>
      <c r="C169" s="28"/>
      <c r="D169" s="29"/>
      <c r="E169" s="29"/>
      <c r="F169" s="30"/>
      <c r="G169" s="22" t="str">
        <f aca="false">IF(C169="","",C169+N(F169))</f>
        <v/>
      </c>
      <c r="H169" s="23" t="str">
        <f aca="false">IF(A169="","",N(D169)-N(E169))</f>
        <v/>
      </c>
      <c r="I169" s="24" t="str">
        <f aca="false">IF(OR(A169="",C169=""),"",'AR Invoices'!$B$4-G169)</f>
        <v/>
      </c>
      <c r="J169" s="25" t="str">
        <f aca="false">IF(OR(A169="",H169=0),"",IF(I169&lt;=0,"Not due",IF(I169&lt;=30,"0-30",IF(I169&lt;=60,"31-60",IF(I169&lt;=90,"61-90",IF(I169&lt;=180,"91-180","Over 180"))))))</f>
        <v/>
      </c>
      <c r="L169" s="26" t="str">
        <f aca="false">IF(A169="","",IF(COUNTIF($A$7:A169,A169)=1,MAX($L$6:L168)+1,""))</f>
        <v/>
      </c>
    </row>
    <row r="170" customFormat="false" ht="15" hidden="false" customHeight="true" outlineLevel="0" collapsed="false">
      <c r="A170" s="27"/>
      <c r="B170" s="27"/>
      <c r="C170" s="28"/>
      <c r="D170" s="29"/>
      <c r="E170" s="29"/>
      <c r="F170" s="30"/>
      <c r="G170" s="22" t="str">
        <f aca="false">IF(C170="","",C170+N(F170))</f>
        <v/>
      </c>
      <c r="H170" s="23" t="str">
        <f aca="false">IF(A170="","",N(D170)-N(E170))</f>
        <v/>
      </c>
      <c r="I170" s="24" t="str">
        <f aca="false">IF(OR(A170="",C170=""),"",'AR Invoices'!$B$4-G170)</f>
        <v/>
      </c>
      <c r="J170" s="25" t="str">
        <f aca="false">IF(OR(A170="",H170=0),"",IF(I170&lt;=0,"Not due",IF(I170&lt;=30,"0-30",IF(I170&lt;=60,"31-60",IF(I170&lt;=90,"61-90",IF(I170&lt;=180,"91-180","Over 180"))))))</f>
        <v/>
      </c>
      <c r="L170" s="26" t="str">
        <f aca="false">IF(A170="","",IF(COUNTIF($A$7:A170,A170)=1,MAX($L$6:L169)+1,""))</f>
        <v/>
      </c>
    </row>
    <row r="171" customFormat="false" ht="15" hidden="false" customHeight="true" outlineLevel="0" collapsed="false">
      <c r="A171" s="27"/>
      <c r="B171" s="27"/>
      <c r="C171" s="28"/>
      <c r="D171" s="29"/>
      <c r="E171" s="29"/>
      <c r="F171" s="30"/>
      <c r="G171" s="22" t="str">
        <f aca="false">IF(C171="","",C171+N(F171))</f>
        <v/>
      </c>
      <c r="H171" s="23" t="str">
        <f aca="false">IF(A171="","",N(D171)-N(E171))</f>
        <v/>
      </c>
      <c r="I171" s="24" t="str">
        <f aca="false">IF(OR(A171="",C171=""),"",'AR Invoices'!$B$4-G171)</f>
        <v/>
      </c>
      <c r="J171" s="25" t="str">
        <f aca="false">IF(OR(A171="",H171=0),"",IF(I171&lt;=0,"Not due",IF(I171&lt;=30,"0-30",IF(I171&lt;=60,"31-60",IF(I171&lt;=90,"61-90",IF(I171&lt;=180,"91-180","Over 180"))))))</f>
        <v/>
      </c>
      <c r="L171" s="26" t="str">
        <f aca="false">IF(A171="","",IF(COUNTIF($A$7:A171,A171)=1,MAX($L$6:L170)+1,""))</f>
        <v/>
      </c>
    </row>
    <row r="172" customFormat="false" ht="15" hidden="false" customHeight="true" outlineLevel="0" collapsed="false">
      <c r="A172" s="27"/>
      <c r="B172" s="27"/>
      <c r="C172" s="28"/>
      <c r="D172" s="29"/>
      <c r="E172" s="29"/>
      <c r="F172" s="30"/>
      <c r="G172" s="22" t="str">
        <f aca="false">IF(C172="","",C172+N(F172))</f>
        <v/>
      </c>
      <c r="H172" s="23" t="str">
        <f aca="false">IF(A172="","",N(D172)-N(E172))</f>
        <v/>
      </c>
      <c r="I172" s="24" t="str">
        <f aca="false">IF(OR(A172="",C172=""),"",'AR Invoices'!$B$4-G172)</f>
        <v/>
      </c>
      <c r="J172" s="25" t="str">
        <f aca="false">IF(OR(A172="",H172=0),"",IF(I172&lt;=0,"Not due",IF(I172&lt;=30,"0-30",IF(I172&lt;=60,"31-60",IF(I172&lt;=90,"61-90",IF(I172&lt;=180,"91-180","Over 180"))))))</f>
        <v/>
      </c>
      <c r="L172" s="26" t="str">
        <f aca="false">IF(A172="","",IF(COUNTIF($A$7:A172,A172)=1,MAX($L$6:L171)+1,""))</f>
        <v/>
      </c>
    </row>
    <row r="173" customFormat="false" ht="15" hidden="false" customHeight="true" outlineLevel="0" collapsed="false">
      <c r="A173" s="27"/>
      <c r="B173" s="27"/>
      <c r="C173" s="28"/>
      <c r="D173" s="29"/>
      <c r="E173" s="29"/>
      <c r="F173" s="30"/>
      <c r="G173" s="22" t="str">
        <f aca="false">IF(C173="","",C173+N(F173))</f>
        <v/>
      </c>
      <c r="H173" s="23" t="str">
        <f aca="false">IF(A173="","",N(D173)-N(E173))</f>
        <v/>
      </c>
      <c r="I173" s="24" t="str">
        <f aca="false">IF(OR(A173="",C173=""),"",'AR Invoices'!$B$4-G173)</f>
        <v/>
      </c>
      <c r="J173" s="25" t="str">
        <f aca="false">IF(OR(A173="",H173=0),"",IF(I173&lt;=0,"Not due",IF(I173&lt;=30,"0-30",IF(I173&lt;=60,"31-60",IF(I173&lt;=90,"61-90",IF(I173&lt;=180,"91-180","Over 180"))))))</f>
        <v/>
      </c>
      <c r="L173" s="26" t="str">
        <f aca="false">IF(A173="","",IF(COUNTIF($A$7:A173,A173)=1,MAX($L$6:L172)+1,""))</f>
        <v/>
      </c>
    </row>
    <row r="174" customFormat="false" ht="15" hidden="false" customHeight="true" outlineLevel="0" collapsed="false">
      <c r="A174" s="27"/>
      <c r="B174" s="27"/>
      <c r="C174" s="28"/>
      <c r="D174" s="29"/>
      <c r="E174" s="29"/>
      <c r="F174" s="30"/>
      <c r="G174" s="22" t="str">
        <f aca="false">IF(C174="","",C174+N(F174))</f>
        <v/>
      </c>
      <c r="H174" s="23" t="str">
        <f aca="false">IF(A174="","",N(D174)-N(E174))</f>
        <v/>
      </c>
      <c r="I174" s="24" t="str">
        <f aca="false">IF(OR(A174="",C174=""),"",'AR Invoices'!$B$4-G174)</f>
        <v/>
      </c>
      <c r="J174" s="25" t="str">
        <f aca="false">IF(OR(A174="",H174=0),"",IF(I174&lt;=0,"Not due",IF(I174&lt;=30,"0-30",IF(I174&lt;=60,"31-60",IF(I174&lt;=90,"61-90",IF(I174&lt;=180,"91-180","Over 180"))))))</f>
        <v/>
      </c>
      <c r="L174" s="26" t="str">
        <f aca="false">IF(A174="","",IF(COUNTIF($A$7:A174,A174)=1,MAX($L$6:L173)+1,""))</f>
        <v/>
      </c>
    </row>
    <row r="175" customFormat="false" ht="15" hidden="false" customHeight="true" outlineLevel="0" collapsed="false">
      <c r="A175" s="27"/>
      <c r="B175" s="27"/>
      <c r="C175" s="28"/>
      <c r="D175" s="29"/>
      <c r="E175" s="29"/>
      <c r="F175" s="30"/>
      <c r="G175" s="22" t="str">
        <f aca="false">IF(C175="","",C175+N(F175))</f>
        <v/>
      </c>
      <c r="H175" s="23" t="str">
        <f aca="false">IF(A175="","",N(D175)-N(E175))</f>
        <v/>
      </c>
      <c r="I175" s="24" t="str">
        <f aca="false">IF(OR(A175="",C175=""),"",'AR Invoices'!$B$4-G175)</f>
        <v/>
      </c>
      <c r="J175" s="25" t="str">
        <f aca="false">IF(OR(A175="",H175=0),"",IF(I175&lt;=0,"Not due",IF(I175&lt;=30,"0-30",IF(I175&lt;=60,"31-60",IF(I175&lt;=90,"61-90",IF(I175&lt;=180,"91-180","Over 180"))))))</f>
        <v/>
      </c>
      <c r="L175" s="26" t="str">
        <f aca="false">IF(A175="","",IF(COUNTIF($A$7:A175,A175)=1,MAX($L$6:L174)+1,""))</f>
        <v/>
      </c>
    </row>
    <row r="176" customFormat="false" ht="15" hidden="false" customHeight="true" outlineLevel="0" collapsed="false">
      <c r="A176" s="27"/>
      <c r="B176" s="27"/>
      <c r="C176" s="28"/>
      <c r="D176" s="29"/>
      <c r="E176" s="29"/>
      <c r="F176" s="30"/>
      <c r="G176" s="22" t="str">
        <f aca="false">IF(C176="","",C176+N(F176))</f>
        <v/>
      </c>
      <c r="H176" s="23" t="str">
        <f aca="false">IF(A176="","",N(D176)-N(E176))</f>
        <v/>
      </c>
      <c r="I176" s="24" t="str">
        <f aca="false">IF(OR(A176="",C176=""),"",'AR Invoices'!$B$4-G176)</f>
        <v/>
      </c>
      <c r="J176" s="25" t="str">
        <f aca="false">IF(OR(A176="",H176=0),"",IF(I176&lt;=0,"Not due",IF(I176&lt;=30,"0-30",IF(I176&lt;=60,"31-60",IF(I176&lt;=90,"61-90",IF(I176&lt;=180,"91-180","Over 180"))))))</f>
        <v/>
      </c>
      <c r="L176" s="26" t="str">
        <f aca="false">IF(A176="","",IF(COUNTIF($A$7:A176,A176)=1,MAX($L$6:L175)+1,""))</f>
        <v/>
      </c>
    </row>
    <row r="177" customFormat="false" ht="15" hidden="false" customHeight="true" outlineLevel="0" collapsed="false">
      <c r="A177" s="27"/>
      <c r="B177" s="27"/>
      <c r="C177" s="28"/>
      <c r="D177" s="29"/>
      <c r="E177" s="29"/>
      <c r="F177" s="30"/>
      <c r="G177" s="22" t="str">
        <f aca="false">IF(C177="","",C177+N(F177))</f>
        <v/>
      </c>
      <c r="H177" s="23" t="str">
        <f aca="false">IF(A177="","",N(D177)-N(E177))</f>
        <v/>
      </c>
      <c r="I177" s="24" t="str">
        <f aca="false">IF(OR(A177="",C177=""),"",'AR Invoices'!$B$4-G177)</f>
        <v/>
      </c>
      <c r="J177" s="25" t="str">
        <f aca="false">IF(OR(A177="",H177=0),"",IF(I177&lt;=0,"Not due",IF(I177&lt;=30,"0-30",IF(I177&lt;=60,"31-60",IF(I177&lt;=90,"61-90",IF(I177&lt;=180,"91-180","Over 180"))))))</f>
        <v/>
      </c>
      <c r="L177" s="26" t="str">
        <f aca="false">IF(A177="","",IF(COUNTIF($A$7:A177,A177)=1,MAX($L$6:L176)+1,""))</f>
        <v/>
      </c>
    </row>
    <row r="178" customFormat="false" ht="15" hidden="false" customHeight="true" outlineLevel="0" collapsed="false">
      <c r="A178" s="27"/>
      <c r="B178" s="27"/>
      <c r="C178" s="28"/>
      <c r="D178" s="29"/>
      <c r="E178" s="29"/>
      <c r="F178" s="30"/>
      <c r="G178" s="22" t="str">
        <f aca="false">IF(C178="","",C178+N(F178))</f>
        <v/>
      </c>
      <c r="H178" s="23" t="str">
        <f aca="false">IF(A178="","",N(D178)-N(E178))</f>
        <v/>
      </c>
      <c r="I178" s="24" t="str">
        <f aca="false">IF(OR(A178="",C178=""),"",'AR Invoices'!$B$4-G178)</f>
        <v/>
      </c>
      <c r="J178" s="25" t="str">
        <f aca="false">IF(OR(A178="",H178=0),"",IF(I178&lt;=0,"Not due",IF(I178&lt;=30,"0-30",IF(I178&lt;=60,"31-60",IF(I178&lt;=90,"61-90",IF(I178&lt;=180,"91-180","Over 180"))))))</f>
        <v/>
      </c>
      <c r="L178" s="26" t="str">
        <f aca="false">IF(A178="","",IF(COUNTIF($A$7:A178,A178)=1,MAX($L$6:L177)+1,""))</f>
        <v/>
      </c>
    </row>
    <row r="179" customFormat="false" ht="15" hidden="false" customHeight="true" outlineLevel="0" collapsed="false">
      <c r="A179" s="27"/>
      <c r="B179" s="27"/>
      <c r="C179" s="28"/>
      <c r="D179" s="29"/>
      <c r="E179" s="29"/>
      <c r="F179" s="30"/>
      <c r="G179" s="22" t="str">
        <f aca="false">IF(C179="","",C179+N(F179))</f>
        <v/>
      </c>
      <c r="H179" s="23" t="str">
        <f aca="false">IF(A179="","",N(D179)-N(E179))</f>
        <v/>
      </c>
      <c r="I179" s="24" t="str">
        <f aca="false">IF(OR(A179="",C179=""),"",'AR Invoices'!$B$4-G179)</f>
        <v/>
      </c>
      <c r="J179" s="25" t="str">
        <f aca="false">IF(OR(A179="",H179=0),"",IF(I179&lt;=0,"Not due",IF(I179&lt;=30,"0-30",IF(I179&lt;=60,"31-60",IF(I179&lt;=90,"61-90",IF(I179&lt;=180,"91-180","Over 180"))))))</f>
        <v/>
      </c>
      <c r="L179" s="26" t="str">
        <f aca="false">IF(A179="","",IF(COUNTIF($A$7:A179,A179)=1,MAX($L$6:L178)+1,""))</f>
        <v/>
      </c>
    </row>
    <row r="180" customFormat="false" ht="15" hidden="false" customHeight="true" outlineLevel="0" collapsed="false">
      <c r="A180" s="27"/>
      <c r="B180" s="27"/>
      <c r="C180" s="28"/>
      <c r="D180" s="29"/>
      <c r="E180" s="29"/>
      <c r="F180" s="30"/>
      <c r="G180" s="22" t="str">
        <f aca="false">IF(C180="","",C180+N(F180))</f>
        <v/>
      </c>
      <c r="H180" s="23" t="str">
        <f aca="false">IF(A180="","",N(D180)-N(E180))</f>
        <v/>
      </c>
      <c r="I180" s="24" t="str">
        <f aca="false">IF(OR(A180="",C180=""),"",'AR Invoices'!$B$4-G180)</f>
        <v/>
      </c>
      <c r="J180" s="25" t="str">
        <f aca="false">IF(OR(A180="",H180=0),"",IF(I180&lt;=0,"Not due",IF(I180&lt;=30,"0-30",IF(I180&lt;=60,"31-60",IF(I180&lt;=90,"61-90",IF(I180&lt;=180,"91-180","Over 180"))))))</f>
        <v/>
      </c>
      <c r="L180" s="26" t="str">
        <f aca="false">IF(A180="","",IF(COUNTIF($A$7:A180,A180)=1,MAX($L$6:L179)+1,""))</f>
        <v/>
      </c>
    </row>
    <row r="181" customFormat="false" ht="15" hidden="false" customHeight="true" outlineLevel="0" collapsed="false">
      <c r="A181" s="27"/>
      <c r="B181" s="27"/>
      <c r="C181" s="28"/>
      <c r="D181" s="29"/>
      <c r="E181" s="29"/>
      <c r="F181" s="30"/>
      <c r="G181" s="22" t="str">
        <f aca="false">IF(C181="","",C181+N(F181))</f>
        <v/>
      </c>
      <c r="H181" s="23" t="str">
        <f aca="false">IF(A181="","",N(D181)-N(E181))</f>
        <v/>
      </c>
      <c r="I181" s="24" t="str">
        <f aca="false">IF(OR(A181="",C181=""),"",'AR Invoices'!$B$4-G181)</f>
        <v/>
      </c>
      <c r="J181" s="25" t="str">
        <f aca="false">IF(OR(A181="",H181=0),"",IF(I181&lt;=0,"Not due",IF(I181&lt;=30,"0-30",IF(I181&lt;=60,"31-60",IF(I181&lt;=90,"61-90",IF(I181&lt;=180,"91-180","Over 180"))))))</f>
        <v/>
      </c>
      <c r="L181" s="26" t="str">
        <f aca="false">IF(A181="","",IF(COUNTIF($A$7:A181,A181)=1,MAX($L$6:L180)+1,""))</f>
        <v/>
      </c>
    </row>
    <row r="182" customFormat="false" ht="15" hidden="false" customHeight="true" outlineLevel="0" collapsed="false">
      <c r="A182" s="27"/>
      <c r="B182" s="27"/>
      <c r="C182" s="28"/>
      <c r="D182" s="29"/>
      <c r="E182" s="29"/>
      <c r="F182" s="30"/>
      <c r="G182" s="22" t="str">
        <f aca="false">IF(C182="","",C182+N(F182))</f>
        <v/>
      </c>
      <c r="H182" s="23" t="str">
        <f aca="false">IF(A182="","",N(D182)-N(E182))</f>
        <v/>
      </c>
      <c r="I182" s="24" t="str">
        <f aca="false">IF(OR(A182="",C182=""),"",'AR Invoices'!$B$4-G182)</f>
        <v/>
      </c>
      <c r="J182" s="25" t="str">
        <f aca="false">IF(OR(A182="",H182=0),"",IF(I182&lt;=0,"Not due",IF(I182&lt;=30,"0-30",IF(I182&lt;=60,"31-60",IF(I182&lt;=90,"61-90",IF(I182&lt;=180,"91-180","Over 180"))))))</f>
        <v/>
      </c>
      <c r="L182" s="26" t="str">
        <f aca="false">IF(A182="","",IF(COUNTIF($A$7:A182,A182)=1,MAX($L$6:L181)+1,""))</f>
        <v/>
      </c>
    </row>
    <row r="183" customFormat="false" ht="15" hidden="false" customHeight="true" outlineLevel="0" collapsed="false">
      <c r="A183" s="27"/>
      <c r="B183" s="27"/>
      <c r="C183" s="28"/>
      <c r="D183" s="29"/>
      <c r="E183" s="29"/>
      <c r="F183" s="30"/>
      <c r="G183" s="22" t="str">
        <f aca="false">IF(C183="","",C183+N(F183))</f>
        <v/>
      </c>
      <c r="H183" s="23" t="str">
        <f aca="false">IF(A183="","",N(D183)-N(E183))</f>
        <v/>
      </c>
      <c r="I183" s="24" t="str">
        <f aca="false">IF(OR(A183="",C183=""),"",'AR Invoices'!$B$4-G183)</f>
        <v/>
      </c>
      <c r="J183" s="25" t="str">
        <f aca="false">IF(OR(A183="",H183=0),"",IF(I183&lt;=0,"Not due",IF(I183&lt;=30,"0-30",IF(I183&lt;=60,"31-60",IF(I183&lt;=90,"61-90",IF(I183&lt;=180,"91-180","Over 180"))))))</f>
        <v/>
      </c>
      <c r="L183" s="26" t="str">
        <f aca="false">IF(A183="","",IF(COUNTIF($A$7:A183,A183)=1,MAX($L$6:L182)+1,""))</f>
        <v/>
      </c>
    </row>
    <row r="184" customFormat="false" ht="15" hidden="false" customHeight="true" outlineLevel="0" collapsed="false">
      <c r="A184" s="27"/>
      <c r="B184" s="27"/>
      <c r="C184" s="28"/>
      <c r="D184" s="29"/>
      <c r="E184" s="29"/>
      <c r="F184" s="30"/>
      <c r="G184" s="22" t="str">
        <f aca="false">IF(C184="","",C184+N(F184))</f>
        <v/>
      </c>
      <c r="H184" s="23" t="str">
        <f aca="false">IF(A184="","",N(D184)-N(E184))</f>
        <v/>
      </c>
      <c r="I184" s="24" t="str">
        <f aca="false">IF(OR(A184="",C184=""),"",'AR Invoices'!$B$4-G184)</f>
        <v/>
      </c>
      <c r="J184" s="25" t="str">
        <f aca="false">IF(OR(A184="",H184=0),"",IF(I184&lt;=0,"Not due",IF(I184&lt;=30,"0-30",IF(I184&lt;=60,"31-60",IF(I184&lt;=90,"61-90",IF(I184&lt;=180,"91-180","Over 180"))))))</f>
        <v/>
      </c>
      <c r="L184" s="26" t="str">
        <f aca="false">IF(A184="","",IF(COUNTIF($A$7:A184,A184)=1,MAX($L$6:L183)+1,""))</f>
        <v/>
      </c>
    </row>
    <row r="185" customFormat="false" ht="15" hidden="false" customHeight="true" outlineLevel="0" collapsed="false">
      <c r="A185" s="27"/>
      <c r="B185" s="27"/>
      <c r="C185" s="28"/>
      <c r="D185" s="29"/>
      <c r="E185" s="29"/>
      <c r="F185" s="30"/>
      <c r="G185" s="22" t="str">
        <f aca="false">IF(C185="","",C185+N(F185))</f>
        <v/>
      </c>
      <c r="H185" s="23" t="str">
        <f aca="false">IF(A185="","",N(D185)-N(E185))</f>
        <v/>
      </c>
      <c r="I185" s="24" t="str">
        <f aca="false">IF(OR(A185="",C185=""),"",'AR Invoices'!$B$4-G185)</f>
        <v/>
      </c>
      <c r="J185" s="25" t="str">
        <f aca="false">IF(OR(A185="",H185=0),"",IF(I185&lt;=0,"Not due",IF(I185&lt;=30,"0-30",IF(I185&lt;=60,"31-60",IF(I185&lt;=90,"61-90",IF(I185&lt;=180,"91-180","Over 180"))))))</f>
        <v/>
      </c>
      <c r="L185" s="26" t="str">
        <f aca="false">IF(A185="","",IF(COUNTIF($A$7:A185,A185)=1,MAX($L$6:L184)+1,""))</f>
        <v/>
      </c>
    </row>
    <row r="186" customFormat="false" ht="15" hidden="false" customHeight="true" outlineLevel="0" collapsed="false">
      <c r="A186" s="27"/>
      <c r="B186" s="27"/>
      <c r="C186" s="28"/>
      <c r="D186" s="29"/>
      <c r="E186" s="29"/>
      <c r="F186" s="30"/>
      <c r="G186" s="22" t="str">
        <f aca="false">IF(C186="","",C186+N(F186))</f>
        <v/>
      </c>
      <c r="H186" s="23" t="str">
        <f aca="false">IF(A186="","",N(D186)-N(E186))</f>
        <v/>
      </c>
      <c r="I186" s="24" t="str">
        <f aca="false">IF(OR(A186="",C186=""),"",'AR Invoices'!$B$4-G186)</f>
        <v/>
      </c>
      <c r="J186" s="25" t="str">
        <f aca="false">IF(OR(A186="",H186=0),"",IF(I186&lt;=0,"Not due",IF(I186&lt;=30,"0-30",IF(I186&lt;=60,"31-60",IF(I186&lt;=90,"61-90",IF(I186&lt;=180,"91-180","Over 180"))))))</f>
        <v/>
      </c>
      <c r="L186" s="26" t="str">
        <f aca="false">IF(A186="","",IF(COUNTIF($A$7:A186,A186)=1,MAX($L$6:L185)+1,""))</f>
        <v/>
      </c>
    </row>
    <row r="187" customFormat="false" ht="15" hidden="false" customHeight="true" outlineLevel="0" collapsed="false">
      <c r="A187" s="27"/>
      <c r="B187" s="27"/>
      <c r="C187" s="28"/>
      <c r="D187" s="29"/>
      <c r="E187" s="29"/>
      <c r="F187" s="30"/>
      <c r="G187" s="22" t="str">
        <f aca="false">IF(C187="","",C187+N(F187))</f>
        <v/>
      </c>
      <c r="H187" s="23" t="str">
        <f aca="false">IF(A187="","",N(D187)-N(E187))</f>
        <v/>
      </c>
      <c r="I187" s="24" t="str">
        <f aca="false">IF(OR(A187="",C187=""),"",'AR Invoices'!$B$4-G187)</f>
        <v/>
      </c>
      <c r="J187" s="25" t="str">
        <f aca="false">IF(OR(A187="",H187=0),"",IF(I187&lt;=0,"Not due",IF(I187&lt;=30,"0-30",IF(I187&lt;=60,"31-60",IF(I187&lt;=90,"61-90",IF(I187&lt;=180,"91-180","Over 180"))))))</f>
        <v/>
      </c>
      <c r="L187" s="26" t="str">
        <f aca="false">IF(A187="","",IF(COUNTIF($A$7:A187,A187)=1,MAX($L$6:L186)+1,""))</f>
        <v/>
      </c>
    </row>
    <row r="188" customFormat="false" ht="15" hidden="false" customHeight="true" outlineLevel="0" collapsed="false">
      <c r="A188" s="27"/>
      <c r="B188" s="27"/>
      <c r="C188" s="28"/>
      <c r="D188" s="29"/>
      <c r="E188" s="29"/>
      <c r="F188" s="30"/>
      <c r="G188" s="22" t="str">
        <f aca="false">IF(C188="","",C188+N(F188))</f>
        <v/>
      </c>
      <c r="H188" s="23" t="str">
        <f aca="false">IF(A188="","",N(D188)-N(E188))</f>
        <v/>
      </c>
      <c r="I188" s="24" t="str">
        <f aca="false">IF(OR(A188="",C188=""),"",'AR Invoices'!$B$4-G188)</f>
        <v/>
      </c>
      <c r="J188" s="25" t="str">
        <f aca="false">IF(OR(A188="",H188=0),"",IF(I188&lt;=0,"Not due",IF(I188&lt;=30,"0-30",IF(I188&lt;=60,"31-60",IF(I188&lt;=90,"61-90",IF(I188&lt;=180,"91-180","Over 180"))))))</f>
        <v/>
      </c>
      <c r="L188" s="26" t="str">
        <f aca="false">IF(A188="","",IF(COUNTIF($A$7:A188,A188)=1,MAX($L$6:L187)+1,""))</f>
        <v/>
      </c>
    </row>
    <row r="189" customFormat="false" ht="15" hidden="false" customHeight="true" outlineLevel="0" collapsed="false">
      <c r="A189" s="27"/>
      <c r="B189" s="27"/>
      <c r="C189" s="28"/>
      <c r="D189" s="29"/>
      <c r="E189" s="29"/>
      <c r="F189" s="30"/>
      <c r="G189" s="22" t="str">
        <f aca="false">IF(C189="","",C189+N(F189))</f>
        <v/>
      </c>
      <c r="H189" s="23" t="str">
        <f aca="false">IF(A189="","",N(D189)-N(E189))</f>
        <v/>
      </c>
      <c r="I189" s="24" t="str">
        <f aca="false">IF(OR(A189="",C189=""),"",'AR Invoices'!$B$4-G189)</f>
        <v/>
      </c>
      <c r="J189" s="25" t="str">
        <f aca="false">IF(OR(A189="",H189=0),"",IF(I189&lt;=0,"Not due",IF(I189&lt;=30,"0-30",IF(I189&lt;=60,"31-60",IF(I189&lt;=90,"61-90",IF(I189&lt;=180,"91-180","Over 180"))))))</f>
        <v/>
      </c>
      <c r="L189" s="26" t="str">
        <f aca="false">IF(A189="","",IF(COUNTIF($A$7:A189,A189)=1,MAX($L$6:L188)+1,""))</f>
        <v/>
      </c>
    </row>
    <row r="190" customFormat="false" ht="15" hidden="false" customHeight="true" outlineLevel="0" collapsed="false">
      <c r="A190" s="27"/>
      <c r="B190" s="27"/>
      <c r="C190" s="28"/>
      <c r="D190" s="29"/>
      <c r="E190" s="29"/>
      <c r="F190" s="30"/>
      <c r="G190" s="22" t="str">
        <f aca="false">IF(C190="","",C190+N(F190))</f>
        <v/>
      </c>
      <c r="H190" s="23" t="str">
        <f aca="false">IF(A190="","",N(D190)-N(E190))</f>
        <v/>
      </c>
      <c r="I190" s="24" t="str">
        <f aca="false">IF(OR(A190="",C190=""),"",'AR Invoices'!$B$4-G190)</f>
        <v/>
      </c>
      <c r="J190" s="25" t="str">
        <f aca="false">IF(OR(A190="",H190=0),"",IF(I190&lt;=0,"Not due",IF(I190&lt;=30,"0-30",IF(I190&lt;=60,"31-60",IF(I190&lt;=90,"61-90",IF(I190&lt;=180,"91-180","Over 180"))))))</f>
        <v/>
      </c>
      <c r="L190" s="26" t="str">
        <f aca="false">IF(A190="","",IF(COUNTIF($A$7:A190,A190)=1,MAX($L$6:L189)+1,""))</f>
        <v/>
      </c>
    </row>
    <row r="191" customFormat="false" ht="15" hidden="false" customHeight="true" outlineLevel="0" collapsed="false">
      <c r="A191" s="27"/>
      <c r="B191" s="27"/>
      <c r="C191" s="28"/>
      <c r="D191" s="29"/>
      <c r="E191" s="29"/>
      <c r="F191" s="30"/>
      <c r="G191" s="22" t="str">
        <f aca="false">IF(C191="","",C191+N(F191))</f>
        <v/>
      </c>
      <c r="H191" s="23" t="str">
        <f aca="false">IF(A191="","",N(D191)-N(E191))</f>
        <v/>
      </c>
      <c r="I191" s="24" t="str">
        <f aca="false">IF(OR(A191="",C191=""),"",'AR Invoices'!$B$4-G191)</f>
        <v/>
      </c>
      <c r="J191" s="25" t="str">
        <f aca="false">IF(OR(A191="",H191=0),"",IF(I191&lt;=0,"Not due",IF(I191&lt;=30,"0-30",IF(I191&lt;=60,"31-60",IF(I191&lt;=90,"61-90",IF(I191&lt;=180,"91-180","Over 180"))))))</f>
        <v/>
      </c>
      <c r="L191" s="26" t="str">
        <f aca="false">IF(A191="","",IF(COUNTIF($A$7:A191,A191)=1,MAX($L$6:L190)+1,""))</f>
        <v/>
      </c>
    </row>
    <row r="192" customFormat="false" ht="15" hidden="false" customHeight="true" outlineLevel="0" collapsed="false">
      <c r="A192" s="27"/>
      <c r="B192" s="27"/>
      <c r="C192" s="28"/>
      <c r="D192" s="29"/>
      <c r="E192" s="29"/>
      <c r="F192" s="30"/>
      <c r="G192" s="22" t="str">
        <f aca="false">IF(C192="","",C192+N(F192))</f>
        <v/>
      </c>
      <c r="H192" s="23" t="str">
        <f aca="false">IF(A192="","",N(D192)-N(E192))</f>
        <v/>
      </c>
      <c r="I192" s="24" t="str">
        <f aca="false">IF(OR(A192="",C192=""),"",'AR Invoices'!$B$4-G192)</f>
        <v/>
      </c>
      <c r="J192" s="25" t="str">
        <f aca="false">IF(OR(A192="",H192=0),"",IF(I192&lt;=0,"Not due",IF(I192&lt;=30,"0-30",IF(I192&lt;=60,"31-60",IF(I192&lt;=90,"61-90",IF(I192&lt;=180,"91-180","Over 180"))))))</f>
        <v/>
      </c>
      <c r="L192" s="26" t="str">
        <f aca="false">IF(A192="","",IF(COUNTIF($A$7:A192,A192)=1,MAX($L$6:L191)+1,""))</f>
        <v/>
      </c>
    </row>
    <row r="193" customFormat="false" ht="15" hidden="false" customHeight="true" outlineLevel="0" collapsed="false">
      <c r="A193" s="27"/>
      <c r="B193" s="27"/>
      <c r="C193" s="28"/>
      <c r="D193" s="29"/>
      <c r="E193" s="29"/>
      <c r="F193" s="30"/>
      <c r="G193" s="22" t="str">
        <f aca="false">IF(C193="","",C193+N(F193))</f>
        <v/>
      </c>
      <c r="H193" s="23" t="str">
        <f aca="false">IF(A193="","",N(D193)-N(E193))</f>
        <v/>
      </c>
      <c r="I193" s="24" t="str">
        <f aca="false">IF(OR(A193="",C193=""),"",'AR Invoices'!$B$4-G193)</f>
        <v/>
      </c>
      <c r="J193" s="25" t="str">
        <f aca="false">IF(OR(A193="",H193=0),"",IF(I193&lt;=0,"Not due",IF(I193&lt;=30,"0-30",IF(I193&lt;=60,"31-60",IF(I193&lt;=90,"61-90",IF(I193&lt;=180,"91-180","Over 180"))))))</f>
        <v/>
      </c>
      <c r="L193" s="26" t="str">
        <f aca="false">IF(A193="","",IF(COUNTIF($A$7:A193,A193)=1,MAX($L$6:L192)+1,""))</f>
        <v/>
      </c>
    </row>
    <row r="194" customFormat="false" ht="15" hidden="false" customHeight="true" outlineLevel="0" collapsed="false">
      <c r="A194" s="27"/>
      <c r="B194" s="27"/>
      <c r="C194" s="28"/>
      <c r="D194" s="29"/>
      <c r="E194" s="29"/>
      <c r="F194" s="30"/>
      <c r="G194" s="22" t="str">
        <f aca="false">IF(C194="","",C194+N(F194))</f>
        <v/>
      </c>
      <c r="H194" s="23" t="str">
        <f aca="false">IF(A194="","",N(D194)-N(E194))</f>
        <v/>
      </c>
      <c r="I194" s="24" t="str">
        <f aca="false">IF(OR(A194="",C194=""),"",'AR Invoices'!$B$4-G194)</f>
        <v/>
      </c>
      <c r="J194" s="25" t="str">
        <f aca="false">IF(OR(A194="",H194=0),"",IF(I194&lt;=0,"Not due",IF(I194&lt;=30,"0-30",IF(I194&lt;=60,"31-60",IF(I194&lt;=90,"61-90",IF(I194&lt;=180,"91-180","Over 180"))))))</f>
        <v/>
      </c>
      <c r="L194" s="26" t="str">
        <f aca="false">IF(A194="","",IF(COUNTIF($A$7:A194,A194)=1,MAX($L$6:L193)+1,""))</f>
        <v/>
      </c>
    </row>
    <row r="195" customFormat="false" ht="15" hidden="false" customHeight="true" outlineLevel="0" collapsed="false">
      <c r="A195" s="27"/>
      <c r="B195" s="27"/>
      <c r="C195" s="28"/>
      <c r="D195" s="29"/>
      <c r="E195" s="29"/>
      <c r="F195" s="30"/>
      <c r="G195" s="22" t="str">
        <f aca="false">IF(C195="","",C195+N(F195))</f>
        <v/>
      </c>
      <c r="H195" s="23" t="str">
        <f aca="false">IF(A195="","",N(D195)-N(E195))</f>
        <v/>
      </c>
      <c r="I195" s="24" t="str">
        <f aca="false">IF(OR(A195="",C195=""),"",'AR Invoices'!$B$4-G195)</f>
        <v/>
      </c>
      <c r="J195" s="25" t="str">
        <f aca="false">IF(OR(A195="",H195=0),"",IF(I195&lt;=0,"Not due",IF(I195&lt;=30,"0-30",IF(I195&lt;=60,"31-60",IF(I195&lt;=90,"61-90",IF(I195&lt;=180,"91-180","Over 180"))))))</f>
        <v/>
      </c>
      <c r="L195" s="26" t="str">
        <f aca="false">IF(A195="","",IF(COUNTIF($A$7:A195,A195)=1,MAX($L$6:L194)+1,""))</f>
        <v/>
      </c>
    </row>
    <row r="196" customFormat="false" ht="15" hidden="false" customHeight="true" outlineLevel="0" collapsed="false">
      <c r="A196" s="27"/>
      <c r="B196" s="27"/>
      <c r="C196" s="28"/>
      <c r="D196" s="29"/>
      <c r="E196" s="29"/>
      <c r="F196" s="30"/>
      <c r="G196" s="22" t="str">
        <f aca="false">IF(C196="","",C196+N(F196))</f>
        <v/>
      </c>
      <c r="H196" s="23" t="str">
        <f aca="false">IF(A196="","",N(D196)-N(E196))</f>
        <v/>
      </c>
      <c r="I196" s="24" t="str">
        <f aca="false">IF(OR(A196="",C196=""),"",'AR Invoices'!$B$4-G196)</f>
        <v/>
      </c>
      <c r="J196" s="25" t="str">
        <f aca="false">IF(OR(A196="",H196=0),"",IF(I196&lt;=0,"Not due",IF(I196&lt;=30,"0-30",IF(I196&lt;=60,"31-60",IF(I196&lt;=90,"61-90",IF(I196&lt;=180,"91-180","Over 180"))))))</f>
        <v/>
      </c>
      <c r="L196" s="26" t="str">
        <f aca="false">IF(A196="","",IF(COUNTIF($A$7:A196,A196)=1,MAX($L$6:L195)+1,""))</f>
        <v/>
      </c>
    </row>
    <row r="197" customFormat="false" ht="15" hidden="false" customHeight="true" outlineLevel="0" collapsed="false">
      <c r="A197" s="27"/>
      <c r="B197" s="27"/>
      <c r="C197" s="28"/>
      <c r="D197" s="29"/>
      <c r="E197" s="29"/>
      <c r="F197" s="30"/>
      <c r="G197" s="22" t="str">
        <f aca="false">IF(C197="","",C197+N(F197))</f>
        <v/>
      </c>
      <c r="H197" s="23" t="str">
        <f aca="false">IF(A197="","",N(D197)-N(E197))</f>
        <v/>
      </c>
      <c r="I197" s="24" t="str">
        <f aca="false">IF(OR(A197="",C197=""),"",'AR Invoices'!$B$4-G197)</f>
        <v/>
      </c>
      <c r="J197" s="25" t="str">
        <f aca="false">IF(OR(A197="",H197=0),"",IF(I197&lt;=0,"Not due",IF(I197&lt;=30,"0-30",IF(I197&lt;=60,"31-60",IF(I197&lt;=90,"61-90",IF(I197&lt;=180,"91-180","Over 180"))))))</f>
        <v/>
      </c>
      <c r="L197" s="26" t="str">
        <f aca="false">IF(A197="","",IF(COUNTIF($A$7:A197,A197)=1,MAX($L$6:L196)+1,""))</f>
        <v/>
      </c>
    </row>
    <row r="198" customFormat="false" ht="15" hidden="false" customHeight="true" outlineLevel="0" collapsed="false">
      <c r="A198" s="27"/>
      <c r="B198" s="27"/>
      <c r="C198" s="28"/>
      <c r="D198" s="29"/>
      <c r="E198" s="29"/>
      <c r="F198" s="30"/>
      <c r="G198" s="22" t="str">
        <f aca="false">IF(C198="","",C198+N(F198))</f>
        <v/>
      </c>
      <c r="H198" s="23" t="str">
        <f aca="false">IF(A198="","",N(D198)-N(E198))</f>
        <v/>
      </c>
      <c r="I198" s="24" t="str">
        <f aca="false">IF(OR(A198="",C198=""),"",'AR Invoices'!$B$4-G198)</f>
        <v/>
      </c>
      <c r="J198" s="25" t="str">
        <f aca="false">IF(OR(A198="",H198=0),"",IF(I198&lt;=0,"Not due",IF(I198&lt;=30,"0-30",IF(I198&lt;=60,"31-60",IF(I198&lt;=90,"61-90",IF(I198&lt;=180,"91-180","Over 180"))))))</f>
        <v/>
      </c>
      <c r="L198" s="26" t="str">
        <f aca="false">IF(A198="","",IF(COUNTIF($A$7:A198,A198)=1,MAX($L$6:L197)+1,""))</f>
        <v/>
      </c>
    </row>
    <row r="199" customFormat="false" ht="15" hidden="false" customHeight="true" outlineLevel="0" collapsed="false">
      <c r="A199" s="27"/>
      <c r="B199" s="27"/>
      <c r="C199" s="28"/>
      <c r="D199" s="29"/>
      <c r="E199" s="29"/>
      <c r="F199" s="30"/>
      <c r="G199" s="22" t="str">
        <f aca="false">IF(C199="","",C199+N(F199))</f>
        <v/>
      </c>
      <c r="H199" s="23" t="str">
        <f aca="false">IF(A199="","",N(D199)-N(E199))</f>
        <v/>
      </c>
      <c r="I199" s="24" t="str">
        <f aca="false">IF(OR(A199="",C199=""),"",'AR Invoices'!$B$4-G199)</f>
        <v/>
      </c>
      <c r="J199" s="25" t="str">
        <f aca="false">IF(OR(A199="",H199=0),"",IF(I199&lt;=0,"Not due",IF(I199&lt;=30,"0-30",IF(I199&lt;=60,"31-60",IF(I199&lt;=90,"61-90",IF(I199&lt;=180,"91-180","Over 180"))))))</f>
        <v/>
      </c>
      <c r="L199" s="26" t="str">
        <f aca="false">IF(A199="","",IF(COUNTIF($A$7:A199,A199)=1,MAX($L$6:L198)+1,""))</f>
        <v/>
      </c>
    </row>
    <row r="200" customFormat="false" ht="15" hidden="false" customHeight="true" outlineLevel="0" collapsed="false">
      <c r="A200" s="27"/>
      <c r="B200" s="27"/>
      <c r="C200" s="28"/>
      <c r="D200" s="29"/>
      <c r="E200" s="29"/>
      <c r="F200" s="30"/>
      <c r="G200" s="22" t="str">
        <f aca="false">IF(C200="","",C200+N(F200))</f>
        <v/>
      </c>
      <c r="H200" s="23" t="str">
        <f aca="false">IF(A200="","",N(D200)-N(E200))</f>
        <v/>
      </c>
      <c r="I200" s="24" t="str">
        <f aca="false">IF(OR(A200="",C200=""),"",'AR Invoices'!$B$4-G200)</f>
        <v/>
      </c>
      <c r="J200" s="25" t="str">
        <f aca="false">IF(OR(A200="",H200=0),"",IF(I200&lt;=0,"Not due",IF(I200&lt;=30,"0-30",IF(I200&lt;=60,"31-60",IF(I200&lt;=90,"61-90",IF(I200&lt;=180,"91-180","Over 180"))))))</f>
        <v/>
      </c>
      <c r="L200" s="26" t="str">
        <f aca="false">IF(A200="","",IF(COUNTIF($A$7:A200,A200)=1,MAX($L$6:L199)+1,""))</f>
        <v/>
      </c>
    </row>
    <row r="201" customFormat="false" ht="15" hidden="false" customHeight="true" outlineLevel="0" collapsed="false">
      <c r="A201" s="27"/>
      <c r="B201" s="27"/>
      <c r="C201" s="28"/>
      <c r="D201" s="29"/>
      <c r="E201" s="29"/>
      <c r="F201" s="30"/>
      <c r="G201" s="22" t="str">
        <f aca="false">IF(C201="","",C201+N(F201))</f>
        <v/>
      </c>
      <c r="H201" s="23" t="str">
        <f aca="false">IF(A201="","",N(D201)-N(E201))</f>
        <v/>
      </c>
      <c r="I201" s="24" t="str">
        <f aca="false">IF(OR(A201="",C201=""),"",'AR Invoices'!$B$4-G201)</f>
        <v/>
      </c>
      <c r="J201" s="25" t="str">
        <f aca="false">IF(OR(A201="",H201=0),"",IF(I201&lt;=0,"Not due",IF(I201&lt;=30,"0-30",IF(I201&lt;=60,"31-60",IF(I201&lt;=90,"61-90",IF(I201&lt;=180,"91-180","Over 180"))))))</f>
        <v/>
      </c>
      <c r="L201" s="26" t="str">
        <f aca="false">IF(A201="","",IF(COUNTIF($A$7:A201,A201)=1,MAX($L$6:L200)+1,""))</f>
        <v/>
      </c>
    </row>
    <row r="202" customFormat="false" ht="15" hidden="false" customHeight="true" outlineLevel="0" collapsed="false">
      <c r="A202" s="27"/>
      <c r="B202" s="27"/>
      <c r="C202" s="28"/>
      <c r="D202" s="29"/>
      <c r="E202" s="29"/>
      <c r="F202" s="30"/>
      <c r="G202" s="22" t="str">
        <f aca="false">IF(C202="","",C202+N(F202))</f>
        <v/>
      </c>
      <c r="H202" s="23" t="str">
        <f aca="false">IF(A202="","",N(D202)-N(E202))</f>
        <v/>
      </c>
      <c r="I202" s="24" t="str">
        <f aca="false">IF(OR(A202="",C202=""),"",'AR Invoices'!$B$4-G202)</f>
        <v/>
      </c>
      <c r="J202" s="25" t="str">
        <f aca="false">IF(OR(A202="",H202=0),"",IF(I202&lt;=0,"Not due",IF(I202&lt;=30,"0-30",IF(I202&lt;=60,"31-60",IF(I202&lt;=90,"61-90",IF(I202&lt;=180,"91-180","Over 180"))))))</f>
        <v/>
      </c>
      <c r="L202" s="26" t="str">
        <f aca="false">IF(A202="","",IF(COUNTIF($A$7:A202,A202)=1,MAX($L$6:L201)+1,""))</f>
        <v/>
      </c>
    </row>
    <row r="203" customFormat="false" ht="15" hidden="false" customHeight="true" outlineLevel="0" collapsed="false">
      <c r="A203" s="27"/>
      <c r="B203" s="27"/>
      <c r="C203" s="28"/>
      <c r="D203" s="29"/>
      <c r="E203" s="29"/>
      <c r="F203" s="30"/>
      <c r="G203" s="22" t="str">
        <f aca="false">IF(C203="","",C203+N(F203))</f>
        <v/>
      </c>
      <c r="H203" s="23" t="str">
        <f aca="false">IF(A203="","",N(D203)-N(E203))</f>
        <v/>
      </c>
      <c r="I203" s="24" t="str">
        <f aca="false">IF(OR(A203="",C203=""),"",'AR Invoices'!$B$4-G203)</f>
        <v/>
      </c>
      <c r="J203" s="25" t="str">
        <f aca="false">IF(OR(A203="",H203=0),"",IF(I203&lt;=0,"Not due",IF(I203&lt;=30,"0-30",IF(I203&lt;=60,"31-60",IF(I203&lt;=90,"61-90",IF(I203&lt;=180,"91-180","Over 180"))))))</f>
        <v/>
      </c>
      <c r="L203" s="26" t="str">
        <f aca="false">IF(A203="","",IF(COUNTIF($A$7:A203,A203)=1,MAX($L$6:L202)+1,""))</f>
        <v/>
      </c>
    </row>
    <row r="204" customFormat="false" ht="15" hidden="false" customHeight="true" outlineLevel="0" collapsed="false">
      <c r="A204" s="27"/>
      <c r="B204" s="27"/>
      <c r="C204" s="28"/>
      <c r="D204" s="29"/>
      <c r="E204" s="29"/>
      <c r="F204" s="30"/>
      <c r="G204" s="22" t="str">
        <f aca="false">IF(C204="","",C204+N(F204))</f>
        <v/>
      </c>
      <c r="H204" s="23" t="str">
        <f aca="false">IF(A204="","",N(D204)-N(E204))</f>
        <v/>
      </c>
      <c r="I204" s="24" t="str">
        <f aca="false">IF(OR(A204="",C204=""),"",'AR Invoices'!$B$4-G204)</f>
        <v/>
      </c>
      <c r="J204" s="25" t="str">
        <f aca="false">IF(OR(A204="",H204=0),"",IF(I204&lt;=0,"Not due",IF(I204&lt;=30,"0-30",IF(I204&lt;=60,"31-60",IF(I204&lt;=90,"61-90",IF(I204&lt;=180,"91-180","Over 180"))))))</f>
        <v/>
      </c>
      <c r="L204" s="26" t="str">
        <f aca="false">IF(A204="","",IF(COUNTIF($A$7:A204,A204)=1,MAX($L$6:L203)+1,""))</f>
        <v/>
      </c>
    </row>
    <row r="205" customFormat="false" ht="15" hidden="false" customHeight="true" outlineLevel="0" collapsed="false">
      <c r="A205" s="27"/>
      <c r="B205" s="27"/>
      <c r="C205" s="28"/>
      <c r="D205" s="29"/>
      <c r="E205" s="29"/>
      <c r="F205" s="30"/>
      <c r="G205" s="22" t="str">
        <f aca="false">IF(C205="","",C205+N(F205))</f>
        <v/>
      </c>
      <c r="H205" s="23" t="str">
        <f aca="false">IF(A205="","",N(D205)-N(E205))</f>
        <v/>
      </c>
      <c r="I205" s="24" t="str">
        <f aca="false">IF(OR(A205="",C205=""),"",'AR Invoices'!$B$4-G205)</f>
        <v/>
      </c>
      <c r="J205" s="25" t="str">
        <f aca="false">IF(OR(A205="",H205=0),"",IF(I205&lt;=0,"Not due",IF(I205&lt;=30,"0-30",IF(I205&lt;=60,"31-60",IF(I205&lt;=90,"61-90",IF(I205&lt;=180,"91-180","Over 180"))))))</f>
        <v/>
      </c>
      <c r="L205" s="26" t="str">
        <f aca="false">IF(A205="","",IF(COUNTIF($A$7:A205,A205)=1,MAX($L$6:L204)+1,""))</f>
        <v/>
      </c>
    </row>
    <row r="206" customFormat="false" ht="15" hidden="false" customHeight="true" outlineLevel="0" collapsed="false">
      <c r="A206" s="27"/>
      <c r="B206" s="27"/>
      <c r="C206" s="28"/>
      <c r="D206" s="29"/>
      <c r="E206" s="29"/>
      <c r="F206" s="30"/>
      <c r="G206" s="22" t="str">
        <f aca="false">IF(C206="","",C206+N(F206))</f>
        <v/>
      </c>
      <c r="H206" s="23" t="str">
        <f aca="false">IF(A206="","",N(D206)-N(E206))</f>
        <v/>
      </c>
      <c r="I206" s="24" t="str">
        <f aca="false">IF(OR(A206="",C206=""),"",'AR Invoices'!$B$4-G206)</f>
        <v/>
      </c>
      <c r="J206" s="25" t="str">
        <f aca="false">IF(OR(A206="",H206=0),"",IF(I206&lt;=0,"Not due",IF(I206&lt;=30,"0-30",IF(I206&lt;=60,"31-60",IF(I206&lt;=90,"61-90",IF(I206&lt;=180,"91-180","Over 180"))))))</f>
        <v/>
      </c>
      <c r="L206" s="26" t="str">
        <f aca="false">IF(A206="","",IF(COUNTIF($A$7:A206,A206)=1,MAX($L$6:L205)+1,""))</f>
        <v/>
      </c>
    </row>
    <row r="207" customFormat="false" ht="15" hidden="false" customHeight="true" outlineLevel="0" collapsed="false">
      <c r="A207" s="27"/>
      <c r="B207" s="27"/>
      <c r="C207" s="28"/>
      <c r="D207" s="29"/>
      <c r="E207" s="29"/>
      <c r="F207" s="30"/>
      <c r="G207" s="22" t="str">
        <f aca="false">IF(C207="","",C207+N(F207))</f>
        <v/>
      </c>
      <c r="H207" s="23" t="str">
        <f aca="false">IF(A207="","",N(D207)-N(E207))</f>
        <v/>
      </c>
      <c r="I207" s="24" t="str">
        <f aca="false">IF(OR(A207="",C207=""),"",'AR Invoices'!$B$4-G207)</f>
        <v/>
      </c>
      <c r="J207" s="25" t="str">
        <f aca="false">IF(OR(A207="",H207=0),"",IF(I207&lt;=0,"Not due",IF(I207&lt;=30,"0-30",IF(I207&lt;=60,"31-60",IF(I207&lt;=90,"61-90",IF(I207&lt;=180,"91-180","Over 180"))))))</f>
        <v/>
      </c>
      <c r="L207" s="26" t="str">
        <f aca="false">IF(A207="","",IF(COUNTIF($A$7:A207,A207)=1,MAX($L$6:L206)+1,""))</f>
        <v/>
      </c>
    </row>
    <row r="208" customFormat="false" ht="15" hidden="false" customHeight="true" outlineLevel="0" collapsed="false">
      <c r="A208" s="27"/>
      <c r="B208" s="27"/>
      <c r="C208" s="28"/>
      <c r="D208" s="29"/>
      <c r="E208" s="29"/>
      <c r="F208" s="30"/>
      <c r="G208" s="22" t="str">
        <f aca="false">IF(C208="","",C208+N(F208))</f>
        <v/>
      </c>
      <c r="H208" s="23" t="str">
        <f aca="false">IF(A208="","",N(D208)-N(E208))</f>
        <v/>
      </c>
      <c r="I208" s="24" t="str">
        <f aca="false">IF(OR(A208="",C208=""),"",'AR Invoices'!$B$4-G208)</f>
        <v/>
      </c>
      <c r="J208" s="25" t="str">
        <f aca="false">IF(OR(A208="",H208=0),"",IF(I208&lt;=0,"Not due",IF(I208&lt;=30,"0-30",IF(I208&lt;=60,"31-60",IF(I208&lt;=90,"61-90",IF(I208&lt;=180,"91-180","Over 180"))))))</f>
        <v/>
      </c>
      <c r="L208" s="26" t="str">
        <f aca="false">IF(A208="","",IF(COUNTIF($A$7:A208,A208)=1,MAX($L$6:L207)+1,""))</f>
        <v/>
      </c>
    </row>
    <row r="209" customFormat="false" ht="15" hidden="false" customHeight="true" outlineLevel="0" collapsed="false">
      <c r="A209" s="27"/>
      <c r="B209" s="27"/>
      <c r="C209" s="28"/>
      <c r="D209" s="29"/>
      <c r="E209" s="29"/>
      <c r="F209" s="30"/>
      <c r="G209" s="22" t="str">
        <f aca="false">IF(C209="","",C209+N(F209))</f>
        <v/>
      </c>
      <c r="H209" s="23" t="str">
        <f aca="false">IF(A209="","",N(D209)-N(E209))</f>
        <v/>
      </c>
      <c r="I209" s="24" t="str">
        <f aca="false">IF(OR(A209="",C209=""),"",'AR Invoices'!$B$4-G209)</f>
        <v/>
      </c>
      <c r="J209" s="25" t="str">
        <f aca="false">IF(OR(A209="",H209=0),"",IF(I209&lt;=0,"Not due",IF(I209&lt;=30,"0-30",IF(I209&lt;=60,"31-60",IF(I209&lt;=90,"61-90",IF(I209&lt;=180,"91-180","Over 180"))))))</f>
        <v/>
      </c>
      <c r="L209" s="26" t="str">
        <f aca="false">IF(A209="","",IF(COUNTIF($A$7:A209,A209)=1,MAX($L$6:L208)+1,""))</f>
        <v/>
      </c>
    </row>
    <row r="210" customFormat="false" ht="15" hidden="false" customHeight="true" outlineLevel="0" collapsed="false">
      <c r="A210" s="27"/>
      <c r="B210" s="27"/>
      <c r="C210" s="28"/>
      <c r="D210" s="29"/>
      <c r="E210" s="29"/>
      <c r="F210" s="30"/>
      <c r="G210" s="22" t="str">
        <f aca="false">IF(C210="","",C210+N(F210))</f>
        <v/>
      </c>
      <c r="H210" s="23" t="str">
        <f aca="false">IF(A210="","",N(D210)-N(E210))</f>
        <v/>
      </c>
      <c r="I210" s="24" t="str">
        <f aca="false">IF(OR(A210="",C210=""),"",'AR Invoices'!$B$4-G210)</f>
        <v/>
      </c>
      <c r="J210" s="25" t="str">
        <f aca="false">IF(OR(A210="",H210=0),"",IF(I210&lt;=0,"Not due",IF(I210&lt;=30,"0-30",IF(I210&lt;=60,"31-60",IF(I210&lt;=90,"61-90",IF(I210&lt;=180,"91-180","Over 180"))))))</f>
        <v/>
      </c>
      <c r="L210" s="26" t="str">
        <f aca="false">IF(A210="","",IF(COUNTIF($A$7:A210,A210)=1,MAX($L$6:L209)+1,""))</f>
        <v/>
      </c>
    </row>
    <row r="211" customFormat="false" ht="15" hidden="false" customHeight="true" outlineLevel="0" collapsed="false">
      <c r="A211" s="27"/>
      <c r="B211" s="27"/>
      <c r="C211" s="28"/>
      <c r="D211" s="29"/>
      <c r="E211" s="29"/>
      <c r="F211" s="30"/>
      <c r="G211" s="22" t="str">
        <f aca="false">IF(C211="","",C211+N(F211))</f>
        <v/>
      </c>
      <c r="H211" s="23" t="str">
        <f aca="false">IF(A211="","",N(D211)-N(E211))</f>
        <v/>
      </c>
      <c r="I211" s="24" t="str">
        <f aca="false">IF(OR(A211="",C211=""),"",'AR Invoices'!$B$4-G211)</f>
        <v/>
      </c>
      <c r="J211" s="25" t="str">
        <f aca="false">IF(OR(A211="",H211=0),"",IF(I211&lt;=0,"Not due",IF(I211&lt;=30,"0-30",IF(I211&lt;=60,"31-60",IF(I211&lt;=90,"61-90",IF(I211&lt;=180,"91-180","Over 180"))))))</f>
        <v/>
      </c>
      <c r="L211" s="26" t="str">
        <f aca="false">IF(A211="","",IF(COUNTIF($A$7:A211,A211)=1,MAX($L$6:L210)+1,""))</f>
        <v/>
      </c>
    </row>
    <row r="212" customFormat="false" ht="15" hidden="false" customHeight="true" outlineLevel="0" collapsed="false">
      <c r="A212" s="27"/>
      <c r="B212" s="27"/>
      <c r="C212" s="28"/>
      <c r="D212" s="29"/>
      <c r="E212" s="29"/>
      <c r="F212" s="30"/>
      <c r="G212" s="22" t="str">
        <f aca="false">IF(C212="","",C212+N(F212))</f>
        <v/>
      </c>
      <c r="H212" s="23" t="str">
        <f aca="false">IF(A212="","",N(D212)-N(E212))</f>
        <v/>
      </c>
      <c r="I212" s="24" t="str">
        <f aca="false">IF(OR(A212="",C212=""),"",'AR Invoices'!$B$4-G212)</f>
        <v/>
      </c>
      <c r="J212" s="25" t="str">
        <f aca="false">IF(OR(A212="",H212=0),"",IF(I212&lt;=0,"Not due",IF(I212&lt;=30,"0-30",IF(I212&lt;=60,"31-60",IF(I212&lt;=90,"61-90",IF(I212&lt;=180,"91-180","Over 180"))))))</f>
        <v/>
      </c>
      <c r="L212" s="26" t="str">
        <f aca="false">IF(A212="","",IF(COUNTIF($A$7:A212,A212)=1,MAX($L$6:L211)+1,""))</f>
        <v/>
      </c>
    </row>
    <row r="213" customFormat="false" ht="15" hidden="false" customHeight="true" outlineLevel="0" collapsed="false">
      <c r="A213" s="27"/>
      <c r="B213" s="27"/>
      <c r="C213" s="28"/>
      <c r="D213" s="29"/>
      <c r="E213" s="29"/>
      <c r="F213" s="30"/>
      <c r="G213" s="22" t="str">
        <f aca="false">IF(C213="","",C213+N(F213))</f>
        <v/>
      </c>
      <c r="H213" s="23" t="str">
        <f aca="false">IF(A213="","",N(D213)-N(E213))</f>
        <v/>
      </c>
      <c r="I213" s="24" t="str">
        <f aca="false">IF(OR(A213="",C213=""),"",'AR Invoices'!$B$4-G213)</f>
        <v/>
      </c>
      <c r="J213" s="25" t="str">
        <f aca="false">IF(OR(A213="",H213=0),"",IF(I213&lt;=0,"Not due",IF(I213&lt;=30,"0-30",IF(I213&lt;=60,"31-60",IF(I213&lt;=90,"61-90",IF(I213&lt;=180,"91-180","Over 180"))))))</f>
        <v/>
      </c>
      <c r="L213" s="26" t="str">
        <f aca="false">IF(A213="","",IF(COUNTIF($A$7:A213,A213)=1,MAX($L$6:L212)+1,""))</f>
        <v/>
      </c>
    </row>
    <row r="214" customFormat="false" ht="15" hidden="false" customHeight="true" outlineLevel="0" collapsed="false">
      <c r="A214" s="27"/>
      <c r="B214" s="27"/>
      <c r="C214" s="28"/>
      <c r="D214" s="29"/>
      <c r="E214" s="29"/>
      <c r="F214" s="30"/>
      <c r="G214" s="22" t="str">
        <f aca="false">IF(C214="","",C214+N(F214))</f>
        <v/>
      </c>
      <c r="H214" s="23" t="str">
        <f aca="false">IF(A214="","",N(D214)-N(E214))</f>
        <v/>
      </c>
      <c r="I214" s="24" t="str">
        <f aca="false">IF(OR(A214="",C214=""),"",'AR Invoices'!$B$4-G214)</f>
        <v/>
      </c>
      <c r="J214" s="25" t="str">
        <f aca="false">IF(OR(A214="",H214=0),"",IF(I214&lt;=0,"Not due",IF(I214&lt;=30,"0-30",IF(I214&lt;=60,"31-60",IF(I214&lt;=90,"61-90",IF(I214&lt;=180,"91-180","Over 180"))))))</f>
        <v/>
      </c>
      <c r="L214" s="26" t="str">
        <f aca="false">IF(A214="","",IF(COUNTIF($A$7:A214,A214)=1,MAX($L$6:L213)+1,""))</f>
        <v/>
      </c>
    </row>
    <row r="215" customFormat="false" ht="15" hidden="false" customHeight="true" outlineLevel="0" collapsed="false">
      <c r="A215" s="27"/>
      <c r="B215" s="27"/>
      <c r="C215" s="28"/>
      <c r="D215" s="29"/>
      <c r="E215" s="29"/>
      <c r="F215" s="30"/>
      <c r="G215" s="22" t="str">
        <f aca="false">IF(C215="","",C215+N(F215))</f>
        <v/>
      </c>
      <c r="H215" s="23" t="str">
        <f aca="false">IF(A215="","",N(D215)-N(E215))</f>
        <v/>
      </c>
      <c r="I215" s="24" t="str">
        <f aca="false">IF(OR(A215="",C215=""),"",'AR Invoices'!$B$4-G215)</f>
        <v/>
      </c>
      <c r="J215" s="25" t="str">
        <f aca="false">IF(OR(A215="",H215=0),"",IF(I215&lt;=0,"Not due",IF(I215&lt;=30,"0-30",IF(I215&lt;=60,"31-60",IF(I215&lt;=90,"61-90",IF(I215&lt;=180,"91-180","Over 180"))))))</f>
        <v/>
      </c>
      <c r="L215" s="26" t="str">
        <f aca="false">IF(A215="","",IF(COUNTIF($A$7:A215,A215)=1,MAX($L$6:L214)+1,""))</f>
        <v/>
      </c>
    </row>
    <row r="216" customFormat="false" ht="15" hidden="false" customHeight="true" outlineLevel="0" collapsed="false">
      <c r="A216" s="27"/>
      <c r="B216" s="27"/>
      <c r="C216" s="28"/>
      <c r="D216" s="29"/>
      <c r="E216" s="29"/>
      <c r="F216" s="30"/>
      <c r="G216" s="22" t="str">
        <f aca="false">IF(C216="","",C216+N(F216))</f>
        <v/>
      </c>
      <c r="H216" s="23" t="str">
        <f aca="false">IF(A216="","",N(D216)-N(E216))</f>
        <v/>
      </c>
      <c r="I216" s="24" t="str">
        <f aca="false">IF(OR(A216="",C216=""),"",'AR Invoices'!$B$4-G216)</f>
        <v/>
      </c>
      <c r="J216" s="25" t="str">
        <f aca="false">IF(OR(A216="",H216=0),"",IF(I216&lt;=0,"Not due",IF(I216&lt;=30,"0-30",IF(I216&lt;=60,"31-60",IF(I216&lt;=90,"61-90",IF(I216&lt;=180,"91-180","Over 180"))))))</f>
        <v/>
      </c>
      <c r="L216" s="26" t="str">
        <f aca="false">IF(A216="","",IF(COUNTIF($A$7:A216,A216)=1,MAX($L$6:L215)+1,""))</f>
        <v/>
      </c>
    </row>
    <row r="217" customFormat="false" ht="15" hidden="false" customHeight="true" outlineLevel="0" collapsed="false">
      <c r="A217" s="27"/>
      <c r="B217" s="27"/>
      <c r="C217" s="28"/>
      <c r="D217" s="29"/>
      <c r="E217" s="29"/>
      <c r="F217" s="30"/>
      <c r="G217" s="22" t="str">
        <f aca="false">IF(C217="","",C217+N(F217))</f>
        <v/>
      </c>
      <c r="H217" s="23" t="str">
        <f aca="false">IF(A217="","",N(D217)-N(E217))</f>
        <v/>
      </c>
      <c r="I217" s="24" t="str">
        <f aca="false">IF(OR(A217="",C217=""),"",'AR Invoices'!$B$4-G217)</f>
        <v/>
      </c>
      <c r="J217" s="25" t="str">
        <f aca="false">IF(OR(A217="",H217=0),"",IF(I217&lt;=0,"Not due",IF(I217&lt;=30,"0-30",IF(I217&lt;=60,"31-60",IF(I217&lt;=90,"61-90",IF(I217&lt;=180,"91-180","Over 180"))))))</f>
        <v/>
      </c>
      <c r="L217" s="26" t="str">
        <f aca="false">IF(A217="","",IF(COUNTIF($A$7:A217,A217)=1,MAX($L$6:L216)+1,""))</f>
        <v/>
      </c>
    </row>
    <row r="218" customFormat="false" ht="15" hidden="false" customHeight="true" outlineLevel="0" collapsed="false">
      <c r="A218" s="27"/>
      <c r="B218" s="27"/>
      <c r="C218" s="28"/>
      <c r="D218" s="29"/>
      <c r="E218" s="29"/>
      <c r="F218" s="30"/>
      <c r="G218" s="22" t="str">
        <f aca="false">IF(C218="","",C218+N(F218))</f>
        <v/>
      </c>
      <c r="H218" s="23" t="str">
        <f aca="false">IF(A218="","",N(D218)-N(E218))</f>
        <v/>
      </c>
      <c r="I218" s="24" t="str">
        <f aca="false">IF(OR(A218="",C218=""),"",'AR Invoices'!$B$4-G218)</f>
        <v/>
      </c>
      <c r="J218" s="25" t="str">
        <f aca="false">IF(OR(A218="",H218=0),"",IF(I218&lt;=0,"Not due",IF(I218&lt;=30,"0-30",IF(I218&lt;=60,"31-60",IF(I218&lt;=90,"61-90",IF(I218&lt;=180,"91-180","Over 180"))))))</f>
        <v/>
      </c>
      <c r="L218" s="26" t="str">
        <f aca="false">IF(A218="","",IF(COUNTIF($A$7:A218,A218)=1,MAX($L$6:L217)+1,""))</f>
        <v/>
      </c>
    </row>
    <row r="219" customFormat="false" ht="15" hidden="false" customHeight="true" outlineLevel="0" collapsed="false">
      <c r="A219" s="27"/>
      <c r="B219" s="27"/>
      <c r="C219" s="28"/>
      <c r="D219" s="29"/>
      <c r="E219" s="29"/>
      <c r="F219" s="30"/>
      <c r="G219" s="22" t="str">
        <f aca="false">IF(C219="","",C219+N(F219))</f>
        <v/>
      </c>
      <c r="H219" s="23" t="str">
        <f aca="false">IF(A219="","",N(D219)-N(E219))</f>
        <v/>
      </c>
      <c r="I219" s="24" t="str">
        <f aca="false">IF(OR(A219="",C219=""),"",'AR Invoices'!$B$4-G219)</f>
        <v/>
      </c>
      <c r="J219" s="25" t="str">
        <f aca="false">IF(OR(A219="",H219=0),"",IF(I219&lt;=0,"Not due",IF(I219&lt;=30,"0-30",IF(I219&lt;=60,"31-60",IF(I219&lt;=90,"61-90",IF(I219&lt;=180,"91-180","Over 180"))))))</f>
        <v/>
      </c>
      <c r="L219" s="26" t="str">
        <f aca="false">IF(A219="","",IF(COUNTIF($A$7:A219,A219)=1,MAX($L$6:L218)+1,""))</f>
        <v/>
      </c>
    </row>
    <row r="220" customFormat="false" ht="15" hidden="false" customHeight="true" outlineLevel="0" collapsed="false">
      <c r="A220" s="27"/>
      <c r="B220" s="27"/>
      <c r="C220" s="28"/>
      <c r="D220" s="29"/>
      <c r="E220" s="29"/>
      <c r="F220" s="30"/>
      <c r="G220" s="22" t="str">
        <f aca="false">IF(C220="","",C220+N(F220))</f>
        <v/>
      </c>
      <c r="H220" s="23" t="str">
        <f aca="false">IF(A220="","",N(D220)-N(E220))</f>
        <v/>
      </c>
      <c r="I220" s="24" t="str">
        <f aca="false">IF(OR(A220="",C220=""),"",'AR Invoices'!$B$4-G220)</f>
        <v/>
      </c>
      <c r="J220" s="25" t="str">
        <f aca="false">IF(OR(A220="",H220=0),"",IF(I220&lt;=0,"Not due",IF(I220&lt;=30,"0-30",IF(I220&lt;=60,"31-60",IF(I220&lt;=90,"61-90",IF(I220&lt;=180,"91-180","Over 180"))))))</f>
        <v/>
      </c>
      <c r="L220" s="26" t="str">
        <f aca="false">IF(A220="","",IF(COUNTIF($A$7:A220,A220)=1,MAX($L$6:L219)+1,""))</f>
        <v/>
      </c>
    </row>
    <row r="221" customFormat="false" ht="15" hidden="false" customHeight="true" outlineLevel="0" collapsed="false">
      <c r="A221" s="27"/>
      <c r="B221" s="27"/>
      <c r="C221" s="28"/>
      <c r="D221" s="29"/>
      <c r="E221" s="29"/>
      <c r="F221" s="30"/>
      <c r="G221" s="22" t="str">
        <f aca="false">IF(C221="","",C221+N(F221))</f>
        <v/>
      </c>
      <c r="H221" s="23" t="str">
        <f aca="false">IF(A221="","",N(D221)-N(E221))</f>
        <v/>
      </c>
      <c r="I221" s="24" t="str">
        <f aca="false">IF(OR(A221="",C221=""),"",'AR Invoices'!$B$4-G221)</f>
        <v/>
      </c>
      <c r="J221" s="25" t="str">
        <f aca="false">IF(OR(A221="",H221=0),"",IF(I221&lt;=0,"Not due",IF(I221&lt;=30,"0-30",IF(I221&lt;=60,"31-60",IF(I221&lt;=90,"61-90",IF(I221&lt;=180,"91-180","Over 180"))))))</f>
        <v/>
      </c>
      <c r="L221" s="26" t="str">
        <f aca="false">IF(A221="","",IF(COUNTIF($A$7:A221,A221)=1,MAX($L$6:L220)+1,""))</f>
        <v/>
      </c>
    </row>
    <row r="222" customFormat="false" ht="15" hidden="false" customHeight="true" outlineLevel="0" collapsed="false">
      <c r="A222" s="27"/>
      <c r="B222" s="27"/>
      <c r="C222" s="28"/>
      <c r="D222" s="29"/>
      <c r="E222" s="29"/>
      <c r="F222" s="30"/>
      <c r="G222" s="22" t="str">
        <f aca="false">IF(C222="","",C222+N(F222))</f>
        <v/>
      </c>
      <c r="H222" s="23" t="str">
        <f aca="false">IF(A222="","",N(D222)-N(E222))</f>
        <v/>
      </c>
      <c r="I222" s="24" t="str">
        <f aca="false">IF(OR(A222="",C222=""),"",'AR Invoices'!$B$4-G222)</f>
        <v/>
      </c>
      <c r="J222" s="25" t="str">
        <f aca="false">IF(OR(A222="",H222=0),"",IF(I222&lt;=0,"Not due",IF(I222&lt;=30,"0-30",IF(I222&lt;=60,"31-60",IF(I222&lt;=90,"61-90",IF(I222&lt;=180,"91-180","Over 180"))))))</f>
        <v/>
      </c>
      <c r="L222" s="26" t="str">
        <f aca="false">IF(A222="","",IF(COUNTIF($A$7:A222,A222)=1,MAX($L$6:L221)+1,""))</f>
        <v/>
      </c>
    </row>
    <row r="223" customFormat="false" ht="15" hidden="false" customHeight="true" outlineLevel="0" collapsed="false">
      <c r="A223" s="27"/>
      <c r="B223" s="27"/>
      <c r="C223" s="28"/>
      <c r="D223" s="29"/>
      <c r="E223" s="29"/>
      <c r="F223" s="30"/>
      <c r="G223" s="22" t="str">
        <f aca="false">IF(C223="","",C223+N(F223))</f>
        <v/>
      </c>
      <c r="H223" s="23" t="str">
        <f aca="false">IF(A223="","",N(D223)-N(E223))</f>
        <v/>
      </c>
      <c r="I223" s="24" t="str">
        <f aca="false">IF(OR(A223="",C223=""),"",'AR Invoices'!$B$4-G223)</f>
        <v/>
      </c>
      <c r="J223" s="25" t="str">
        <f aca="false">IF(OR(A223="",H223=0),"",IF(I223&lt;=0,"Not due",IF(I223&lt;=30,"0-30",IF(I223&lt;=60,"31-60",IF(I223&lt;=90,"61-90",IF(I223&lt;=180,"91-180","Over 180"))))))</f>
        <v/>
      </c>
      <c r="L223" s="26" t="str">
        <f aca="false">IF(A223="","",IF(COUNTIF($A$7:A223,A223)=1,MAX($L$6:L222)+1,""))</f>
        <v/>
      </c>
    </row>
    <row r="224" customFormat="false" ht="15" hidden="false" customHeight="true" outlineLevel="0" collapsed="false">
      <c r="A224" s="27"/>
      <c r="B224" s="27"/>
      <c r="C224" s="28"/>
      <c r="D224" s="29"/>
      <c r="E224" s="29"/>
      <c r="F224" s="30"/>
      <c r="G224" s="22" t="str">
        <f aca="false">IF(C224="","",C224+N(F224))</f>
        <v/>
      </c>
      <c r="H224" s="23" t="str">
        <f aca="false">IF(A224="","",N(D224)-N(E224))</f>
        <v/>
      </c>
      <c r="I224" s="24" t="str">
        <f aca="false">IF(OR(A224="",C224=""),"",'AR Invoices'!$B$4-G224)</f>
        <v/>
      </c>
      <c r="J224" s="25" t="str">
        <f aca="false">IF(OR(A224="",H224=0),"",IF(I224&lt;=0,"Not due",IF(I224&lt;=30,"0-30",IF(I224&lt;=60,"31-60",IF(I224&lt;=90,"61-90",IF(I224&lt;=180,"91-180","Over 180"))))))</f>
        <v/>
      </c>
      <c r="L224" s="26" t="str">
        <f aca="false">IF(A224="","",IF(COUNTIF($A$7:A224,A224)=1,MAX($L$6:L223)+1,""))</f>
        <v/>
      </c>
    </row>
    <row r="225" customFormat="false" ht="15" hidden="false" customHeight="true" outlineLevel="0" collapsed="false">
      <c r="A225" s="27"/>
      <c r="B225" s="27"/>
      <c r="C225" s="28"/>
      <c r="D225" s="29"/>
      <c r="E225" s="29"/>
      <c r="F225" s="30"/>
      <c r="G225" s="22" t="str">
        <f aca="false">IF(C225="","",C225+N(F225))</f>
        <v/>
      </c>
      <c r="H225" s="23" t="str">
        <f aca="false">IF(A225="","",N(D225)-N(E225))</f>
        <v/>
      </c>
      <c r="I225" s="24" t="str">
        <f aca="false">IF(OR(A225="",C225=""),"",'AR Invoices'!$B$4-G225)</f>
        <v/>
      </c>
      <c r="J225" s="25" t="str">
        <f aca="false">IF(OR(A225="",H225=0),"",IF(I225&lt;=0,"Not due",IF(I225&lt;=30,"0-30",IF(I225&lt;=60,"31-60",IF(I225&lt;=90,"61-90",IF(I225&lt;=180,"91-180","Over 180"))))))</f>
        <v/>
      </c>
      <c r="L225" s="26" t="str">
        <f aca="false">IF(A225="","",IF(COUNTIF($A$7:A225,A225)=1,MAX($L$6:L224)+1,""))</f>
        <v/>
      </c>
    </row>
    <row r="226" customFormat="false" ht="15" hidden="false" customHeight="true" outlineLevel="0" collapsed="false">
      <c r="A226" s="27"/>
      <c r="B226" s="27"/>
      <c r="C226" s="28"/>
      <c r="D226" s="29"/>
      <c r="E226" s="29"/>
      <c r="F226" s="30"/>
      <c r="G226" s="22" t="str">
        <f aca="false">IF(C226="","",C226+N(F226))</f>
        <v/>
      </c>
      <c r="H226" s="23" t="str">
        <f aca="false">IF(A226="","",N(D226)-N(E226))</f>
        <v/>
      </c>
      <c r="I226" s="24" t="str">
        <f aca="false">IF(OR(A226="",C226=""),"",'AR Invoices'!$B$4-G226)</f>
        <v/>
      </c>
      <c r="J226" s="25" t="str">
        <f aca="false">IF(OR(A226="",H226=0),"",IF(I226&lt;=0,"Not due",IF(I226&lt;=30,"0-30",IF(I226&lt;=60,"31-60",IF(I226&lt;=90,"61-90",IF(I226&lt;=180,"91-180","Over 180"))))))</f>
        <v/>
      </c>
      <c r="L226" s="26" t="str">
        <f aca="false">IF(A226="","",IF(COUNTIF($A$7:A226,A226)=1,MAX($L$6:L225)+1,""))</f>
        <v/>
      </c>
    </row>
    <row r="227" customFormat="false" ht="15" hidden="false" customHeight="true" outlineLevel="0" collapsed="false">
      <c r="A227" s="27"/>
      <c r="B227" s="27"/>
      <c r="C227" s="28"/>
      <c r="D227" s="29"/>
      <c r="E227" s="29"/>
      <c r="F227" s="30"/>
      <c r="G227" s="22" t="str">
        <f aca="false">IF(C227="","",C227+N(F227))</f>
        <v/>
      </c>
      <c r="H227" s="23" t="str">
        <f aca="false">IF(A227="","",N(D227)-N(E227))</f>
        <v/>
      </c>
      <c r="I227" s="24" t="str">
        <f aca="false">IF(OR(A227="",C227=""),"",'AR Invoices'!$B$4-G227)</f>
        <v/>
      </c>
      <c r="J227" s="25" t="str">
        <f aca="false">IF(OR(A227="",H227=0),"",IF(I227&lt;=0,"Not due",IF(I227&lt;=30,"0-30",IF(I227&lt;=60,"31-60",IF(I227&lt;=90,"61-90",IF(I227&lt;=180,"91-180","Over 180"))))))</f>
        <v/>
      </c>
      <c r="L227" s="26" t="str">
        <f aca="false">IF(A227="","",IF(COUNTIF($A$7:A227,A227)=1,MAX($L$6:L226)+1,""))</f>
        <v/>
      </c>
    </row>
    <row r="228" customFormat="false" ht="15" hidden="false" customHeight="true" outlineLevel="0" collapsed="false">
      <c r="A228" s="27"/>
      <c r="B228" s="27"/>
      <c r="C228" s="28"/>
      <c r="D228" s="29"/>
      <c r="E228" s="29"/>
      <c r="F228" s="30"/>
      <c r="G228" s="22" t="str">
        <f aca="false">IF(C228="","",C228+N(F228))</f>
        <v/>
      </c>
      <c r="H228" s="23" t="str">
        <f aca="false">IF(A228="","",N(D228)-N(E228))</f>
        <v/>
      </c>
      <c r="I228" s="24" t="str">
        <f aca="false">IF(OR(A228="",C228=""),"",'AR Invoices'!$B$4-G228)</f>
        <v/>
      </c>
      <c r="J228" s="25" t="str">
        <f aca="false">IF(OR(A228="",H228=0),"",IF(I228&lt;=0,"Not due",IF(I228&lt;=30,"0-30",IF(I228&lt;=60,"31-60",IF(I228&lt;=90,"61-90",IF(I228&lt;=180,"91-180","Over 180"))))))</f>
        <v/>
      </c>
      <c r="L228" s="26" t="str">
        <f aca="false">IF(A228="","",IF(COUNTIF($A$7:A228,A228)=1,MAX($L$6:L227)+1,""))</f>
        <v/>
      </c>
    </row>
    <row r="229" customFormat="false" ht="15" hidden="false" customHeight="true" outlineLevel="0" collapsed="false">
      <c r="A229" s="27"/>
      <c r="B229" s="27"/>
      <c r="C229" s="28"/>
      <c r="D229" s="29"/>
      <c r="E229" s="29"/>
      <c r="F229" s="30"/>
      <c r="G229" s="22" t="str">
        <f aca="false">IF(C229="","",C229+N(F229))</f>
        <v/>
      </c>
      <c r="H229" s="23" t="str">
        <f aca="false">IF(A229="","",N(D229)-N(E229))</f>
        <v/>
      </c>
      <c r="I229" s="24" t="str">
        <f aca="false">IF(OR(A229="",C229=""),"",'AR Invoices'!$B$4-G229)</f>
        <v/>
      </c>
      <c r="J229" s="25" t="str">
        <f aca="false">IF(OR(A229="",H229=0),"",IF(I229&lt;=0,"Not due",IF(I229&lt;=30,"0-30",IF(I229&lt;=60,"31-60",IF(I229&lt;=90,"61-90",IF(I229&lt;=180,"91-180","Over 180"))))))</f>
        <v/>
      </c>
      <c r="L229" s="26" t="str">
        <f aca="false">IF(A229="","",IF(COUNTIF($A$7:A229,A229)=1,MAX($L$6:L228)+1,""))</f>
        <v/>
      </c>
    </row>
    <row r="230" customFormat="false" ht="15" hidden="false" customHeight="true" outlineLevel="0" collapsed="false">
      <c r="A230" s="27"/>
      <c r="B230" s="27"/>
      <c r="C230" s="28"/>
      <c r="D230" s="29"/>
      <c r="E230" s="29"/>
      <c r="F230" s="30"/>
      <c r="G230" s="22" t="str">
        <f aca="false">IF(C230="","",C230+N(F230))</f>
        <v/>
      </c>
      <c r="H230" s="23" t="str">
        <f aca="false">IF(A230="","",N(D230)-N(E230))</f>
        <v/>
      </c>
      <c r="I230" s="24" t="str">
        <f aca="false">IF(OR(A230="",C230=""),"",'AR Invoices'!$B$4-G230)</f>
        <v/>
      </c>
      <c r="J230" s="25" t="str">
        <f aca="false">IF(OR(A230="",H230=0),"",IF(I230&lt;=0,"Not due",IF(I230&lt;=30,"0-30",IF(I230&lt;=60,"31-60",IF(I230&lt;=90,"61-90",IF(I230&lt;=180,"91-180","Over 180"))))))</f>
        <v/>
      </c>
      <c r="L230" s="26" t="str">
        <f aca="false">IF(A230="","",IF(COUNTIF($A$7:A230,A230)=1,MAX($L$6:L229)+1,""))</f>
        <v/>
      </c>
    </row>
    <row r="231" customFormat="false" ht="15" hidden="false" customHeight="true" outlineLevel="0" collapsed="false">
      <c r="A231" s="27"/>
      <c r="B231" s="27"/>
      <c r="C231" s="28"/>
      <c r="D231" s="29"/>
      <c r="E231" s="29"/>
      <c r="F231" s="30"/>
      <c r="G231" s="22" t="str">
        <f aca="false">IF(C231="","",C231+N(F231))</f>
        <v/>
      </c>
      <c r="H231" s="23" t="str">
        <f aca="false">IF(A231="","",N(D231)-N(E231))</f>
        <v/>
      </c>
      <c r="I231" s="24" t="str">
        <f aca="false">IF(OR(A231="",C231=""),"",'AR Invoices'!$B$4-G231)</f>
        <v/>
      </c>
      <c r="J231" s="25" t="str">
        <f aca="false">IF(OR(A231="",H231=0),"",IF(I231&lt;=0,"Not due",IF(I231&lt;=30,"0-30",IF(I231&lt;=60,"31-60",IF(I231&lt;=90,"61-90",IF(I231&lt;=180,"91-180","Over 180"))))))</f>
        <v/>
      </c>
      <c r="L231" s="26" t="str">
        <f aca="false">IF(A231="","",IF(COUNTIF($A$7:A231,A231)=1,MAX($L$6:L230)+1,""))</f>
        <v/>
      </c>
    </row>
    <row r="232" customFormat="false" ht="15" hidden="false" customHeight="true" outlineLevel="0" collapsed="false">
      <c r="A232" s="27"/>
      <c r="B232" s="27"/>
      <c r="C232" s="28"/>
      <c r="D232" s="29"/>
      <c r="E232" s="29"/>
      <c r="F232" s="30"/>
      <c r="G232" s="22" t="str">
        <f aca="false">IF(C232="","",C232+N(F232))</f>
        <v/>
      </c>
      <c r="H232" s="23" t="str">
        <f aca="false">IF(A232="","",N(D232)-N(E232))</f>
        <v/>
      </c>
      <c r="I232" s="24" t="str">
        <f aca="false">IF(OR(A232="",C232=""),"",'AR Invoices'!$B$4-G232)</f>
        <v/>
      </c>
      <c r="J232" s="25" t="str">
        <f aca="false">IF(OR(A232="",H232=0),"",IF(I232&lt;=0,"Not due",IF(I232&lt;=30,"0-30",IF(I232&lt;=60,"31-60",IF(I232&lt;=90,"61-90",IF(I232&lt;=180,"91-180","Over 180"))))))</f>
        <v/>
      </c>
      <c r="L232" s="26" t="str">
        <f aca="false">IF(A232="","",IF(COUNTIF($A$7:A232,A232)=1,MAX($L$6:L231)+1,""))</f>
        <v/>
      </c>
    </row>
    <row r="233" customFormat="false" ht="15" hidden="false" customHeight="true" outlineLevel="0" collapsed="false">
      <c r="A233" s="27"/>
      <c r="B233" s="27"/>
      <c r="C233" s="28"/>
      <c r="D233" s="29"/>
      <c r="E233" s="29"/>
      <c r="F233" s="30"/>
      <c r="G233" s="22" t="str">
        <f aca="false">IF(C233="","",C233+N(F233))</f>
        <v/>
      </c>
      <c r="H233" s="23" t="str">
        <f aca="false">IF(A233="","",N(D233)-N(E233))</f>
        <v/>
      </c>
      <c r="I233" s="24" t="str">
        <f aca="false">IF(OR(A233="",C233=""),"",'AR Invoices'!$B$4-G233)</f>
        <v/>
      </c>
      <c r="J233" s="25" t="str">
        <f aca="false">IF(OR(A233="",H233=0),"",IF(I233&lt;=0,"Not due",IF(I233&lt;=30,"0-30",IF(I233&lt;=60,"31-60",IF(I233&lt;=90,"61-90",IF(I233&lt;=180,"91-180","Over 180"))))))</f>
        <v/>
      </c>
      <c r="L233" s="26" t="str">
        <f aca="false">IF(A233="","",IF(COUNTIF($A$7:A233,A233)=1,MAX($L$6:L232)+1,""))</f>
        <v/>
      </c>
    </row>
    <row r="234" customFormat="false" ht="15" hidden="false" customHeight="true" outlineLevel="0" collapsed="false">
      <c r="A234" s="27"/>
      <c r="B234" s="27"/>
      <c r="C234" s="28"/>
      <c r="D234" s="29"/>
      <c r="E234" s="29"/>
      <c r="F234" s="30"/>
      <c r="G234" s="22" t="str">
        <f aca="false">IF(C234="","",C234+N(F234))</f>
        <v/>
      </c>
      <c r="H234" s="23" t="str">
        <f aca="false">IF(A234="","",N(D234)-N(E234))</f>
        <v/>
      </c>
      <c r="I234" s="24" t="str">
        <f aca="false">IF(OR(A234="",C234=""),"",'AR Invoices'!$B$4-G234)</f>
        <v/>
      </c>
      <c r="J234" s="25" t="str">
        <f aca="false">IF(OR(A234="",H234=0),"",IF(I234&lt;=0,"Not due",IF(I234&lt;=30,"0-30",IF(I234&lt;=60,"31-60",IF(I234&lt;=90,"61-90",IF(I234&lt;=180,"91-180","Over 180"))))))</f>
        <v/>
      </c>
      <c r="L234" s="26" t="str">
        <f aca="false">IF(A234="","",IF(COUNTIF($A$7:A234,A234)=1,MAX($L$6:L233)+1,""))</f>
        <v/>
      </c>
    </row>
    <row r="235" customFormat="false" ht="15" hidden="false" customHeight="true" outlineLevel="0" collapsed="false">
      <c r="A235" s="27"/>
      <c r="B235" s="27"/>
      <c r="C235" s="28"/>
      <c r="D235" s="29"/>
      <c r="E235" s="29"/>
      <c r="F235" s="30"/>
      <c r="G235" s="22" t="str">
        <f aca="false">IF(C235="","",C235+N(F235))</f>
        <v/>
      </c>
      <c r="H235" s="23" t="str">
        <f aca="false">IF(A235="","",N(D235)-N(E235))</f>
        <v/>
      </c>
      <c r="I235" s="24" t="str">
        <f aca="false">IF(OR(A235="",C235=""),"",'AR Invoices'!$B$4-G235)</f>
        <v/>
      </c>
      <c r="J235" s="25" t="str">
        <f aca="false">IF(OR(A235="",H235=0),"",IF(I235&lt;=0,"Not due",IF(I235&lt;=30,"0-30",IF(I235&lt;=60,"31-60",IF(I235&lt;=90,"61-90",IF(I235&lt;=180,"91-180","Over 180"))))))</f>
        <v/>
      </c>
      <c r="L235" s="26" t="str">
        <f aca="false">IF(A235="","",IF(COUNTIF($A$7:A235,A235)=1,MAX($L$6:L234)+1,""))</f>
        <v/>
      </c>
    </row>
    <row r="236" customFormat="false" ht="15" hidden="false" customHeight="true" outlineLevel="0" collapsed="false">
      <c r="A236" s="27"/>
      <c r="B236" s="27"/>
      <c r="C236" s="28"/>
      <c r="D236" s="29"/>
      <c r="E236" s="29"/>
      <c r="F236" s="30"/>
      <c r="G236" s="22" t="str">
        <f aca="false">IF(C236="","",C236+N(F236))</f>
        <v/>
      </c>
      <c r="H236" s="23" t="str">
        <f aca="false">IF(A236="","",N(D236)-N(E236))</f>
        <v/>
      </c>
      <c r="I236" s="24" t="str">
        <f aca="false">IF(OR(A236="",C236=""),"",'AR Invoices'!$B$4-G236)</f>
        <v/>
      </c>
      <c r="J236" s="25" t="str">
        <f aca="false">IF(OR(A236="",H236=0),"",IF(I236&lt;=0,"Not due",IF(I236&lt;=30,"0-30",IF(I236&lt;=60,"31-60",IF(I236&lt;=90,"61-90",IF(I236&lt;=180,"91-180","Over 180"))))))</f>
        <v/>
      </c>
      <c r="L236" s="26" t="str">
        <f aca="false">IF(A236="","",IF(COUNTIF($A$7:A236,A236)=1,MAX($L$6:L235)+1,""))</f>
        <v/>
      </c>
    </row>
    <row r="237" customFormat="false" ht="15" hidden="false" customHeight="true" outlineLevel="0" collapsed="false">
      <c r="A237" s="27"/>
      <c r="B237" s="27"/>
      <c r="C237" s="28"/>
      <c r="D237" s="29"/>
      <c r="E237" s="29"/>
      <c r="F237" s="30"/>
      <c r="G237" s="22" t="str">
        <f aca="false">IF(C237="","",C237+N(F237))</f>
        <v/>
      </c>
      <c r="H237" s="23" t="str">
        <f aca="false">IF(A237="","",N(D237)-N(E237))</f>
        <v/>
      </c>
      <c r="I237" s="24" t="str">
        <f aca="false">IF(OR(A237="",C237=""),"",'AR Invoices'!$B$4-G237)</f>
        <v/>
      </c>
      <c r="J237" s="25" t="str">
        <f aca="false">IF(OR(A237="",H237=0),"",IF(I237&lt;=0,"Not due",IF(I237&lt;=30,"0-30",IF(I237&lt;=60,"31-60",IF(I237&lt;=90,"61-90",IF(I237&lt;=180,"91-180","Over 180"))))))</f>
        <v/>
      </c>
      <c r="L237" s="26" t="str">
        <f aca="false">IF(A237="","",IF(COUNTIF($A$7:A237,A237)=1,MAX($L$6:L236)+1,""))</f>
        <v/>
      </c>
    </row>
    <row r="238" customFormat="false" ht="15" hidden="false" customHeight="true" outlineLevel="0" collapsed="false">
      <c r="A238" s="27"/>
      <c r="B238" s="27"/>
      <c r="C238" s="28"/>
      <c r="D238" s="29"/>
      <c r="E238" s="29"/>
      <c r="F238" s="30"/>
      <c r="G238" s="22" t="str">
        <f aca="false">IF(C238="","",C238+N(F238))</f>
        <v/>
      </c>
      <c r="H238" s="23" t="str">
        <f aca="false">IF(A238="","",N(D238)-N(E238))</f>
        <v/>
      </c>
      <c r="I238" s="24" t="str">
        <f aca="false">IF(OR(A238="",C238=""),"",'AR Invoices'!$B$4-G238)</f>
        <v/>
      </c>
      <c r="J238" s="25" t="str">
        <f aca="false">IF(OR(A238="",H238=0),"",IF(I238&lt;=0,"Not due",IF(I238&lt;=30,"0-30",IF(I238&lt;=60,"31-60",IF(I238&lt;=90,"61-90",IF(I238&lt;=180,"91-180","Over 180"))))))</f>
        <v/>
      </c>
      <c r="L238" s="26" t="str">
        <f aca="false">IF(A238="","",IF(COUNTIF($A$7:A238,A238)=1,MAX($L$6:L237)+1,""))</f>
        <v/>
      </c>
    </row>
    <row r="239" customFormat="false" ht="15" hidden="false" customHeight="true" outlineLevel="0" collapsed="false">
      <c r="A239" s="27"/>
      <c r="B239" s="27"/>
      <c r="C239" s="28"/>
      <c r="D239" s="29"/>
      <c r="E239" s="29"/>
      <c r="F239" s="30"/>
      <c r="G239" s="22" t="str">
        <f aca="false">IF(C239="","",C239+N(F239))</f>
        <v/>
      </c>
      <c r="H239" s="23" t="str">
        <f aca="false">IF(A239="","",N(D239)-N(E239))</f>
        <v/>
      </c>
      <c r="I239" s="24" t="str">
        <f aca="false">IF(OR(A239="",C239=""),"",'AR Invoices'!$B$4-G239)</f>
        <v/>
      </c>
      <c r="J239" s="25" t="str">
        <f aca="false">IF(OR(A239="",H239=0),"",IF(I239&lt;=0,"Not due",IF(I239&lt;=30,"0-30",IF(I239&lt;=60,"31-60",IF(I239&lt;=90,"61-90",IF(I239&lt;=180,"91-180","Over 180"))))))</f>
        <v/>
      </c>
      <c r="L239" s="26" t="str">
        <f aca="false">IF(A239="","",IF(COUNTIF($A$7:A239,A239)=1,MAX($L$6:L238)+1,""))</f>
        <v/>
      </c>
    </row>
    <row r="240" customFormat="false" ht="15" hidden="false" customHeight="true" outlineLevel="0" collapsed="false">
      <c r="A240" s="27"/>
      <c r="B240" s="27"/>
      <c r="C240" s="28"/>
      <c r="D240" s="29"/>
      <c r="E240" s="29"/>
      <c r="F240" s="30"/>
      <c r="G240" s="22" t="str">
        <f aca="false">IF(C240="","",C240+N(F240))</f>
        <v/>
      </c>
      <c r="H240" s="23" t="str">
        <f aca="false">IF(A240="","",N(D240)-N(E240))</f>
        <v/>
      </c>
      <c r="I240" s="24" t="str">
        <f aca="false">IF(OR(A240="",C240=""),"",'AR Invoices'!$B$4-G240)</f>
        <v/>
      </c>
      <c r="J240" s="25" t="str">
        <f aca="false">IF(OR(A240="",H240=0),"",IF(I240&lt;=0,"Not due",IF(I240&lt;=30,"0-30",IF(I240&lt;=60,"31-60",IF(I240&lt;=90,"61-90",IF(I240&lt;=180,"91-180","Over 180"))))))</f>
        <v/>
      </c>
      <c r="L240" s="26" t="str">
        <f aca="false">IF(A240="","",IF(COUNTIF($A$7:A240,A240)=1,MAX($L$6:L239)+1,""))</f>
        <v/>
      </c>
    </row>
    <row r="241" customFormat="false" ht="15" hidden="false" customHeight="true" outlineLevel="0" collapsed="false">
      <c r="A241" s="27"/>
      <c r="B241" s="27"/>
      <c r="C241" s="28"/>
      <c r="D241" s="29"/>
      <c r="E241" s="29"/>
      <c r="F241" s="30"/>
      <c r="G241" s="22" t="str">
        <f aca="false">IF(C241="","",C241+N(F241))</f>
        <v/>
      </c>
      <c r="H241" s="23" t="str">
        <f aca="false">IF(A241="","",N(D241)-N(E241))</f>
        <v/>
      </c>
      <c r="I241" s="24" t="str">
        <f aca="false">IF(OR(A241="",C241=""),"",'AR Invoices'!$B$4-G241)</f>
        <v/>
      </c>
      <c r="J241" s="25" t="str">
        <f aca="false">IF(OR(A241="",H241=0),"",IF(I241&lt;=0,"Not due",IF(I241&lt;=30,"0-30",IF(I241&lt;=60,"31-60",IF(I241&lt;=90,"61-90",IF(I241&lt;=180,"91-180","Over 180"))))))</f>
        <v/>
      </c>
      <c r="L241" s="26" t="str">
        <f aca="false">IF(A241="","",IF(COUNTIF($A$7:A241,A241)=1,MAX($L$6:L240)+1,""))</f>
        <v/>
      </c>
    </row>
    <row r="242" customFormat="false" ht="15" hidden="false" customHeight="true" outlineLevel="0" collapsed="false">
      <c r="A242" s="27"/>
      <c r="B242" s="27"/>
      <c r="C242" s="28"/>
      <c r="D242" s="29"/>
      <c r="E242" s="29"/>
      <c r="F242" s="30"/>
      <c r="G242" s="22" t="str">
        <f aca="false">IF(C242="","",C242+N(F242))</f>
        <v/>
      </c>
      <c r="H242" s="23" t="str">
        <f aca="false">IF(A242="","",N(D242)-N(E242))</f>
        <v/>
      </c>
      <c r="I242" s="24" t="str">
        <f aca="false">IF(OR(A242="",C242=""),"",'AR Invoices'!$B$4-G242)</f>
        <v/>
      </c>
      <c r="J242" s="25" t="str">
        <f aca="false">IF(OR(A242="",H242=0),"",IF(I242&lt;=0,"Not due",IF(I242&lt;=30,"0-30",IF(I242&lt;=60,"31-60",IF(I242&lt;=90,"61-90",IF(I242&lt;=180,"91-180","Over 180"))))))</f>
        <v/>
      </c>
      <c r="L242" s="26" t="str">
        <f aca="false">IF(A242="","",IF(COUNTIF($A$7:A242,A242)=1,MAX($L$6:L241)+1,""))</f>
        <v/>
      </c>
    </row>
    <row r="243" customFormat="false" ht="15" hidden="false" customHeight="true" outlineLevel="0" collapsed="false">
      <c r="A243" s="27"/>
      <c r="B243" s="27"/>
      <c r="C243" s="28"/>
      <c r="D243" s="29"/>
      <c r="E243" s="29"/>
      <c r="F243" s="30"/>
      <c r="G243" s="22" t="str">
        <f aca="false">IF(C243="","",C243+N(F243))</f>
        <v/>
      </c>
      <c r="H243" s="23" t="str">
        <f aca="false">IF(A243="","",N(D243)-N(E243))</f>
        <v/>
      </c>
      <c r="I243" s="24" t="str">
        <f aca="false">IF(OR(A243="",C243=""),"",'AR Invoices'!$B$4-G243)</f>
        <v/>
      </c>
      <c r="J243" s="25" t="str">
        <f aca="false">IF(OR(A243="",H243=0),"",IF(I243&lt;=0,"Not due",IF(I243&lt;=30,"0-30",IF(I243&lt;=60,"31-60",IF(I243&lt;=90,"61-90",IF(I243&lt;=180,"91-180","Over 180"))))))</f>
        <v/>
      </c>
      <c r="L243" s="26" t="str">
        <f aca="false">IF(A243="","",IF(COUNTIF($A$7:A243,A243)=1,MAX($L$6:L242)+1,""))</f>
        <v/>
      </c>
    </row>
    <row r="244" customFormat="false" ht="15" hidden="false" customHeight="true" outlineLevel="0" collapsed="false">
      <c r="A244" s="27"/>
      <c r="B244" s="27"/>
      <c r="C244" s="28"/>
      <c r="D244" s="29"/>
      <c r="E244" s="29"/>
      <c r="F244" s="30"/>
      <c r="G244" s="22" t="str">
        <f aca="false">IF(C244="","",C244+N(F244))</f>
        <v/>
      </c>
      <c r="H244" s="23" t="str">
        <f aca="false">IF(A244="","",N(D244)-N(E244))</f>
        <v/>
      </c>
      <c r="I244" s="24" t="str">
        <f aca="false">IF(OR(A244="",C244=""),"",'AR Invoices'!$B$4-G244)</f>
        <v/>
      </c>
      <c r="J244" s="25" t="str">
        <f aca="false">IF(OR(A244="",H244=0),"",IF(I244&lt;=0,"Not due",IF(I244&lt;=30,"0-30",IF(I244&lt;=60,"31-60",IF(I244&lt;=90,"61-90",IF(I244&lt;=180,"91-180","Over 180"))))))</f>
        <v/>
      </c>
      <c r="L244" s="26" t="str">
        <f aca="false">IF(A244="","",IF(COUNTIF($A$7:A244,A244)=1,MAX($L$6:L243)+1,""))</f>
        <v/>
      </c>
    </row>
    <row r="245" customFormat="false" ht="15" hidden="false" customHeight="true" outlineLevel="0" collapsed="false">
      <c r="A245" s="27"/>
      <c r="B245" s="27"/>
      <c r="C245" s="28"/>
      <c r="D245" s="29"/>
      <c r="E245" s="29"/>
      <c r="F245" s="30"/>
      <c r="G245" s="22" t="str">
        <f aca="false">IF(C245="","",C245+N(F245))</f>
        <v/>
      </c>
      <c r="H245" s="23" t="str">
        <f aca="false">IF(A245="","",N(D245)-N(E245))</f>
        <v/>
      </c>
      <c r="I245" s="24" t="str">
        <f aca="false">IF(OR(A245="",C245=""),"",'AR Invoices'!$B$4-G245)</f>
        <v/>
      </c>
      <c r="J245" s="25" t="str">
        <f aca="false">IF(OR(A245="",H245=0),"",IF(I245&lt;=0,"Not due",IF(I245&lt;=30,"0-30",IF(I245&lt;=60,"31-60",IF(I245&lt;=90,"61-90",IF(I245&lt;=180,"91-180","Over 180"))))))</f>
        <v/>
      </c>
      <c r="L245" s="26" t="str">
        <f aca="false">IF(A245="","",IF(COUNTIF($A$7:A245,A245)=1,MAX($L$6:L244)+1,""))</f>
        <v/>
      </c>
    </row>
    <row r="246" customFormat="false" ht="15" hidden="false" customHeight="true" outlineLevel="0" collapsed="false">
      <c r="A246" s="27"/>
      <c r="B246" s="27"/>
      <c r="C246" s="28"/>
      <c r="D246" s="29"/>
      <c r="E246" s="29"/>
      <c r="F246" s="30"/>
      <c r="G246" s="22" t="str">
        <f aca="false">IF(C246="","",C246+N(F246))</f>
        <v/>
      </c>
      <c r="H246" s="23" t="str">
        <f aca="false">IF(A246="","",N(D246)-N(E246))</f>
        <v/>
      </c>
      <c r="I246" s="24" t="str">
        <f aca="false">IF(OR(A246="",C246=""),"",'AR Invoices'!$B$4-G246)</f>
        <v/>
      </c>
      <c r="J246" s="25" t="str">
        <f aca="false">IF(OR(A246="",H246=0),"",IF(I246&lt;=0,"Not due",IF(I246&lt;=30,"0-30",IF(I246&lt;=60,"31-60",IF(I246&lt;=90,"61-90",IF(I246&lt;=180,"91-180","Over 180"))))))</f>
        <v/>
      </c>
      <c r="L246" s="26" t="str">
        <f aca="false">IF(A246="","",IF(COUNTIF($A$7:A246,A246)=1,MAX($L$6:L245)+1,""))</f>
        <v/>
      </c>
    </row>
    <row r="247" customFormat="false" ht="15" hidden="false" customHeight="true" outlineLevel="0" collapsed="false">
      <c r="A247" s="27"/>
      <c r="B247" s="27"/>
      <c r="C247" s="28"/>
      <c r="D247" s="29"/>
      <c r="E247" s="29"/>
      <c r="F247" s="30"/>
      <c r="G247" s="22" t="str">
        <f aca="false">IF(C247="","",C247+N(F247))</f>
        <v/>
      </c>
      <c r="H247" s="23" t="str">
        <f aca="false">IF(A247="","",N(D247)-N(E247))</f>
        <v/>
      </c>
      <c r="I247" s="24" t="str">
        <f aca="false">IF(OR(A247="",C247=""),"",'AR Invoices'!$B$4-G247)</f>
        <v/>
      </c>
      <c r="J247" s="25" t="str">
        <f aca="false">IF(OR(A247="",H247=0),"",IF(I247&lt;=0,"Not due",IF(I247&lt;=30,"0-30",IF(I247&lt;=60,"31-60",IF(I247&lt;=90,"61-90",IF(I247&lt;=180,"91-180","Over 180"))))))</f>
        <v/>
      </c>
      <c r="L247" s="26" t="str">
        <f aca="false">IF(A247="","",IF(COUNTIF($A$7:A247,A247)=1,MAX($L$6:L246)+1,""))</f>
        <v/>
      </c>
    </row>
    <row r="248" customFormat="false" ht="15" hidden="false" customHeight="true" outlineLevel="0" collapsed="false">
      <c r="A248" s="27"/>
      <c r="B248" s="27"/>
      <c r="C248" s="28"/>
      <c r="D248" s="29"/>
      <c r="E248" s="29"/>
      <c r="F248" s="30"/>
      <c r="G248" s="22" t="str">
        <f aca="false">IF(C248="","",C248+N(F248))</f>
        <v/>
      </c>
      <c r="H248" s="23" t="str">
        <f aca="false">IF(A248="","",N(D248)-N(E248))</f>
        <v/>
      </c>
      <c r="I248" s="24" t="str">
        <f aca="false">IF(OR(A248="",C248=""),"",'AR Invoices'!$B$4-G248)</f>
        <v/>
      </c>
      <c r="J248" s="25" t="str">
        <f aca="false">IF(OR(A248="",H248=0),"",IF(I248&lt;=0,"Not due",IF(I248&lt;=30,"0-30",IF(I248&lt;=60,"31-60",IF(I248&lt;=90,"61-90",IF(I248&lt;=180,"91-180","Over 180"))))))</f>
        <v/>
      </c>
      <c r="L248" s="26" t="str">
        <f aca="false">IF(A248="","",IF(COUNTIF($A$7:A248,A248)=1,MAX($L$6:L247)+1,""))</f>
        <v/>
      </c>
    </row>
    <row r="249" customFormat="false" ht="15" hidden="false" customHeight="true" outlineLevel="0" collapsed="false">
      <c r="A249" s="27"/>
      <c r="B249" s="27"/>
      <c r="C249" s="28"/>
      <c r="D249" s="29"/>
      <c r="E249" s="29"/>
      <c r="F249" s="30"/>
      <c r="G249" s="22" t="str">
        <f aca="false">IF(C249="","",C249+N(F249))</f>
        <v/>
      </c>
      <c r="H249" s="23" t="str">
        <f aca="false">IF(A249="","",N(D249)-N(E249))</f>
        <v/>
      </c>
      <c r="I249" s="24" t="str">
        <f aca="false">IF(OR(A249="",C249=""),"",'AR Invoices'!$B$4-G249)</f>
        <v/>
      </c>
      <c r="J249" s="25" t="str">
        <f aca="false">IF(OR(A249="",H249=0),"",IF(I249&lt;=0,"Not due",IF(I249&lt;=30,"0-30",IF(I249&lt;=60,"31-60",IF(I249&lt;=90,"61-90",IF(I249&lt;=180,"91-180","Over 180"))))))</f>
        <v/>
      </c>
      <c r="L249" s="26" t="str">
        <f aca="false">IF(A249="","",IF(COUNTIF($A$7:A249,A249)=1,MAX($L$6:L248)+1,""))</f>
        <v/>
      </c>
    </row>
    <row r="250" customFormat="false" ht="15" hidden="false" customHeight="true" outlineLevel="0" collapsed="false">
      <c r="A250" s="27"/>
      <c r="B250" s="27"/>
      <c r="C250" s="28"/>
      <c r="D250" s="29"/>
      <c r="E250" s="29"/>
      <c r="F250" s="30"/>
      <c r="G250" s="22" t="str">
        <f aca="false">IF(C250="","",C250+N(F250))</f>
        <v/>
      </c>
      <c r="H250" s="23" t="str">
        <f aca="false">IF(A250="","",N(D250)-N(E250))</f>
        <v/>
      </c>
      <c r="I250" s="24" t="str">
        <f aca="false">IF(OR(A250="",C250=""),"",'AR Invoices'!$B$4-G250)</f>
        <v/>
      </c>
      <c r="J250" s="25" t="str">
        <f aca="false">IF(OR(A250="",H250=0),"",IF(I250&lt;=0,"Not due",IF(I250&lt;=30,"0-30",IF(I250&lt;=60,"31-60",IF(I250&lt;=90,"61-90",IF(I250&lt;=180,"91-180","Over 180"))))))</f>
        <v/>
      </c>
      <c r="L250" s="26" t="str">
        <f aca="false">IF(A250="","",IF(COUNTIF($A$7:A250,A250)=1,MAX($L$6:L249)+1,""))</f>
        <v/>
      </c>
    </row>
    <row r="251" customFormat="false" ht="15" hidden="false" customHeight="true" outlineLevel="0" collapsed="false">
      <c r="A251" s="27"/>
      <c r="B251" s="27"/>
      <c r="C251" s="28"/>
      <c r="D251" s="29"/>
      <c r="E251" s="29"/>
      <c r="F251" s="30"/>
      <c r="G251" s="22" t="str">
        <f aca="false">IF(C251="","",C251+N(F251))</f>
        <v/>
      </c>
      <c r="H251" s="23" t="str">
        <f aca="false">IF(A251="","",N(D251)-N(E251))</f>
        <v/>
      </c>
      <c r="I251" s="24" t="str">
        <f aca="false">IF(OR(A251="",C251=""),"",'AR Invoices'!$B$4-G251)</f>
        <v/>
      </c>
      <c r="J251" s="25" t="str">
        <f aca="false">IF(OR(A251="",H251=0),"",IF(I251&lt;=0,"Not due",IF(I251&lt;=30,"0-30",IF(I251&lt;=60,"31-60",IF(I251&lt;=90,"61-90",IF(I251&lt;=180,"91-180","Over 180"))))))</f>
        <v/>
      </c>
      <c r="L251" s="26" t="str">
        <f aca="false">IF(A251="","",IF(COUNTIF($A$7:A251,A251)=1,MAX($L$6:L250)+1,""))</f>
        <v/>
      </c>
    </row>
    <row r="252" customFormat="false" ht="15" hidden="false" customHeight="true" outlineLevel="0" collapsed="false">
      <c r="A252" s="27"/>
      <c r="B252" s="27"/>
      <c r="C252" s="28"/>
      <c r="D252" s="29"/>
      <c r="E252" s="29"/>
      <c r="F252" s="30"/>
      <c r="G252" s="22" t="str">
        <f aca="false">IF(C252="","",C252+N(F252))</f>
        <v/>
      </c>
      <c r="H252" s="23" t="str">
        <f aca="false">IF(A252="","",N(D252)-N(E252))</f>
        <v/>
      </c>
      <c r="I252" s="24" t="str">
        <f aca="false">IF(OR(A252="",C252=""),"",'AR Invoices'!$B$4-G252)</f>
        <v/>
      </c>
      <c r="J252" s="25" t="str">
        <f aca="false">IF(OR(A252="",H252=0),"",IF(I252&lt;=0,"Not due",IF(I252&lt;=30,"0-30",IF(I252&lt;=60,"31-60",IF(I252&lt;=90,"61-90",IF(I252&lt;=180,"91-180","Over 180"))))))</f>
        <v/>
      </c>
      <c r="L252" s="26" t="str">
        <f aca="false">IF(A252="","",IF(COUNTIF($A$7:A252,A252)=1,MAX($L$6:L251)+1,""))</f>
        <v/>
      </c>
    </row>
    <row r="253" customFormat="false" ht="15" hidden="false" customHeight="true" outlineLevel="0" collapsed="false">
      <c r="A253" s="27"/>
      <c r="B253" s="27"/>
      <c r="C253" s="28"/>
      <c r="D253" s="29"/>
      <c r="E253" s="29"/>
      <c r="F253" s="30"/>
      <c r="G253" s="22" t="str">
        <f aca="false">IF(C253="","",C253+N(F253))</f>
        <v/>
      </c>
      <c r="H253" s="23" t="str">
        <f aca="false">IF(A253="","",N(D253)-N(E253))</f>
        <v/>
      </c>
      <c r="I253" s="24" t="str">
        <f aca="false">IF(OR(A253="",C253=""),"",'AR Invoices'!$B$4-G253)</f>
        <v/>
      </c>
      <c r="J253" s="25" t="str">
        <f aca="false">IF(OR(A253="",H253=0),"",IF(I253&lt;=0,"Not due",IF(I253&lt;=30,"0-30",IF(I253&lt;=60,"31-60",IF(I253&lt;=90,"61-90",IF(I253&lt;=180,"91-180","Over 180"))))))</f>
        <v/>
      </c>
      <c r="L253" s="26" t="str">
        <f aca="false">IF(A253="","",IF(COUNTIF($A$7:A253,A253)=1,MAX($L$6:L252)+1,""))</f>
        <v/>
      </c>
    </row>
    <row r="254" customFormat="false" ht="15" hidden="false" customHeight="true" outlineLevel="0" collapsed="false">
      <c r="A254" s="27"/>
      <c r="B254" s="27"/>
      <c r="C254" s="28"/>
      <c r="D254" s="29"/>
      <c r="E254" s="29"/>
      <c r="F254" s="30"/>
      <c r="G254" s="22" t="str">
        <f aca="false">IF(C254="","",C254+N(F254))</f>
        <v/>
      </c>
      <c r="H254" s="23" t="str">
        <f aca="false">IF(A254="","",N(D254)-N(E254))</f>
        <v/>
      </c>
      <c r="I254" s="24" t="str">
        <f aca="false">IF(OR(A254="",C254=""),"",'AR Invoices'!$B$4-G254)</f>
        <v/>
      </c>
      <c r="J254" s="25" t="str">
        <f aca="false">IF(OR(A254="",H254=0),"",IF(I254&lt;=0,"Not due",IF(I254&lt;=30,"0-30",IF(I254&lt;=60,"31-60",IF(I254&lt;=90,"61-90",IF(I254&lt;=180,"91-180","Over 180"))))))</f>
        <v/>
      </c>
      <c r="L254" s="26" t="str">
        <f aca="false">IF(A254="","",IF(COUNTIF($A$7:A254,A254)=1,MAX($L$6:L253)+1,""))</f>
        <v/>
      </c>
    </row>
    <row r="255" customFormat="false" ht="15" hidden="false" customHeight="true" outlineLevel="0" collapsed="false">
      <c r="A255" s="27"/>
      <c r="B255" s="27"/>
      <c r="C255" s="28"/>
      <c r="D255" s="29"/>
      <c r="E255" s="29"/>
      <c r="F255" s="30"/>
      <c r="G255" s="22" t="str">
        <f aca="false">IF(C255="","",C255+N(F255))</f>
        <v/>
      </c>
      <c r="H255" s="23" t="str">
        <f aca="false">IF(A255="","",N(D255)-N(E255))</f>
        <v/>
      </c>
      <c r="I255" s="24" t="str">
        <f aca="false">IF(OR(A255="",C255=""),"",'AR Invoices'!$B$4-G255)</f>
        <v/>
      </c>
      <c r="J255" s="25" t="str">
        <f aca="false">IF(OR(A255="",H255=0),"",IF(I255&lt;=0,"Not due",IF(I255&lt;=30,"0-30",IF(I255&lt;=60,"31-60",IF(I255&lt;=90,"61-90",IF(I255&lt;=180,"91-180","Over 180"))))))</f>
        <v/>
      </c>
      <c r="L255" s="26" t="str">
        <f aca="false">IF(A255="","",IF(COUNTIF($A$7:A255,A255)=1,MAX($L$6:L254)+1,""))</f>
        <v/>
      </c>
    </row>
    <row r="256" customFormat="false" ht="15" hidden="false" customHeight="true" outlineLevel="0" collapsed="false">
      <c r="A256" s="27"/>
      <c r="B256" s="27"/>
      <c r="C256" s="28"/>
      <c r="D256" s="29"/>
      <c r="E256" s="29"/>
      <c r="F256" s="30"/>
      <c r="G256" s="22" t="str">
        <f aca="false">IF(C256="","",C256+N(F256))</f>
        <v/>
      </c>
      <c r="H256" s="23" t="str">
        <f aca="false">IF(A256="","",N(D256)-N(E256))</f>
        <v/>
      </c>
      <c r="I256" s="24" t="str">
        <f aca="false">IF(OR(A256="",C256=""),"",'AR Invoices'!$B$4-G256)</f>
        <v/>
      </c>
      <c r="J256" s="25" t="str">
        <f aca="false">IF(OR(A256="",H256=0),"",IF(I256&lt;=0,"Not due",IF(I256&lt;=30,"0-30",IF(I256&lt;=60,"31-60",IF(I256&lt;=90,"61-90",IF(I256&lt;=180,"91-180","Over 180"))))))</f>
        <v/>
      </c>
      <c r="L256" s="26" t="str">
        <f aca="false">IF(A256="","",IF(COUNTIF($A$7:A256,A256)=1,MAX($L$6:L255)+1,""))</f>
        <v/>
      </c>
    </row>
    <row r="257" customFormat="false" ht="15" hidden="false" customHeight="true" outlineLevel="0" collapsed="false">
      <c r="A257" s="27"/>
      <c r="B257" s="27"/>
      <c r="C257" s="28"/>
      <c r="D257" s="29"/>
      <c r="E257" s="29"/>
      <c r="F257" s="30"/>
      <c r="G257" s="22" t="str">
        <f aca="false">IF(C257="","",C257+N(F257))</f>
        <v/>
      </c>
      <c r="H257" s="23" t="str">
        <f aca="false">IF(A257="","",N(D257)-N(E257))</f>
        <v/>
      </c>
      <c r="I257" s="24" t="str">
        <f aca="false">IF(OR(A257="",C257=""),"",'AR Invoices'!$B$4-G257)</f>
        <v/>
      </c>
      <c r="J257" s="25" t="str">
        <f aca="false">IF(OR(A257="",H257=0),"",IF(I257&lt;=0,"Not due",IF(I257&lt;=30,"0-30",IF(I257&lt;=60,"31-60",IF(I257&lt;=90,"61-90",IF(I257&lt;=180,"91-180","Over 180"))))))</f>
        <v/>
      </c>
      <c r="L257" s="26" t="str">
        <f aca="false">IF(A257="","",IF(COUNTIF($A$7:A257,A257)=1,MAX($L$6:L256)+1,""))</f>
        <v/>
      </c>
    </row>
    <row r="258" customFormat="false" ht="15" hidden="false" customHeight="true" outlineLevel="0" collapsed="false">
      <c r="A258" s="27"/>
      <c r="B258" s="27"/>
      <c r="C258" s="28"/>
      <c r="D258" s="29"/>
      <c r="E258" s="29"/>
      <c r="F258" s="30"/>
      <c r="G258" s="22" t="str">
        <f aca="false">IF(C258="","",C258+N(F258))</f>
        <v/>
      </c>
      <c r="H258" s="23" t="str">
        <f aca="false">IF(A258="","",N(D258)-N(E258))</f>
        <v/>
      </c>
      <c r="I258" s="24" t="str">
        <f aca="false">IF(OR(A258="",C258=""),"",'AR Invoices'!$B$4-G258)</f>
        <v/>
      </c>
      <c r="J258" s="25" t="str">
        <f aca="false">IF(OR(A258="",H258=0),"",IF(I258&lt;=0,"Not due",IF(I258&lt;=30,"0-30",IF(I258&lt;=60,"31-60",IF(I258&lt;=90,"61-90",IF(I258&lt;=180,"91-180","Over 180"))))))</f>
        <v/>
      </c>
      <c r="L258" s="26" t="str">
        <f aca="false">IF(A258="","",IF(COUNTIF($A$7:A258,A258)=1,MAX($L$6:L257)+1,""))</f>
        <v/>
      </c>
    </row>
    <row r="259" customFormat="false" ht="15" hidden="false" customHeight="true" outlineLevel="0" collapsed="false">
      <c r="A259" s="27"/>
      <c r="B259" s="27"/>
      <c r="C259" s="28"/>
      <c r="D259" s="29"/>
      <c r="E259" s="29"/>
      <c r="F259" s="30"/>
      <c r="G259" s="22" t="str">
        <f aca="false">IF(C259="","",C259+N(F259))</f>
        <v/>
      </c>
      <c r="H259" s="23" t="str">
        <f aca="false">IF(A259="","",N(D259)-N(E259))</f>
        <v/>
      </c>
      <c r="I259" s="24" t="str">
        <f aca="false">IF(OR(A259="",C259=""),"",'AR Invoices'!$B$4-G259)</f>
        <v/>
      </c>
      <c r="J259" s="25" t="str">
        <f aca="false">IF(OR(A259="",H259=0),"",IF(I259&lt;=0,"Not due",IF(I259&lt;=30,"0-30",IF(I259&lt;=60,"31-60",IF(I259&lt;=90,"61-90",IF(I259&lt;=180,"91-180","Over 180"))))))</f>
        <v/>
      </c>
      <c r="L259" s="26" t="str">
        <f aca="false">IF(A259="","",IF(COUNTIF($A$7:A259,A259)=1,MAX($L$6:L258)+1,""))</f>
        <v/>
      </c>
    </row>
    <row r="260" customFormat="false" ht="15" hidden="false" customHeight="true" outlineLevel="0" collapsed="false">
      <c r="A260" s="27"/>
      <c r="B260" s="27"/>
      <c r="C260" s="28"/>
      <c r="D260" s="29"/>
      <c r="E260" s="29"/>
      <c r="F260" s="30"/>
      <c r="G260" s="22" t="str">
        <f aca="false">IF(C260="","",C260+N(F260))</f>
        <v/>
      </c>
      <c r="H260" s="23" t="str">
        <f aca="false">IF(A260="","",N(D260)-N(E260))</f>
        <v/>
      </c>
      <c r="I260" s="24" t="str">
        <f aca="false">IF(OR(A260="",C260=""),"",'AR Invoices'!$B$4-G260)</f>
        <v/>
      </c>
      <c r="J260" s="25" t="str">
        <f aca="false">IF(OR(A260="",H260=0),"",IF(I260&lt;=0,"Not due",IF(I260&lt;=30,"0-30",IF(I260&lt;=60,"31-60",IF(I260&lt;=90,"61-90",IF(I260&lt;=180,"91-180","Over 180"))))))</f>
        <v/>
      </c>
      <c r="L260" s="26" t="str">
        <f aca="false">IF(A260="","",IF(COUNTIF($A$7:A260,A260)=1,MAX($L$6:L259)+1,""))</f>
        <v/>
      </c>
    </row>
    <row r="261" customFormat="false" ht="15" hidden="false" customHeight="true" outlineLevel="0" collapsed="false">
      <c r="A261" s="27"/>
      <c r="B261" s="27"/>
      <c r="C261" s="28"/>
      <c r="D261" s="29"/>
      <c r="E261" s="29"/>
      <c r="F261" s="30"/>
      <c r="G261" s="22" t="str">
        <f aca="false">IF(C261="","",C261+N(F261))</f>
        <v/>
      </c>
      <c r="H261" s="23" t="str">
        <f aca="false">IF(A261="","",N(D261)-N(E261))</f>
        <v/>
      </c>
      <c r="I261" s="24" t="str">
        <f aca="false">IF(OR(A261="",C261=""),"",'AR Invoices'!$B$4-G261)</f>
        <v/>
      </c>
      <c r="J261" s="25" t="str">
        <f aca="false">IF(OR(A261="",H261=0),"",IF(I261&lt;=0,"Not due",IF(I261&lt;=30,"0-30",IF(I261&lt;=60,"31-60",IF(I261&lt;=90,"61-90",IF(I261&lt;=180,"91-180","Over 180"))))))</f>
        <v/>
      </c>
      <c r="L261" s="26" t="str">
        <f aca="false">IF(A261="","",IF(COUNTIF($A$7:A261,A261)=1,MAX($L$6:L260)+1,""))</f>
        <v/>
      </c>
    </row>
    <row r="262" customFormat="false" ht="15" hidden="false" customHeight="true" outlineLevel="0" collapsed="false">
      <c r="A262" s="27"/>
      <c r="B262" s="27"/>
      <c r="C262" s="28"/>
      <c r="D262" s="29"/>
      <c r="E262" s="29"/>
      <c r="F262" s="30"/>
      <c r="G262" s="22" t="str">
        <f aca="false">IF(C262="","",C262+N(F262))</f>
        <v/>
      </c>
      <c r="H262" s="23" t="str">
        <f aca="false">IF(A262="","",N(D262)-N(E262))</f>
        <v/>
      </c>
      <c r="I262" s="24" t="str">
        <f aca="false">IF(OR(A262="",C262=""),"",'AR Invoices'!$B$4-G262)</f>
        <v/>
      </c>
      <c r="J262" s="25" t="str">
        <f aca="false">IF(OR(A262="",H262=0),"",IF(I262&lt;=0,"Not due",IF(I262&lt;=30,"0-30",IF(I262&lt;=60,"31-60",IF(I262&lt;=90,"61-90",IF(I262&lt;=180,"91-180","Over 180"))))))</f>
        <v/>
      </c>
      <c r="L262" s="26" t="str">
        <f aca="false">IF(A262="","",IF(COUNTIF($A$7:A262,A262)=1,MAX($L$6:L261)+1,""))</f>
        <v/>
      </c>
    </row>
    <row r="263" customFormat="false" ht="15" hidden="false" customHeight="true" outlineLevel="0" collapsed="false">
      <c r="A263" s="27"/>
      <c r="B263" s="27"/>
      <c r="C263" s="28"/>
      <c r="D263" s="29"/>
      <c r="E263" s="29"/>
      <c r="F263" s="30"/>
      <c r="G263" s="22" t="str">
        <f aca="false">IF(C263="","",C263+N(F263))</f>
        <v/>
      </c>
      <c r="H263" s="23" t="str">
        <f aca="false">IF(A263="","",N(D263)-N(E263))</f>
        <v/>
      </c>
      <c r="I263" s="24" t="str">
        <f aca="false">IF(OR(A263="",C263=""),"",'AR Invoices'!$B$4-G263)</f>
        <v/>
      </c>
      <c r="J263" s="25" t="str">
        <f aca="false">IF(OR(A263="",H263=0),"",IF(I263&lt;=0,"Not due",IF(I263&lt;=30,"0-30",IF(I263&lt;=60,"31-60",IF(I263&lt;=90,"61-90",IF(I263&lt;=180,"91-180","Over 180"))))))</f>
        <v/>
      </c>
      <c r="L263" s="26" t="str">
        <f aca="false">IF(A263="","",IF(COUNTIF($A$7:A263,A263)=1,MAX($L$6:L262)+1,""))</f>
        <v/>
      </c>
    </row>
    <row r="264" customFormat="false" ht="15" hidden="false" customHeight="true" outlineLevel="0" collapsed="false">
      <c r="A264" s="27"/>
      <c r="B264" s="27"/>
      <c r="C264" s="28"/>
      <c r="D264" s="29"/>
      <c r="E264" s="29"/>
      <c r="F264" s="30"/>
      <c r="G264" s="22" t="str">
        <f aca="false">IF(C264="","",C264+N(F264))</f>
        <v/>
      </c>
      <c r="H264" s="23" t="str">
        <f aca="false">IF(A264="","",N(D264)-N(E264))</f>
        <v/>
      </c>
      <c r="I264" s="24" t="str">
        <f aca="false">IF(OR(A264="",C264=""),"",'AR Invoices'!$B$4-G264)</f>
        <v/>
      </c>
      <c r="J264" s="25" t="str">
        <f aca="false">IF(OR(A264="",H264=0),"",IF(I264&lt;=0,"Not due",IF(I264&lt;=30,"0-30",IF(I264&lt;=60,"31-60",IF(I264&lt;=90,"61-90",IF(I264&lt;=180,"91-180","Over 180"))))))</f>
        <v/>
      </c>
      <c r="L264" s="26" t="str">
        <f aca="false">IF(A264="","",IF(COUNTIF($A$7:A264,A264)=1,MAX($L$6:L263)+1,""))</f>
        <v/>
      </c>
    </row>
    <row r="265" customFormat="false" ht="15" hidden="false" customHeight="true" outlineLevel="0" collapsed="false">
      <c r="A265" s="27"/>
      <c r="B265" s="27"/>
      <c r="C265" s="28"/>
      <c r="D265" s="29"/>
      <c r="E265" s="29"/>
      <c r="F265" s="30"/>
      <c r="G265" s="22" t="str">
        <f aca="false">IF(C265="","",C265+N(F265))</f>
        <v/>
      </c>
      <c r="H265" s="23" t="str">
        <f aca="false">IF(A265="","",N(D265)-N(E265))</f>
        <v/>
      </c>
      <c r="I265" s="24" t="str">
        <f aca="false">IF(OR(A265="",C265=""),"",'AR Invoices'!$B$4-G265)</f>
        <v/>
      </c>
      <c r="J265" s="25" t="str">
        <f aca="false">IF(OR(A265="",H265=0),"",IF(I265&lt;=0,"Not due",IF(I265&lt;=30,"0-30",IF(I265&lt;=60,"31-60",IF(I265&lt;=90,"61-90",IF(I265&lt;=180,"91-180","Over 180"))))))</f>
        <v/>
      </c>
      <c r="L265" s="26" t="str">
        <f aca="false">IF(A265="","",IF(COUNTIF($A$7:A265,A265)=1,MAX($L$6:L264)+1,""))</f>
        <v/>
      </c>
    </row>
    <row r="266" customFormat="false" ht="15" hidden="false" customHeight="true" outlineLevel="0" collapsed="false">
      <c r="A266" s="27"/>
      <c r="B266" s="27"/>
      <c r="C266" s="28"/>
      <c r="D266" s="29"/>
      <c r="E266" s="29"/>
      <c r="F266" s="30"/>
      <c r="G266" s="22" t="str">
        <f aca="false">IF(C266="","",C266+N(F266))</f>
        <v/>
      </c>
      <c r="H266" s="23" t="str">
        <f aca="false">IF(A266="","",N(D266)-N(E266))</f>
        <v/>
      </c>
      <c r="I266" s="24" t="str">
        <f aca="false">IF(OR(A266="",C266=""),"",'AR Invoices'!$B$4-G266)</f>
        <v/>
      </c>
      <c r="J266" s="25" t="str">
        <f aca="false">IF(OR(A266="",H266=0),"",IF(I266&lt;=0,"Not due",IF(I266&lt;=30,"0-30",IF(I266&lt;=60,"31-60",IF(I266&lt;=90,"61-90",IF(I266&lt;=180,"91-180","Over 180"))))))</f>
        <v/>
      </c>
      <c r="L266" s="26" t="str">
        <f aca="false">IF(A266="","",IF(COUNTIF($A$7:A266,A266)=1,MAX($L$6:L265)+1,""))</f>
        <v/>
      </c>
    </row>
    <row r="267" customFormat="false" ht="15" hidden="false" customHeight="true" outlineLevel="0" collapsed="false">
      <c r="A267" s="27"/>
      <c r="B267" s="27"/>
      <c r="C267" s="28"/>
      <c r="D267" s="29"/>
      <c r="E267" s="29"/>
      <c r="F267" s="30"/>
      <c r="G267" s="22" t="str">
        <f aca="false">IF(C267="","",C267+N(F267))</f>
        <v/>
      </c>
      <c r="H267" s="23" t="str">
        <f aca="false">IF(A267="","",N(D267)-N(E267))</f>
        <v/>
      </c>
      <c r="I267" s="24" t="str">
        <f aca="false">IF(OR(A267="",C267=""),"",'AR Invoices'!$B$4-G267)</f>
        <v/>
      </c>
      <c r="J267" s="25" t="str">
        <f aca="false">IF(OR(A267="",H267=0),"",IF(I267&lt;=0,"Not due",IF(I267&lt;=30,"0-30",IF(I267&lt;=60,"31-60",IF(I267&lt;=90,"61-90",IF(I267&lt;=180,"91-180","Over 180"))))))</f>
        <v/>
      </c>
      <c r="L267" s="26" t="str">
        <f aca="false">IF(A267="","",IF(COUNTIF($A$7:A267,A267)=1,MAX($L$6:L266)+1,""))</f>
        <v/>
      </c>
    </row>
    <row r="268" customFormat="false" ht="15" hidden="false" customHeight="true" outlineLevel="0" collapsed="false">
      <c r="A268" s="27"/>
      <c r="B268" s="27"/>
      <c r="C268" s="28"/>
      <c r="D268" s="29"/>
      <c r="E268" s="29"/>
      <c r="F268" s="30"/>
      <c r="G268" s="22" t="str">
        <f aca="false">IF(C268="","",C268+N(F268))</f>
        <v/>
      </c>
      <c r="H268" s="23" t="str">
        <f aca="false">IF(A268="","",N(D268)-N(E268))</f>
        <v/>
      </c>
      <c r="I268" s="24" t="str">
        <f aca="false">IF(OR(A268="",C268=""),"",'AR Invoices'!$B$4-G268)</f>
        <v/>
      </c>
      <c r="J268" s="25" t="str">
        <f aca="false">IF(OR(A268="",H268=0),"",IF(I268&lt;=0,"Not due",IF(I268&lt;=30,"0-30",IF(I268&lt;=60,"31-60",IF(I268&lt;=90,"61-90",IF(I268&lt;=180,"91-180","Over 180"))))))</f>
        <v/>
      </c>
      <c r="L268" s="26" t="str">
        <f aca="false">IF(A268="","",IF(COUNTIF($A$7:A268,A268)=1,MAX($L$6:L267)+1,""))</f>
        <v/>
      </c>
    </row>
    <row r="269" customFormat="false" ht="15" hidden="false" customHeight="true" outlineLevel="0" collapsed="false">
      <c r="A269" s="27"/>
      <c r="B269" s="27"/>
      <c r="C269" s="28"/>
      <c r="D269" s="29"/>
      <c r="E269" s="29"/>
      <c r="F269" s="30"/>
      <c r="G269" s="22" t="str">
        <f aca="false">IF(C269="","",C269+N(F269))</f>
        <v/>
      </c>
      <c r="H269" s="23" t="str">
        <f aca="false">IF(A269="","",N(D269)-N(E269))</f>
        <v/>
      </c>
      <c r="I269" s="24" t="str">
        <f aca="false">IF(OR(A269="",C269=""),"",'AR Invoices'!$B$4-G269)</f>
        <v/>
      </c>
      <c r="J269" s="25" t="str">
        <f aca="false">IF(OR(A269="",H269=0),"",IF(I269&lt;=0,"Not due",IF(I269&lt;=30,"0-30",IF(I269&lt;=60,"31-60",IF(I269&lt;=90,"61-90",IF(I269&lt;=180,"91-180","Over 180"))))))</f>
        <v/>
      </c>
      <c r="L269" s="26" t="str">
        <f aca="false">IF(A269="","",IF(COUNTIF($A$7:A269,A269)=1,MAX($L$6:L268)+1,""))</f>
        <v/>
      </c>
    </row>
    <row r="270" customFormat="false" ht="15" hidden="false" customHeight="true" outlineLevel="0" collapsed="false">
      <c r="A270" s="27"/>
      <c r="B270" s="27"/>
      <c r="C270" s="28"/>
      <c r="D270" s="29"/>
      <c r="E270" s="29"/>
      <c r="F270" s="30"/>
      <c r="G270" s="22" t="str">
        <f aca="false">IF(C270="","",C270+N(F270))</f>
        <v/>
      </c>
      <c r="H270" s="23" t="str">
        <f aca="false">IF(A270="","",N(D270)-N(E270))</f>
        <v/>
      </c>
      <c r="I270" s="24" t="str">
        <f aca="false">IF(OR(A270="",C270=""),"",'AR Invoices'!$B$4-G270)</f>
        <v/>
      </c>
      <c r="J270" s="25" t="str">
        <f aca="false">IF(OR(A270="",H270=0),"",IF(I270&lt;=0,"Not due",IF(I270&lt;=30,"0-30",IF(I270&lt;=60,"31-60",IF(I270&lt;=90,"61-90",IF(I270&lt;=180,"91-180","Over 180"))))))</f>
        <v/>
      </c>
      <c r="L270" s="26" t="str">
        <f aca="false">IF(A270="","",IF(COUNTIF($A$7:A270,A270)=1,MAX($L$6:L269)+1,""))</f>
        <v/>
      </c>
    </row>
    <row r="271" customFormat="false" ht="15" hidden="false" customHeight="true" outlineLevel="0" collapsed="false">
      <c r="A271" s="27"/>
      <c r="B271" s="27"/>
      <c r="C271" s="28"/>
      <c r="D271" s="29"/>
      <c r="E271" s="29"/>
      <c r="F271" s="30"/>
      <c r="G271" s="22" t="str">
        <f aca="false">IF(C271="","",C271+N(F271))</f>
        <v/>
      </c>
      <c r="H271" s="23" t="str">
        <f aca="false">IF(A271="","",N(D271)-N(E271))</f>
        <v/>
      </c>
      <c r="I271" s="24" t="str">
        <f aca="false">IF(OR(A271="",C271=""),"",'AR Invoices'!$B$4-G271)</f>
        <v/>
      </c>
      <c r="J271" s="25" t="str">
        <f aca="false">IF(OR(A271="",H271=0),"",IF(I271&lt;=0,"Not due",IF(I271&lt;=30,"0-30",IF(I271&lt;=60,"31-60",IF(I271&lt;=90,"61-90",IF(I271&lt;=180,"91-180","Over 180"))))))</f>
        <v/>
      </c>
      <c r="L271" s="26" t="str">
        <f aca="false">IF(A271="","",IF(COUNTIF($A$7:A271,A271)=1,MAX($L$6:L270)+1,""))</f>
        <v/>
      </c>
    </row>
    <row r="272" customFormat="false" ht="15" hidden="false" customHeight="true" outlineLevel="0" collapsed="false">
      <c r="A272" s="27"/>
      <c r="B272" s="27"/>
      <c r="C272" s="28"/>
      <c r="D272" s="29"/>
      <c r="E272" s="29"/>
      <c r="F272" s="30"/>
      <c r="G272" s="22" t="str">
        <f aca="false">IF(C272="","",C272+N(F272))</f>
        <v/>
      </c>
      <c r="H272" s="23" t="str">
        <f aca="false">IF(A272="","",N(D272)-N(E272))</f>
        <v/>
      </c>
      <c r="I272" s="24" t="str">
        <f aca="false">IF(OR(A272="",C272=""),"",'AR Invoices'!$B$4-G272)</f>
        <v/>
      </c>
      <c r="J272" s="25" t="str">
        <f aca="false">IF(OR(A272="",H272=0),"",IF(I272&lt;=0,"Not due",IF(I272&lt;=30,"0-30",IF(I272&lt;=60,"31-60",IF(I272&lt;=90,"61-90",IF(I272&lt;=180,"91-180","Over 180"))))))</f>
        <v/>
      </c>
      <c r="L272" s="26" t="str">
        <f aca="false">IF(A272="","",IF(COUNTIF($A$7:A272,A272)=1,MAX($L$6:L271)+1,""))</f>
        <v/>
      </c>
    </row>
    <row r="273" customFormat="false" ht="15" hidden="false" customHeight="true" outlineLevel="0" collapsed="false">
      <c r="A273" s="27"/>
      <c r="B273" s="27"/>
      <c r="C273" s="28"/>
      <c r="D273" s="29"/>
      <c r="E273" s="29"/>
      <c r="F273" s="30"/>
      <c r="G273" s="22" t="str">
        <f aca="false">IF(C273="","",C273+N(F273))</f>
        <v/>
      </c>
      <c r="H273" s="23" t="str">
        <f aca="false">IF(A273="","",N(D273)-N(E273))</f>
        <v/>
      </c>
      <c r="I273" s="24" t="str">
        <f aca="false">IF(OR(A273="",C273=""),"",'AR Invoices'!$B$4-G273)</f>
        <v/>
      </c>
      <c r="J273" s="25" t="str">
        <f aca="false">IF(OR(A273="",H273=0),"",IF(I273&lt;=0,"Not due",IF(I273&lt;=30,"0-30",IF(I273&lt;=60,"31-60",IF(I273&lt;=90,"61-90",IF(I273&lt;=180,"91-180","Over 180"))))))</f>
        <v/>
      </c>
      <c r="L273" s="26" t="str">
        <f aca="false">IF(A273="","",IF(COUNTIF($A$7:A273,A273)=1,MAX($L$6:L272)+1,""))</f>
        <v/>
      </c>
    </row>
    <row r="274" customFormat="false" ht="15" hidden="false" customHeight="true" outlineLevel="0" collapsed="false">
      <c r="A274" s="27"/>
      <c r="B274" s="27"/>
      <c r="C274" s="28"/>
      <c r="D274" s="29"/>
      <c r="E274" s="29"/>
      <c r="F274" s="30"/>
      <c r="G274" s="22" t="str">
        <f aca="false">IF(C274="","",C274+N(F274))</f>
        <v/>
      </c>
      <c r="H274" s="23" t="str">
        <f aca="false">IF(A274="","",N(D274)-N(E274))</f>
        <v/>
      </c>
      <c r="I274" s="24" t="str">
        <f aca="false">IF(OR(A274="",C274=""),"",'AR Invoices'!$B$4-G274)</f>
        <v/>
      </c>
      <c r="J274" s="25" t="str">
        <f aca="false">IF(OR(A274="",H274=0),"",IF(I274&lt;=0,"Not due",IF(I274&lt;=30,"0-30",IF(I274&lt;=60,"31-60",IF(I274&lt;=90,"61-90",IF(I274&lt;=180,"91-180","Over 180"))))))</f>
        <v/>
      </c>
      <c r="L274" s="26" t="str">
        <f aca="false">IF(A274="","",IF(COUNTIF($A$7:A274,A274)=1,MAX($L$6:L273)+1,""))</f>
        <v/>
      </c>
    </row>
    <row r="275" customFormat="false" ht="15" hidden="false" customHeight="true" outlineLevel="0" collapsed="false">
      <c r="A275" s="27"/>
      <c r="B275" s="27"/>
      <c r="C275" s="28"/>
      <c r="D275" s="29"/>
      <c r="E275" s="29"/>
      <c r="F275" s="30"/>
      <c r="G275" s="22" t="str">
        <f aca="false">IF(C275="","",C275+N(F275))</f>
        <v/>
      </c>
      <c r="H275" s="23" t="str">
        <f aca="false">IF(A275="","",N(D275)-N(E275))</f>
        <v/>
      </c>
      <c r="I275" s="24" t="str">
        <f aca="false">IF(OR(A275="",C275=""),"",'AR Invoices'!$B$4-G275)</f>
        <v/>
      </c>
      <c r="J275" s="25" t="str">
        <f aca="false">IF(OR(A275="",H275=0),"",IF(I275&lt;=0,"Not due",IF(I275&lt;=30,"0-30",IF(I275&lt;=60,"31-60",IF(I275&lt;=90,"61-90",IF(I275&lt;=180,"91-180","Over 180"))))))</f>
        <v/>
      </c>
      <c r="L275" s="26" t="str">
        <f aca="false">IF(A275="","",IF(COUNTIF($A$7:A275,A275)=1,MAX($L$6:L274)+1,""))</f>
        <v/>
      </c>
    </row>
    <row r="276" customFormat="false" ht="15" hidden="false" customHeight="true" outlineLevel="0" collapsed="false">
      <c r="A276" s="27"/>
      <c r="B276" s="27"/>
      <c r="C276" s="28"/>
      <c r="D276" s="29"/>
      <c r="E276" s="29"/>
      <c r="F276" s="30"/>
      <c r="G276" s="22" t="str">
        <f aca="false">IF(C276="","",C276+N(F276))</f>
        <v/>
      </c>
      <c r="H276" s="23" t="str">
        <f aca="false">IF(A276="","",N(D276)-N(E276))</f>
        <v/>
      </c>
      <c r="I276" s="24" t="str">
        <f aca="false">IF(OR(A276="",C276=""),"",'AR Invoices'!$B$4-G276)</f>
        <v/>
      </c>
      <c r="J276" s="25" t="str">
        <f aca="false">IF(OR(A276="",H276=0),"",IF(I276&lt;=0,"Not due",IF(I276&lt;=30,"0-30",IF(I276&lt;=60,"31-60",IF(I276&lt;=90,"61-90",IF(I276&lt;=180,"91-180","Over 180"))))))</f>
        <v/>
      </c>
      <c r="L276" s="26" t="str">
        <f aca="false">IF(A276="","",IF(COUNTIF($A$7:A276,A276)=1,MAX($L$6:L275)+1,""))</f>
        <v/>
      </c>
    </row>
    <row r="277" customFormat="false" ht="15" hidden="false" customHeight="true" outlineLevel="0" collapsed="false">
      <c r="A277" s="27"/>
      <c r="B277" s="27"/>
      <c r="C277" s="28"/>
      <c r="D277" s="29"/>
      <c r="E277" s="29"/>
      <c r="F277" s="30"/>
      <c r="G277" s="22" t="str">
        <f aca="false">IF(C277="","",C277+N(F277))</f>
        <v/>
      </c>
      <c r="H277" s="23" t="str">
        <f aca="false">IF(A277="","",N(D277)-N(E277))</f>
        <v/>
      </c>
      <c r="I277" s="24" t="str">
        <f aca="false">IF(OR(A277="",C277=""),"",'AR Invoices'!$B$4-G277)</f>
        <v/>
      </c>
      <c r="J277" s="25" t="str">
        <f aca="false">IF(OR(A277="",H277=0),"",IF(I277&lt;=0,"Not due",IF(I277&lt;=30,"0-30",IF(I277&lt;=60,"31-60",IF(I277&lt;=90,"61-90",IF(I277&lt;=180,"91-180","Over 180"))))))</f>
        <v/>
      </c>
      <c r="L277" s="26" t="str">
        <f aca="false">IF(A277="","",IF(COUNTIF($A$7:A277,A277)=1,MAX($L$6:L276)+1,""))</f>
        <v/>
      </c>
    </row>
    <row r="278" customFormat="false" ht="15" hidden="false" customHeight="true" outlineLevel="0" collapsed="false">
      <c r="A278" s="27"/>
      <c r="B278" s="27"/>
      <c r="C278" s="28"/>
      <c r="D278" s="29"/>
      <c r="E278" s="29"/>
      <c r="F278" s="30"/>
      <c r="G278" s="22" t="str">
        <f aca="false">IF(C278="","",C278+N(F278))</f>
        <v/>
      </c>
      <c r="H278" s="23" t="str">
        <f aca="false">IF(A278="","",N(D278)-N(E278))</f>
        <v/>
      </c>
      <c r="I278" s="24" t="str">
        <f aca="false">IF(OR(A278="",C278=""),"",'AR Invoices'!$B$4-G278)</f>
        <v/>
      </c>
      <c r="J278" s="25" t="str">
        <f aca="false">IF(OR(A278="",H278=0),"",IF(I278&lt;=0,"Not due",IF(I278&lt;=30,"0-30",IF(I278&lt;=60,"31-60",IF(I278&lt;=90,"61-90",IF(I278&lt;=180,"91-180","Over 180"))))))</f>
        <v/>
      </c>
      <c r="L278" s="26" t="str">
        <f aca="false">IF(A278="","",IF(COUNTIF($A$7:A278,A278)=1,MAX($L$6:L277)+1,""))</f>
        <v/>
      </c>
    </row>
    <row r="279" customFormat="false" ht="15" hidden="false" customHeight="true" outlineLevel="0" collapsed="false">
      <c r="A279" s="27"/>
      <c r="B279" s="27"/>
      <c r="C279" s="28"/>
      <c r="D279" s="29"/>
      <c r="E279" s="29"/>
      <c r="F279" s="30"/>
      <c r="G279" s="22" t="str">
        <f aca="false">IF(C279="","",C279+N(F279))</f>
        <v/>
      </c>
      <c r="H279" s="23" t="str">
        <f aca="false">IF(A279="","",N(D279)-N(E279))</f>
        <v/>
      </c>
      <c r="I279" s="24" t="str">
        <f aca="false">IF(OR(A279="",C279=""),"",'AR Invoices'!$B$4-G279)</f>
        <v/>
      </c>
      <c r="J279" s="25" t="str">
        <f aca="false">IF(OR(A279="",H279=0),"",IF(I279&lt;=0,"Not due",IF(I279&lt;=30,"0-30",IF(I279&lt;=60,"31-60",IF(I279&lt;=90,"61-90",IF(I279&lt;=180,"91-180","Over 180"))))))</f>
        <v/>
      </c>
      <c r="L279" s="26" t="str">
        <f aca="false">IF(A279="","",IF(COUNTIF($A$7:A279,A279)=1,MAX($L$6:L278)+1,""))</f>
        <v/>
      </c>
    </row>
    <row r="280" customFormat="false" ht="15" hidden="false" customHeight="true" outlineLevel="0" collapsed="false">
      <c r="A280" s="27"/>
      <c r="B280" s="27"/>
      <c r="C280" s="28"/>
      <c r="D280" s="29"/>
      <c r="E280" s="29"/>
      <c r="F280" s="30"/>
      <c r="G280" s="22" t="str">
        <f aca="false">IF(C280="","",C280+N(F280))</f>
        <v/>
      </c>
      <c r="H280" s="23" t="str">
        <f aca="false">IF(A280="","",N(D280)-N(E280))</f>
        <v/>
      </c>
      <c r="I280" s="24" t="str">
        <f aca="false">IF(OR(A280="",C280=""),"",'AR Invoices'!$B$4-G280)</f>
        <v/>
      </c>
      <c r="J280" s="25" t="str">
        <f aca="false">IF(OR(A280="",H280=0),"",IF(I280&lt;=0,"Not due",IF(I280&lt;=30,"0-30",IF(I280&lt;=60,"31-60",IF(I280&lt;=90,"61-90",IF(I280&lt;=180,"91-180","Over 180"))))))</f>
        <v/>
      </c>
      <c r="L280" s="26" t="str">
        <f aca="false">IF(A280="","",IF(COUNTIF($A$7:A280,A280)=1,MAX($L$6:L279)+1,""))</f>
        <v/>
      </c>
    </row>
    <row r="281" customFormat="false" ht="15" hidden="false" customHeight="true" outlineLevel="0" collapsed="false">
      <c r="A281" s="27"/>
      <c r="B281" s="27"/>
      <c r="C281" s="28"/>
      <c r="D281" s="29"/>
      <c r="E281" s="29"/>
      <c r="F281" s="30"/>
      <c r="G281" s="22" t="str">
        <f aca="false">IF(C281="","",C281+N(F281))</f>
        <v/>
      </c>
      <c r="H281" s="23" t="str">
        <f aca="false">IF(A281="","",N(D281)-N(E281))</f>
        <v/>
      </c>
      <c r="I281" s="24" t="str">
        <f aca="false">IF(OR(A281="",C281=""),"",'AR Invoices'!$B$4-G281)</f>
        <v/>
      </c>
      <c r="J281" s="25" t="str">
        <f aca="false">IF(OR(A281="",H281=0),"",IF(I281&lt;=0,"Not due",IF(I281&lt;=30,"0-30",IF(I281&lt;=60,"31-60",IF(I281&lt;=90,"61-90",IF(I281&lt;=180,"91-180","Over 180"))))))</f>
        <v/>
      </c>
      <c r="L281" s="26" t="str">
        <f aca="false">IF(A281="","",IF(COUNTIF($A$7:A281,A281)=1,MAX($L$6:L280)+1,""))</f>
        <v/>
      </c>
    </row>
    <row r="282" customFormat="false" ht="15" hidden="false" customHeight="true" outlineLevel="0" collapsed="false">
      <c r="A282" s="27"/>
      <c r="B282" s="27"/>
      <c r="C282" s="28"/>
      <c r="D282" s="29"/>
      <c r="E282" s="29"/>
      <c r="F282" s="30"/>
      <c r="G282" s="22" t="str">
        <f aca="false">IF(C282="","",C282+N(F282))</f>
        <v/>
      </c>
      <c r="H282" s="23" t="str">
        <f aca="false">IF(A282="","",N(D282)-N(E282))</f>
        <v/>
      </c>
      <c r="I282" s="24" t="str">
        <f aca="false">IF(OR(A282="",C282=""),"",'AR Invoices'!$B$4-G282)</f>
        <v/>
      </c>
      <c r="J282" s="25" t="str">
        <f aca="false">IF(OR(A282="",H282=0),"",IF(I282&lt;=0,"Not due",IF(I282&lt;=30,"0-30",IF(I282&lt;=60,"31-60",IF(I282&lt;=90,"61-90",IF(I282&lt;=180,"91-180","Over 180"))))))</f>
        <v/>
      </c>
      <c r="L282" s="26" t="str">
        <f aca="false">IF(A282="","",IF(COUNTIF($A$7:A282,A282)=1,MAX($L$6:L281)+1,""))</f>
        <v/>
      </c>
    </row>
    <row r="283" customFormat="false" ht="15" hidden="false" customHeight="true" outlineLevel="0" collapsed="false">
      <c r="A283" s="27"/>
      <c r="B283" s="27"/>
      <c r="C283" s="28"/>
      <c r="D283" s="29"/>
      <c r="E283" s="29"/>
      <c r="F283" s="30"/>
      <c r="G283" s="22" t="str">
        <f aca="false">IF(C283="","",C283+N(F283))</f>
        <v/>
      </c>
      <c r="H283" s="23" t="str">
        <f aca="false">IF(A283="","",N(D283)-N(E283))</f>
        <v/>
      </c>
      <c r="I283" s="24" t="str">
        <f aca="false">IF(OR(A283="",C283=""),"",'AR Invoices'!$B$4-G283)</f>
        <v/>
      </c>
      <c r="J283" s="25" t="str">
        <f aca="false">IF(OR(A283="",H283=0),"",IF(I283&lt;=0,"Not due",IF(I283&lt;=30,"0-30",IF(I283&lt;=60,"31-60",IF(I283&lt;=90,"61-90",IF(I283&lt;=180,"91-180","Over 180"))))))</f>
        <v/>
      </c>
      <c r="L283" s="26" t="str">
        <f aca="false">IF(A283="","",IF(COUNTIF($A$7:A283,A283)=1,MAX($L$6:L282)+1,""))</f>
        <v/>
      </c>
    </row>
    <row r="284" customFormat="false" ht="15" hidden="false" customHeight="true" outlineLevel="0" collapsed="false">
      <c r="A284" s="27"/>
      <c r="B284" s="27"/>
      <c r="C284" s="28"/>
      <c r="D284" s="29"/>
      <c r="E284" s="29"/>
      <c r="F284" s="30"/>
      <c r="G284" s="22" t="str">
        <f aca="false">IF(C284="","",C284+N(F284))</f>
        <v/>
      </c>
      <c r="H284" s="23" t="str">
        <f aca="false">IF(A284="","",N(D284)-N(E284))</f>
        <v/>
      </c>
      <c r="I284" s="24" t="str">
        <f aca="false">IF(OR(A284="",C284=""),"",'AR Invoices'!$B$4-G284)</f>
        <v/>
      </c>
      <c r="J284" s="25" t="str">
        <f aca="false">IF(OR(A284="",H284=0),"",IF(I284&lt;=0,"Not due",IF(I284&lt;=30,"0-30",IF(I284&lt;=60,"31-60",IF(I284&lt;=90,"61-90",IF(I284&lt;=180,"91-180","Over 180"))))))</f>
        <v/>
      </c>
      <c r="L284" s="26" t="str">
        <f aca="false">IF(A284="","",IF(COUNTIF($A$7:A284,A284)=1,MAX($L$6:L283)+1,""))</f>
        <v/>
      </c>
    </row>
    <row r="285" customFormat="false" ht="15" hidden="false" customHeight="true" outlineLevel="0" collapsed="false">
      <c r="A285" s="27"/>
      <c r="B285" s="27"/>
      <c r="C285" s="28"/>
      <c r="D285" s="29"/>
      <c r="E285" s="29"/>
      <c r="F285" s="30"/>
      <c r="G285" s="22" t="str">
        <f aca="false">IF(C285="","",C285+N(F285))</f>
        <v/>
      </c>
      <c r="H285" s="23" t="str">
        <f aca="false">IF(A285="","",N(D285)-N(E285))</f>
        <v/>
      </c>
      <c r="I285" s="24" t="str">
        <f aca="false">IF(OR(A285="",C285=""),"",'AR Invoices'!$B$4-G285)</f>
        <v/>
      </c>
      <c r="J285" s="25" t="str">
        <f aca="false">IF(OR(A285="",H285=0),"",IF(I285&lt;=0,"Not due",IF(I285&lt;=30,"0-30",IF(I285&lt;=60,"31-60",IF(I285&lt;=90,"61-90",IF(I285&lt;=180,"91-180","Over 180"))))))</f>
        <v/>
      </c>
      <c r="L285" s="26" t="str">
        <f aca="false">IF(A285="","",IF(COUNTIF($A$7:A285,A285)=1,MAX($L$6:L284)+1,""))</f>
        <v/>
      </c>
    </row>
    <row r="286" customFormat="false" ht="15" hidden="false" customHeight="true" outlineLevel="0" collapsed="false">
      <c r="A286" s="27"/>
      <c r="B286" s="27"/>
      <c r="C286" s="28"/>
      <c r="D286" s="29"/>
      <c r="E286" s="29"/>
      <c r="F286" s="30"/>
      <c r="G286" s="22" t="str">
        <f aca="false">IF(C286="","",C286+N(F286))</f>
        <v/>
      </c>
      <c r="H286" s="23" t="str">
        <f aca="false">IF(A286="","",N(D286)-N(E286))</f>
        <v/>
      </c>
      <c r="I286" s="24" t="str">
        <f aca="false">IF(OR(A286="",C286=""),"",'AR Invoices'!$B$4-G286)</f>
        <v/>
      </c>
      <c r="J286" s="25" t="str">
        <f aca="false">IF(OR(A286="",H286=0),"",IF(I286&lt;=0,"Not due",IF(I286&lt;=30,"0-30",IF(I286&lt;=60,"31-60",IF(I286&lt;=90,"61-90",IF(I286&lt;=180,"91-180","Over 180"))))))</f>
        <v/>
      </c>
      <c r="L286" s="26" t="str">
        <f aca="false">IF(A286="","",IF(COUNTIF($A$7:A286,A286)=1,MAX($L$6:L285)+1,""))</f>
        <v/>
      </c>
    </row>
    <row r="287" customFormat="false" ht="15" hidden="false" customHeight="true" outlineLevel="0" collapsed="false">
      <c r="A287" s="27"/>
      <c r="B287" s="27"/>
      <c r="C287" s="28"/>
      <c r="D287" s="29"/>
      <c r="E287" s="29"/>
      <c r="F287" s="30"/>
      <c r="G287" s="22" t="str">
        <f aca="false">IF(C287="","",C287+N(F287))</f>
        <v/>
      </c>
      <c r="H287" s="23" t="str">
        <f aca="false">IF(A287="","",N(D287)-N(E287))</f>
        <v/>
      </c>
      <c r="I287" s="24" t="str">
        <f aca="false">IF(OR(A287="",C287=""),"",'AR Invoices'!$B$4-G287)</f>
        <v/>
      </c>
      <c r="J287" s="25" t="str">
        <f aca="false">IF(OR(A287="",H287=0),"",IF(I287&lt;=0,"Not due",IF(I287&lt;=30,"0-30",IF(I287&lt;=60,"31-60",IF(I287&lt;=90,"61-90",IF(I287&lt;=180,"91-180","Over 180"))))))</f>
        <v/>
      </c>
      <c r="L287" s="26" t="str">
        <f aca="false">IF(A287="","",IF(COUNTIF($A$7:A287,A287)=1,MAX($L$6:L286)+1,""))</f>
        <v/>
      </c>
    </row>
    <row r="288" customFormat="false" ht="15" hidden="false" customHeight="true" outlineLevel="0" collapsed="false">
      <c r="A288" s="27"/>
      <c r="B288" s="27"/>
      <c r="C288" s="28"/>
      <c r="D288" s="29"/>
      <c r="E288" s="29"/>
      <c r="F288" s="30"/>
      <c r="G288" s="22" t="str">
        <f aca="false">IF(C288="","",C288+N(F288))</f>
        <v/>
      </c>
      <c r="H288" s="23" t="str">
        <f aca="false">IF(A288="","",N(D288)-N(E288))</f>
        <v/>
      </c>
      <c r="I288" s="24" t="str">
        <f aca="false">IF(OR(A288="",C288=""),"",'AR Invoices'!$B$4-G288)</f>
        <v/>
      </c>
      <c r="J288" s="25" t="str">
        <f aca="false">IF(OR(A288="",H288=0),"",IF(I288&lt;=0,"Not due",IF(I288&lt;=30,"0-30",IF(I288&lt;=60,"31-60",IF(I288&lt;=90,"61-90",IF(I288&lt;=180,"91-180","Over 180"))))))</f>
        <v/>
      </c>
      <c r="L288" s="26" t="str">
        <f aca="false">IF(A288="","",IF(COUNTIF($A$7:A288,A288)=1,MAX($L$6:L287)+1,""))</f>
        <v/>
      </c>
    </row>
    <row r="289" customFormat="false" ht="15" hidden="false" customHeight="true" outlineLevel="0" collapsed="false">
      <c r="A289" s="27"/>
      <c r="B289" s="27"/>
      <c r="C289" s="28"/>
      <c r="D289" s="29"/>
      <c r="E289" s="29"/>
      <c r="F289" s="30"/>
      <c r="G289" s="22" t="str">
        <f aca="false">IF(C289="","",C289+N(F289))</f>
        <v/>
      </c>
      <c r="H289" s="23" t="str">
        <f aca="false">IF(A289="","",N(D289)-N(E289))</f>
        <v/>
      </c>
      <c r="I289" s="24" t="str">
        <f aca="false">IF(OR(A289="",C289=""),"",'AR Invoices'!$B$4-G289)</f>
        <v/>
      </c>
      <c r="J289" s="25" t="str">
        <f aca="false">IF(OR(A289="",H289=0),"",IF(I289&lt;=0,"Not due",IF(I289&lt;=30,"0-30",IF(I289&lt;=60,"31-60",IF(I289&lt;=90,"61-90",IF(I289&lt;=180,"91-180","Over 180"))))))</f>
        <v/>
      </c>
      <c r="L289" s="26" t="str">
        <f aca="false">IF(A289="","",IF(COUNTIF($A$7:A289,A289)=1,MAX($L$6:L288)+1,""))</f>
        <v/>
      </c>
    </row>
    <row r="290" customFormat="false" ht="15" hidden="false" customHeight="true" outlineLevel="0" collapsed="false">
      <c r="A290" s="27"/>
      <c r="B290" s="27"/>
      <c r="C290" s="28"/>
      <c r="D290" s="29"/>
      <c r="E290" s="29"/>
      <c r="F290" s="30"/>
      <c r="G290" s="22" t="str">
        <f aca="false">IF(C290="","",C290+N(F290))</f>
        <v/>
      </c>
      <c r="H290" s="23" t="str">
        <f aca="false">IF(A290="","",N(D290)-N(E290))</f>
        <v/>
      </c>
      <c r="I290" s="24" t="str">
        <f aca="false">IF(OR(A290="",C290=""),"",'AR Invoices'!$B$4-G290)</f>
        <v/>
      </c>
      <c r="J290" s="25" t="str">
        <f aca="false">IF(OR(A290="",H290=0),"",IF(I290&lt;=0,"Not due",IF(I290&lt;=30,"0-30",IF(I290&lt;=60,"31-60",IF(I290&lt;=90,"61-90",IF(I290&lt;=180,"91-180","Over 180"))))))</f>
        <v/>
      </c>
      <c r="L290" s="26" t="str">
        <f aca="false">IF(A290="","",IF(COUNTIF($A$7:A290,A290)=1,MAX($L$6:L289)+1,""))</f>
        <v/>
      </c>
    </row>
    <row r="291" customFormat="false" ht="15" hidden="false" customHeight="true" outlineLevel="0" collapsed="false">
      <c r="A291" s="27"/>
      <c r="B291" s="27"/>
      <c r="C291" s="28"/>
      <c r="D291" s="29"/>
      <c r="E291" s="29"/>
      <c r="F291" s="30"/>
      <c r="G291" s="22" t="str">
        <f aca="false">IF(C291="","",C291+N(F291))</f>
        <v/>
      </c>
      <c r="H291" s="23" t="str">
        <f aca="false">IF(A291="","",N(D291)-N(E291))</f>
        <v/>
      </c>
      <c r="I291" s="24" t="str">
        <f aca="false">IF(OR(A291="",C291=""),"",'AR Invoices'!$B$4-G291)</f>
        <v/>
      </c>
      <c r="J291" s="25" t="str">
        <f aca="false">IF(OR(A291="",H291=0),"",IF(I291&lt;=0,"Not due",IF(I291&lt;=30,"0-30",IF(I291&lt;=60,"31-60",IF(I291&lt;=90,"61-90",IF(I291&lt;=180,"91-180","Over 180"))))))</f>
        <v/>
      </c>
      <c r="L291" s="26" t="str">
        <f aca="false">IF(A291="","",IF(COUNTIF($A$7:A291,A291)=1,MAX($L$6:L290)+1,""))</f>
        <v/>
      </c>
    </row>
    <row r="292" customFormat="false" ht="15" hidden="false" customHeight="true" outlineLevel="0" collapsed="false">
      <c r="A292" s="27"/>
      <c r="B292" s="27"/>
      <c r="C292" s="28"/>
      <c r="D292" s="29"/>
      <c r="E292" s="29"/>
      <c r="F292" s="30"/>
      <c r="G292" s="22" t="str">
        <f aca="false">IF(C292="","",C292+N(F292))</f>
        <v/>
      </c>
      <c r="H292" s="23" t="str">
        <f aca="false">IF(A292="","",N(D292)-N(E292))</f>
        <v/>
      </c>
      <c r="I292" s="24" t="str">
        <f aca="false">IF(OR(A292="",C292=""),"",'AR Invoices'!$B$4-G292)</f>
        <v/>
      </c>
      <c r="J292" s="25" t="str">
        <f aca="false">IF(OR(A292="",H292=0),"",IF(I292&lt;=0,"Not due",IF(I292&lt;=30,"0-30",IF(I292&lt;=60,"31-60",IF(I292&lt;=90,"61-90",IF(I292&lt;=180,"91-180","Over 180"))))))</f>
        <v/>
      </c>
      <c r="L292" s="26" t="str">
        <f aca="false">IF(A292="","",IF(COUNTIF($A$7:A292,A292)=1,MAX($L$6:L291)+1,""))</f>
        <v/>
      </c>
    </row>
    <row r="293" customFormat="false" ht="15" hidden="false" customHeight="true" outlineLevel="0" collapsed="false">
      <c r="A293" s="27"/>
      <c r="B293" s="27"/>
      <c r="C293" s="28"/>
      <c r="D293" s="29"/>
      <c r="E293" s="29"/>
      <c r="F293" s="30"/>
      <c r="G293" s="22" t="str">
        <f aca="false">IF(C293="","",C293+N(F293))</f>
        <v/>
      </c>
      <c r="H293" s="23" t="str">
        <f aca="false">IF(A293="","",N(D293)-N(E293))</f>
        <v/>
      </c>
      <c r="I293" s="24" t="str">
        <f aca="false">IF(OR(A293="",C293=""),"",'AR Invoices'!$B$4-G293)</f>
        <v/>
      </c>
      <c r="J293" s="25" t="str">
        <f aca="false">IF(OR(A293="",H293=0),"",IF(I293&lt;=0,"Not due",IF(I293&lt;=30,"0-30",IF(I293&lt;=60,"31-60",IF(I293&lt;=90,"61-90",IF(I293&lt;=180,"91-180","Over 180"))))))</f>
        <v/>
      </c>
      <c r="L293" s="26" t="str">
        <f aca="false">IF(A293="","",IF(COUNTIF($A$7:A293,A293)=1,MAX($L$6:L292)+1,""))</f>
        <v/>
      </c>
    </row>
    <row r="294" customFormat="false" ht="15" hidden="false" customHeight="true" outlineLevel="0" collapsed="false">
      <c r="A294" s="27"/>
      <c r="B294" s="27"/>
      <c r="C294" s="28"/>
      <c r="D294" s="29"/>
      <c r="E294" s="29"/>
      <c r="F294" s="30"/>
      <c r="G294" s="22" t="str">
        <f aca="false">IF(C294="","",C294+N(F294))</f>
        <v/>
      </c>
      <c r="H294" s="23" t="str">
        <f aca="false">IF(A294="","",N(D294)-N(E294))</f>
        <v/>
      </c>
      <c r="I294" s="24" t="str">
        <f aca="false">IF(OR(A294="",C294=""),"",'AR Invoices'!$B$4-G294)</f>
        <v/>
      </c>
      <c r="J294" s="25" t="str">
        <f aca="false">IF(OR(A294="",H294=0),"",IF(I294&lt;=0,"Not due",IF(I294&lt;=30,"0-30",IF(I294&lt;=60,"31-60",IF(I294&lt;=90,"61-90",IF(I294&lt;=180,"91-180","Over 180"))))))</f>
        <v/>
      </c>
      <c r="L294" s="26" t="str">
        <f aca="false">IF(A294="","",IF(COUNTIF($A$7:A294,A294)=1,MAX($L$6:L293)+1,""))</f>
        <v/>
      </c>
    </row>
    <row r="295" customFormat="false" ht="15" hidden="false" customHeight="true" outlineLevel="0" collapsed="false">
      <c r="A295" s="27"/>
      <c r="B295" s="27"/>
      <c r="C295" s="28"/>
      <c r="D295" s="29"/>
      <c r="E295" s="29"/>
      <c r="F295" s="30"/>
      <c r="G295" s="22" t="str">
        <f aca="false">IF(C295="","",C295+N(F295))</f>
        <v/>
      </c>
      <c r="H295" s="23" t="str">
        <f aca="false">IF(A295="","",N(D295)-N(E295))</f>
        <v/>
      </c>
      <c r="I295" s="24" t="str">
        <f aca="false">IF(OR(A295="",C295=""),"",'AR Invoices'!$B$4-G295)</f>
        <v/>
      </c>
      <c r="J295" s="25" t="str">
        <f aca="false">IF(OR(A295="",H295=0),"",IF(I295&lt;=0,"Not due",IF(I295&lt;=30,"0-30",IF(I295&lt;=60,"31-60",IF(I295&lt;=90,"61-90",IF(I295&lt;=180,"91-180","Over 180"))))))</f>
        <v/>
      </c>
      <c r="L295" s="26" t="str">
        <f aca="false">IF(A295="","",IF(COUNTIF($A$7:A295,A295)=1,MAX($L$6:L294)+1,""))</f>
        <v/>
      </c>
    </row>
    <row r="296" customFormat="false" ht="15" hidden="false" customHeight="true" outlineLevel="0" collapsed="false">
      <c r="A296" s="27"/>
      <c r="B296" s="27"/>
      <c r="C296" s="28"/>
      <c r="D296" s="29"/>
      <c r="E296" s="29"/>
      <c r="F296" s="30"/>
      <c r="G296" s="22" t="str">
        <f aca="false">IF(C296="","",C296+N(F296))</f>
        <v/>
      </c>
      <c r="H296" s="23" t="str">
        <f aca="false">IF(A296="","",N(D296)-N(E296))</f>
        <v/>
      </c>
      <c r="I296" s="24" t="str">
        <f aca="false">IF(OR(A296="",C296=""),"",'AR Invoices'!$B$4-G296)</f>
        <v/>
      </c>
      <c r="J296" s="25" t="str">
        <f aca="false">IF(OR(A296="",H296=0),"",IF(I296&lt;=0,"Not due",IF(I296&lt;=30,"0-30",IF(I296&lt;=60,"31-60",IF(I296&lt;=90,"61-90",IF(I296&lt;=180,"91-180","Over 180"))))))</f>
        <v/>
      </c>
      <c r="L296" s="26" t="str">
        <f aca="false">IF(A296="","",IF(COUNTIF($A$7:A296,A296)=1,MAX($L$6:L295)+1,""))</f>
        <v/>
      </c>
    </row>
    <row r="297" customFormat="false" ht="15" hidden="false" customHeight="true" outlineLevel="0" collapsed="false">
      <c r="A297" s="27"/>
      <c r="B297" s="27"/>
      <c r="C297" s="28"/>
      <c r="D297" s="29"/>
      <c r="E297" s="29"/>
      <c r="F297" s="30"/>
      <c r="G297" s="22" t="str">
        <f aca="false">IF(C297="","",C297+N(F297))</f>
        <v/>
      </c>
      <c r="H297" s="23" t="str">
        <f aca="false">IF(A297="","",N(D297)-N(E297))</f>
        <v/>
      </c>
      <c r="I297" s="24" t="str">
        <f aca="false">IF(OR(A297="",C297=""),"",'AR Invoices'!$B$4-G297)</f>
        <v/>
      </c>
      <c r="J297" s="25" t="str">
        <f aca="false">IF(OR(A297="",H297=0),"",IF(I297&lt;=0,"Not due",IF(I297&lt;=30,"0-30",IF(I297&lt;=60,"31-60",IF(I297&lt;=90,"61-90",IF(I297&lt;=180,"91-180","Over 180"))))))</f>
        <v/>
      </c>
      <c r="L297" s="26" t="str">
        <f aca="false">IF(A297="","",IF(COUNTIF($A$7:A297,A297)=1,MAX($L$6:L296)+1,""))</f>
        <v/>
      </c>
    </row>
    <row r="298" customFormat="false" ht="15" hidden="false" customHeight="true" outlineLevel="0" collapsed="false">
      <c r="A298" s="27"/>
      <c r="B298" s="27"/>
      <c r="C298" s="28"/>
      <c r="D298" s="29"/>
      <c r="E298" s="29"/>
      <c r="F298" s="30"/>
      <c r="G298" s="22" t="str">
        <f aca="false">IF(C298="","",C298+N(F298))</f>
        <v/>
      </c>
      <c r="H298" s="23" t="str">
        <f aca="false">IF(A298="","",N(D298)-N(E298))</f>
        <v/>
      </c>
      <c r="I298" s="24" t="str">
        <f aca="false">IF(OR(A298="",C298=""),"",'AR Invoices'!$B$4-G298)</f>
        <v/>
      </c>
      <c r="J298" s="25" t="str">
        <f aca="false">IF(OR(A298="",H298=0),"",IF(I298&lt;=0,"Not due",IF(I298&lt;=30,"0-30",IF(I298&lt;=60,"31-60",IF(I298&lt;=90,"61-90",IF(I298&lt;=180,"91-180","Over 180"))))))</f>
        <v/>
      </c>
      <c r="L298" s="26" t="str">
        <f aca="false">IF(A298="","",IF(COUNTIF($A$7:A298,A298)=1,MAX($L$6:L297)+1,""))</f>
        <v/>
      </c>
    </row>
    <row r="299" customFormat="false" ht="15" hidden="false" customHeight="true" outlineLevel="0" collapsed="false">
      <c r="A299" s="27"/>
      <c r="B299" s="27"/>
      <c r="C299" s="28"/>
      <c r="D299" s="29"/>
      <c r="E299" s="29"/>
      <c r="F299" s="30"/>
      <c r="G299" s="22" t="str">
        <f aca="false">IF(C299="","",C299+N(F299))</f>
        <v/>
      </c>
      <c r="H299" s="23" t="str">
        <f aca="false">IF(A299="","",N(D299)-N(E299))</f>
        <v/>
      </c>
      <c r="I299" s="24" t="str">
        <f aca="false">IF(OR(A299="",C299=""),"",'AR Invoices'!$B$4-G299)</f>
        <v/>
      </c>
      <c r="J299" s="25" t="str">
        <f aca="false">IF(OR(A299="",H299=0),"",IF(I299&lt;=0,"Not due",IF(I299&lt;=30,"0-30",IF(I299&lt;=60,"31-60",IF(I299&lt;=90,"61-90",IF(I299&lt;=180,"91-180","Over 180"))))))</f>
        <v/>
      </c>
      <c r="L299" s="26" t="str">
        <f aca="false">IF(A299="","",IF(COUNTIF($A$7:A299,A299)=1,MAX($L$6:L298)+1,""))</f>
        <v/>
      </c>
    </row>
    <row r="300" customFormat="false" ht="15" hidden="false" customHeight="true" outlineLevel="0" collapsed="false">
      <c r="A300" s="27"/>
      <c r="B300" s="27"/>
      <c r="C300" s="28"/>
      <c r="D300" s="29"/>
      <c r="E300" s="29"/>
      <c r="F300" s="30"/>
      <c r="G300" s="22" t="str">
        <f aca="false">IF(C300="","",C300+N(F300))</f>
        <v/>
      </c>
      <c r="H300" s="23" t="str">
        <f aca="false">IF(A300="","",N(D300)-N(E300))</f>
        <v/>
      </c>
      <c r="I300" s="24" t="str">
        <f aca="false">IF(OR(A300="",C300=""),"",'AR Invoices'!$B$4-G300)</f>
        <v/>
      </c>
      <c r="J300" s="25" t="str">
        <f aca="false">IF(OR(A300="",H300=0),"",IF(I300&lt;=0,"Not due",IF(I300&lt;=30,"0-30",IF(I300&lt;=60,"31-60",IF(I300&lt;=90,"61-90",IF(I300&lt;=180,"91-180","Over 180"))))))</f>
        <v/>
      </c>
      <c r="L300" s="26" t="str">
        <f aca="false">IF(A300="","",IF(COUNTIF($A$7:A300,A300)=1,MAX($L$6:L299)+1,""))</f>
        <v/>
      </c>
    </row>
    <row r="301" customFormat="false" ht="15" hidden="false" customHeight="true" outlineLevel="0" collapsed="false">
      <c r="A301" s="27"/>
      <c r="B301" s="27"/>
      <c r="C301" s="28"/>
      <c r="D301" s="29"/>
      <c r="E301" s="29"/>
      <c r="F301" s="30"/>
      <c r="G301" s="22" t="str">
        <f aca="false">IF(C301="","",C301+N(F301))</f>
        <v/>
      </c>
      <c r="H301" s="23" t="str">
        <f aca="false">IF(A301="","",N(D301)-N(E301))</f>
        <v/>
      </c>
      <c r="I301" s="24" t="str">
        <f aca="false">IF(OR(A301="",C301=""),"",'AR Invoices'!$B$4-G301)</f>
        <v/>
      </c>
      <c r="J301" s="25" t="str">
        <f aca="false">IF(OR(A301="",H301=0),"",IF(I301&lt;=0,"Not due",IF(I301&lt;=30,"0-30",IF(I301&lt;=60,"31-60",IF(I301&lt;=90,"61-90",IF(I301&lt;=180,"91-180","Over 180"))))))</f>
        <v/>
      </c>
      <c r="L301" s="26" t="str">
        <f aca="false">IF(A301="","",IF(COUNTIF($A$7:A301,A301)=1,MAX($L$6:L300)+1,""))</f>
        <v/>
      </c>
    </row>
    <row r="302" customFormat="false" ht="15" hidden="false" customHeight="true" outlineLevel="0" collapsed="false">
      <c r="A302" s="27"/>
      <c r="B302" s="27"/>
      <c r="C302" s="28"/>
      <c r="D302" s="29"/>
      <c r="E302" s="29"/>
      <c r="F302" s="30"/>
      <c r="G302" s="22" t="str">
        <f aca="false">IF(C302="","",C302+N(F302))</f>
        <v/>
      </c>
      <c r="H302" s="23" t="str">
        <f aca="false">IF(A302="","",N(D302)-N(E302))</f>
        <v/>
      </c>
      <c r="I302" s="24" t="str">
        <f aca="false">IF(OR(A302="",C302=""),"",'AR Invoices'!$B$4-G302)</f>
        <v/>
      </c>
      <c r="J302" s="25" t="str">
        <f aca="false">IF(OR(A302="",H302=0),"",IF(I302&lt;=0,"Not due",IF(I302&lt;=30,"0-30",IF(I302&lt;=60,"31-60",IF(I302&lt;=90,"61-90",IF(I302&lt;=180,"91-180","Over 180"))))))</f>
        <v/>
      </c>
      <c r="L302" s="26" t="str">
        <f aca="false">IF(A302="","",IF(COUNTIF($A$7:A302,A302)=1,MAX($L$6:L301)+1,""))</f>
        <v/>
      </c>
    </row>
    <row r="303" customFormat="false" ht="15" hidden="false" customHeight="true" outlineLevel="0" collapsed="false">
      <c r="A303" s="27"/>
      <c r="B303" s="27"/>
      <c r="C303" s="28"/>
      <c r="D303" s="29"/>
      <c r="E303" s="29"/>
      <c r="F303" s="30"/>
      <c r="G303" s="22" t="str">
        <f aca="false">IF(C303="","",C303+N(F303))</f>
        <v/>
      </c>
      <c r="H303" s="23" t="str">
        <f aca="false">IF(A303="","",N(D303)-N(E303))</f>
        <v/>
      </c>
      <c r="I303" s="24" t="str">
        <f aca="false">IF(OR(A303="",C303=""),"",'AR Invoices'!$B$4-G303)</f>
        <v/>
      </c>
      <c r="J303" s="25" t="str">
        <f aca="false">IF(OR(A303="",H303=0),"",IF(I303&lt;=0,"Not due",IF(I303&lt;=30,"0-30",IF(I303&lt;=60,"31-60",IF(I303&lt;=90,"61-90",IF(I303&lt;=180,"91-180","Over 180"))))))</f>
        <v/>
      </c>
      <c r="L303" s="26" t="str">
        <f aca="false">IF(A303="","",IF(COUNTIF($A$7:A303,A303)=1,MAX($L$6:L302)+1,""))</f>
        <v/>
      </c>
    </row>
    <row r="304" customFormat="false" ht="15" hidden="false" customHeight="true" outlineLevel="0" collapsed="false">
      <c r="A304" s="27"/>
      <c r="B304" s="27"/>
      <c r="C304" s="28"/>
      <c r="D304" s="29"/>
      <c r="E304" s="29"/>
      <c r="F304" s="30"/>
      <c r="G304" s="22" t="str">
        <f aca="false">IF(C304="","",C304+N(F304))</f>
        <v/>
      </c>
      <c r="H304" s="23" t="str">
        <f aca="false">IF(A304="","",N(D304)-N(E304))</f>
        <v/>
      </c>
      <c r="I304" s="24" t="str">
        <f aca="false">IF(OR(A304="",C304=""),"",'AR Invoices'!$B$4-G304)</f>
        <v/>
      </c>
      <c r="J304" s="25" t="str">
        <f aca="false">IF(OR(A304="",H304=0),"",IF(I304&lt;=0,"Not due",IF(I304&lt;=30,"0-30",IF(I304&lt;=60,"31-60",IF(I304&lt;=90,"61-90",IF(I304&lt;=180,"91-180","Over 180"))))))</f>
        <v/>
      </c>
      <c r="L304" s="26" t="str">
        <f aca="false">IF(A304="","",IF(COUNTIF($A$7:A304,A304)=1,MAX($L$6:L303)+1,""))</f>
        <v/>
      </c>
    </row>
    <row r="305" customFormat="false" ht="15" hidden="false" customHeight="true" outlineLevel="0" collapsed="false">
      <c r="A305" s="27"/>
      <c r="B305" s="27"/>
      <c r="C305" s="28"/>
      <c r="D305" s="29"/>
      <c r="E305" s="29"/>
      <c r="F305" s="30"/>
      <c r="G305" s="22" t="str">
        <f aca="false">IF(C305="","",C305+N(F305))</f>
        <v/>
      </c>
      <c r="H305" s="23" t="str">
        <f aca="false">IF(A305="","",N(D305)-N(E305))</f>
        <v/>
      </c>
      <c r="I305" s="24" t="str">
        <f aca="false">IF(OR(A305="",C305=""),"",'AR Invoices'!$B$4-G305)</f>
        <v/>
      </c>
      <c r="J305" s="25" t="str">
        <f aca="false">IF(OR(A305="",H305=0),"",IF(I305&lt;=0,"Not due",IF(I305&lt;=30,"0-30",IF(I305&lt;=60,"31-60",IF(I305&lt;=90,"61-90",IF(I305&lt;=180,"91-180","Over 180"))))))</f>
        <v/>
      </c>
      <c r="L305" s="26" t="str">
        <f aca="false">IF(A305="","",IF(COUNTIF($A$7:A305,A305)=1,MAX($L$6:L304)+1,""))</f>
        <v/>
      </c>
    </row>
    <row r="306" customFormat="false" ht="15" hidden="false" customHeight="true" outlineLevel="0" collapsed="false">
      <c r="A306" s="27"/>
      <c r="B306" s="27"/>
      <c r="C306" s="28"/>
      <c r="D306" s="29"/>
      <c r="E306" s="29"/>
      <c r="F306" s="30"/>
      <c r="G306" s="22" t="str">
        <f aca="false">IF(C306="","",C306+N(F306))</f>
        <v/>
      </c>
      <c r="H306" s="23" t="str">
        <f aca="false">IF(A306="","",N(D306)-N(E306))</f>
        <v/>
      </c>
      <c r="I306" s="24" t="str">
        <f aca="false">IF(OR(A306="",C306=""),"",'AR Invoices'!$B$4-G306)</f>
        <v/>
      </c>
      <c r="J306" s="25" t="str">
        <f aca="false">IF(OR(A306="",H306=0),"",IF(I306&lt;=0,"Not due",IF(I306&lt;=30,"0-30",IF(I306&lt;=60,"31-60",IF(I306&lt;=90,"61-90",IF(I306&lt;=180,"91-180","Over 180"))))))</f>
        <v/>
      </c>
      <c r="L306" s="26" t="str">
        <f aca="false">IF(A306="","",IF(COUNTIF($A$7:A306,A306)=1,MAX($L$6:L305)+1,""))</f>
        <v/>
      </c>
    </row>
    <row r="307" customFormat="false" ht="15" hidden="false" customHeight="true" outlineLevel="0" collapsed="false">
      <c r="A307" s="27"/>
      <c r="B307" s="27"/>
      <c r="C307" s="28"/>
      <c r="D307" s="29"/>
      <c r="E307" s="29"/>
      <c r="F307" s="30"/>
      <c r="G307" s="22" t="str">
        <f aca="false">IF(C307="","",C307+N(F307))</f>
        <v/>
      </c>
      <c r="H307" s="23" t="str">
        <f aca="false">IF(A307="","",N(D307)-N(E307))</f>
        <v/>
      </c>
      <c r="I307" s="24" t="str">
        <f aca="false">IF(OR(A307="",C307=""),"",'AR Invoices'!$B$4-G307)</f>
        <v/>
      </c>
      <c r="J307" s="25" t="str">
        <f aca="false">IF(OR(A307="",H307=0),"",IF(I307&lt;=0,"Not due",IF(I307&lt;=30,"0-30",IF(I307&lt;=60,"31-60",IF(I307&lt;=90,"61-90",IF(I307&lt;=180,"91-180","Over 180"))))))</f>
        <v/>
      </c>
      <c r="L307" s="26" t="str">
        <f aca="false">IF(A307="","",IF(COUNTIF($A$7:A307,A307)=1,MAX($L$6:L306)+1,""))</f>
        <v/>
      </c>
    </row>
    <row r="308" customFormat="false" ht="15" hidden="false" customHeight="true" outlineLevel="0" collapsed="false">
      <c r="A308" s="27"/>
      <c r="B308" s="27"/>
      <c r="C308" s="28"/>
      <c r="D308" s="29"/>
      <c r="E308" s="29"/>
      <c r="F308" s="30"/>
      <c r="G308" s="22" t="str">
        <f aca="false">IF(C308="","",C308+N(F308))</f>
        <v/>
      </c>
      <c r="H308" s="23" t="str">
        <f aca="false">IF(A308="","",N(D308)-N(E308))</f>
        <v/>
      </c>
      <c r="I308" s="24" t="str">
        <f aca="false">IF(OR(A308="",C308=""),"",'AR Invoices'!$B$4-G308)</f>
        <v/>
      </c>
      <c r="J308" s="25" t="str">
        <f aca="false">IF(OR(A308="",H308=0),"",IF(I308&lt;=0,"Not due",IF(I308&lt;=30,"0-30",IF(I308&lt;=60,"31-60",IF(I308&lt;=90,"61-90",IF(I308&lt;=180,"91-180","Over 180"))))))</f>
        <v/>
      </c>
      <c r="L308" s="26" t="str">
        <f aca="false">IF(A308="","",IF(COUNTIF($A$7:A308,A308)=1,MAX($L$6:L307)+1,""))</f>
        <v/>
      </c>
    </row>
    <row r="309" customFormat="false" ht="15" hidden="false" customHeight="true" outlineLevel="0" collapsed="false">
      <c r="A309" s="27"/>
      <c r="B309" s="27"/>
      <c r="C309" s="28"/>
      <c r="D309" s="29"/>
      <c r="E309" s="29"/>
      <c r="F309" s="30"/>
      <c r="G309" s="22" t="str">
        <f aca="false">IF(C309="","",C309+N(F309))</f>
        <v/>
      </c>
      <c r="H309" s="23" t="str">
        <f aca="false">IF(A309="","",N(D309)-N(E309))</f>
        <v/>
      </c>
      <c r="I309" s="24" t="str">
        <f aca="false">IF(OR(A309="",C309=""),"",'AR Invoices'!$B$4-G309)</f>
        <v/>
      </c>
      <c r="J309" s="25" t="str">
        <f aca="false">IF(OR(A309="",H309=0),"",IF(I309&lt;=0,"Not due",IF(I309&lt;=30,"0-30",IF(I309&lt;=60,"31-60",IF(I309&lt;=90,"61-90",IF(I309&lt;=180,"91-180","Over 180"))))))</f>
        <v/>
      </c>
      <c r="L309" s="26" t="str">
        <f aca="false">IF(A309="","",IF(COUNTIF($A$7:A309,A309)=1,MAX($L$6:L308)+1,""))</f>
        <v/>
      </c>
    </row>
    <row r="310" customFormat="false" ht="15" hidden="false" customHeight="true" outlineLevel="0" collapsed="false">
      <c r="A310" s="27"/>
      <c r="B310" s="27"/>
      <c r="C310" s="28"/>
      <c r="D310" s="29"/>
      <c r="E310" s="29"/>
      <c r="F310" s="30"/>
      <c r="G310" s="22" t="str">
        <f aca="false">IF(C310="","",C310+N(F310))</f>
        <v/>
      </c>
      <c r="H310" s="23" t="str">
        <f aca="false">IF(A310="","",N(D310)-N(E310))</f>
        <v/>
      </c>
      <c r="I310" s="24" t="str">
        <f aca="false">IF(OR(A310="",C310=""),"",'AR Invoices'!$B$4-G310)</f>
        <v/>
      </c>
      <c r="J310" s="25" t="str">
        <f aca="false">IF(OR(A310="",H310=0),"",IF(I310&lt;=0,"Not due",IF(I310&lt;=30,"0-30",IF(I310&lt;=60,"31-60",IF(I310&lt;=90,"61-90",IF(I310&lt;=180,"91-180","Over 180"))))))</f>
        <v/>
      </c>
      <c r="L310" s="26" t="str">
        <f aca="false">IF(A310="","",IF(COUNTIF($A$7:A310,A310)=1,MAX($L$6:L309)+1,""))</f>
        <v/>
      </c>
    </row>
    <row r="311" customFormat="false" ht="15" hidden="false" customHeight="true" outlineLevel="0" collapsed="false">
      <c r="A311" s="27"/>
      <c r="B311" s="27"/>
      <c r="C311" s="28"/>
      <c r="D311" s="29"/>
      <c r="E311" s="29"/>
      <c r="F311" s="30"/>
      <c r="G311" s="22" t="str">
        <f aca="false">IF(C311="","",C311+N(F311))</f>
        <v/>
      </c>
      <c r="H311" s="23" t="str">
        <f aca="false">IF(A311="","",N(D311)-N(E311))</f>
        <v/>
      </c>
      <c r="I311" s="24" t="str">
        <f aca="false">IF(OR(A311="",C311=""),"",'AR Invoices'!$B$4-G311)</f>
        <v/>
      </c>
      <c r="J311" s="25" t="str">
        <f aca="false">IF(OR(A311="",H311=0),"",IF(I311&lt;=0,"Not due",IF(I311&lt;=30,"0-30",IF(I311&lt;=60,"31-60",IF(I311&lt;=90,"61-90",IF(I311&lt;=180,"91-180","Over 180"))))))</f>
        <v/>
      </c>
      <c r="L311" s="26" t="str">
        <f aca="false">IF(A311="","",IF(COUNTIF($A$7:A311,A311)=1,MAX($L$6:L310)+1,""))</f>
        <v/>
      </c>
    </row>
    <row r="312" customFormat="false" ht="15" hidden="false" customHeight="true" outlineLevel="0" collapsed="false">
      <c r="A312" s="27"/>
      <c r="B312" s="27"/>
      <c r="C312" s="28"/>
      <c r="D312" s="29"/>
      <c r="E312" s="29"/>
      <c r="F312" s="30"/>
      <c r="G312" s="22" t="str">
        <f aca="false">IF(C312="","",C312+N(F312))</f>
        <v/>
      </c>
      <c r="H312" s="23" t="str">
        <f aca="false">IF(A312="","",N(D312)-N(E312))</f>
        <v/>
      </c>
      <c r="I312" s="24" t="str">
        <f aca="false">IF(OR(A312="",C312=""),"",'AR Invoices'!$B$4-G312)</f>
        <v/>
      </c>
      <c r="J312" s="25" t="str">
        <f aca="false">IF(OR(A312="",H312=0),"",IF(I312&lt;=0,"Not due",IF(I312&lt;=30,"0-30",IF(I312&lt;=60,"31-60",IF(I312&lt;=90,"61-90",IF(I312&lt;=180,"91-180","Over 180"))))))</f>
        <v/>
      </c>
      <c r="L312" s="26" t="str">
        <f aca="false">IF(A312="","",IF(COUNTIF($A$7:A312,A312)=1,MAX($L$6:L311)+1,""))</f>
        <v/>
      </c>
    </row>
    <row r="313" customFormat="false" ht="15" hidden="false" customHeight="true" outlineLevel="0" collapsed="false">
      <c r="A313" s="27"/>
      <c r="B313" s="27"/>
      <c r="C313" s="28"/>
      <c r="D313" s="29"/>
      <c r="E313" s="29"/>
      <c r="F313" s="30"/>
      <c r="G313" s="22" t="str">
        <f aca="false">IF(C313="","",C313+N(F313))</f>
        <v/>
      </c>
      <c r="H313" s="23" t="str">
        <f aca="false">IF(A313="","",N(D313)-N(E313))</f>
        <v/>
      </c>
      <c r="I313" s="24" t="str">
        <f aca="false">IF(OR(A313="",C313=""),"",'AR Invoices'!$B$4-G313)</f>
        <v/>
      </c>
      <c r="J313" s="25" t="str">
        <f aca="false">IF(OR(A313="",H313=0),"",IF(I313&lt;=0,"Not due",IF(I313&lt;=30,"0-30",IF(I313&lt;=60,"31-60",IF(I313&lt;=90,"61-90",IF(I313&lt;=180,"91-180","Over 180"))))))</f>
        <v/>
      </c>
      <c r="L313" s="26" t="str">
        <f aca="false">IF(A313="","",IF(COUNTIF($A$7:A313,A313)=1,MAX($L$6:L312)+1,""))</f>
        <v/>
      </c>
    </row>
    <row r="314" customFormat="false" ht="15" hidden="false" customHeight="true" outlineLevel="0" collapsed="false">
      <c r="A314" s="27"/>
      <c r="B314" s="27"/>
      <c r="C314" s="28"/>
      <c r="D314" s="29"/>
      <c r="E314" s="29"/>
      <c r="F314" s="30"/>
      <c r="G314" s="22" t="str">
        <f aca="false">IF(C314="","",C314+N(F314))</f>
        <v/>
      </c>
      <c r="H314" s="23" t="str">
        <f aca="false">IF(A314="","",N(D314)-N(E314))</f>
        <v/>
      </c>
      <c r="I314" s="24" t="str">
        <f aca="false">IF(OR(A314="",C314=""),"",'AR Invoices'!$B$4-G314)</f>
        <v/>
      </c>
      <c r="J314" s="25" t="str">
        <f aca="false">IF(OR(A314="",H314=0),"",IF(I314&lt;=0,"Not due",IF(I314&lt;=30,"0-30",IF(I314&lt;=60,"31-60",IF(I314&lt;=90,"61-90",IF(I314&lt;=180,"91-180","Over 180"))))))</f>
        <v/>
      </c>
      <c r="L314" s="26" t="str">
        <f aca="false">IF(A314="","",IF(COUNTIF($A$7:A314,A314)=1,MAX($L$6:L313)+1,""))</f>
        <v/>
      </c>
    </row>
    <row r="315" customFormat="false" ht="15" hidden="false" customHeight="true" outlineLevel="0" collapsed="false">
      <c r="A315" s="27"/>
      <c r="B315" s="27"/>
      <c r="C315" s="28"/>
      <c r="D315" s="29"/>
      <c r="E315" s="29"/>
      <c r="F315" s="30"/>
      <c r="G315" s="22" t="str">
        <f aca="false">IF(C315="","",C315+N(F315))</f>
        <v/>
      </c>
      <c r="H315" s="23" t="str">
        <f aca="false">IF(A315="","",N(D315)-N(E315))</f>
        <v/>
      </c>
      <c r="I315" s="24" t="str">
        <f aca="false">IF(OR(A315="",C315=""),"",'AR Invoices'!$B$4-G315)</f>
        <v/>
      </c>
      <c r="J315" s="25" t="str">
        <f aca="false">IF(OR(A315="",H315=0),"",IF(I315&lt;=0,"Not due",IF(I315&lt;=30,"0-30",IF(I315&lt;=60,"31-60",IF(I315&lt;=90,"61-90",IF(I315&lt;=180,"91-180","Over 180"))))))</f>
        <v/>
      </c>
      <c r="L315" s="26" t="str">
        <f aca="false">IF(A315="","",IF(COUNTIF($A$7:A315,A315)=1,MAX($L$6:L314)+1,""))</f>
        <v/>
      </c>
    </row>
    <row r="316" customFormat="false" ht="15" hidden="false" customHeight="true" outlineLevel="0" collapsed="false">
      <c r="A316" s="27"/>
      <c r="B316" s="27"/>
      <c r="C316" s="28"/>
      <c r="D316" s="29"/>
      <c r="E316" s="29"/>
      <c r="F316" s="30"/>
      <c r="G316" s="22" t="str">
        <f aca="false">IF(C316="","",C316+N(F316))</f>
        <v/>
      </c>
      <c r="H316" s="23" t="str">
        <f aca="false">IF(A316="","",N(D316)-N(E316))</f>
        <v/>
      </c>
      <c r="I316" s="24" t="str">
        <f aca="false">IF(OR(A316="",C316=""),"",'AR Invoices'!$B$4-G316)</f>
        <v/>
      </c>
      <c r="J316" s="25" t="str">
        <f aca="false">IF(OR(A316="",H316=0),"",IF(I316&lt;=0,"Not due",IF(I316&lt;=30,"0-30",IF(I316&lt;=60,"31-60",IF(I316&lt;=90,"61-90",IF(I316&lt;=180,"91-180","Over 180"))))))</f>
        <v/>
      </c>
      <c r="L316" s="26" t="str">
        <f aca="false">IF(A316="","",IF(COUNTIF($A$7:A316,A316)=1,MAX($L$6:L315)+1,""))</f>
        <v/>
      </c>
    </row>
    <row r="317" customFormat="false" ht="15" hidden="false" customHeight="true" outlineLevel="0" collapsed="false">
      <c r="A317" s="27"/>
      <c r="B317" s="27"/>
      <c r="C317" s="28"/>
      <c r="D317" s="29"/>
      <c r="E317" s="29"/>
      <c r="F317" s="30"/>
      <c r="G317" s="22" t="str">
        <f aca="false">IF(C317="","",C317+N(F317))</f>
        <v/>
      </c>
      <c r="H317" s="23" t="str">
        <f aca="false">IF(A317="","",N(D317)-N(E317))</f>
        <v/>
      </c>
      <c r="I317" s="24" t="str">
        <f aca="false">IF(OR(A317="",C317=""),"",'AR Invoices'!$B$4-G317)</f>
        <v/>
      </c>
      <c r="J317" s="25" t="str">
        <f aca="false">IF(OR(A317="",H317=0),"",IF(I317&lt;=0,"Not due",IF(I317&lt;=30,"0-30",IF(I317&lt;=60,"31-60",IF(I317&lt;=90,"61-90",IF(I317&lt;=180,"91-180","Over 180"))))))</f>
        <v/>
      </c>
      <c r="L317" s="26" t="str">
        <f aca="false">IF(A317="","",IF(COUNTIF($A$7:A317,A317)=1,MAX($L$6:L316)+1,""))</f>
        <v/>
      </c>
    </row>
    <row r="318" customFormat="false" ht="15" hidden="false" customHeight="true" outlineLevel="0" collapsed="false">
      <c r="A318" s="27"/>
      <c r="B318" s="27"/>
      <c r="C318" s="28"/>
      <c r="D318" s="29"/>
      <c r="E318" s="29"/>
      <c r="F318" s="30"/>
      <c r="G318" s="22" t="str">
        <f aca="false">IF(C318="","",C318+N(F318))</f>
        <v/>
      </c>
      <c r="H318" s="23" t="str">
        <f aca="false">IF(A318="","",N(D318)-N(E318))</f>
        <v/>
      </c>
      <c r="I318" s="24" t="str">
        <f aca="false">IF(OR(A318="",C318=""),"",'AR Invoices'!$B$4-G318)</f>
        <v/>
      </c>
      <c r="J318" s="25" t="str">
        <f aca="false">IF(OR(A318="",H318=0),"",IF(I318&lt;=0,"Not due",IF(I318&lt;=30,"0-30",IF(I318&lt;=60,"31-60",IF(I318&lt;=90,"61-90",IF(I318&lt;=180,"91-180","Over 180"))))))</f>
        <v/>
      </c>
      <c r="L318" s="26" t="str">
        <f aca="false">IF(A318="","",IF(COUNTIF($A$7:A318,A318)=1,MAX($L$6:L317)+1,""))</f>
        <v/>
      </c>
    </row>
    <row r="319" customFormat="false" ht="15" hidden="false" customHeight="true" outlineLevel="0" collapsed="false">
      <c r="A319" s="27"/>
      <c r="B319" s="27"/>
      <c r="C319" s="28"/>
      <c r="D319" s="29"/>
      <c r="E319" s="29"/>
      <c r="F319" s="30"/>
      <c r="G319" s="22" t="str">
        <f aca="false">IF(C319="","",C319+N(F319))</f>
        <v/>
      </c>
      <c r="H319" s="23" t="str">
        <f aca="false">IF(A319="","",N(D319)-N(E319))</f>
        <v/>
      </c>
      <c r="I319" s="24" t="str">
        <f aca="false">IF(OR(A319="",C319=""),"",'AR Invoices'!$B$4-G319)</f>
        <v/>
      </c>
      <c r="J319" s="25" t="str">
        <f aca="false">IF(OR(A319="",H319=0),"",IF(I319&lt;=0,"Not due",IF(I319&lt;=30,"0-30",IF(I319&lt;=60,"31-60",IF(I319&lt;=90,"61-90",IF(I319&lt;=180,"91-180","Over 180"))))))</f>
        <v/>
      </c>
      <c r="L319" s="26" t="str">
        <f aca="false">IF(A319="","",IF(COUNTIF($A$7:A319,A319)=1,MAX($L$6:L318)+1,""))</f>
        <v/>
      </c>
    </row>
    <row r="320" customFormat="false" ht="15" hidden="false" customHeight="true" outlineLevel="0" collapsed="false">
      <c r="A320" s="27"/>
      <c r="B320" s="27"/>
      <c r="C320" s="28"/>
      <c r="D320" s="29"/>
      <c r="E320" s="29"/>
      <c r="F320" s="30"/>
      <c r="G320" s="22" t="str">
        <f aca="false">IF(C320="","",C320+N(F320))</f>
        <v/>
      </c>
      <c r="H320" s="23" t="str">
        <f aca="false">IF(A320="","",N(D320)-N(E320))</f>
        <v/>
      </c>
      <c r="I320" s="24" t="str">
        <f aca="false">IF(OR(A320="",C320=""),"",'AR Invoices'!$B$4-G320)</f>
        <v/>
      </c>
      <c r="J320" s="25" t="str">
        <f aca="false">IF(OR(A320="",H320=0),"",IF(I320&lt;=0,"Not due",IF(I320&lt;=30,"0-30",IF(I320&lt;=60,"31-60",IF(I320&lt;=90,"61-90",IF(I320&lt;=180,"91-180","Over 180"))))))</f>
        <v/>
      </c>
      <c r="L320" s="26" t="str">
        <f aca="false">IF(A320="","",IF(COUNTIF($A$7:A320,A320)=1,MAX($L$6:L319)+1,""))</f>
        <v/>
      </c>
    </row>
    <row r="321" customFormat="false" ht="15" hidden="false" customHeight="true" outlineLevel="0" collapsed="false">
      <c r="A321" s="27"/>
      <c r="B321" s="27"/>
      <c r="C321" s="28"/>
      <c r="D321" s="29"/>
      <c r="E321" s="29"/>
      <c r="F321" s="30"/>
      <c r="G321" s="22" t="str">
        <f aca="false">IF(C321="","",C321+N(F321))</f>
        <v/>
      </c>
      <c r="H321" s="23" t="str">
        <f aca="false">IF(A321="","",N(D321)-N(E321))</f>
        <v/>
      </c>
      <c r="I321" s="24" t="str">
        <f aca="false">IF(OR(A321="",C321=""),"",'AR Invoices'!$B$4-G321)</f>
        <v/>
      </c>
      <c r="J321" s="25" t="str">
        <f aca="false">IF(OR(A321="",H321=0),"",IF(I321&lt;=0,"Not due",IF(I321&lt;=30,"0-30",IF(I321&lt;=60,"31-60",IF(I321&lt;=90,"61-90",IF(I321&lt;=180,"91-180","Over 180"))))))</f>
        <v/>
      </c>
      <c r="L321" s="26" t="str">
        <f aca="false">IF(A321="","",IF(COUNTIF($A$7:A321,A321)=1,MAX($L$6:L320)+1,""))</f>
        <v/>
      </c>
    </row>
    <row r="322" customFormat="false" ht="15" hidden="false" customHeight="true" outlineLevel="0" collapsed="false">
      <c r="A322" s="27"/>
      <c r="B322" s="27"/>
      <c r="C322" s="28"/>
      <c r="D322" s="29"/>
      <c r="E322" s="29"/>
      <c r="F322" s="30"/>
      <c r="G322" s="22" t="str">
        <f aca="false">IF(C322="","",C322+N(F322))</f>
        <v/>
      </c>
      <c r="H322" s="23" t="str">
        <f aca="false">IF(A322="","",N(D322)-N(E322))</f>
        <v/>
      </c>
      <c r="I322" s="24" t="str">
        <f aca="false">IF(OR(A322="",C322=""),"",'AR Invoices'!$B$4-G322)</f>
        <v/>
      </c>
      <c r="J322" s="25" t="str">
        <f aca="false">IF(OR(A322="",H322=0),"",IF(I322&lt;=0,"Not due",IF(I322&lt;=30,"0-30",IF(I322&lt;=60,"31-60",IF(I322&lt;=90,"61-90",IF(I322&lt;=180,"91-180","Over 180"))))))</f>
        <v/>
      </c>
      <c r="L322" s="26" t="str">
        <f aca="false">IF(A322="","",IF(COUNTIF($A$7:A322,A322)=1,MAX($L$6:L321)+1,""))</f>
        <v/>
      </c>
    </row>
    <row r="323" customFormat="false" ht="15" hidden="false" customHeight="true" outlineLevel="0" collapsed="false">
      <c r="A323" s="27"/>
      <c r="B323" s="27"/>
      <c r="C323" s="28"/>
      <c r="D323" s="29"/>
      <c r="E323" s="29"/>
      <c r="F323" s="30"/>
      <c r="G323" s="22" t="str">
        <f aca="false">IF(C323="","",C323+N(F323))</f>
        <v/>
      </c>
      <c r="H323" s="23" t="str">
        <f aca="false">IF(A323="","",N(D323)-N(E323))</f>
        <v/>
      </c>
      <c r="I323" s="24" t="str">
        <f aca="false">IF(OR(A323="",C323=""),"",'AR Invoices'!$B$4-G323)</f>
        <v/>
      </c>
      <c r="J323" s="25" t="str">
        <f aca="false">IF(OR(A323="",H323=0),"",IF(I323&lt;=0,"Not due",IF(I323&lt;=30,"0-30",IF(I323&lt;=60,"31-60",IF(I323&lt;=90,"61-90",IF(I323&lt;=180,"91-180","Over 180"))))))</f>
        <v/>
      </c>
      <c r="L323" s="26" t="str">
        <f aca="false">IF(A323="","",IF(COUNTIF($A$7:A323,A323)=1,MAX($L$6:L322)+1,""))</f>
        <v/>
      </c>
    </row>
    <row r="324" customFormat="false" ht="15" hidden="false" customHeight="true" outlineLevel="0" collapsed="false">
      <c r="A324" s="27"/>
      <c r="B324" s="27"/>
      <c r="C324" s="28"/>
      <c r="D324" s="29"/>
      <c r="E324" s="29"/>
      <c r="F324" s="30"/>
      <c r="G324" s="22" t="str">
        <f aca="false">IF(C324="","",C324+N(F324))</f>
        <v/>
      </c>
      <c r="H324" s="23" t="str">
        <f aca="false">IF(A324="","",N(D324)-N(E324))</f>
        <v/>
      </c>
      <c r="I324" s="24" t="str">
        <f aca="false">IF(OR(A324="",C324=""),"",'AR Invoices'!$B$4-G324)</f>
        <v/>
      </c>
      <c r="J324" s="25" t="str">
        <f aca="false">IF(OR(A324="",H324=0),"",IF(I324&lt;=0,"Not due",IF(I324&lt;=30,"0-30",IF(I324&lt;=60,"31-60",IF(I324&lt;=90,"61-90",IF(I324&lt;=180,"91-180","Over 180"))))))</f>
        <v/>
      </c>
      <c r="L324" s="26" t="str">
        <f aca="false">IF(A324="","",IF(COUNTIF($A$7:A324,A324)=1,MAX($L$6:L323)+1,""))</f>
        <v/>
      </c>
    </row>
    <row r="325" customFormat="false" ht="15" hidden="false" customHeight="true" outlineLevel="0" collapsed="false">
      <c r="A325" s="27"/>
      <c r="B325" s="27"/>
      <c r="C325" s="28"/>
      <c r="D325" s="29"/>
      <c r="E325" s="29"/>
      <c r="F325" s="30"/>
      <c r="G325" s="22" t="str">
        <f aca="false">IF(C325="","",C325+N(F325))</f>
        <v/>
      </c>
      <c r="H325" s="23" t="str">
        <f aca="false">IF(A325="","",N(D325)-N(E325))</f>
        <v/>
      </c>
      <c r="I325" s="24" t="str">
        <f aca="false">IF(OR(A325="",C325=""),"",'AR Invoices'!$B$4-G325)</f>
        <v/>
      </c>
      <c r="J325" s="25" t="str">
        <f aca="false">IF(OR(A325="",H325=0),"",IF(I325&lt;=0,"Not due",IF(I325&lt;=30,"0-30",IF(I325&lt;=60,"31-60",IF(I325&lt;=90,"61-90",IF(I325&lt;=180,"91-180","Over 180"))))))</f>
        <v/>
      </c>
      <c r="L325" s="26" t="str">
        <f aca="false">IF(A325="","",IF(COUNTIF($A$7:A325,A325)=1,MAX($L$6:L324)+1,""))</f>
        <v/>
      </c>
    </row>
    <row r="326" customFormat="false" ht="15" hidden="false" customHeight="true" outlineLevel="0" collapsed="false">
      <c r="A326" s="27"/>
      <c r="B326" s="27"/>
      <c r="C326" s="28"/>
      <c r="D326" s="29"/>
      <c r="E326" s="29"/>
      <c r="F326" s="30"/>
      <c r="G326" s="22" t="str">
        <f aca="false">IF(C326="","",C326+N(F326))</f>
        <v/>
      </c>
      <c r="H326" s="23" t="str">
        <f aca="false">IF(A326="","",N(D326)-N(E326))</f>
        <v/>
      </c>
      <c r="I326" s="24" t="str">
        <f aca="false">IF(OR(A326="",C326=""),"",'AR Invoices'!$B$4-G326)</f>
        <v/>
      </c>
      <c r="J326" s="25" t="str">
        <f aca="false">IF(OR(A326="",H326=0),"",IF(I326&lt;=0,"Not due",IF(I326&lt;=30,"0-30",IF(I326&lt;=60,"31-60",IF(I326&lt;=90,"61-90",IF(I326&lt;=180,"91-180","Over 180"))))))</f>
        <v/>
      </c>
      <c r="L326" s="26" t="str">
        <f aca="false">IF(A326="","",IF(COUNTIF($A$7:A326,A326)=1,MAX($L$6:L325)+1,""))</f>
        <v/>
      </c>
    </row>
    <row r="327" customFormat="false" ht="15" hidden="false" customHeight="true" outlineLevel="0" collapsed="false">
      <c r="A327" s="27"/>
      <c r="B327" s="27"/>
      <c r="C327" s="28"/>
      <c r="D327" s="29"/>
      <c r="E327" s="29"/>
      <c r="F327" s="30"/>
      <c r="G327" s="22" t="str">
        <f aca="false">IF(C327="","",C327+N(F327))</f>
        <v/>
      </c>
      <c r="H327" s="23" t="str">
        <f aca="false">IF(A327="","",N(D327)-N(E327))</f>
        <v/>
      </c>
      <c r="I327" s="24" t="str">
        <f aca="false">IF(OR(A327="",C327=""),"",'AR Invoices'!$B$4-G327)</f>
        <v/>
      </c>
      <c r="J327" s="25" t="str">
        <f aca="false">IF(OR(A327="",H327=0),"",IF(I327&lt;=0,"Not due",IF(I327&lt;=30,"0-30",IF(I327&lt;=60,"31-60",IF(I327&lt;=90,"61-90",IF(I327&lt;=180,"91-180","Over 180"))))))</f>
        <v/>
      </c>
      <c r="L327" s="26" t="str">
        <f aca="false">IF(A327="","",IF(COUNTIF($A$7:A327,A327)=1,MAX($L$6:L326)+1,""))</f>
        <v/>
      </c>
    </row>
    <row r="328" customFormat="false" ht="15" hidden="false" customHeight="true" outlineLevel="0" collapsed="false">
      <c r="A328" s="27"/>
      <c r="B328" s="27"/>
      <c r="C328" s="28"/>
      <c r="D328" s="29"/>
      <c r="E328" s="29"/>
      <c r="F328" s="30"/>
      <c r="G328" s="22" t="str">
        <f aca="false">IF(C328="","",C328+N(F328))</f>
        <v/>
      </c>
      <c r="H328" s="23" t="str">
        <f aca="false">IF(A328="","",N(D328)-N(E328))</f>
        <v/>
      </c>
      <c r="I328" s="24" t="str">
        <f aca="false">IF(OR(A328="",C328=""),"",'AR Invoices'!$B$4-G328)</f>
        <v/>
      </c>
      <c r="J328" s="25" t="str">
        <f aca="false">IF(OR(A328="",H328=0),"",IF(I328&lt;=0,"Not due",IF(I328&lt;=30,"0-30",IF(I328&lt;=60,"31-60",IF(I328&lt;=90,"61-90",IF(I328&lt;=180,"91-180","Over 180"))))))</f>
        <v/>
      </c>
      <c r="L328" s="26" t="str">
        <f aca="false">IF(A328="","",IF(COUNTIF($A$7:A328,A328)=1,MAX($L$6:L327)+1,""))</f>
        <v/>
      </c>
    </row>
    <row r="329" customFormat="false" ht="15" hidden="false" customHeight="true" outlineLevel="0" collapsed="false">
      <c r="A329" s="27"/>
      <c r="B329" s="27"/>
      <c r="C329" s="28"/>
      <c r="D329" s="29"/>
      <c r="E329" s="29"/>
      <c r="F329" s="30"/>
      <c r="G329" s="22" t="str">
        <f aca="false">IF(C329="","",C329+N(F329))</f>
        <v/>
      </c>
      <c r="H329" s="23" t="str">
        <f aca="false">IF(A329="","",N(D329)-N(E329))</f>
        <v/>
      </c>
      <c r="I329" s="24" t="str">
        <f aca="false">IF(OR(A329="",C329=""),"",'AR Invoices'!$B$4-G329)</f>
        <v/>
      </c>
      <c r="J329" s="25" t="str">
        <f aca="false">IF(OR(A329="",H329=0),"",IF(I329&lt;=0,"Not due",IF(I329&lt;=30,"0-30",IF(I329&lt;=60,"31-60",IF(I329&lt;=90,"61-90",IF(I329&lt;=180,"91-180","Over 180"))))))</f>
        <v/>
      </c>
      <c r="L329" s="26" t="str">
        <f aca="false">IF(A329="","",IF(COUNTIF($A$7:A329,A329)=1,MAX($L$6:L328)+1,""))</f>
        <v/>
      </c>
    </row>
    <row r="330" customFormat="false" ht="15" hidden="false" customHeight="true" outlineLevel="0" collapsed="false">
      <c r="A330" s="27"/>
      <c r="B330" s="27"/>
      <c r="C330" s="28"/>
      <c r="D330" s="29"/>
      <c r="E330" s="29"/>
      <c r="F330" s="30"/>
      <c r="G330" s="22" t="str">
        <f aca="false">IF(C330="","",C330+N(F330))</f>
        <v/>
      </c>
      <c r="H330" s="23" t="str">
        <f aca="false">IF(A330="","",N(D330)-N(E330))</f>
        <v/>
      </c>
      <c r="I330" s="24" t="str">
        <f aca="false">IF(OR(A330="",C330=""),"",'AR Invoices'!$B$4-G330)</f>
        <v/>
      </c>
      <c r="J330" s="25" t="str">
        <f aca="false">IF(OR(A330="",H330=0),"",IF(I330&lt;=0,"Not due",IF(I330&lt;=30,"0-30",IF(I330&lt;=60,"31-60",IF(I330&lt;=90,"61-90",IF(I330&lt;=180,"91-180","Over 180"))))))</f>
        <v/>
      </c>
      <c r="L330" s="26" t="str">
        <f aca="false">IF(A330="","",IF(COUNTIF($A$7:A330,A330)=1,MAX($L$6:L329)+1,""))</f>
        <v/>
      </c>
    </row>
    <row r="331" customFormat="false" ht="15" hidden="false" customHeight="true" outlineLevel="0" collapsed="false">
      <c r="A331" s="27"/>
      <c r="B331" s="27"/>
      <c r="C331" s="28"/>
      <c r="D331" s="29"/>
      <c r="E331" s="29"/>
      <c r="F331" s="30"/>
      <c r="G331" s="22" t="str">
        <f aca="false">IF(C331="","",C331+N(F331))</f>
        <v/>
      </c>
      <c r="H331" s="23" t="str">
        <f aca="false">IF(A331="","",N(D331)-N(E331))</f>
        <v/>
      </c>
      <c r="I331" s="24" t="str">
        <f aca="false">IF(OR(A331="",C331=""),"",'AR Invoices'!$B$4-G331)</f>
        <v/>
      </c>
      <c r="J331" s="25" t="str">
        <f aca="false">IF(OR(A331="",H331=0),"",IF(I331&lt;=0,"Not due",IF(I331&lt;=30,"0-30",IF(I331&lt;=60,"31-60",IF(I331&lt;=90,"61-90",IF(I331&lt;=180,"91-180","Over 180"))))))</f>
        <v/>
      </c>
      <c r="L331" s="26" t="str">
        <f aca="false">IF(A331="","",IF(COUNTIF($A$7:A331,A331)=1,MAX($L$6:L330)+1,""))</f>
        <v/>
      </c>
    </row>
    <row r="332" customFormat="false" ht="15" hidden="false" customHeight="true" outlineLevel="0" collapsed="false">
      <c r="A332" s="27"/>
      <c r="B332" s="27"/>
      <c r="C332" s="28"/>
      <c r="D332" s="29"/>
      <c r="E332" s="29"/>
      <c r="F332" s="30"/>
      <c r="G332" s="22" t="str">
        <f aca="false">IF(C332="","",C332+N(F332))</f>
        <v/>
      </c>
      <c r="H332" s="23" t="str">
        <f aca="false">IF(A332="","",N(D332)-N(E332))</f>
        <v/>
      </c>
      <c r="I332" s="24" t="str">
        <f aca="false">IF(OR(A332="",C332=""),"",'AR Invoices'!$B$4-G332)</f>
        <v/>
      </c>
      <c r="J332" s="25" t="str">
        <f aca="false">IF(OR(A332="",H332=0),"",IF(I332&lt;=0,"Not due",IF(I332&lt;=30,"0-30",IF(I332&lt;=60,"31-60",IF(I332&lt;=90,"61-90",IF(I332&lt;=180,"91-180","Over 180"))))))</f>
        <v/>
      </c>
      <c r="L332" s="26" t="str">
        <f aca="false">IF(A332="","",IF(COUNTIF($A$7:A332,A332)=1,MAX($L$6:L331)+1,""))</f>
        <v/>
      </c>
    </row>
    <row r="333" customFormat="false" ht="15" hidden="false" customHeight="true" outlineLevel="0" collapsed="false">
      <c r="A333" s="27"/>
      <c r="B333" s="27"/>
      <c r="C333" s="28"/>
      <c r="D333" s="29"/>
      <c r="E333" s="29"/>
      <c r="F333" s="30"/>
      <c r="G333" s="22" t="str">
        <f aca="false">IF(C333="","",C333+N(F333))</f>
        <v/>
      </c>
      <c r="H333" s="23" t="str">
        <f aca="false">IF(A333="","",N(D333)-N(E333))</f>
        <v/>
      </c>
      <c r="I333" s="24" t="str">
        <f aca="false">IF(OR(A333="",C333=""),"",'AR Invoices'!$B$4-G333)</f>
        <v/>
      </c>
      <c r="J333" s="25" t="str">
        <f aca="false">IF(OR(A333="",H333=0),"",IF(I333&lt;=0,"Not due",IF(I333&lt;=30,"0-30",IF(I333&lt;=60,"31-60",IF(I333&lt;=90,"61-90",IF(I333&lt;=180,"91-180","Over 180"))))))</f>
        <v/>
      </c>
      <c r="L333" s="26" t="str">
        <f aca="false">IF(A333="","",IF(COUNTIF($A$7:A333,A333)=1,MAX($L$6:L332)+1,""))</f>
        <v/>
      </c>
    </row>
    <row r="334" customFormat="false" ht="15" hidden="false" customHeight="true" outlineLevel="0" collapsed="false">
      <c r="A334" s="27"/>
      <c r="B334" s="27"/>
      <c r="C334" s="28"/>
      <c r="D334" s="29"/>
      <c r="E334" s="29"/>
      <c r="F334" s="30"/>
      <c r="G334" s="22" t="str">
        <f aca="false">IF(C334="","",C334+N(F334))</f>
        <v/>
      </c>
      <c r="H334" s="23" t="str">
        <f aca="false">IF(A334="","",N(D334)-N(E334))</f>
        <v/>
      </c>
      <c r="I334" s="24" t="str">
        <f aca="false">IF(OR(A334="",C334=""),"",'AR Invoices'!$B$4-G334)</f>
        <v/>
      </c>
      <c r="J334" s="25" t="str">
        <f aca="false">IF(OR(A334="",H334=0),"",IF(I334&lt;=0,"Not due",IF(I334&lt;=30,"0-30",IF(I334&lt;=60,"31-60",IF(I334&lt;=90,"61-90",IF(I334&lt;=180,"91-180","Over 180"))))))</f>
        <v/>
      </c>
      <c r="L334" s="26" t="str">
        <f aca="false">IF(A334="","",IF(COUNTIF($A$7:A334,A334)=1,MAX($L$6:L333)+1,""))</f>
        <v/>
      </c>
    </row>
    <row r="335" customFormat="false" ht="15" hidden="false" customHeight="true" outlineLevel="0" collapsed="false">
      <c r="A335" s="27"/>
      <c r="B335" s="27"/>
      <c r="C335" s="28"/>
      <c r="D335" s="29"/>
      <c r="E335" s="29"/>
      <c r="F335" s="30"/>
      <c r="G335" s="22" t="str">
        <f aca="false">IF(C335="","",C335+N(F335))</f>
        <v/>
      </c>
      <c r="H335" s="23" t="str">
        <f aca="false">IF(A335="","",N(D335)-N(E335))</f>
        <v/>
      </c>
      <c r="I335" s="24" t="str">
        <f aca="false">IF(OR(A335="",C335=""),"",'AR Invoices'!$B$4-G335)</f>
        <v/>
      </c>
      <c r="J335" s="25" t="str">
        <f aca="false">IF(OR(A335="",H335=0),"",IF(I335&lt;=0,"Not due",IF(I335&lt;=30,"0-30",IF(I335&lt;=60,"31-60",IF(I335&lt;=90,"61-90",IF(I335&lt;=180,"91-180","Over 180"))))))</f>
        <v/>
      </c>
      <c r="L335" s="26" t="str">
        <f aca="false">IF(A335="","",IF(COUNTIF($A$7:A335,A335)=1,MAX($L$6:L334)+1,""))</f>
        <v/>
      </c>
    </row>
    <row r="336" customFormat="false" ht="15" hidden="false" customHeight="true" outlineLevel="0" collapsed="false">
      <c r="A336" s="27"/>
      <c r="B336" s="27"/>
      <c r="C336" s="28"/>
      <c r="D336" s="29"/>
      <c r="E336" s="29"/>
      <c r="F336" s="30"/>
      <c r="G336" s="22" t="str">
        <f aca="false">IF(C336="","",C336+N(F336))</f>
        <v/>
      </c>
      <c r="H336" s="23" t="str">
        <f aca="false">IF(A336="","",N(D336)-N(E336))</f>
        <v/>
      </c>
      <c r="I336" s="24" t="str">
        <f aca="false">IF(OR(A336="",C336=""),"",'AR Invoices'!$B$4-G336)</f>
        <v/>
      </c>
      <c r="J336" s="25" t="str">
        <f aca="false">IF(OR(A336="",H336=0),"",IF(I336&lt;=0,"Not due",IF(I336&lt;=30,"0-30",IF(I336&lt;=60,"31-60",IF(I336&lt;=90,"61-90",IF(I336&lt;=180,"91-180","Over 180"))))))</f>
        <v/>
      </c>
      <c r="L336" s="26" t="str">
        <f aca="false">IF(A336="","",IF(COUNTIF($A$7:A336,A336)=1,MAX($L$6:L335)+1,""))</f>
        <v/>
      </c>
    </row>
    <row r="337" customFormat="false" ht="15" hidden="false" customHeight="true" outlineLevel="0" collapsed="false">
      <c r="A337" s="27"/>
      <c r="B337" s="27"/>
      <c r="C337" s="28"/>
      <c r="D337" s="29"/>
      <c r="E337" s="29"/>
      <c r="F337" s="30"/>
      <c r="G337" s="22" t="str">
        <f aca="false">IF(C337="","",C337+N(F337))</f>
        <v/>
      </c>
      <c r="H337" s="23" t="str">
        <f aca="false">IF(A337="","",N(D337)-N(E337))</f>
        <v/>
      </c>
      <c r="I337" s="24" t="str">
        <f aca="false">IF(OR(A337="",C337=""),"",'AR Invoices'!$B$4-G337)</f>
        <v/>
      </c>
      <c r="J337" s="25" t="str">
        <f aca="false">IF(OR(A337="",H337=0),"",IF(I337&lt;=0,"Not due",IF(I337&lt;=30,"0-30",IF(I337&lt;=60,"31-60",IF(I337&lt;=90,"61-90",IF(I337&lt;=180,"91-180","Over 180"))))))</f>
        <v/>
      </c>
      <c r="L337" s="26" t="str">
        <f aca="false">IF(A337="","",IF(COUNTIF($A$7:A337,A337)=1,MAX($L$6:L336)+1,""))</f>
        <v/>
      </c>
    </row>
    <row r="338" customFormat="false" ht="15" hidden="false" customHeight="true" outlineLevel="0" collapsed="false">
      <c r="A338" s="27"/>
      <c r="B338" s="27"/>
      <c r="C338" s="28"/>
      <c r="D338" s="29"/>
      <c r="E338" s="29"/>
      <c r="F338" s="30"/>
      <c r="G338" s="22" t="str">
        <f aca="false">IF(C338="","",C338+N(F338))</f>
        <v/>
      </c>
      <c r="H338" s="23" t="str">
        <f aca="false">IF(A338="","",N(D338)-N(E338))</f>
        <v/>
      </c>
      <c r="I338" s="24" t="str">
        <f aca="false">IF(OR(A338="",C338=""),"",'AR Invoices'!$B$4-G338)</f>
        <v/>
      </c>
      <c r="J338" s="25" t="str">
        <f aca="false">IF(OR(A338="",H338=0),"",IF(I338&lt;=0,"Not due",IF(I338&lt;=30,"0-30",IF(I338&lt;=60,"31-60",IF(I338&lt;=90,"61-90",IF(I338&lt;=180,"91-180","Over 180"))))))</f>
        <v/>
      </c>
      <c r="L338" s="26" t="str">
        <f aca="false">IF(A338="","",IF(COUNTIF($A$7:A338,A338)=1,MAX($L$6:L337)+1,""))</f>
        <v/>
      </c>
    </row>
    <row r="339" customFormat="false" ht="15" hidden="false" customHeight="true" outlineLevel="0" collapsed="false">
      <c r="A339" s="27"/>
      <c r="B339" s="27"/>
      <c r="C339" s="28"/>
      <c r="D339" s="29"/>
      <c r="E339" s="29"/>
      <c r="F339" s="30"/>
      <c r="G339" s="22" t="str">
        <f aca="false">IF(C339="","",C339+N(F339))</f>
        <v/>
      </c>
      <c r="H339" s="23" t="str">
        <f aca="false">IF(A339="","",N(D339)-N(E339))</f>
        <v/>
      </c>
      <c r="I339" s="24" t="str">
        <f aca="false">IF(OR(A339="",C339=""),"",'AR Invoices'!$B$4-G339)</f>
        <v/>
      </c>
      <c r="J339" s="25" t="str">
        <f aca="false">IF(OR(A339="",H339=0),"",IF(I339&lt;=0,"Not due",IF(I339&lt;=30,"0-30",IF(I339&lt;=60,"31-60",IF(I339&lt;=90,"61-90",IF(I339&lt;=180,"91-180","Over 180"))))))</f>
        <v/>
      </c>
      <c r="L339" s="26" t="str">
        <f aca="false">IF(A339="","",IF(COUNTIF($A$7:A339,A339)=1,MAX($L$6:L338)+1,""))</f>
        <v/>
      </c>
    </row>
    <row r="340" customFormat="false" ht="15" hidden="false" customHeight="true" outlineLevel="0" collapsed="false">
      <c r="A340" s="27"/>
      <c r="B340" s="27"/>
      <c r="C340" s="28"/>
      <c r="D340" s="29"/>
      <c r="E340" s="29"/>
      <c r="F340" s="30"/>
      <c r="G340" s="22" t="str">
        <f aca="false">IF(C340="","",C340+N(F340))</f>
        <v/>
      </c>
      <c r="H340" s="23" t="str">
        <f aca="false">IF(A340="","",N(D340)-N(E340))</f>
        <v/>
      </c>
      <c r="I340" s="24" t="str">
        <f aca="false">IF(OR(A340="",C340=""),"",'AR Invoices'!$B$4-G340)</f>
        <v/>
      </c>
      <c r="J340" s="25" t="str">
        <f aca="false">IF(OR(A340="",H340=0),"",IF(I340&lt;=0,"Not due",IF(I340&lt;=30,"0-30",IF(I340&lt;=60,"31-60",IF(I340&lt;=90,"61-90",IF(I340&lt;=180,"91-180","Over 180"))))))</f>
        <v/>
      </c>
      <c r="L340" s="26" t="str">
        <f aca="false">IF(A340="","",IF(COUNTIF($A$7:A340,A340)=1,MAX($L$6:L339)+1,""))</f>
        <v/>
      </c>
    </row>
    <row r="341" customFormat="false" ht="15" hidden="false" customHeight="true" outlineLevel="0" collapsed="false">
      <c r="A341" s="27"/>
      <c r="B341" s="27"/>
      <c r="C341" s="28"/>
      <c r="D341" s="29"/>
      <c r="E341" s="29"/>
      <c r="F341" s="30"/>
      <c r="G341" s="22" t="str">
        <f aca="false">IF(C341="","",C341+N(F341))</f>
        <v/>
      </c>
      <c r="H341" s="23" t="str">
        <f aca="false">IF(A341="","",N(D341)-N(E341))</f>
        <v/>
      </c>
      <c r="I341" s="24" t="str">
        <f aca="false">IF(OR(A341="",C341=""),"",'AR Invoices'!$B$4-G341)</f>
        <v/>
      </c>
      <c r="J341" s="25" t="str">
        <f aca="false">IF(OR(A341="",H341=0),"",IF(I341&lt;=0,"Not due",IF(I341&lt;=30,"0-30",IF(I341&lt;=60,"31-60",IF(I341&lt;=90,"61-90",IF(I341&lt;=180,"91-180","Over 180"))))))</f>
        <v/>
      </c>
      <c r="L341" s="26" t="str">
        <f aca="false">IF(A341="","",IF(COUNTIF($A$7:A341,A341)=1,MAX($L$6:L340)+1,""))</f>
        <v/>
      </c>
    </row>
    <row r="342" customFormat="false" ht="15" hidden="false" customHeight="true" outlineLevel="0" collapsed="false">
      <c r="A342" s="27"/>
      <c r="B342" s="27"/>
      <c r="C342" s="28"/>
      <c r="D342" s="29"/>
      <c r="E342" s="29"/>
      <c r="F342" s="30"/>
      <c r="G342" s="22" t="str">
        <f aca="false">IF(C342="","",C342+N(F342))</f>
        <v/>
      </c>
      <c r="H342" s="23" t="str">
        <f aca="false">IF(A342="","",N(D342)-N(E342))</f>
        <v/>
      </c>
      <c r="I342" s="24" t="str">
        <f aca="false">IF(OR(A342="",C342=""),"",'AR Invoices'!$B$4-G342)</f>
        <v/>
      </c>
      <c r="J342" s="25" t="str">
        <f aca="false">IF(OR(A342="",H342=0),"",IF(I342&lt;=0,"Not due",IF(I342&lt;=30,"0-30",IF(I342&lt;=60,"31-60",IF(I342&lt;=90,"61-90",IF(I342&lt;=180,"91-180","Over 180"))))))</f>
        <v/>
      </c>
      <c r="L342" s="26" t="str">
        <f aca="false">IF(A342="","",IF(COUNTIF($A$7:A342,A342)=1,MAX($L$6:L341)+1,""))</f>
        <v/>
      </c>
    </row>
    <row r="343" customFormat="false" ht="15" hidden="false" customHeight="true" outlineLevel="0" collapsed="false">
      <c r="A343" s="27"/>
      <c r="B343" s="27"/>
      <c r="C343" s="28"/>
      <c r="D343" s="29"/>
      <c r="E343" s="29"/>
      <c r="F343" s="30"/>
      <c r="G343" s="22" t="str">
        <f aca="false">IF(C343="","",C343+N(F343))</f>
        <v/>
      </c>
      <c r="H343" s="23" t="str">
        <f aca="false">IF(A343="","",N(D343)-N(E343))</f>
        <v/>
      </c>
      <c r="I343" s="24" t="str">
        <f aca="false">IF(OR(A343="",C343=""),"",'AR Invoices'!$B$4-G343)</f>
        <v/>
      </c>
      <c r="J343" s="25" t="str">
        <f aca="false">IF(OR(A343="",H343=0),"",IF(I343&lt;=0,"Not due",IF(I343&lt;=30,"0-30",IF(I343&lt;=60,"31-60",IF(I343&lt;=90,"61-90",IF(I343&lt;=180,"91-180","Over 180"))))))</f>
        <v/>
      </c>
      <c r="L343" s="26" t="str">
        <f aca="false">IF(A343="","",IF(COUNTIF($A$7:A343,A343)=1,MAX($L$6:L342)+1,""))</f>
        <v/>
      </c>
    </row>
    <row r="344" customFormat="false" ht="15" hidden="false" customHeight="true" outlineLevel="0" collapsed="false">
      <c r="A344" s="27"/>
      <c r="B344" s="27"/>
      <c r="C344" s="28"/>
      <c r="D344" s="29"/>
      <c r="E344" s="29"/>
      <c r="F344" s="30"/>
      <c r="G344" s="22" t="str">
        <f aca="false">IF(C344="","",C344+N(F344))</f>
        <v/>
      </c>
      <c r="H344" s="23" t="str">
        <f aca="false">IF(A344="","",N(D344)-N(E344))</f>
        <v/>
      </c>
      <c r="I344" s="24" t="str">
        <f aca="false">IF(OR(A344="",C344=""),"",'AR Invoices'!$B$4-G344)</f>
        <v/>
      </c>
      <c r="J344" s="25" t="str">
        <f aca="false">IF(OR(A344="",H344=0),"",IF(I344&lt;=0,"Not due",IF(I344&lt;=30,"0-30",IF(I344&lt;=60,"31-60",IF(I344&lt;=90,"61-90",IF(I344&lt;=180,"91-180","Over 180"))))))</f>
        <v/>
      </c>
      <c r="L344" s="26" t="str">
        <f aca="false">IF(A344="","",IF(COUNTIF($A$7:A344,A344)=1,MAX($L$6:L343)+1,""))</f>
        <v/>
      </c>
    </row>
    <row r="345" customFormat="false" ht="15" hidden="false" customHeight="true" outlineLevel="0" collapsed="false">
      <c r="A345" s="27"/>
      <c r="B345" s="27"/>
      <c r="C345" s="28"/>
      <c r="D345" s="29"/>
      <c r="E345" s="29"/>
      <c r="F345" s="30"/>
      <c r="G345" s="22" t="str">
        <f aca="false">IF(C345="","",C345+N(F345))</f>
        <v/>
      </c>
      <c r="H345" s="23" t="str">
        <f aca="false">IF(A345="","",N(D345)-N(E345))</f>
        <v/>
      </c>
      <c r="I345" s="24" t="str">
        <f aca="false">IF(OR(A345="",C345=""),"",'AR Invoices'!$B$4-G345)</f>
        <v/>
      </c>
      <c r="J345" s="25" t="str">
        <f aca="false">IF(OR(A345="",H345=0),"",IF(I345&lt;=0,"Not due",IF(I345&lt;=30,"0-30",IF(I345&lt;=60,"31-60",IF(I345&lt;=90,"61-90",IF(I345&lt;=180,"91-180","Over 180"))))))</f>
        <v/>
      </c>
      <c r="L345" s="26" t="str">
        <f aca="false">IF(A345="","",IF(COUNTIF($A$7:A345,A345)=1,MAX($L$6:L344)+1,""))</f>
        <v/>
      </c>
    </row>
    <row r="346" customFormat="false" ht="15" hidden="false" customHeight="true" outlineLevel="0" collapsed="false">
      <c r="A346" s="27"/>
      <c r="B346" s="27"/>
      <c r="C346" s="28"/>
      <c r="D346" s="29"/>
      <c r="E346" s="29"/>
      <c r="F346" s="30"/>
      <c r="G346" s="22" t="str">
        <f aca="false">IF(C346="","",C346+N(F346))</f>
        <v/>
      </c>
      <c r="H346" s="23" t="str">
        <f aca="false">IF(A346="","",N(D346)-N(E346))</f>
        <v/>
      </c>
      <c r="I346" s="24" t="str">
        <f aca="false">IF(OR(A346="",C346=""),"",'AR Invoices'!$B$4-G346)</f>
        <v/>
      </c>
      <c r="J346" s="25" t="str">
        <f aca="false">IF(OR(A346="",H346=0),"",IF(I346&lt;=0,"Not due",IF(I346&lt;=30,"0-30",IF(I346&lt;=60,"31-60",IF(I346&lt;=90,"61-90",IF(I346&lt;=180,"91-180","Over 180"))))))</f>
        <v/>
      </c>
      <c r="L346" s="26" t="str">
        <f aca="false">IF(A346="","",IF(COUNTIF($A$7:A346,A346)=1,MAX($L$6:L345)+1,""))</f>
        <v/>
      </c>
    </row>
    <row r="347" customFormat="false" ht="15" hidden="false" customHeight="true" outlineLevel="0" collapsed="false">
      <c r="A347" s="27"/>
      <c r="B347" s="27"/>
      <c r="C347" s="28"/>
      <c r="D347" s="29"/>
      <c r="E347" s="29"/>
      <c r="F347" s="30"/>
      <c r="G347" s="22" t="str">
        <f aca="false">IF(C347="","",C347+N(F347))</f>
        <v/>
      </c>
      <c r="H347" s="23" t="str">
        <f aca="false">IF(A347="","",N(D347)-N(E347))</f>
        <v/>
      </c>
      <c r="I347" s="24" t="str">
        <f aca="false">IF(OR(A347="",C347=""),"",'AR Invoices'!$B$4-G347)</f>
        <v/>
      </c>
      <c r="J347" s="25" t="str">
        <f aca="false">IF(OR(A347="",H347=0),"",IF(I347&lt;=0,"Not due",IF(I347&lt;=30,"0-30",IF(I347&lt;=60,"31-60",IF(I347&lt;=90,"61-90",IF(I347&lt;=180,"91-180","Over 180"))))))</f>
        <v/>
      </c>
      <c r="L347" s="26" t="str">
        <f aca="false">IF(A347="","",IF(COUNTIF($A$7:A347,A347)=1,MAX($L$6:L346)+1,""))</f>
        <v/>
      </c>
    </row>
    <row r="348" customFormat="false" ht="15" hidden="false" customHeight="true" outlineLevel="0" collapsed="false">
      <c r="A348" s="27"/>
      <c r="B348" s="27"/>
      <c r="C348" s="28"/>
      <c r="D348" s="29"/>
      <c r="E348" s="29"/>
      <c r="F348" s="30"/>
      <c r="G348" s="22" t="str">
        <f aca="false">IF(C348="","",C348+N(F348))</f>
        <v/>
      </c>
      <c r="H348" s="23" t="str">
        <f aca="false">IF(A348="","",N(D348)-N(E348))</f>
        <v/>
      </c>
      <c r="I348" s="24" t="str">
        <f aca="false">IF(OR(A348="",C348=""),"",'AR Invoices'!$B$4-G348)</f>
        <v/>
      </c>
      <c r="J348" s="25" t="str">
        <f aca="false">IF(OR(A348="",H348=0),"",IF(I348&lt;=0,"Not due",IF(I348&lt;=30,"0-30",IF(I348&lt;=60,"31-60",IF(I348&lt;=90,"61-90",IF(I348&lt;=180,"91-180","Over 180"))))))</f>
        <v/>
      </c>
      <c r="L348" s="26" t="str">
        <f aca="false">IF(A348="","",IF(COUNTIF($A$7:A348,A348)=1,MAX($L$6:L347)+1,""))</f>
        <v/>
      </c>
    </row>
    <row r="349" customFormat="false" ht="15" hidden="false" customHeight="true" outlineLevel="0" collapsed="false">
      <c r="A349" s="27"/>
      <c r="B349" s="27"/>
      <c r="C349" s="28"/>
      <c r="D349" s="29"/>
      <c r="E349" s="29"/>
      <c r="F349" s="30"/>
      <c r="G349" s="22" t="str">
        <f aca="false">IF(C349="","",C349+N(F349))</f>
        <v/>
      </c>
      <c r="H349" s="23" t="str">
        <f aca="false">IF(A349="","",N(D349)-N(E349))</f>
        <v/>
      </c>
      <c r="I349" s="24" t="str">
        <f aca="false">IF(OR(A349="",C349=""),"",'AR Invoices'!$B$4-G349)</f>
        <v/>
      </c>
      <c r="J349" s="25" t="str">
        <f aca="false">IF(OR(A349="",H349=0),"",IF(I349&lt;=0,"Not due",IF(I349&lt;=30,"0-30",IF(I349&lt;=60,"31-60",IF(I349&lt;=90,"61-90",IF(I349&lt;=180,"91-180","Over 180"))))))</f>
        <v/>
      </c>
      <c r="L349" s="26" t="str">
        <f aca="false">IF(A349="","",IF(COUNTIF($A$7:A349,A349)=1,MAX($L$6:L348)+1,""))</f>
        <v/>
      </c>
    </row>
    <row r="350" customFormat="false" ht="15" hidden="false" customHeight="true" outlineLevel="0" collapsed="false">
      <c r="A350" s="27"/>
      <c r="B350" s="27"/>
      <c r="C350" s="28"/>
      <c r="D350" s="29"/>
      <c r="E350" s="29"/>
      <c r="F350" s="30"/>
      <c r="G350" s="22" t="str">
        <f aca="false">IF(C350="","",C350+N(F350))</f>
        <v/>
      </c>
      <c r="H350" s="23" t="str">
        <f aca="false">IF(A350="","",N(D350)-N(E350))</f>
        <v/>
      </c>
      <c r="I350" s="24" t="str">
        <f aca="false">IF(OR(A350="",C350=""),"",'AR Invoices'!$B$4-G350)</f>
        <v/>
      </c>
      <c r="J350" s="25" t="str">
        <f aca="false">IF(OR(A350="",H350=0),"",IF(I350&lt;=0,"Not due",IF(I350&lt;=30,"0-30",IF(I350&lt;=60,"31-60",IF(I350&lt;=90,"61-90",IF(I350&lt;=180,"91-180","Over 180"))))))</f>
        <v/>
      </c>
      <c r="L350" s="26" t="str">
        <f aca="false">IF(A350="","",IF(COUNTIF($A$7:A350,A350)=1,MAX($L$6:L349)+1,""))</f>
        <v/>
      </c>
    </row>
    <row r="351" customFormat="false" ht="15" hidden="false" customHeight="true" outlineLevel="0" collapsed="false">
      <c r="A351" s="27"/>
      <c r="B351" s="27"/>
      <c r="C351" s="28"/>
      <c r="D351" s="29"/>
      <c r="E351" s="29"/>
      <c r="F351" s="30"/>
      <c r="G351" s="22" t="str">
        <f aca="false">IF(C351="","",C351+N(F351))</f>
        <v/>
      </c>
      <c r="H351" s="23" t="str">
        <f aca="false">IF(A351="","",N(D351)-N(E351))</f>
        <v/>
      </c>
      <c r="I351" s="24" t="str">
        <f aca="false">IF(OR(A351="",C351=""),"",'AR Invoices'!$B$4-G351)</f>
        <v/>
      </c>
      <c r="J351" s="25" t="str">
        <f aca="false">IF(OR(A351="",H351=0),"",IF(I351&lt;=0,"Not due",IF(I351&lt;=30,"0-30",IF(I351&lt;=60,"31-60",IF(I351&lt;=90,"61-90",IF(I351&lt;=180,"91-180","Over 180"))))))</f>
        <v/>
      </c>
      <c r="L351" s="26" t="str">
        <f aca="false">IF(A351="","",IF(COUNTIF($A$7:A351,A351)=1,MAX($L$6:L350)+1,""))</f>
        <v/>
      </c>
    </row>
    <row r="352" customFormat="false" ht="15" hidden="false" customHeight="true" outlineLevel="0" collapsed="false">
      <c r="A352" s="27"/>
      <c r="B352" s="27"/>
      <c r="C352" s="28"/>
      <c r="D352" s="29"/>
      <c r="E352" s="29"/>
      <c r="F352" s="30"/>
      <c r="G352" s="22" t="str">
        <f aca="false">IF(C352="","",C352+N(F352))</f>
        <v/>
      </c>
      <c r="H352" s="23" t="str">
        <f aca="false">IF(A352="","",N(D352)-N(E352))</f>
        <v/>
      </c>
      <c r="I352" s="24" t="str">
        <f aca="false">IF(OR(A352="",C352=""),"",'AR Invoices'!$B$4-G352)</f>
        <v/>
      </c>
      <c r="J352" s="25" t="str">
        <f aca="false">IF(OR(A352="",H352=0),"",IF(I352&lt;=0,"Not due",IF(I352&lt;=30,"0-30",IF(I352&lt;=60,"31-60",IF(I352&lt;=90,"61-90",IF(I352&lt;=180,"91-180","Over 180"))))))</f>
        <v/>
      </c>
      <c r="L352" s="26" t="str">
        <f aca="false">IF(A352="","",IF(COUNTIF($A$7:A352,A352)=1,MAX($L$6:L351)+1,""))</f>
        <v/>
      </c>
    </row>
    <row r="353" customFormat="false" ht="15" hidden="false" customHeight="true" outlineLevel="0" collapsed="false">
      <c r="A353" s="27"/>
      <c r="B353" s="27"/>
      <c r="C353" s="28"/>
      <c r="D353" s="29"/>
      <c r="E353" s="29"/>
      <c r="F353" s="30"/>
      <c r="G353" s="22" t="str">
        <f aca="false">IF(C353="","",C353+N(F353))</f>
        <v/>
      </c>
      <c r="H353" s="23" t="str">
        <f aca="false">IF(A353="","",N(D353)-N(E353))</f>
        <v/>
      </c>
      <c r="I353" s="24" t="str">
        <f aca="false">IF(OR(A353="",C353=""),"",'AR Invoices'!$B$4-G353)</f>
        <v/>
      </c>
      <c r="J353" s="25" t="str">
        <f aca="false">IF(OR(A353="",H353=0),"",IF(I353&lt;=0,"Not due",IF(I353&lt;=30,"0-30",IF(I353&lt;=60,"31-60",IF(I353&lt;=90,"61-90",IF(I353&lt;=180,"91-180","Over 180"))))))</f>
        <v/>
      </c>
      <c r="L353" s="26" t="str">
        <f aca="false">IF(A353="","",IF(COUNTIF($A$7:A353,A353)=1,MAX($L$6:L352)+1,""))</f>
        <v/>
      </c>
    </row>
    <row r="354" customFormat="false" ht="15" hidden="false" customHeight="true" outlineLevel="0" collapsed="false">
      <c r="A354" s="27"/>
      <c r="B354" s="27"/>
      <c r="C354" s="28"/>
      <c r="D354" s="29"/>
      <c r="E354" s="29"/>
      <c r="F354" s="30"/>
      <c r="G354" s="22" t="str">
        <f aca="false">IF(C354="","",C354+N(F354))</f>
        <v/>
      </c>
      <c r="H354" s="23" t="str">
        <f aca="false">IF(A354="","",N(D354)-N(E354))</f>
        <v/>
      </c>
      <c r="I354" s="24" t="str">
        <f aca="false">IF(OR(A354="",C354=""),"",'AR Invoices'!$B$4-G354)</f>
        <v/>
      </c>
      <c r="J354" s="25" t="str">
        <f aca="false">IF(OR(A354="",H354=0),"",IF(I354&lt;=0,"Not due",IF(I354&lt;=30,"0-30",IF(I354&lt;=60,"31-60",IF(I354&lt;=90,"61-90",IF(I354&lt;=180,"91-180","Over 180"))))))</f>
        <v/>
      </c>
      <c r="L354" s="26" t="str">
        <f aca="false">IF(A354="","",IF(COUNTIF($A$7:A354,A354)=1,MAX($L$6:L353)+1,""))</f>
        <v/>
      </c>
    </row>
    <row r="355" customFormat="false" ht="15" hidden="false" customHeight="true" outlineLevel="0" collapsed="false">
      <c r="A355" s="27"/>
      <c r="B355" s="27"/>
      <c r="C355" s="28"/>
      <c r="D355" s="29"/>
      <c r="E355" s="29"/>
      <c r="F355" s="30"/>
      <c r="G355" s="22" t="str">
        <f aca="false">IF(C355="","",C355+N(F355))</f>
        <v/>
      </c>
      <c r="H355" s="23" t="str">
        <f aca="false">IF(A355="","",N(D355)-N(E355))</f>
        <v/>
      </c>
      <c r="I355" s="24" t="str">
        <f aca="false">IF(OR(A355="",C355=""),"",'AR Invoices'!$B$4-G355)</f>
        <v/>
      </c>
      <c r="J355" s="25" t="str">
        <f aca="false">IF(OR(A355="",H355=0),"",IF(I355&lt;=0,"Not due",IF(I355&lt;=30,"0-30",IF(I355&lt;=60,"31-60",IF(I355&lt;=90,"61-90",IF(I355&lt;=180,"91-180","Over 180"))))))</f>
        <v/>
      </c>
      <c r="L355" s="26" t="str">
        <f aca="false">IF(A355="","",IF(COUNTIF($A$7:A355,A355)=1,MAX($L$6:L354)+1,""))</f>
        <v/>
      </c>
    </row>
    <row r="356" customFormat="false" ht="15" hidden="false" customHeight="true" outlineLevel="0" collapsed="false">
      <c r="A356" s="27"/>
      <c r="B356" s="27"/>
      <c r="C356" s="28"/>
      <c r="D356" s="29"/>
      <c r="E356" s="29"/>
      <c r="F356" s="30"/>
      <c r="G356" s="22" t="str">
        <f aca="false">IF(C356="","",C356+N(F356))</f>
        <v/>
      </c>
      <c r="H356" s="23" t="str">
        <f aca="false">IF(A356="","",N(D356)-N(E356))</f>
        <v/>
      </c>
      <c r="I356" s="24" t="str">
        <f aca="false">IF(OR(A356="",C356=""),"",'AR Invoices'!$B$4-G356)</f>
        <v/>
      </c>
      <c r="J356" s="25" t="str">
        <f aca="false">IF(OR(A356="",H356=0),"",IF(I356&lt;=0,"Not due",IF(I356&lt;=30,"0-30",IF(I356&lt;=60,"31-60",IF(I356&lt;=90,"61-90",IF(I356&lt;=180,"91-180","Over 180"))))))</f>
        <v/>
      </c>
      <c r="L356" s="26" t="str">
        <f aca="false">IF(A356="","",IF(COUNTIF($A$7:A356,A356)=1,MAX($L$6:L355)+1,""))</f>
        <v/>
      </c>
    </row>
    <row r="357" customFormat="false" ht="15" hidden="false" customHeight="true" outlineLevel="0" collapsed="false">
      <c r="A357" s="27"/>
      <c r="B357" s="27"/>
      <c r="C357" s="28"/>
      <c r="D357" s="29"/>
      <c r="E357" s="29"/>
      <c r="F357" s="30"/>
      <c r="G357" s="22" t="str">
        <f aca="false">IF(C357="","",C357+N(F357))</f>
        <v/>
      </c>
      <c r="H357" s="23" t="str">
        <f aca="false">IF(A357="","",N(D357)-N(E357))</f>
        <v/>
      </c>
      <c r="I357" s="24" t="str">
        <f aca="false">IF(OR(A357="",C357=""),"",'AR Invoices'!$B$4-G357)</f>
        <v/>
      </c>
      <c r="J357" s="25" t="str">
        <f aca="false">IF(OR(A357="",H357=0),"",IF(I357&lt;=0,"Not due",IF(I357&lt;=30,"0-30",IF(I357&lt;=60,"31-60",IF(I357&lt;=90,"61-90",IF(I357&lt;=180,"91-180","Over 180"))))))</f>
        <v/>
      </c>
      <c r="L357" s="26" t="str">
        <f aca="false">IF(A357="","",IF(COUNTIF($A$7:A357,A357)=1,MAX($L$6:L356)+1,""))</f>
        <v/>
      </c>
    </row>
    <row r="358" customFormat="false" ht="15" hidden="false" customHeight="true" outlineLevel="0" collapsed="false">
      <c r="A358" s="27"/>
      <c r="B358" s="27"/>
      <c r="C358" s="28"/>
      <c r="D358" s="29"/>
      <c r="E358" s="29"/>
      <c r="F358" s="30"/>
      <c r="G358" s="22" t="str">
        <f aca="false">IF(C358="","",C358+N(F358))</f>
        <v/>
      </c>
      <c r="H358" s="23" t="str">
        <f aca="false">IF(A358="","",N(D358)-N(E358))</f>
        <v/>
      </c>
      <c r="I358" s="24" t="str">
        <f aca="false">IF(OR(A358="",C358=""),"",'AR Invoices'!$B$4-G358)</f>
        <v/>
      </c>
      <c r="J358" s="25" t="str">
        <f aca="false">IF(OR(A358="",H358=0),"",IF(I358&lt;=0,"Not due",IF(I358&lt;=30,"0-30",IF(I358&lt;=60,"31-60",IF(I358&lt;=90,"61-90",IF(I358&lt;=180,"91-180","Over 180"))))))</f>
        <v/>
      </c>
      <c r="L358" s="26" t="str">
        <f aca="false">IF(A358="","",IF(COUNTIF($A$7:A358,A358)=1,MAX($L$6:L357)+1,""))</f>
        <v/>
      </c>
    </row>
    <row r="359" customFormat="false" ht="15" hidden="false" customHeight="true" outlineLevel="0" collapsed="false">
      <c r="A359" s="27"/>
      <c r="B359" s="27"/>
      <c r="C359" s="28"/>
      <c r="D359" s="29"/>
      <c r="E359" s="29"/>
      <c r="F359" s="30"/>
      <c r="G359" s="22" t="str">
        <f aca="false">IF(C359="","",C359+N(F359))</f>
        <v/>
      </c>
      <c r="H359" s="23" t="str">
        <f aca="false">IF(A359="","",N(D359)-N(E359))</f>
        <v/>
      </c>
      <c r="I359" s="24" t="str">
        <f aca="false">IF(OR(A359="",C359=""),"",'AR Invoices'!$B$4-G359)</f>
        <v/>
      </c>
      <c r="J359" s="25" t="str">
        <f aca="false">IF(OR(A359="",H359=0),"",IF(I359&lt;=0,"Not due",IF(I359&lt;=30,"0-30",IF(I359&lt;=60,"31-60",IF(I359&lt;=90,"61-90",IF(I359&lt;=180,"91-180","Over 180"))))))</f>
        <v/>
      </c>
      <c r="L359" s="26" t="str">
        <f aca="false">IF(A359="","",IF(COUNTIF($A$7:A359,A359)=1,MAX($L$6:L358)+1,""))</f>
        <v/>
      </c>
    </row>
    <row r="360" customFormat="false" ht="15" hidden="false" customHeight="true" outlineLevel="0" collapsed="false">
      <c r="A360" s="27"/>
      <c r="B360" s="27"/>
      <c r="C360" s="28"/>
      <c r="D360" s="29"/>
      <c r="E360" s="29"/>
      <c r="F360" s="30"/>
      <c r="G360" s="22" t="str">
        <f aca="false">IF(C360="","",C360+N(F360))</f>
        <v/>
      </c>
      <c r="H360" s="23" t="str">
        <f aca="false">IF(A360="","",N(D360)-N(E360))</f>
        <v/>
      </c>
      <c r="I360" s="24" t="str">
        <f aca="false">IF(OR(A360="",C360=""),"",'AR Invoices'!$B$4-G360)</f>
        <v/>
      </c>
      <c r="J360" s="25" t="str">
        <f aca="false">IF(OR(A360="",H360=0),"",IF(I360&lt;=0,"Not due",IF(I360&lt;=30,"0-30",IF(I360&lt;=60,"31-60",IF(I360&lt;=90,"61-90",IF(I360&lt;=180,"91-180","Over 180"))))))</f>
        <v/>
      </c>
      <c r="L360" s="26" t="str">
        <f aca="false">IF(A360="","",IF(COUNTIF($A$7:A360,A360)=1,MAX($L$6:L359)+1,""))</f>
        <v/>
      </c>
    </row>
    <row r="361" customFormat="false" ht="15" hidden="false" customHeight="true" outlineLevel="0" collapsed="false">
      <c r="A361" s="27"/>
      <c r="B361" s="27"/>
      <c r="C361" s="28"/>
      <c r="D361" s="29"/>
      <c r="E361" s="29"/>
      <c r="F361" s="30"/>
      <c r="G361" s="22" t="str">
        <f aca="false">IF(C361="","",C361+N(F361))</f>
        <v/>
      </c>
      <c r="H361" s="23" t="str">
        <f aca="false">IF(A361="","",N(D361)-N(E361))</f>
        <v/>
      </c>
      <c r="I361" s="24" t="str">
        <f aca="false">IF(OR(A361="",C361=""),"",'AR Invoices'!$B$4-G361)</f>
        <v/>
      </c>
      <c r="J361" s="25" t="str">
        <f aca="false">IF(OR(A361="",H361=0),"",IF(I361&lt;=0,"Not due",IF(I361&lt;=30,"0-30",IF(I361&lt;=60,"31-60",IF(I361&lt;=90,"61-90",IF(I361&lt;=180,"91-180","Over 180"))))))</f>
        <v/>
      </c>
      <c r="L361" s="26" t="str">
        <f aca="false">IF(A361="","",IF(COUNTIF($A$7:A361,A361)=1,MAX($L$6:L360)+1,""))</f>
        <v/>
      </c>
    </row>
    <row r="362" customFormat="false" ht="15" hidden="false" customHeight="true" outlineLevel="0" collapsed="false">
      <c r="A362" s="27"/>
      <c r="B362" s="27"/>
      <c r="C362" s="28"/>
      <c r="D362" s="29"/>
      <c r="E362" s="29"/>
      <c r="F362" s="30"/>
      <c r="G362" s="22" t="str">
        <f aca="false">IF(C362="","",C362+N(F362))</f>
        <v/>
      </c>
      <c r="H362" s="23" t="str">
        <f aca="false">IF(A362="","",N(D362)-N(E362))</f>
        <v/>
      </c>
      <c r="I362" s="24" t="str">
        <f aca="false">IF(OR(A362="",C362=""),"",'AR Invoices'!$B$4-G362)</f>
        <v/>
      </c>
      <c r="J362" s="25" t="str">
        <f aca="false">IF(OR(A362="",H362=0),"",IF(I362&lt;=0,"Not due",IF(I362&lt;=30,"0-30",IF(I362&lt;=60,"31-60",IF(I362&lt;=90,"61-90",IF(I362&lt;=180,"91-180","Over 180"))))))</f>
        <v/>
      </c>
      <c r="L362" s="26" t="str">
        <f aca="false">IF(A362="","",IF(COUNTIF($A$7:A362,A362)=1,MAX($L$6:L361)+1,""))</f>
        <v/>
      </c>
    </row>
    <row r="363" customFormat="false" ht="15" hidden="false" customHeight="true" outlineLevel="0" collapsed="false">
      <c r="A363" s="27"/>
      <c r="B363" s="27"/>
      <c r="C363" s="28"/>
      <c r="D363" s="29"/>
      <c r="E363" s="29"/>
      <c r="F363" s="30"/>
      <c r="G363" s="22" t="str">
        <f aca="false">IF(C363="","",C363+N(F363))</f>
        <v/>
      </c>
      <c r="H363" s="23" t="str">
        <f aca="false">IF(A363="","",N(D363)-N(E363))</f>
        <v/>
      </c>
      <c r="I363" s="24" t="str">
        <f aca="false">IF(OR(A363="",C363=""),"",'AR Invoices'!$B$4-G363)</f>
        <v/>
      </c>
      <c r="J363" s="25" t="str">
        <f aca="false">IF(OR(A363="",H363=0),"",IF(I363&lt;=0,"Not due",IF(I363&lt;=30,"0-30",IF(I363&lt;=60,"31-60",IF(I363&lt;=90,"61-90",IF(I363&lt;=180,"91-180","Over 180"))))))</f>
        <v/>
      </c>
      <c r="L363" s="26" t="str">
        <f aca="false">IF(A363="","",IF(COUNTIF($A$7:A363,A363)=1,MAX($L$6:L362)+1,""))</f>
        <v/>
      </c>
    </row>
    <row r="364" customFormat="false" ht="15" hidden="false" customHeight="true" outlineLevel="0" collapsed="false">
      <c r="A364" s="27"/>
      <c r="B364" s="27"/>
      <c r="C364" s="28"/>
      <c r="D364" s="29"/>
      <c r="E364" s="29"/>
      <c r="F364" s="30"/>
      <c r="G364" s="22" t="str">
        <f aca="false">IF(C364="","",C364+N(F364))</f>
        <v/>
      </c>
      <c r="H364" s="23" t="str">
        <f aca="false">IF(A364="","",N(D364)-N(E364))</f>
        <v/>
      </c>
      <c r="I364" s="24" t="str">
        <f aca="false">IF(OR(A364="",C364=""),"",'AR Invoices'!$B$4-G364)</f>
        <v/>
      </c>
      <c r="J364" s="25" t="str">
        <f aca="false">IF(OR(A364="",H364=0),"",IF(I364&lt;=0,"Not due",IF(I364&lt;=30,"0-30",IF(I364&lt;=60,"31-60",IF(I364&lt;=90,"61-90",IF(I364&lt;=180,"91-180","Over 180"))))))</f>
        <v/>
      </c>
      <c r="L364" s="26" t="str">
        <f aca="false">IF(A364="","",IF(COUNTIF($A$7:A364,A364)=1,MAX($L$6:L363)+1,""))</f>
        <v/>
      </c>
    </row>
    <row r="365" customFormat="false" ht="15" hidden="false" customHeight="true" outlineLevel="0" collapsed="false">
      <c r="A365" s="27"/>
      <c r="B365" s="27"/>
      <c r="C365" s="28"/>
      <c r="D365" s="29"/>
      <c r="E365" s="29"/>
      <c r="F365" s="30"/>
      <c r="G365" s="22" t="str">
        <f aca="false">IF(C365="","",C365+N(F365))</f>
        <v/>
      </c>
      <c r="H365" s="23" t="str">
        <f aca="false">IF(A365="","",N(D365)-N(E365))</f>
        <v/>
      </c>
      <c r="I365" s="24" t="str">
        <f aca="false">IF(OR(A365="",C365=""),"",'AR Invoices'!$B$4-G365)</f>
        <v/>
      </c>
      <c r="J365" s="25" t="str">
        <f aca="false">IF(OR(A365="",H365=0),"",IF(I365&lt;=0,"Not due",IF(I365&lt;=30,"0-30",IF(I365&lt;=60,"31-60",IF(I365&lt;=90,"61-90",IF(I365&lt;=180,"91-180","Over 180"))))))</f>
        <v/>
      </c>
      <c r="L365" s="26" t="str">
        <f aca="false">IF(A365="","",IF(COUNTIF($A$7:A365,A365)=1,MAX($L$6:L364)+1,""))</f>
        <v/>
      </c>
    </row>
    <row r="366" customFormat="false" ht="15" hidden="false" customHeight="true" outlineLevel="0" collapsed="false">
      <c r="A366" s="27"/>
      <c r="B366" s="27"/>
      <c r="C366" s="28"/>
      <c r="D366" s="29"/>
      <c r="E366" s="29"/>
      <c r="F366" s="30"/>
      <c r="G366" s="22" t="str">
        <f aca="false">IF(C366="","",C366+N(F366))</f>
        <v/>
      </c>
      <c r="H366" s="23" t="str">
        <f aca="false">IF(A366="","",N(D366)-N(E366))</f>
        <v/>
      </c>
      <c r="I366" s="24" t="str">
        <f aca="false">IF(OR(A366="",C366=""),"",'AR Invoices'!$B$4-G366)</f>
        <v/>
      </c>
      <c r="J366" s="25" t="str">
        <f aca="false">IF(OR(A366="",H366=0),"",IF(I366&lt;=0,"Not due",IF(I366&lt;=30,"0-30",IF(I366&lt;=60,"31-60",IF(I366&lt;=90,"61-90",IF(I366&lt;=180,"91-180","Over 180"))))))</f>
        <v/>
      </c>
      <c r="L366" s="26" t="str">
        <f aca="false">IF(A366="","",IF(COUNTIF($A$7:A366,A366)=1,MAX($L$6:L365)+1,""))</f>
        <v/>
      </c>
    </row>
    <row r="367" customFormat="false" ht="15" hidden="false" customHeight="true" outlineLevel="0" collapsed="false">
      <c r="A367" s="27"/>
      <c r="B367" s="27"/>
      <c r="C367" s="28"/>
      <c r="D367" s="29"/>
      <c r="E367" s="29"/>
      <c r="F367" s="30"/>
      <c r="G367" s="22" t="str">
        <f aca="false">IF(C367="","",C367+N(F367))</f>
        <v/>
      </c>
      <c r="H367" s="23" t="str">
        <f aca="false">IF(A367="","",N(D367)-N(E367))</f>
        <v/>
      </c>
      <c r="I367" s="24" t="str">
        <f aca="false">IF(OR(A367="",C367=""),"",'AR Invoices'!$B$4-G367)</f>
        <v/>
      </c>
      <c r="J367" s="25" t="str">
        <f aca="false">IF(OR(A367="",H367=0),"",IF(I367&lt;=0,"Not due",IF(I367&lt;=30,"0-30",IF(I367&lt;=60,"31-60",IF(I367&lt;=90,"61-90",IF(I367&lt;=180,"91-180","Over 180"))))))</f>
        <v/>
      </c>
      <c r="L367" s="26" t="str">
        <f aca="false">IF(A367="","",IF(COUNTIF($A$7:A367,A367)=1,MAX($L$6:L366)+1,""))</f>
        <v/>
      </c>
    </row>
    <row r="368" customFormat="false" ht="15" hidden="false" customHeight="true" outlineLevel="0" collapsed="false">
      <c r="A368" s="27"/>
      <c r="B368" s="27"/>
      <c r="C368" s="28"/>
      <c r="D368" s="29"/>
      <c r="E368" s="29"/>
      <c r="F368" s="30"/>
      <c r="G368" s="22" t="str">
        <f aca="false">IF(C368="","",C368+N(F368))</f>
        <v/>
      </c>
      <c r="H368" s="23" t="str">
        <f aca="false">IF(A368="","",N(D368)-N(E368))</f>
        <v/>
      </c>
      <c r="I368" s="24" t="str">
        <f aca="false">IF(OR(A368="",C368=""),"",'AR Invoices'!$B$4-G368)</f>
        <v/>
      </c>
      <c r="J368" s="25" t="str">
        <f aca="false">IF(OR(A368="",H368=0),"",IF(I368&lt;=0,"Not due",IF(I368&lt;=30,"0-30",IF(I368&lt;=60,"31-60",IF(I368&lt;=90,"61-90",IF(I368&lt;=180,"91-180","Over 180"))))))</f>
        <v/>
      </c>
      <c r="L368" s="26" t="str">
        <f aca="false">IF(A368="","",IF(COUNTIF($A$7:A368,A368)=1,MAX($L$6:L367)+1,""))</f>
        <v/>
      </c>
    </row>
    <row r="369" customFormat="false" ht="15" hidden="false" customHeight="true" outlineLevel="0" collapsed="false">
      <c r="A369" s="27"/>
      <c r="B369" s="27"/>
      <c r="C369" s="28"/>
      <c r="D369" s="29"/>
      <c r="E369" s="29"/>
      <c r="F369" s="30"/>
      <c r="G369" s="22" t="str">
        <f aca="false">IF(C369="","",C369+N(F369))</f>
        <v/>
      </c>
      <c r="H369" s="23" t="str">
        <f aca="false">IF(A369="","",N(D369)-N(E369))</f>
        <v/>
      </c>
      <c r="I369" s="24" t="str">
        <f aca="false">IF(OR(A369="",C369=""),"",'AR Invoices'!$B$4-G369)</f>
        <v/>
      </c>
      <c r="J369" s="25" t="str">
        <f aca="false">IF(OR(A369="",H369=0),"",IF(I369&lt;=0,"Not due",IF(I369&lt;=30,"0-30",IF(I369&lt;=60,"31-60",IF(I369&lt;=90,"61-90",IF(I369&lt;=180,"91-180","Over 180"))))))</f>
        <v/>
      </c>
      <c r="L369" s="26" t="str">
        <f aca="false">IF(A369="","",IF(COUNTIF($A$7:A369,A369)=1,MAX($L$6:L368)+1,""))</f>
        <v/>
      </c>
    </row>
    <row r="370" customFormat="false" ht="15" hidden="false" customHeight="true" outlineLevel="0" collapsed="false">
      <c r="A370" s="27"/>
      <c r="B370" s="27"/>
      <c r="C370" s="28"/>
      <c r="D370" s="29"/>
      <c r="E370" s="29"/>
      <c r="F370" s="30"/>
      <c r="G370" s="22" t="str">
        <f aca="false">IF(C370="","",C370+N(F370))</f>
        <v/>
      </c>
      <c r="H370" s="23" t="str">
        <f aca="false">IF(A370="","",N(D370)-N(E370))</f>
        <v/>
      </c>
      <c r="I370" s="24" t="str">
        <f aca="false">IF(OR(A370="",C370=""),"",'AR Invoices'!$B$4-G370)</f>
        <v/>
      </c>
      <c r="J370" s="25" t="str">
        <f aca="false">IF(OR(A370="",H370=0),"",IF(I370&lt;=0,"Not due",IF(I370&lt;=30,"0-30",IF(I370&lt;=60,"31-60",IF(I370&lt;=90,"61-90",IF(I370&lt;=180,"91-180","Over 180"))))))</f>
        <v/>
      </c>
      <c r="L370" s="26" t="str">
        <f aca="false">IF(A370="","",IF(COUNTIF($A$7:A370,A370)=1,MAX($L$6:L369)+1,""))</f>
        <v/>
      </c>
    </row>
    <row r="371" customFormat="false" ht="15" hidden="false" customHeight="true" outlineLevel="0" collapsed="false">
      <c r="A371" s="27"/>
      <c r="B371" s="27"/>
      <c r="C371" s="28"/>
      <c r="D371" s="29"/>
      <c r="E371" s="29"/>
      <c r="F371" s="30"/>
      <c r="G371" s="22" t="str">
        <f aca="false">IF(C371="","",C371+N(F371))</f>
        <v/>
      </c>
      <c r="H371" s="23" t="str">
        <f aca="false">IF(A371="","",N(D371)-N(E371))</f>
        <v/>
      </c>
      <c r="I371" s="24" t="str">
        <f aca="false">IF(OR(A371="",C371=""),"",'AR Invoices'!$B$4-G371)</f>
        <v/>
      </c>
      <c r="J371" s="25" t="str">
        <f aca="false">IF(OR(A371="",H371=0),"",IF(I371&lt;=0,"Not due",IF(I371&lt;=30,"0-30",IF(I371&lt;=60,"31-60",IF(I371&lt;=90,"61-90",IF(I371&lt;=180,"91-180","Over 180"))))))</f>
        <v/>
      </c>
      <c r="L371" s="26" t="str">
        <f aca="false">IF(A371="","",IF(COUNTIF($A$7:A371,A371)=1,MAX($L$6:L370)+1,""))</f>
        <v/>
      </c>
    </row>
    <row r="372" customFormat="false" ht="15" hidden="false" customHeight="true" outlineLevel="0" collapsed="false">
      <c r="A372" s="27"/>
      <c r="B372" s="27"/>
      <c r="C372" s="28"/>
      <c r="D372" s="29"/>
      <c r="E372" s="29"/>
      <c r="F372" s="30"/>
      <c r="G372" s="22" t="str">
        <f aca="false">IF(C372="","",C372+N(F372))</f>
        <v/>
      </c>
      <c r="H372" s="23" t="str">
        <f aca="false">IF(A372="","",N(D372)-N(E372))</f>
        <v/>
      </c>
      <c r="I372" s="24" t="str">
        <f aca="false">IF(OR(A372="",C372=""),"",'AR Invoices'!$B$4-G372)</f>
        <v/>
      </c>
      <c r="J372" s="25" t="str">
        <f aca="false">IF(OR(A372="",H372=0),"",IF(I372&lt;=0,"Not due",IF(I372&lt;=30,"0-30",IF(I372&lt;=60,"31-60",IF(I372&lt;=90,"61-90",IF(I372&lt;=180,"91-180","Over 180"))))))</f>
        <v/>
      </c>
      <c r="L372" s="26" t="str">
        <f aca="false">IF(A372="","",IF(COUNTIF($A$7:A372,A372)=1,MAX($L$6:L371)+1,""))</f>
        <v/>
      </c>
    </row>
    <row r="373" customFormat="false" ht="15" hidden="false" customHeight="true" outlineLevel="0" collapsed="false">
      <c r="A373" s="27"/>
      <c r="B373" s="27"/>
      <c r="C373" s="28"/>
      <c r="D373" s="29"/>
      <c r="E373" s="29"/>
      <c r="F373" s="30"/>
      <c r="G373" s="22" t="str">
        <f aca="false">IF(C373="","",C373+N(F373))</f>
        <v/>
      </c>
      <c r="H373" s="23" t="str">
        <f aca="false">IF(A373="","",N(D373)-N(E373))</f>
        <v/>
      </c>
      <c r="I373" s="24" t="str">
        <f aca="false">IF(OR(A373="",C373=""),"",'AR Invoices'!$B$4-G373)</f>
        <v/>
      </c>
      <c r="J373" s="25" t="str">
        <f aca="false">IF(OR(A373="",H373=0),"",IF(I373&lt;=0,"Not due",IF(I373&lt;=30,"0-30",IF(I373&lt;=60,"31-60",IF(I373&lt;=90,"61-90",IF(I373&lt;=180,"91-180","Over 180"))))))</f>
        <v/>
      </c>
      <c r="L373" s="26" t="str">
        <f aca="false">IF(A373="","",IF(COUNTIF($A$7:A373,A373)=1,MAX($L$6:L372)+1,""))</f>
        <v/>
      </c>
    </row>
    <row r="374" customFormat="false" ht="15" hidden="false" customHeight="true" outlineLevel="0" collapsed="false">
      <c r="A374" s="27"/>
      <c r="B374" s="27"/>
      <c r="C374" s="28"/>
      <c r="D374" s="29"/>
      <c r="E374" s="29"/>
      <c r="F374" s="30"/>
      <c r="G374" s="22" t="str">
        <f aca="false">IF(C374="","",C374+N(F374))</f>
        <v/>
      </c>
      <c r="H374" s="23" t="str">
        <f aca="false">IF(A374="","",N(D374)-N(E374))</f>
        <v/>
      </c>
      <c r="I374" s="24" t="str">
        <f aca="false">IF(OR(A374="",C374=""),"",'AR Invoices'!$B$4-G374)</f>
        <v/>
      </c>
      <c r="J374" s="25" t="str">
        <f aca="false">IF(OR(A374="",H374=0),"",IF(I374&lt;=0,"Not due",IF(I374&lt;=30,"0-30",IF(I374&lt;=60,"31-60",IF(I374&lt;=90,"61-90",IF(I374&lt;=180,"91-180","Over 180"))))))</f>
        <v/>
      </c>
      <c r="L374" s="26" t="str">
        <f aca="false">IF(A374="","",IF(COUNTIF($A$7:A374,A374)=1,MAX($L$6:L373)+1,""))</f>
        <v/>
      </c>
    </row>
    <row r="375" customFormat="false" ht="15" hidden="false" customHeight="true" outlineLevel="0" collapsed="false">
      <c r="A375" s="27"/>
      <c r="B375" s="27"/>
      <c r="C375" s="28"/>
      <c r="D375" s="29"/>
      <c r="E375" s="29"/>
      <c r="F375" s="30"/>
      <c r="G375" s="22" t="str">
        <f aca="false">IF(C375="","",C375+N(F375))</f>
        <v/>
      </c>
      <c r="H375" s="23" t="str">
        <f aca="false">IF(A375="","",N(D375)-N(E375))</f>
        <v/>
      </c>
      <c r="I375" s="24" t="str">
        <f aca="false">IF(OR(A375="",C375=""),"",'AR Invoices'!$B$4-G375)</f>
        <v/>
      </c>
      <c r="J375" s="25" t="str">
        <f aca="false">IF(OR(A375="",H375=0),"",IF(I375&lt;=0,"Not due",IF(I375&lt;=30,"0-30",IF(I375&lt;=60,"31-60",IF(I375&lt;=90,"61-90",IF(I375&lt;=180,"91-180","Over 180"))))))</f>
        <v/>
      </c>
      <c r="L375" s="26" t="str">
        <f aca="false">IF(A375="","",IF(COUNTIF($A$7:A375,A375)=1,MAX($L$6:L374)+1,""))</f>
        <v/>
      </c>
    </row>
    <row r="376" customFormat="false" ht="15" hidden="false" customHeight="true" outlineLevel="0" collapsed="false">
      <c r="A376" s="27"/>
      <c r="B376" s="27"/>
      <c r="C376" s="28"/>
      <c r="D376" s="29"/>
      <c r="E376" s="29"/>
      <c r="F376" s="30"/>
      <c r="G376" s="22" t="str">
        <f aca="false">IF(C376="","",C376+N(F376))</f>
        <v/>
      </c>
      <c r="H376" s="23" t="str">
        <f aca="false">IF(A376="","",N(D376)-N(E376))</f>
        <v/>
      </c>
      <c r="I376" s="24" t="str">
        <f aca="false">IF(OR(A376="",C376=""),"",'AR Invoices'!$B$4-G376)</f>
        <v/>
      </c>
      <c r="J376" s="25" t="str">
        <f aca="false">IF(OR(A376="",H376=0),"",IF(I376&lt;=0,"Not due",IF(I376&lt;=30,"0-30",IF(I376&lt;=60,"31-60",IF(I376&lt;=90,"61-90",IF(I376&lt;=180,"91-180","Over 180"))))))</f>
        <v/>
      </c>
      <c r="L376" s="26" t="str">
        <f aca="false">IF(A376="","",IF(COUNTIF($A$7:A376,A376)=1,MAX($L$6:L375)+1,""))</f>
        <v/>
      </c>
    </row>
    <row r="377" customFormat="false" ht="15" hidden="false" customHeight="true" outlineLevel="0" collapsed="false">
      <c r="A377" s="27"/>
      <c r="B377" s="27"/>
      <c r="C377" s="28"/>
      <c r="D377" s="29"/>
      <c r="E377" s="29"/>
      <c r="F377" s="30"/>
      <c r="G377" s="22" t="str">
        <f aca="false">IF(C377="","",C377+N(F377))</f>
        <v/>
      </c>
      <c r="H377" s="23" t="str">
        <f aca="false">IF(A377="","",N(D377)-N(E377))</f>
        <v/>
      </c>
      <c r="I377" s="24" t="str">
        <f aca="false">IF(OR(A377="",C377=""),"",'AR Invoices'!$B$4-G377)</f>
        <v/>
      </c>
      <c r="J377" s="25" t="str">
        <f aca="false">IF(OR(A377="",H377=0),"",IF(I377&lt;=0,"Not due",IF(I377&lt;=30,"0-30",IF(I377&lt;=60,"31-60",IF(I377&lt;=90,"61-90",IF(I377&lt;=180,"91-180","Over 180"))))))</f>
        <v/>
      </c>
      <c r="L377" s="26" t="str">
        <f aca="false">IF(A377="","",IF(COUNTIF($A$7:A377,A377)=1,MAX($L$6:L376)+1,""))</f>
        <v/>
      </c>
    </row>
    <row r="378" customFormat="false" ht="15" hidden="false" customHeight="true" outlineLevel="0" collapsed="false">
      <c r="A378" s="27"/>
      <c r="B378" s="27"/>
      <c r="C378" s="28"/>
      <c r="D378" s="29"/>
      <c r="E378" s="29"/>
      <c r="F378" s="30"/>
      <c r="G378" s="22" t="str">
        <f aca="false">IF(C378="","",C378+N(F378))</f>
        <v/>
      </c>
      <c r="H378" s="23" t="str">
        <f aca="false">IF(A378="","",N(D378)-N(E378))</f>
        <v/>
      </c>
      <c r="I378" s="24" t="str">
        <f aca="false">IF(OR(A378="",C378=""),"",'AR Invoices'!$B$4-G378)</f>
        <v/>
      </c>
      <c r="J378" s="25" t="str">
        <f aca="false">IF(OR(A378="",H378=0),"",IF(I378&lt;=0,"Not due",IF(I378&lt;=30,"0-30",IF(I378&lt;=60,"31-60",IF(I378&lt;=90,"61-90",IF(I378&lt;=180,"91-180","Over 180"))))))</f>
        <v/>
      </c>
      <c r="L378" s="26" t="str">
        <f aca="false">IF(A378="","",IF(COUNTIF($A$7:A378,A378)=1,MAX($L$6:L377)+1,""))</f>
        <v/>
      </c>
    </row>
    <row r="379" customFormat="false" ht="15" hidden="false" customHeight="true" outlineLevel="0" collapsed="false">
      <c r="A379" s="27"/>
      <c r="B379" s="27"/>
      <c r="C379" s="28"/>
      <c r="D379" s="29"/>
      <c r="E379" s="29"/>
      <c r="F379" s="30"/>
      <c r="G379" s="22" t="str">
        <f aca="false">IF(C379="","",C379+N(F379))</f>
        <v/>
      </c>
      <c r="H379" s="23" t="str">
        <f aca="false">IF(A379="","",N(D379)-N(E379))</f>
        <v/>
      </c>
      <c r="I379" s="24" t="str">
        <f aca="false">IF(OR(A379="",C379=""),"",'AR Invoices'!$B$4-G379)</f>
        <v/>
      </c>
      <c r="J379" s="25" t="str">
        <f aca="false">IF(OR(A379="",H379=0),"",IF(I379&lt;=0,"Not due",IF(I379&lt;=30,"0-30",IF(I379&lt;=60,"31-60",IF(I379&lt;=90,"61-90",IF(I379&lt;=180,"91-180","Over 180"))))))</f>
        <v/>
      </c>
      <c r="L379" s="26" t="str">
        <f aca="false">IF(A379="","",IF(COUNTIF($A$7:A379,A379)=1,MAX($L$6:L378)+1,""))</f>
        <v/>
      </c>
    </row>
    <row r="380" customFormat="false" ht="15" hidden="false" customHeight="true" outlineLevel="0" collapsed="false">
      <c r="A380" s="27"/>
      <c r="B380" s="27"/>
      <c r="C380" s="28"/>
      <c r="D380" s="29"/>
      <c r="E380" s="29"/>
      <c r="F380" s="30"/>
      <c r="G380" s="22" t="str">
        <f aca="false">IF(C380="","",C380+N(F380))</f>
        <v/>
      </c>
      <c r="H380" s="23" t="str">
        <f aca="false">IF(A380="","",N(D380)-N(E380))</f>
        <v/>
      </c>
      <c r="I380" s="24" t="str">
        <f aca="false">IF(OR(A380="",C380=""),"",'AR Invoices'!$B$4-G380)</f>
        <v/>
      </c>
      <c r="J380" s="25" t="str">
        <f aca="false">IF(OR(A380="",H380=0),"",IF(I380&lt;=0,"Not due",IF(I380&lt;=30,"0-30",IF(I380&lt;=60,"31-60",IF(I380&lt;=90,"61-90",IF(I380&lt;=180,"91-180","Over 180"))))))</f>
        <v/>
      </c>
      <c r="L380" s="26" t="str">
        <f aca="false">IF(A380="","",IF(COUNTIF($A$7:A380,A380)=1,MAX($L$6:L379)+1,""))</f>
        <v/>
      </c>
    </row>
    <row r="381" customFormat="false" ht="15" hidden="false" customHeight="true" outlineLevel="0" collapsed="false">
      <c r="A381" s="27"/>
      <c r="B381" s="27"/>
      <c r="C381" s="28"/>
      <c r="D381" s="29"/>
      <c r="E381" s="29"/>
      <c r="F381" s="30"/>
      <c r="G381" s="22" t="str">
        <f aca="false">IF(C381="","",C381+N(F381))</f>
        <v/>
      </c>
      <c r="H381" s="23" t="str">
        <f aca="false">IF(A381="","",N(D381)-N(E381))</f>
        <v/>
      </c>
      <c r="I381" s="24" t="str">
        <f aca="false">IF(OR(A381="",C381=""),"",'AR Invoices'!$B$4-G381)</f>
        <v/>
      </c>
      <c r="J381" s="25" t="str">
        <f aca="false">IF(OR(A381="",H381=0),"",IF(I381&lt;=0,"Not due",IF(I381&lt;=30,"0-30",IF(I381&lt;=60,"31-60",IF(I381&lt;=90,"61-90",IF(I381&lt;=180,"91-180","Over 180"))))))</f>
        <v/>
      </c>
      <c r="L381" s="26" t="str">
        <f aca="false">IF(A381="","",IF(COUNTIF($A$7:A381,A381)=1,MAX($L$6:L380)+1,""))</f>
        <v/>
      </c>
    </row>
    <row r="382" customFormat="false" ht="15" hidden="false" customHeight="true" outlineLevel="0" collapsed="false">
      <c r="A382" s="27"/>
      <c r="B382" s="27"/>
      <c r="C382" s="28"/>
      <c r="D382" s="29"/>
      <c r="E382" s="29"/>
      <c r="F382" s="30"/>
      <c r="G382" s="22" t="str">
        <f aca="false">IF(C382="","",C382+N(F382))</f>
        <v/>
      </c>
      <c r="H382" s="23" t="str">
        <f aca="false">IF(A382="","",N(D382)-N(E382))</f>
        <v/>
      </c>
      <c r="I382" s="24" t="str">
        <f aca="false">IF(OR(A382="",C382=""),"",'AR Invoices'!$B$4-G382)</f>
        <v/>
      </c>
      <c r="J382" s="25" t="str">
        <f aca="false">IF(OR(A382="",H382=0),"",IF(I382&lt;=0,"Not due",IF(I382&lt;=30,"0-30",IF(I382&lt;=60,"31-60",IF(I382&lt;=90,"61-90",IF(I382&lt;=180,"91-180","Over 180"))))))</f>
        <v/>
      </c>
      <c r="L382" s="26" t="str">
        <f aca="false">IF(A382="","",IF(COUNTIF($A$7:A382,A382)=1,MAX($L$6:L381)+1,""))</f>
        <v/>
      </c>
    </row>
    <row r="383" customFormat="false" ht="15" hidden="false" customHeight="true" outlineLevel="0" collapsed="false">
      <c r="A383" s="27"/>
      <c r="B383" s="27"/>
      <c r="C383" s="28"/>
      <c r="D383" s="29"/>
      <c r="E383" s="29"/>
      <c r="F383" s="30"/>
      <c r="G383" s="22" t="str">
        <f aca="false">IF(C383="","",C383+N(F383))</f>
        <v/>
      </c>
      <c r="H383" s="23" t="str">
        <f aca="false">IF(A383="","",N(D383)-N(E383))</f>
        <v/>
      </c>
      <c r="I383" s="24" t="str">
        <f aca="false">IF(OR(A383="",C383=""),"",'AR Invoices'!$B$4-G383)</f>
        <v/>
      </c>
      <c r="J383" s="25" t="str">
        <f aca="false">IF(OR(A383="",H383=0),"",IF(I383&lt;=0,"Not due",IF(I383&lt;=30,"0-30",IF(I383&lt;=60,"31-60",IF(I383&lt;=90,"61-90",IF(I383&lt;=180,"91-180","Over 180"))))))</f>
        <v/>
      </c>
      <c r="L383" s="26" t="str">
        <f aca="false">IF(A383="","",IF(COUNTIF($A$7:A383,A383)=1,MAX($L$6:L382)+1,""))</f>
        <v/>
      </c>
    </row>
    <row r="384" customFormat="false" ht="15" hidden="false" customHeight="true" outlineLevel="0" collapsed="false">
      <c r="A384" s="27"/>
      <c r="B384" s="27"/>
      <c r="C384" s="28"/>
      <c r="D384" s="29"/>
      <c r="E384" s="29"/>
      <c r="F384" s="30"/>
      <c r="G384" s="22" t="str">
        <f aca="false">IF(C384="","",C384+N(F384))</f>
        <v/>
      </c>
      <c r="H384" s="23" t="str">
        <f aca="false">IF(A384="","",N(D384)-N(E384))</f>
        <v/>
      </c>
      <c r="I384" s="24" t="str">
        <f aca="false">IF(OR(A384="",C384=""),"",'AR Invoices'!$B$4-G384)</f>
        <v/>
      </c>
      <c r="J384" s="25" t="str">
        <f aca="false">IF(OR(A384="",H384=0),"",IF(I384&lt;=0,"Not due",IF(I384&lt;=30,"0-30",IF(I384&lt;=60,"31-60",IF(I384&lt;=90,"61-90",IF(I384&lt;=180,"91-180","Over 180"))))))</f>
        <v/>
      </c>
      <c r="L384" s="26" t="str">
        <f aca="false">IF(A384="","",IF(COUNTIF($A$7:A384,A384)=1,MAX($L$6:L383)+1,""))</f>
        <v/>
      </c>
    </row>
    <row r="385" customFormat="false" ht="15" hidden="false" customHeight="true" outlineLevel="0" collapsed="false">
      <c r="A385" s="27"/>
      <c r="B385" s="27"/>
      <c r="C385" s="28"/>
      <c r="D385" s="29"/>
      <c r="E385" s="29"/>
      <c r="F385" s="30"/>
      <c r="G385" s="22" t="str">
        <f aca="false">IF(C385="","",C385+N(F385))</f>
        <v/>
      </c>
      <c r="H385" s="23" t="str">
        <f aca="false">IF(A385="","",N(D385)-N(E385))</f>
        <v/>
      </c>
      <c r="I385" s="24" t="str">
        <f aca="false">IF(OR(A385="",C385=""),"",'AR Invoices'!$B$4-G385)</f>
        <v/>
      </c>
      <c r="J385" s="25" t="str">
        <f aca="false">IF(OR(A385="",H385=0),"",IF(I385&lt;=0,"Not due",IF(I385&lt;=30,"0-30",IF(I385&lt;=60,"31-60",IF(I385&lt;=90,"61-90",IF(I385&lt;=180,"91-180","Over 180"))))))</f>
        <v/>
      </c>
      <c r="L385" s="26" t="str">
        <f aca="false">IF(A385="","",IF(COUNTIF($A$7:A385,A385)=1,MAX($L$6:L384)+1,""))</f>
        <v/>
      </c>
    </row>
    <row r="386" customFormat="false" ht="15" hidden="false" customHeight="true" outlineLevel="0" collapsed="false">
      <c r="A386" s="27"/>
      <c r="B386" s="27"/>
      <c r="C386" s="28"/>
      <c r="D386" s="29"/>
      <c r="E386" s="29"/>
      <c r="F386" s="30"/>
      <c r="G386" s="22" t="str">
        <f aca="false">IF(C386="","",C386+N(F386))</f>
        <v/>
      </c>
      <c r="H386" s="23" t="str">
        <f aca="false">IF(A386="","",N(D386)-N(E386))</f>
        <v/>
      </c>
      <c r="I386" s="24" t="str">
        <f aca="false">IF(OR(A386="",C386=""),"",'AR Invoices'!$B$4-G386)</f>
        <v/>
      </c>
      <c r="J386" s="25" t="str">
        <f aca="false">IF(OR(A386="",H386=0),"",IF(I386&lt;=0,"Not due",IF(I386&lt;=30,"0-30",IF(I386&lt;=60,"31-60",IF(I386&lt;=90,"61-90",IF(I386&lt;=180,"91-180","Over 180"))))))</f>
        <v/>
      </c>
      <c r="L386" s="26" t="str">
        <f aca="false">IF(A386="","",IF(COUNTIF($A$7:A386,A386)=1,MAX($L$6:L385)+1,""))</f>
        <v/>
      </c>
    </row>
    <row r="387" customFormat="false" ht="15" hidden="false" customHeight="true" outlineLevel="0" collapsed="false">
      <c r="A387" s="27"/>
      <c r="B387" s="27"/>
      <c r="C387" s="28"/>
      <c r="D387" s="29"/>
      <c r="E387" s="29"/>
      <c r="F387" s="30"/>
      <c r="G387" s="22" t="str">
        <f aca="false">IF(C387="","",C387+N(F387))</f>
        <v/>
      </c>
      <c r="H387" s="23" t="str">
        <f aca="false">IF(A387="","",N(D387)-N(E387))</f>
        <v/>
      </c>
      <c r="I387" s="24" t="str">
        <f aca="false">IF(OR(A387="",C387=""),"",'AR Invoices'!$B$4-G387)</f>
        <v/>
      </c>
      <c r="J387" s="25" t="str">
        <f aca="false">IF(OR(A387="",H387=0),"",IF(I387&lt;=0,"Not due",IF(I387&lt;=30,"0-30",IF(I387&lt;=60,"31-60",IF(I387&lt;=90,"61-90",IF(I387&lt;=180,"91-180","Over 180"))))))</f>
        <v/>
      </c>
      <c r="L387" s="26" t="str">
        <f aca="false">IF(A387="","",IF(COUNTIF($A$7:A387,A387)=1,MAX($L$6:L386)+1,""))</f>
        <v/>
      </c>
    </row>
    <row r="388" customFormat="false" ht="15" hidden="false" customHeight="true" outlineLevel="0" collapsed="false">
      <c r="A388" s="27"/>
      <c r="B388" s="27"/>
      <c r="C388" s="28"/>
      <c r="D388" s="29"/>
      <c r="E388" s="29"/>
      <c r="F388" s="30"/>
      <c r="G388" s="22" t="str">
        <f aca="false">IF(C388="","",C388+N(F388))</f>
        <v/>
      </c>
      <c r="H388" s="23" t="str">
        <f aca="false">IF(A388="","",N(D388)-N(E388))</f>
        <v/>
      </c>
      <c r="I388" s="24" t="str">
        <f aca="false">IF(OR(A388="",C388=""),"",'AR Invoices'!$B$4-G388)</f>
        <v/>
      </c>
      <c r="J388" s="25" t="str">
        <f aca="false">IF(OR(A388="",H388=0),"",IF(I388&lt;=0,"Not due",IF(I388&lt;=30,"0-30",IF(I388&lt;=60,"31-60",IF(I388&lt;=90,"61-90",IF(I388&lt;=180,"91-180","Over 180"))))))</f>
        <v/>
      </c>
      <c r="L388" s="26" t="str">
        <f aca="false">IF(A388="","",IF(COUNTIF($A$7:A388,A388)=1,MAX($L$6:L387)+1,""))</f>
        <v/>
      </c>
    </row>
    <row r="389" customFormat="false" ht="15" hidden="false" customHeight="true" outlineLevel="0" collapsed="false">
      <c r="A389" s="27"/>
      <c r="B389" s="27"/>
      <c r="C389" s="28"/>
      <c r="D389" s="29"/>
      <c r="E389" s="29"/>
      <c r="F389" s="30"/>
      <c r="G389" s="22" t="str">
        <f aca="false">IF(C389="","",C389+N(F389))</f>
        <v/>
      </c>
      <c r="H389" s="23" t="str">
        <f aca="false">IF(A389="","",N(D389)-N(E389))</f>
        <v/>
      </c>
      <c r="I389" s="24" t="str">
        <f aca="false">IF(OR(A389="",C389=""),"",'AR Invoices'!$B$4-G389)</f>
        <v/>
      </c>
      <c r="J389" s="25" t="str">
        <f aca="false">IF(OR(A389="",H389=0),"",IF(I389&lt;=0,"Not due",IF(I389&lt;=30,"0-30",IF(I389&lt;=60,"31-60",IF(I389&lt;=90,"61-90",IF(I389&lt;=180,"91-180","Over 180"))))))</f>
        <v/>
      </c>
      <c r="L389" s="26" t="str">
        <f aca="false">IF(A389="","",IF(COUNTIF($A$7:A389,A389)=1,MAX($L$6:L388)+1,""))</f>
        <v/>
      </c>
    </row>
    <row r="390" customFormat="false" ht="15" hidden="false" customHeight="true" outlineLevel="0" collapsed="false">
      <c r="A390" s="27"/>
      <c r="B390" s="27"/>
      <c r="C390" s="28"/>
      <c r="D390" s="29"/>
      <c r="E390" s="29"/>
      <c r="F390" s="30"/>
      <c r="G390" s="22" t="str">
        <f aca="false">IF(C390="","",C390+N(F390))</f>
        <v/>
      </c>
      <c r="H390" s="23" t="str">
        <f aca="false">IF(A390="","",N(D390)-N(E390))</f>
        <v/>
      </c>
      <c r="I390" s="24" t="str">
        <f aca="false">IF(OR(A390="",C390=""),"",'AR Invoices'!$B$4-G390)</f>
        <v/>
      </c>
      <c r="J390" s="25" t="str">
        <f aca="false">IF(OR(A390="",H390=0),"",IF(I390&lt;=0,"Not due",IF(I390&lt;=30,"0-30",IF(I390&lt;=60,"31-60",IF(I390&lt;=90,"61-90",IF(I390&lt;=180,"91-180","Over 180"))))))</f>
        <v/>
      </c>
      <c r="L390" s="26" t="str">
        <f aca="false">IF(A390="","",IF(COUNTIF($A$7:A390,A390)=1,MAX($L$6:L389)+1,""))</f>
        <v/>
      </c>
    </row>
    <row r="391" customFormat="false" ht="15" hidden="false" customHeight="true" outlineLevel="0" collapsed="false">
      <c r="A391" s="27"/>
      <c r="B391" s="27"/>
      <c r="C391" s="28"/>
      <c r="D391" s="29"/>
      <c r="E391" s="29"/>
      <c r="F391" s="30"/>
      <c r="G391" s="22" t="str">
        <f aca="false">IF(C391="","",C391+N(F391))</f>
        <v/>
      </c>
      <c r="H391" s="23" t="str">
        <f aca="false">IF(A391="","",N(D391)-N(E391))</f>
        <v/>
      </c>
      <c r="I391" s="24" t="str">
        <f aca="false">IF(OR(A391="",C391=""),"",'AR Invoices'!$B$4-G391)</f>
        <v/>
      </c>
      <c r="J391" s="25" t="str">
        <f aca="false">IF(OR(A391="",H391=0),"",IF(I391&lt;=0,"Not due",IF(I391&lt;=30,"0-30",IF(I391&lt;=60,"31-60",IF(I391&lt;=90,"61-90",IF(I391&lt;=180,"91-180","Over 180"))))))</f>
        <v/>
      </c>
      <c r="L391" s="26" t="str">
        <f aca="false">IF(A391="","",IF(COUNTIF($A$7:A391,A391)=1,MAX($L$6:L390)+1,""))</f>
        <v/>
      </c>
    </row>
    <row r="392" customFormat="false" ht="15" hidden="false" customHeight="true" outlineLevel="0" collapsed="false">
      <c r="A392" s="27"/>
      <c r="B392" s="27"/>
      <c r="C392" s="28"/>
      <c r="D392" s="29"/>
      <c r="E392" s="29"/>
      <c r="F392" s="30"/>
      <c r="G392" s="22" t="str">
        <f aca="false">IF(C392="","",C392+N(F392))</f>
        <v/>
      </c>
      <c r="H392" s="23" t="str">
        <f aca="false">IF(A392="","",N(D392)-N(E392))</f>
        <v/>
      </c>
      <c r="I392" s="24" t="str">
        <f aca="false">IF(OR(A392="",C392=""),"",'AR Invoices'!$B$4-G392)</f>
        <v/>
      </c>
      <c r="J392" s="25" t="str">
        <f aca="false">IF(OR(A392="",H392=0),"",IF(I392&lt;=0,"Not due",IF(I392&lt;=30,"0-30",IF(I392&lt;=60,"31-60",IF(I392&lt;=90,"61-90",IF(I392&lt;=180,"91-180","Over 180"))))))</f>
        <v/>
      </c>
      <c r="L392" s="26" t="str">
        <f aca="false">IF(A392="","",IF(COUNTIF($A$7:A392,A392)=1,MAX($L$6:L391)+1,""))</f>
        <v/>
      </c>
    </row>
    <row r="393" customFormat="false" ht="15" hidden="false" customHeight="true" outlineLevel="0" collapsed="false">
      <c r="A393" s="27"/>
      <c r="B393" s="27"/>
      <c r="C393" s="28"/>
      <c r="D393" s="29"/>
      <c r="E393" s="29"/>
      <c r="F393" s="30"/>
      <c r="G393" s="22" t="str">
        <f aca="false">IF(C393="","",C393+N(F393))</f>
        <v/>
      </c>
      <c r="H393" s="23" t="str">
        <f aca="false">IF(A393="","",N(D393)-N(E393))</f>
        <v/>
      </c>
      <c r="I393" s="24" t="str">
        <f aca="false">IF(OR(A393="",C393=""),"",'AR Invoices'!$B$4-G393)</f>
        <v/>
      </c>
      <c r="J393" s="25" t="str">
        <f aca="false">IF(OR(A393="",H393=0),"",IF(I393&lt;=0,"Not due",IF(I393&lt;=30,"0-30",IF(I393&lt;=60,"31-60",IF(I393&lt;=90,"61-90",IF(I393&lt;=180,"91-180","Over 180"))))))</f>
        <v/>
      </c>
      <c r="L393" s="26" t="str">
        <f aca="false">IF(A393="","",IF(COUNTIF($A$7:A393,A393)=1,MAX($L$6:L392)+1,""))</f>
        <v/>
      </c>
    </row>
    <row r="394" customFormat="false" ht="15" hidden="false" customHeight="true" outlineLevel="0" collapsed="false">
      <c r="A394" s="27"/>
      <c r="B394" s="27"/>
      <c r="C394" s="28"/>
      <c r="D394" s="29"/>
      <c r="E394" s="29"/>
      <c r="F394" s="30"/>
      <c r="G394" s="22" t="str">
        <f aca="false">IF(C394="","",C394+N(F394))</f>
        <v/>
      </c>
      <c r="H394" s="23" t="str">
        <f aca="false">IF(A394="","",N(D394)-N(E394))</f>
        <v/>
      </c>
      <c r="I394" s="24" t="str">
        <f aca="false">IF(OR(A394="",C394=""),"",'AR Invoices'!$B$4-G394)</f>
        <v/>
      </c>
      <c r="J394" s="25" t="str">
        <f aca="false">IF(OR(A394="",H394=0),"",IF(I394&lt;=0,"Not due",IF(I394&lt;=30,"0-30",IF(I394&lt;=60,"31-60",IF(I394&lt;=90,"61-90",IF(I394&lt;=180,"91-180","Over 180"))))))</f>
        <v/>
      </c>
      <c r="L394" s="26" t="str">
        <f aca="false">IF(A394="","",IF(COUNTIF($A$7:A394,A394)=1,MAX($L$6:L393)+1,""))</f>
        <v/>
      </c>
    </row>
    <row r="395" customFormat="false" ht="15" hidden="false" customHeight="true" outlineLevel="0" collapsed="false">
      <c r="A395" s="27"/>
      <c r="B395" s="27"/>
      <c r="C395" s="28"/>
      <c r="D395" s="29"/>
      <c r="E395" s="29"/>
      <c r="F395" s="30"/>
      <c r="G395" s="22" t="str">
        <f aca="false">IF(C395="","",C395+N(F395))</f>
        <v/>
      </c>
      <c r="H395" s="23" t="str">
        <f aca="false">IF(A395="","",N(D395)-N(E395))</f>
        <v/>
      </c>
      <c r="I395" s="24" t="str">
        <f aca="false">IF(OR(A395="",C395=""),"",'AR Invoices'!$B$4-G395)</f>
        <v/>
      </c>
      <c r="J395" s="25" t="str">
        <f aca="false">IF(OR(A395="",H395=0),"",IF(I395&lt;=0,"Not due",IF(I395&lt;=30,"0-30",IF(I395&lt;=60,"31-60",IF(I395&lt;=90,"61-90",IF(I395&lt;=180,"91-180","Over 180"))))))</f>
        <v/>
      </c>
      <c r="L395" s="26" t="str">
        <f aca="false">IF(A395="","",IF(COUNTIF($A$7:A395,A395)=1,MAX($L$6:L394)+1,""))</f>
        <v/>
      </c>
    </row>
    <row r="396" customFormat="false" ht="15" hidden="false" customHeight="true" outlineLevel="0" collapsed="false">
      <c r="A396" s="27"/>
      <c r="B396" s="27"/>
      <c r="C396" s="28"/>
      <c r="D396" s="29"/>
      <c r="E396" s="29"/>
      <c r="F396" s="30"/>
      <c r="G396" s="22" t="str">
        <f aca="false">IF(C396="","",C396+N(F396))</f>
        <v/>
      </c>
      <c r="H396" s="23" t="str">
        <f aca="false">IF(A396="","",N(D396)-N(E396))</f>
        <v/>
      </c>
      <c r="I396" s="24" t="str">
        <f aca="false">IF(OR(A396="",C396=""),"",'AR Invoices'!$B$4-G396)</f>
        <v/>
      </c>
      <c r="J396" s="25" t="str">
        <f aca="false">IF(OR(A396="",H396=0),"",IF(I396&lt;=0,"Not due",IF(I396&lt;=30,"0-30",IF(I396&lt;=60,"31-60",IF(I396&lt;=90,"61-90",IF(I396&lt;=180,"91-180","Over 180"))))))</f>
        <v/>
      </c>
      <c r="L396" s="26" t="str">
        <f aca="false">IF(A396="","",IF(COUNTIF($A$7:A396,A396)=1,MAX($L$6:L395)+1,""))</f>
        <v/>
      </c>
    </row>
    <row r="397" customFormat="false" ht="15" hidden="false" customHeight="true" outlineLevel="0" collapsed="false">
      <c r="A397" s="27"/>
      <c r="B397" s="27"/>
      <c r="C397" s="28"/>
      <c r="D397" s="29"/>
      <c r="E397" s="29"/>
      <c r="F397" s="30"/>
      <c r="G397" s="22" t="str">
        <f aca="false">IF(C397="","",C397+N(F397))</f>
        <v/>
      </c>
      <c r="H397" s="23" t="str">
        <f aca="false">IF(A397="","",N(D397)-N(E397))</f>
        <v/>
      </c>
      <c r="I397" s="24" t="str">
        <f aca="false">IF(OR(A397="",C397=""),"",'AR Invoices'!$B$4-G397)</f>
        <v/>
      </c>
      <c r="J397" s="25" t="str">
        <f aca="false">IF(OR(A397="",H397=0),"",IF(I397&lt;=0,"Not due",IF(I397&lt;=30,"0-30",IF(I397&lt;=60,"31-60",IF(I397&lt;=90,"61-90",IF(I397&lt;=180,"91-180","Over 180"))))))</f>
        <v/>
      </c>
      <c r="L397" s="26" t="str">
        <f aca="false">IF(A397="","",IF(COUNTIF($A$7:A397,A397)=1,MAX($L$6:L396)+1,""))</f>
        <v/>
      </c>
    </row>
    <row r="398" customFormat="false" ht="15" hidden="false" customHeight="true" outlineLevel="0" collapsed="false">
      <c r="A398" s="27"/>
      <c r="B398" s="27"/>
      <c r="C398" s="28"/>
      <c r="D398" s="29"/>
      <c r="E398" s="29"/>
      <c r="F398" s="30"/>
      <c r="G398" s="22" t="str">
        <f aca="false">IF(C398="","",C398+N(F398))</f>
        <v/>
      </c>
      <c r="H398" s="23" t="str">
        <f aca="false">IF(A398="","",N(D398)-N(E398))</f>
        <v/>
      </c>
      <c r="I398" s="24" t="str">
        <f aca="false">IF(OR(A398="",C398=""),"",'AR Invoices'!$B$4-G398)</f>
        <v/>
      </c>
      <c r="J398" s="25" t="str">
        <f aca="false">IF(OR(A398="",H398=0),"",IF(I398&lt;=0,"Not due",IF(I398&lt;=30,"0-30",IF(I398&lt;=60,"31-60",IF(I398&lt;=90,"61-90",IF(I398&lt;=180,"91-180","Over 180"))))))</f>
        <v/>
      </c>
      <c r="L398" s="26" t="str">
        <f aca="false">IF(A398="","",IF(COUNTIF($A$7:A398,A398)=1,MAX($L$6:L397)+1,""))</f>
        <v/>
      </c>
    </row>
    <row r="399" customFormat="false" ht="15" hidden="false" customHeight="true" outlineLevel="0" collapsed="false">
      <c r="A399" s="27"/>
      <c r="B399" s="27"/>
      <c r="C399" s="28"/>
      <c r="D399" s="29"/>
      <c r="E399" s="29"/>
      <c r="F399" s="30"/>
      <c r="G399" s="22" t="str">
        <f aca="false">IF(C399="","",C399+N(F399))</f>
        <v/>
      </c>
      <c r="H399" s="23" t="str">
        <f aca="false">IF(A399="","",N(D399)-N(E399))</f>
        <v/>
      </c>
      <c r="I399" s="24" t="str">
        <f aca="false">IF(OR(A399="",C399=""),"",'AR Invoices'!$B$4-G399)</f>
        <v/>
      </c>
      <c r="J399" s="25" t="str">
        <f aca="false">IF(OR(A399="",H399=0),"",IF(I399&lt;=0,"Not due",IF(I399&lt;=30,"0-30",IF(I399&lt;=60,"31-60",IF(I399&lt;=90,"61-90",IF(I399&lt;=180,"91-180","Over 180"))))))</f>
        <v/>
      </c>
      <c r="L399" s="26" t="str">
        <f aca="false">IF(A399="","",IF(COUNTIF($A$7:A399,A399)=1,MAX($L$6:L398)+1,""))</f>
        <v/>
      </c>
    </row>
    <row r="400" customFormat="false" ht="15" hidden="false" customHeight="true" outlineLevel="0" collapsed="false">
      <c r="A400" s="27"/>
      <c r="B400" s="27"/>
      <c r="C400" s="28"/>
      <c r="D400" s="29"/>
      <c r="E400" s="29"/>
      <c r="F400" s="30"/>
      <c r="G400" s="22" t="str">
        <f aca="false">IF(C400="","",C400+N(F400))</f>
        <v/>
      </c>
      <c r="H400" s="23" t="str">
        <f aca="false">IF(A400="","",N(D400)-N(E400))</f>
        <v/>
      </c>
      <c r="I400" s="24" t="str">
        <f aca="false">IF(OR(A400="",C400=""),"",'AR Invoices'!$B$4-G400)</f>
        <v/>
      </c>
      <c r="J400" s="25" t="str">
        <f aca="false">IF(OR(A400="",H400=0),"",IF(I400&lt;=0,"Not due",IF(I400&lt;=30,"0-30",IF(I400&lt;=60,"31-60",IF(I400&lt;=90,"61-90",IF(I400&lt;=180,"91-180","Over 180"))))))</f>
        <v/>
      </c>
      <c r="L400" s="26" t="str">
        <f aca="false">IF(A400="","",IF(COUNTIF($A$7:A400,A400)=1,MAX($L$6:L399)+1,""))</f>
        <v/>
      </c>
    </row>
    <row r="401" customFormat="false" ht="15" hidden="false" customHeight="true" outlineLevel="0" collapsed="false">
      <c r="A401" s="27"/>
      <c r="B401" s="27"/>
      <c r="C401" s="28"/>
      <c r="D401" s="29"/>
      <c r="E401" s="29"/>
      <c r="F401" s="30"/>
      <c r="G401" s="22" t="str">
        <f aca="false">IF(C401="","",C401+N(F401))</f>
        <v/>
      </c>
      <c r="H401" s="23" t="str">
        <f aca="false">IF(A401="","",N(D401)-N(E401))</f>
        <v/>
      </c>
      <c r="I401" s="24" t="str">
        <f aca="false">IF(OR(A401="",C401=""),"",'AR Invoices'!$B$4-G401)</f>
        <v/>
      </c>
      <c r="J401" s="25" t="str">
        <f aca="false">IF(OR(A401="",H401=0),"",IF(I401&lt;=0,"Not due",IF(I401&lt;=30,"0-30",IF(I401&lt;=60,"31-60",IF(I401&lt;=90,"61-90",IF(I401&lt;=180,"91-180","Over 180"))))))</f>
        <v/>
      </c>
      <c r="L401" s="26" t="str">
        <f aca="false">IF(A401="","",IF(COUNTIF($A$7:A401,A401)=1,MAX($L$6:L400)+1,""))</f>
        <v/>
      </c>
    </row>
    <row r="402" customFormat="false" ht="15" hidden="false" customHeight="true" outlineLevel="0" collapsed="false">
      <c r="A402" s="27"/>
      <c r="B402" s="27"/>
      <c r="C402" s="28"/>
      <c r="D402" s="29"/>
      <c r="E402" s="29"/>
      <c r="F402" s="30"/>
      <c r="G402" s="22" t="str">
        <f aca="false">IF(C402="","",C402+N(F402))</f>
        <v/>
      </c>
      <c r="H402" s="23" t="str">
        <f aca="false">IF(A402="","",N(D402)-N(E402))</f>
        <v/>
      </c>
      <c r="I402" s="24" t="str">
        <f aca="false">IF(OR(A402="",C402=""),"",'AR Invoices'!$B$4-G402)</f>
        <v/>
      </c>
      <c r="J402" s="25" t="str">
        <f aca="false">IF(OR(A402="",H402=0),"",IF(I402&lt;=0,"Not due",IF(I402&lt;=30,"0-30",IF(I402&lt;=60,"31-60",IF(I402&lt;=90,"61-90",IF(I402&lt;=180,"91-180","Over 180"))))))</f>
        <v/>
      </c>
      <c r="L402" s="26" t="str">
        <f aca="false">IF(A402="","",IF(COUNTIF($A$7:A402,A402)=1,MAX($L$6:L401)+1,""))</f>
        <v/>
      </c>
    </row>
    <row r="403" customFormat="false" ht="15" hidden="false" customHeight="true" outlineLevel="0" collapsed="false">
      <c r="A403" s="27"/>
      <c r="B403" s="27"/>
      <c r="C403" s="28"/>
      <c r="D403" s="29"/>
      <c r="E403" s="29"/>
      <c r="F403" s="30"/>
      <c r="G403" s="22" t="str">
        <f aca="false">IF(C403="","",C403+N(F403))</f>
        <v/>
      </c>
      <c r="H403" s="23" t="str">
        <f aca="false">IF(A403="","",N(D403)-N(E403))</f>
        <v/>
      </c>
      <c r="I403" s="24" t="str">
        <f aca="false">IF(OR(A403="",C403=""),"",'AR Invoices'!$B$4-G403)</f>
        <v/>
      </c>
      <c r="J403" s="25" t="str">
        <f aca="false">IF(OR(A403="",H403=0),"",IF(I403&lt;=0,"Not due",IF(I403&lt;=30,"0-30",IF(I403&lt;=60,"31-60",IF(I403&lt;=90,"61-90",IF(I403&lt;=180,"91-180","Over 180"))))))</f>
        <v/>
      </c>
      <c r="L403" s="26" t="str">
        <f aca="false">IF(A403="","",IF(COUNTIF($A$7:A403,A403)=1,MAX($L$6:L402)+1,""))</f>
        <v/>
      </c>
    </row>
    <row r="404" customFormat="false" ht="15" hidden="false" customHeight="true" outlineLevel="0" collapsed="false">
      <c r="A404" s="27"/>
      <c r="B404" s="27"/>
      <c r="C404" s="28"/>
      <c r="D404" s="29"/>
      <c r="E404" s="29"/>
      <c r="F404" s="30"/>
      <c r="G404" s="22" t="str">
        <f aca="false">IF(C404="","",C404+N(F404))</f>
        <v/>
      </c>
      <c r="H404" s="23" t="str">
        <f aca="false">IF(A404="","",N(D404)-N(E404))</f>
        <v/>
      </c>
      <c r="I404" s="24" t="str">
        <f aca="false">IF(OR(A404="",C404=""),"",'AR Invoices'!$B$4-G404)</f>
        <v/>
      </c>
      <c r="J404" s="25" t="str">
        <f aca="false">IF(OR(A404="",H404=0),"",IF(I404&lt;=0,"Not due",IF(I404&lt;=30,"0-30",IF(I404&lt;=60,"31-60",IF(I404&lt;=90,"61-90",IF(I404&lt;=180,"91-180","Over 180"))))))</f>
        <v/>
      </c>
      <c r="L404" s="26" t="str">
        <f aca="false">IF(A404="","",IF(COUNTIF($A$7:A404,A404)=1,MAX($L$6:L403)+1,""))</f>
        <v/>
      </c>
    </row>
    <row r="405" customFormat="false" ht="15" hidden="false" customHeight="true" outlineLevel="0" collapsed="false">
      <c r="A405" s="27"/>
      <c r="B405" s="27"/>
      <c r="C405" s="28"/>
      <c r="D405" s="29"/>
      <c r="E405" s="29"/>
      <c r="F405" s="30"/>
      <c r="G405" s="22" t="str">
        <f aca="false">IF(C405="","",C405+N(F405))</f>
        <v/>
      </c>
      <c r="H405" s="23" t="str">
        <f aca="false">IF(A405="","",N(D405)-N(E405))</f>
        <v/>
      </c>
      <c r="I405" s="24" t="str">
        <f aca="false">IF(OR(A405="",C405=""),"",'AR Invoices'!$B$4-G405)</f>
        <v/>
      </c>
      <c r="J405" s="25" t="str">
        <f aca="false">IF(OR(A405="",H405=0),"",IF(I405&lt;=0,"Not due",IF(I405&lt;=30,"0-30",IF(I405&lt;=60,"31-60",IF(I405&lt;=90,"61-90",IF(I405&lt;=180,"91-180","Over 180"))))))</f>
        <v/>
      </c>
      <c r="L405" s="26" t="str">
        <f aca="false">IF(A405="","",IF(COUNTIF($A$7:A405,A405)=1,MAX($L$6:L404)+1,""))</f>
        <v/>
      </c>
    </row>
    <row r="406" customFormat="false" ht="15" hidden="false" customHeight="true" outlineLevel="0" collapsed="false">
      <c r="A406" s="27"/>
      <c r="B406" s="27"/>
      <c r="C406" s="28"/>
      <c r="D406" s="29"/>
      <c r="E406" s="29"/>
      <c r="F406" s="30"/>
      <c r="G406" s="22" t="str">
        <f aca="false">IF(C406="","",C406+N(F406))</f>
        <v/>
      </c>
      <c r="H406" s="23" t="str">
        <f aca="false">IF(A406="","",N(D406)-N(E406))</f>
        <v/>
      </c>
      <c r="I406" s="24" t="str">
        <f aca="false">IF(OR(A406="",C406=""),"",'AR Invoices'!$B$4-G406)</f>
        <v/>
      </c>
      <c r="J406" s="25" t="str">
        <f aca="false">IF(OR(A406="",H406=0),"",IF(I406&lt;=0,"Not due",IF(I406&lt;=30,"0-30",IF(I406&lt;=60,"31-60",IF(I406&lt;=90,"61-90",IF(I406&lt;=180,"91-180","Over 180"))))))</f>
        <v/>
      </c>
      <c r="L406" s="26" t="str">
        <f aca="false">IF(A406="","",IF(COUNTIF($A$7:A406,A406)=1,MAX($L$6:L405)+1,""))</f>
        <v/>
      </c>
    </row>
    <row r="407" customFormat="false" ht="15" hidden="false" customHeight="true" outlineLevel="0" collapsed="false">
      <c r="A407" s="27"/>
      <c r="B407" s="27"/>
      <c r="C407" s="28"/>
      <c r="D407" s="29"/>
      <c r="E407" s="29"/>
      <c r="F407" s="30"/>
      <c r="G407" s="22" t="str">
        <f aca="false">IF(C407="","",C407+N(F407))</f>
        <v/>
      </c>
      <c r="H407" s="23" t="str">
        <f aca="false">IF(A407="","",N(D407)-N(E407))</f>
        <v/>
      </c>
      <c r="I407" s="24" t="str">
        <f aca="false">IF(OR(A407="",C407=""),"",'AR Invoices'!$B$4-G407)</f>
        <v/>
      </c>
      <c r="J407" s="25" t="str">
        <f aca="false">IF(OR(A407="",H407=0),"",IF(I407&lt;=0,"Not due",IF(I407&lt;=30,"0-30",IF(I407&lt;=60,"31-60",IF(I407&lt;=90,"61-90",IF(I407&lt;=180,"91-180","Over 180"))))))</f>
        <v/>
      </c>
      <c r="L407" s="26" t="str">
        <f aca="false">IF(A407="","",IF(COUNTIF($A$7:A407,A407)=1,MAX($L$6:L406)+1,""))</f>
        <v/>
      </c>
    </row>
    <row r="408" customFormat="false" ht="15" hidden="false" customHeight="true" outlineLevel="0" collapsed="false">
      <c r="A408" s="27"/>
      <c r="B408" s="27"/>
      <c r="C408" s="28"/>
      <c r="D408" s="29"/>
      <c r="E408" s="29"/>
      <c r="F408" s="30"/>
      <c r="G408" s="22" t="str">
        <f aca="false">IF(C408="","",C408+N(F408))</f>
        <v/>
      </c>
      <c r="H408" s="23" t="str">
        <f aca="false">IF(A408="","",N(D408)-N(E408))</f>
        <v/>
      </c>
      <c r="I408" s="24" t="str">
        <f aca="false">IF(OR(A408="",C408=""),"",'AR Invoices'!$B$4-G408)</f>
        <v/>
      </c>
      <c r="J408" s="25" t="str">
        <f aca="false">IF(OR(A408="",H408=0),"",IF(I408&lt;=0,"Not due",IF(I408&lt;=30,"0-30",IF(I408&lt;=60,"31-60",IF(I408&lt;=90,"61-90",IF(I408&lt;=180,"91-180","Over 180"))))))</f>
        <v/>
      </c>
      <c r="L408" s="26" t="str">
        <f aca="false">IF(A408="","",IF(COUNTIF($A$7:A408,A408)=1,MAX($L$6:L407)+1,""))</f>
        <v/>
      </c>
    </row>
    <row r="409" customFormat="false" ht="15" hidden="false" customHeight="true" outlineLevel="0" collapsed="false">
      <c r="A409" s="27"/>
      <c r="B409" s="27"/>
      <c r="C409" s="28"/>
      <c r="D409" s="29"/>
      <c r="E409" s="29"/>
      <c r="F409" s="30"/>
      <c r="G409" s="22" t="str">
        <f aca="false">IF(C409="","",C409+N(F409))</f>
        <v/>
      </c>
      <c r="H409" s="23" t="str">
        <f aca="false">IF(A409="","",N(D409)-N(E409))</f>
        <v/>
      </c>
      <c r="I409" s="24" t="str">
        <f aca="false">IF(OR(A409="",C409=""),"",'AR Invoices'!$B$4-G409)</f>
        <v/>
      </c>
      <c r="J409" s="25" t="str">
        <f aca="false">IF(OR(A409="",H409=0),"",IF(I409&lt;=0,"Not due",IF(I409&lt;=30,"0-30",IF(I409&lt;=60,"31-60",IF(I409&lt;=90,"61-90",IF(I409&lt;=180,"91-180","Over 180"))))))</f>
        <v/>
      </c>
      <c r="L409" s="26" t="str">
        <f aca="false">IF(A409="","",IF(COUNTIF($A$7:A409,A409)=1,MAX($L$6:L408)+1,""))</f>
        <v/>
      </c>
    </row>
    <row r="410" customFormat="false" ht="15" hidden="false" customHeight="true" outlineLevel="0" collapsed="false">
      <c r="A410" s="27"/>
      <c r="B410" s="27"/>
      <c r="C410" s="28"/>
      <c r="D410" s="29"/>
      <c r="E410" s="29"/>
      <c r="F410" s="30"/>
      <c r="G410" s="22" t="str">
        <f aca="false">IF(C410="","",C410+N(F410))</f>
        <v/>
      </c>
      <c r="H410" s="23" t="str">
        <f aca="false">IF(A410="","",N(D410)-N(E410))</f>
        <v/>
      </c>
      <c r="I410" s="24" t="str">
        <f aca="false">IF(OR(A410="",C410=""),"",'AR Invoices'!$B$4-G410)</f>
        <v/>
      </c>
      <c r="J410" s="25" t="str">
        <f aca="false">IF(OR(A410="",H410=0),"",IF(I410&lt;=0,"Not due",IF(I410&lt;=30,"0-30",IF(I410&lt;=60,"31-60",IF(I410&lt;=90,"61-90",IF(I410&lt;=180,"91-180","Over 180"))))))</f>
        <v/>
      </c>
      <c r="L410" s="26" t="str">
        <f aca="false">IF(A410="","",IF(COUNTIF($A$7:A410,A410)=1,MAX($L$6:L409)+1,""))</f>
        <v/>
      </c>
    </row>
    <row r="411" customFormat="false" ht="15" hidden="false" customHeight="true" outlineLevel="0" collapsed="false">
      <c r="A411" s="27"/>
      <c r="B411" s="27"/>
      <c r="C411" s="28"/>
      <c r="D411" s="29"/>
      <c r="E411" s="29"/>
      <c r="F411" s="30"/>
      <c r="G411" s="22" t="str">
        <f aca="false">IF(C411="","",C411+N(F411))</f>
        <v/>
      </c>
      <c r="H411" s="23" t="str">
        <f aca="false">IF(A411="","",N(D411)-N(E411))</f>
        <v/>
      </c>
      <c r="I411" s="24" t="str">
        <f aca="false">IF(OR(A411="",C411=""),"",'AR Invoices'!$B$4-G411)</f>
        <v/>
      </c>
      <c r="J411" s="25" t="str">
        <f aca="false">IF(OR(A411="",H411=0),"",IF(I411&lt;=0,"Not due",IF(I411&lt;=30,"0-30",IF(I411&lt;=60,"31-60",IF(I411&lt;=90,"61-90",IF(I411&lt;=180,"91-180","Over 180"))))))</f>
        <v/>
      </c>
      <c r="L411" s="26" t="str">
        <f aca="false">IF(A411="","",IF(COUNTIF($A$7:A411,A411)=1,MAX($L$6:L410)+1,""))</f>
        <v/>
      </c>
    </row>
    <row r="412" customFormat="false" ht="15" hidden="false" customHeight="true" outlineLevel="0" collapsed="false">
      <c r="A412" s="27"/>
      <c r="B412" s="27"/>
      <c r="C412" s="28"/>
      <c r="D412" s="29"/>
      <c r="E412" s="29"/>
      <c r="F412" s="30"/>
      <c r="G412" s="22" t="str">
        <f aca="false">IF(C412="","",C412+N(F412))</f>
        <v/>
      </c>
      <c r="H412" s="23" t="str">
        <f aca="false">IF(A412="","",N(D412)-N(E412))</f>
        <v/>
      </c>
      <c r="I412" s="24" t="str">
        <f aca="false">IF(OR(A412="",C412=""),"",'AR Invoices'!$B$4-G412)</f>
        <v/>
      </c>
      <c r="J412" s="25" t="str">
        <f aca="false">IF(OR(A412="",H412=0),"",IF(I412&lt;=0,"Not due",IF(I412&lt;=30,"0-30",IF(I412&lt;=60,"31-60",IF(I412&lt;=90,"61-90",IF(I412&lt;=180,"91-180","Over 180"))))))</f>
        <v/>
      </c>
      <c r="L412" s="26" t="str">
        <f aca="false">IF(A412="","",IF(COUNTIF($A$7:A412,A412)=1,MAX($L$6:L411)+1,""))</f>
        <v/>
      </c>
    </row>
    <row r="413" customFormat="false" ht="15" hidden="false" customHeight="true" outlineLevel="0" collapsed="false">
      <c r="A413" s="27"/>
      <c r="B413" s="27"/>
      <c r="C413" s="28"/>
      <c r="D413" s="29"/>
      <c r="E413" s="29"/>
      <c r="F413" s="30"/>
      <c r="G413" s="22" t="str">
        <f aca="false">IF(C413="","",C413+N(F413))</f>
        <v/>
      </c>
      <c r="H413" s="23" t="str">
        <f aca="false">IF(A413="","",N(D413)-N(E413))</f>
        <v/>
      </c>
      <c r="I413" s="24" t="str">
        <f aca="false">IF(OR(A413="",C413=""),"",'AR Invoices'!$B$4-G413)</f>
        <v/>
      </c>
      <c r="J413" s="25" t="str">
        <f aca="false">IF(OR(A413="",H413=0),"",IF(I413&lt;=0,"Not due",IF(I413&lt;=30,"0-30",IF(I413&lt;=60,"31-60",IF(I413&lt;=90,"61-90",IF(I413&lt;=180,"91-180","Over 180"))))))</f>
        <v/>
      </c>
      <c r="L413" s="26" t="str">
        <f aca="false">IF(A413="","",IF(COUNTIF($A$7:A413,A413)=1,MAX($L$6:L412)+1,""))</f>
        <v/>
      </c>
    </row>
    <row r="414" customFormat="false" ht="15" hidden="false" customHeight="true" outlineLevel="0" collapsed="false">
      <c r="A414" s="27"/>
      <c r="B414" s="27"/>
      <c r="C414" s="28"/>
      <c r="D414" s="29"/>
      <c r="E414" s="29"/>
      <c r="F414" s="30"/>
      <c r="G414" s="22" t="str">
        <f aca="false">IF(C414="","",C414+N(F414))</f>
        <v/>
      </c>
      <c r="H414" s="23" t="str">
        <f aca="false">IF(A414="","",N(D414)-N(E414))</f>
        <v/>
      </c>
      <c r="I414" s="24" t="str">
        <f aca="false">IF(OR(A414="",C414=""),"",'AR Invoices'!$B$4-G414)</f>
        <v/>
      </c>
      <c r="J414" s="25" t="str">
        <f aca="false">IF(OR(A414="",H414=0),"",IF(I414&lt;=0,"Not due",IF(I414&lt;=30,"0-30",IF(I414&lt;=60,"31-60",IF(I414&lt;=90,"61-90",IF(I414&lt;=180,"91-180","Over 180"))))))</f>
        <v/>
      </c>
      <c r="L414" s="26" t="str">
        <f aca="false">IF(A414="","",IF(COUNTIF($A$7:A414,A414)=1,MAX($L$6:L413)+1,""))</f>
        <v/>
      </c>
    </row>
    <row r="415" customFormat="false" ht="15" hidden="false" customHeight="true" outlineLevel="0" collapsed="false">
      <c r="A415" s="27"/>
      <c r="B415" s="27"/>
      <c r="C415" s="28"/>
      <c r="D415" s="29"/>
      <c r="E415" s="29"/>
      <c r="F415" s="30"/>
      <c r="G415" s="22" t="str">
        <f aca="false">IF(C415="","",C415+N(F415))</f>
        <v/>
      </c>
      <c r="H415" s="23" t="str">
        <f aca="false">IF(A415="","",N(D415)-N(E415))</f>
        <v/>
      </c>
      <c r="I415" s="24" t="str">
        <f aca="false">IF(OR(A415="",C415=""),"",'AR Invoices'!$B$4-G415)</f>
        <v/>
      </c>
      <c r="J415" s="25" t="str">
        <f aca="false">IF(OR(A415="",H415=0),"",IF(I415&lt;=0,"Not due",IF(I415&lt;=30,"0-30",IF(I415&lt;=60,"31-60",IF(I415&lt;=90,"61-90",IF(I415&lt;=180,"91-180","Over 180"))))))</f>
        <v/>
      </c>
      <c r="L415" s="26" t="str">
        <f aca="false">IF(A415="","",IF(COUNTIF($A$7:A415,A415)=1,MAX($L$6:L414)+1,""))</f>
        <v/>
      </c>
    </row>
    <row r="416" customFormat="false" ht="15" hidden="false" customHeight="true" outlineLevel="0" collapsed="false">
      <c r="A416" s="27"/>
      <c r="B416" s="27"/>
      <c r="C416" s="28"/>
      <c r="D416" s="29"/>
      <c r="E416" s="29"/>
      <c r="F416" s="30"/>
      <c r="G416" s="22" t="str">
        <f aca="false">IF(C416="","",C416+N(F416))</f>
        <v/>
      </c>
      <c r="H416" s="23" t="str">
        <f aca="false">IF(A416="","",N(D416)-N(E416))</f>
        <v/>
      </c>
      <c r="I416" s="24" t="str">
        <f aca="false">IF(OR(A416="",C416=""),"",'AR Invoices'!$B$4-G416)</f>
        <v/>
      </c>
      <c r="J416" s="25" t="str">
        <f aca="false">IF(OR(A416="",H416=0),"",IF(I416&lt;=0,"Not due",IF(I416&lt;=30,"0-30",IF(I416&lt;=60,"31-60",IF(I416&lt;=90,"61-90",IF(I416&lt;=180,"91-180","Over 180"))))))</f>
        <v/>
      </c>
      <c r="L416" s="26" t="str">
        <f aca="false">IF(A416="","",IF(COUNTIF($A$7:A416,A416)=1,MAX($L$6:L415)+1,""))</f>
        <v/>
      </c>
    </row>
    <row r="417" customFormat="false" ht="15" hidden="false" customHeight="true" outlineLevel="0" collapsed="false">
      <c r="A417" s="27"/>
      <c r="B417" s="27"/>
      <c r="C417" s="28"/>
      <c r="D417" s="29"/>
      <c r="E417" s="29"/>
      <c r="F417" s="30"/>
      <c r="G417" s="22" t="str">
        <f aca="false">IF(C417="","",C417+N(F417))</f>
        <v/>
      </c>
      <c r="H417" s="23" t="str">
        <f aca="false">IF(A417="","",N(D417)-N(E417))</f>
        <v/>
      </c>
      <c r="I417" s="24" t="str">
        <f aca="false">IF(OR(A417="",C417=""),"",'AR Invoices'!$B$4-G417)</f>
        <v/>
      </c>
      <c r="J417" s="25" t="str">
        <f aca="false">IF(OR(A417="",H417=0),"",IF(I417&lt;=0,"Not due",IF(I417&lt;=30,"0-30",IF(I417&lt;=60,"31-60",IF(I417&lt;=90,"61-90",IF(I417&lt;=180,"91-180","Over 180"))))))</f>
        <v/>
      </c>
      <c r="L417" s="26" t="str">
        <f aca="false">IF(A417="","",IF(COUNTIF($A$7:A417,A417)=1,MAX($L$6:L416)+1,""))</f>
        <v/>
      </c>
    </row>
    <row r="418" customFormat="false" ht="15" hidden="false" customHeight="true" outlineLevel="0" collapsed="false">
      <c r="A418" s="27"/>
      <c r="B418" s="27"/>
      <c r="C418" s="28"/>
      <c r="D418" s="29"/>
      <c r="E418" s="29"/>
      <c r="F418" s="30"/>
      <c r="G418" s="22" t="str">
        <f aca="false">IF(C418="","",C418+N(F418))</f>
        <v/>
      </c>
      <c r="H418" s="23" t="str">
        <f aca="false">IF(A418="","",N(D418)-N(E418))</f>
        <v/>
      </c>
      <c r="I418" s="24" t="str">
        <f aca="false">IF(OR(A418="",C418=""),"",'AR Invoices'!$B$4-G418)</f>
        <v/>
      </c>
      <c r="J418" s="25" t="str">
        <f aca="false">IF(OR(A418="",H418=0),"",IF(I418&lt;=0,"Not due",IF(I418&lt;=30,"0-30",IF(I418&lt;=60,"31-60",IF(I418&lt;=90,"61-90",IF(I418&lt;=180,"91-180","Over 180"))))))</f>
        <v/>
      </c>
      <c r="L418" s="26" t="str">
        <f aca="false">IF(A418="","",IF(COUNTIF($A$7:A418,A418)=1,MAX($L$6:L417)+1,""))</f>
        <v/>
      </c>
    </row>
    <row r="419" customFormat="false" ht="15" hidden="false" customHeight="true" outlineLevel="0" collapsed="false">
      <c r="A419" s="27"/>
      <c r="B419" s="27"/>
      <c r="C419" s="28"/>
      <c r="D419" s="29"/>
      <c r="E419" s="29"/>
      <c r="F419" s="30"/>
      <c r="G419" s="22" t="str">
        <f aca="false">IF(C419="","",C419+N(F419))</f>
        <v/>
      </c>
      <c r="H419" s="23" t="str">
        <f aca="false">IF(A419="","",N(D419)-N(E419))</f>
        <v/>
      </c>
      <c r="I419" s="24" t="str">
        <f aca="false">IF(OR(A419="",C419=""),"",'AR Invoices'!$B$4-G419)</f>
        <v/>
      </c>
      <c r="J419" s="25" t="str">
        <f aca="false">IF(OR(A419="",H419=0),"",IF(I419&lt;=0,"Not due",IF(I419&lt;=30,"0-30",IF(I419&lt;=60,"31-60",IF(I419&lt;=90,"61-90",IF(I419&lt;=180,"91-180","Over 180"))))))</f>
        <v/>
      </c>
      <c r="L419" s="26" t="str">
        <f aca="false">IF(A419="","",IF(COUNTIF($A$7:A419,A419)=1,MAX($L$6:L418)+1,""))</f>
        <v/>
      </c>
    </row>
    <row r="420" customFormat="false" ht="15" hidden="false" customHeight="true" outlineLevel="0" collapsed="false">
      <c r="A420" s="27"/>
      <c r="B420" s="27"/>
      <c r="C420" s="28"/>
      <c r="D420" s="29"/>
      <c r="E420" s="29"/>
      <c r="F420" s="30"/>
      <c r="G420" s="22" t="str">
        <f aca="false">IF(C420="","",C420+N(F420))</f>
        <v/>
      </c>
      <c r="H420" s="23" t="str">
        <f aca="false">IF(A420="","",N(D420)-N(E420))</f>
        <v/>
      </c>
      <c r="I420" s="24" t="str">
        <f aca="false">IF(OR(A420="",C420=""),"",'AR Invoices'!$B$4-G420)</f>
        <v/>
      </c>
      <c r="J420" s="25" t="str">
        <f aca="false">IF(OR(A420="",H420=0),"",IF(I420&lt;=0,"Not due",IF(I420&lt;=30,"0-30",IF(I420&lt;=60,"31-60",IF(I420&lt;=90,"61-90",IF(I420&lt;=180,"91-180","Over 180"))))))</f>
        <v/>
      </c>
      <c r="L420" s="26" t="str">
        <f aca="false">IF(A420="","",IF(COUNTIF($A$7:A420,A420)=1,MAX($L$6:L419)+1,""))</f>
        <v/>
      </c>
    </row>
    <row r="421" customFormat="false" ht="15" hidden="false" customHeight="true" outlineLevel="0" collapsed="false">
      <c r="A421" s="27"/>
      <c r="B421" s="27"/>
      <c r="C421" s="28"/>
      <c r="D421" s="29"/>
      <c r="E421" s="29"/>
      <c r="F421" s="30"/>
      <c r="G421" s="22" t="str">
        <f aca="false">IF(C421="","",C421+N(F421))</f>
        <v/>
      </c>
      <c r="H421" s="23" t="str">
        <f aca="false">IF(A421="","",N(D421)-N(E421))</f>
        <v/>
      </c>
      <c r="I421" s="24" t="str">
        <f aca="false">IF(OR(A421="",C421=""),"",'AR Invoices'!$B$4-G421)</f>
        <v/>
      </c>
      <c r="J421" s="25" t="str">
        <f aca="false">IF(OR(A421="",H421=0),"",IF(I421&lt;=0,"Not due",IF(I421&lt;=30,"0-30",IF(I421&lt;=60,"31-60",IF(I421&lt;=90,"61-90",IF(I421&lt;=180,"91-180","Over 180"))))))</f>
        <v/>
      </c>
      <c r="L421" s="26" t="str">
        <f aca="false">IF(A421="","",IF(COUNTIF($A$7:A421,A421)=1,MAX($L$6:L420)+1,""))</f>
        <v/>
      </c>
    </row>
    <row r="422" customFormat="false" ht="15" hidden="false" customHeight="true" outlineLevel="0" collapsed="false">
      <c r="A422" s="27"/>
      <c r="B422" s="27"/>
      <c r="C422" s="28"/>
      <c r="D422" s="29"/>
      <c r="E422" s="29"/>
      <c r="F422" s="30"/>
      <c r="G422" s="22" t="str">
        <f aca="false">IF(C422="","",C422+N(F422))</f>
        <v/>
      </c>
      <c r="H422" s="23" t="str">
        <f aca="false">IF(A422="","",N(D422)-N(E422))</f>
        <v/>
      </c>
      <c r="I422" s="24" t="str">
        <f aca="false">IF(OR(A422="",C422=""),"",'AR Invoices'!$B$4-G422)</f>
        <v/>
      </c>
      <c r="J422" s="25" t="str">
        <f aca="false">IF(OR(A422="",H422=0),"",IF(I422&lt;=0,"Not due",IF(I422&lt;=30,"0-30",IF(I422&lt;=60,"31-60",IF(I422&lt;=90,"61-90",IF(I422&lt;=180,"91-180","Over 180"))))))</f>
        <v/>
      </c>
      <c r="L422" s="26" t="str">
        <f aca="false">IF(A422="","",IF(COUNTIF($A$7:A422,A422)=1,MAX($L$6:L421)+1,""))</f>
        <v/>
      </c>
    </row>
    <row r="423" customFormat="false" ht="15" hidden="false" customHeight="true" outlineLevel="0" collapsed="false">
      <c r="A423" s="27"/>
      <c r="B423" s="27"/>
      <c r="C423" s="28"/>
      <c r="D423" s="29"/>
      <c r="E423" s="29"/>
      <c r="F423" s="30"/>
      <c r="G423" s="22" t="str">
        <f aca="false">IF(C423="","",C423+N(F423))</f>
        <v/>
      </c>
      <c r="H423" s="23" t="str">
        <f aca="false">IF(A423="","",N(D423)-N(E423))</f>
        <v/>
      </c>
      <c r="I423" s="24" t="str">
        <f aca="false">IF(OR(A423="",C423=""),"",'AR Invoices'!$B$4-G423)</f>
        <v/>
      </c>
      <c r="J423" s="25" t="str">
        <f aca="false">IF(OR(A423="",H423=0),"",IF(I423&lt;=0,"Not due",IF(I423&lt;=30,"0-30",IF(I423&lt;=60,"31-60",IF(I423&lt;=90,"61-90",IF(I423&lt;=180,"91-180","Over 180"))))))</f>
        <v/>
      </c>
      <c r="L423" s="26" t="str">
        <f aca="false">IF(A423="","",IF(COUNTIF($A$7:A423,A423)=1,MAX($L$6:L422)+1,""))</f>
        <v/>
      </c>
    </row>
    <row r="424" customFormat="false" ht="15" hidden="false" customHeight="true" outlineLevel="0" collapsed="false">
      <c r="A424" s="27"/>
      <c r="B424" s="27"/>
      <c r="C424" s="28"/>
      <c r="D424" s="29"/>
      <c r="E424" s="29"/>
      <c r="F424" s="30"/>
      <c r="G424" s="22" t="str">
        <f aca="false">IF(C424="","",C424+N(F424))</f>
        <v/>
      </c>
      <c r="H424" s="23" t="str">
        <f aca="false">IF(A424="","",N(D424)-N(E424))</f>
        <v/>
      </c>
      <c r="I424" s="24" t="str">
        <f aca="false">IF(OR(A424="",C424=""),"",'AR Invoices'!$B$4-G424)</f>
        <v/>
      </c>
      <c r="J424" s="25" t="str">
        <f aca="false">IF(OR(A424="",H424=0),"",IF(I424&lt;=0,"Not due",IF(I424&lt;=30,"0-30",IF(I424&lt;=60,"31-60",IF(I424&lt;=90,"61-90",IF(I424&lt;=180,"91-180","Over 180"))))))</f>
        <v/>
      </c>
      <c r="L424" s="26" t="str">
        <f aca="false">IF(A424="","",IF(COUNTIF($A$7:A424,A424)=1,MAX($L$6:L423)+1,""))</f>
        <v/>
      </c>
    </row>
    <row r="425" customFormat="false" ht="15" hidden="false" customHeight="true" outlineLevel="0" collapsed="false">
      <c r="A425" s="27"/>
      <c r="B425" s="27"/>
      <c r="C425" s="28"/>
      <c r="D425" s="29"/>
      <c r="E425" s="29"/>
      <c r="F425" s="30"/>
      <c r="G425" s="22" t="str">
        <f aca="false">IF(C425="","",C425+N(F425))</f>
        <v/>
      </c>
      <c r="H425" s="23" t="str">
        <f aca="false">IF(A425="","",N(D425)-N(E425))</f>
        <v/>
      </c>
      <c r="I425" s="24" t="str">
        <f aca="false">IF(OR(A425="",C425=""),"",'AR Invoices'!$B$4-G425)</f>
        <v/>
      </c>
      <c r="J425" s="25" t="str">
        <f aca="false">IF(OR(A425="",H425=0),"",IF(I425&lt;=0,"Not due",IF(I425&lt;=30,"0-30",IF(I425&lt;=60,"31-60",IF(I425&lt;=90,"61-90",IF(I425&lt;=180,"91-180","Over 180"))))))</f>
        <v/>
      </c>
      <c r="L425" s="26" t="str">
        <f aca="false">IF(A425="","",IF(COUNTIF($A$7:A425,A425)=1,MAX($L$6:L424)+1,""))</f>
        <v/>
      </c>
    </row>
    <row r="426" customFormat="false" ht="15" hidden="false" customHeight="true" outlineLevel="0" collapsed="false">
      <c r="A426" s="27"/>
      <c r="B426" s="27"/>
      <c r="C426" s="28"/>
      <c r="D426" s="29"/>
      <c r="E426" s="29"/>
      <c r="F426" s="30"/>
      <c r="G426" s="22" t="str">
        <f aca="false">IF(C426="","",C426+N(F426))</f>
        <v/>
      </c>
      <c r="H426" s="23" t="str">
        <f aca="false">IF(A426="","",N(D426)-N(E426))</f>
        <v/>
      </c>
      <c r="I426" s="24" t="str">
        <f aca="false">IF(OR(A426="",C426=""),"",'AR Invoices'!$B$4-G426)</f>
        <v/>
      </c>
      <c r="J426" s="25" t="str">
        <f aca="false">IF(OR(A426="",H426=0),"",IF(I426&lt;=0,"Not due",IF(I426&lt;=30,"0-30",IF(I426&lt;=60,"31-60",IF(I426&lt;=90,"61-90",IF(I426&lt;=180,"91-180","Over 180"))))))</f>
        <v/>
      </c>
      <c r="L426" s="26" t="str">
        <f aca="false">IF(A426="","",IF(COUNTIF($A$7:A426,A426)=1,MAX($L$6:L425)+1,""))</f>
        <v/>
      </c>
    </row>
    <row r="427" customFormat="false" ht="15" hidden="false" customHeight="true" outlineLevel="0" collapsed="false">
      <c r="A427" s="27"/>
      <c r="B427" s="27"/>
      <c r="C427" s="28"/>
      <c r="D427" s="29"/>
      <c r="E427" s="29"/>
      <c r="F427" s="30"/>
      <c r="G427" s="22" t="str">
        <f aca="false">IF(C427="","",C427+N(F427))</f>
        <v/>
      </c>
      <c r="H427" s="23" t="str">
        <f aca="false">IF(A427="","",N(D427)-N(E427))</f>
        <v/>
      </c>
      <c r="I427" s="24" t="str">
        <f aca="false">IF(OR(A427="",C427=""),"",'AR Invoices'!$B$4-G427)</f>
        <v/>
      </c>
      <c r="J427" s="25" t="str">
        <f aca="false">IF(OR(A427="",H427=0),"",IF(I427&lt;=0,"Not due",IF(I427&lt;=30,"0-30",IF(I427&lt;=60,"31-60",IF(I427&lt;=90,"61-90",IF(I427&lt;=180,"91-180","Over 180"))))))</f>
        <v/>
      </c>
      <c r="L427" s="26" t="str">
        <f aca="false">IF(A427="","",IF(COUNTIF($A$7:A427,A427)=1,MAX($L$6:L426)+1,""))</f>
        <v/>
      </c>
    </row>
    <row r="428" customFormat="false" ht="15" hidden="false" customHeight="true" outlineLevel="0" collapsed="false">
      <c r="A428" s="27"/>
      <c r="B428" s="27"/>
      <c r="C428" s="28"/>
      <c r="D428" s="29"/>
      <c r="E428" s="29"/>
      <c r="F428" s="30"/>
      <c r="G428" s="22" t="str">
        <f aca="false">IF(C428="","",C428+N(F428))</f>
        <v/>
      </c>
      <c r="H428" s="23" t="str">
        <f aca="false">IF(A428="","",N(D428)-N(E428))</f>
        <v/>
      </c>
      <c r="I428" s="24" t="str">
        <f aca="false">IF(OR(A428="",C428=""),"",'AR Invoices'!$B$4-G428)</f>
        <v/>
      </c>
      <c r="J428" s="25" t="str">
        <f aca="false">IF(OR(A428="",H428=0),"",IF(I428&lt;=0,"Not due",IF(I428&lt;=30,"0-30",IF(I428&lt;=60,"31-60",IF(I428&lt;=90,"61-90",IF(I428&lt;=180,"91-180","Over 180"))))))</f>
        <v/>
      </c>
      <c r="L428" s="26" t="str">
        <f aca="false">IF(A428="","",IF(COUNTIF($A$7:A428,A428)=1,MAX($L$6:L427)+1,""))</f>
        <v/>
      </c>
    </row>
    <row r="429" customFormat="false" ht="15" hidden="false" customHeight="true" outlineLevel="0" collapsed="false">
      <c r="A429" s="27"/>
      <c r="B429" s="27"/>
      <c r="C429" s="28"/>
      <c r="D429" s="29"/>
      <c r="E429" s="29"/>
      <c r="F429" s="30"/>
      <c r="G429" s="22" t="str">
        <f aca="false">IF(C429="","",C429+N(F429))</f>
        <v/>
      </c>
      <c r="H429" s="23" t="str">
        <f aca="false">IF(A429="","",N(D429)-N(E429))</f>
        <v/>
      </c>
      <c r="I429" s="24" t="str">
        <f aca="false">IF(OR(A429="",C429=""),"",'AR Invoices'!$B$4-G429)</f>
        <v/>
      </c>
      <c r="J429" s="25" t="str">
        <f aca="false">IF(OR(A429="",H429=0),"",IF(I429&lt;=0,"Not due",IF(I429&lt;=30,"0-30",IF(I429&lt;=60,"31-60",IF(I429&lt;=90,"61-90",IF(I429&lt;=180,"91-180","Over 180"))))))</f>
        <v/>
      </c>
      <c r="L429" s="26" t="str">
        <f aca="false">IF(A429="","",IF(COUNTIF($A$7:A429,A429)=1,MAX($L$6:L428)+1,""))</f>
        <v/>
      </c>
    </row>
    <row r="430" customFormat="false" ht="15" hidden="false" customHeight="true" outlineLevel="0" collapsed="false">
      <c r="A430" s="27"/>
      <c r="B430" s="27"/>
      <c r="C430" s="28"/>
      <c r="D430" s="29"/>
      <c r="E430" s="29"/>
      <c r="F430" s="30"/>
      <c r="G430" s="22" t="str">
        <f aca="false">IF(C430="","",C430+N(F430))</f>
        <v/>
      </c>
      <c r="H430" s="23" t="str">
        <f aca="false">IF(A430="","",N(D430)-N(E430))</f>
        <v/>
      </c>
      <c r="I430" s="24" t="str">
        <f aca="false">IF(OR(A430="",C430=""),"",'AR Invoices'!$B$4-G430)</f>
        <v/>
      </c>
      <c r="J430" s="25" t="str">
        <f aca="false">IF(OR(A430="",H430=0),"",IF(I430&lt;=0,"Not due",IF(I430&lt;=30,"0-30",IF(I430&lt;=60,"31-60",IF(I430&lt;=90,"61-90",IF(I430&lt;=180,"91-180","Over 180"))))))</f>
        <v/>
      </c>
      <c r="L430" s="26" t="str">
        <f aca="false">IF(A430="","",IF(COUNTIF($A$7:A430,A430)=1,MAX($L$6:L429)+1,""))</f>
        <v/>
      </c>
    </row>
    <row r="431" customFormat="false" ht="15" hidden="false" customHeight="true" outlineLevel="0" collapsed="false">
      <c r="A431" s="27"/>
      <c r="B431" s="27"/>
      <c r="C431" s="28"/>
      <c r="D431" s="29"/>
      <c r="E431" s="29"/>
      <c r="F431" s="30"/>
      <c r="G431" s="22" t="str">
        <f aca="false">IF(C431="","",C431+N(F431))</f>
        <v/>
      </c>
      <c r="H431" s="23" t="str">
        <f aca="false">IF(A431="","",N(D431)-N(E431))</f>
        <v/>
      </c>
      <c r="I431" s="24" t="str">
        <f aca="false">IF(OR(A431="",C431=""),"",'AR Invoices'!$B$4-G431)</f>
        <v/>
      </c>
      <c r="J431" s="25" t="str">
        <f aca="false">IF(OR(A431="",H431=0),"",IF(I431&lt;=0,"Not due",IF(I431&lt;=30,"0-30",IF(I431&lt;=60,"31-60",IF(I431&lt;=90,"61-90",IF(I431&lt;=180,"91-180","Over 180"))))))</f>
        <v/>
      </c>
      <c r="L431" s="26" t="str">
        <f aca="false">IF(A431="","",IF(COUNTIF($A$7:A431,A431)=1,MAX($L$6:L430)+1,""))</f>
        <v/>
      </c>
    </row>
    <row r="432" customFormat="false" ht="15" hidden="false" customHeight="true" outlineLevel="0" collapsed="false">
      <c r="A432" s="27"/>
      <c r="B432" s="27"/>
      <c r="C432" s="28"/>
      <c r="D432" s="29"/>
      <c r="E432" s="29"/>
      <c r="F432" s="30"/>
      <c r="G432" s="22" t="str">
        <f aca="false">IF(C432="","",C432+N(F432))</f>
        <v/>
      </c>
      <c r="H432" s="23" t="str">
        <f aca="false">IF(A432="","",N(D432)-N(E432))</f>
        <v/>
      </c>
      <c r="I432" s="24" t="str">
        <f aca="false">IF(OR(A432="",C432=""),"",'AR Invoices'!$B$4-G432)</f>
        <v/>
      </c>
      <c r="J432" s="25" t="str">
        <f aca="false">IF(OR(A432="",H432=0),"",IF(I432&lt;=0,"Not due",IF(I432&lt;=30,"0-30",IF(I432&lt;=60,"31-60",IF(I432&lt;=90,"61-90",IF(I432&lt;=180,"91-180","Over 180"))))))</f>
        <v/>
      </c>
      <c r="L432" s="26" t="str">
        <f aca="false">IF(A432="","",IF(COUNTIF($A$7:A432,A432)=1,MAX($L$6:L431)+1,""))</f>
        <v/>
      </c>
    </row>
    <row r="433" customFormat="false" ht="15" hidden="false" customHeight="true" outlineLevel="0" collapsed="false">
      <c r="A433" s="27"/>
      <c r="B433" s="27"/>
      <c r="C433" s="28"/>
      <c r="D433" s="29"/>
      <c r="E433" s="29"/>
      <c r="F433" s="30"/>
      <c r="G433" s="22" t="str">
        <f aca="false">IF(C433="","",C433+N(F433))</f>
        <v/>
      </c>
      <c r="H433" s="23" t="str">
        <f aca="false">IF(A433="","",N(D433)-N(E433))</f>
        <v/>
      </c>
      <c r="I433" s="24" t="str">
        <f aca="false">IF(OR(A433="",C433=""),"",'AR Invoices'!$B$4-G433)</f>
        <v/>
      </c>
      <c r="J433" s="25" t="str">
        <f aca="false">IF(OR(A433="",H433=0),"",IF(I433&lt;=0,"Not due",IF(I433&lt;=30,"0-30",IF(I433&lt;=60,"31-60",IF(I433&lt;=90,"61-90",IF(I433&lt;=180,"91-180","Over 180"))))))</f>
        <v/>
      </c>
      <c r="L433" s="26" t="str">
        <f aca="false">IF(A433="","",IF(COUNTIF($A$7:A433,A433)=1,MAX($L$6:L432)+1,""))</f>
        <v/>
      </c>
    </row>
    <row r="434" customFormat="false" ht="15" hidden="false" customHeight="true" outlineLevel="0" collapsed="false">
      <c r="A434" s="27"/>
      <c r="B434" s="27"/>
      <c r="C434" s="28"/>
      <c r="D434" s="29"/>
      <c r="E434" s="29"/>
      <c r="F434" s="30"/>
      <c r="G434" s="22" t="str">
        <f aca="false">IF(C434="","",C434+N(F434))</f>
        <v/>
      </c>
      <c r="H434" s="23" t="str">
        <f aca="false">IF(A434="","",N(D434)-N(E434))</f>
        <v/>
      </c>
      <c r="I434" s="24" t="str">
        <f aca="false">IF(OR(A434="",C434=""),"",'AR Invoices'!$B$4-G434)</f>
        <v/>
      </c>
      <c r="J434" s="25" t="str">
        <f aca="false">IF(OR(A434="",H434=0),"",IF(I434&lt;=0,"Not due",IF(I434&lt;=30,"0-30",IF(I434&lt;=60,"31-60",IF(I434&lt;=90,"61-90",IF(I434&lt;=180,"91-180","Over 180"))))))</f>
        <v/>
      </c>
      <c r="L434" s="26" t="str">
        <f aca="false">IF(A434="","",IF(COUNTIF($A$7:A434,A434)=1,MAX($L$6:L433)+1,""))</f>
        <v/>
      </c>
    </row>
    <row r="435" customFormat="false" ht="15" hidden="false" customHeight="true" outlineLevel="0" collapsed="false">
      <c r="A435" s="27"/>
      <c r="B435" s="27"/>
      <c r="C435" s="28"/>
      <c r="D435" s="29"/>
      <c r="E435" s="29"/>
      <c r="F435" s="30"/>
      <c r="G435" s="22" t="str">
        <f aca="false">IF(C435="","",C435+N(F435))</f>
        <v/>
      </c>
      <c r="H435" s="23" t="str">
        <f aca="false">IF(A435="","",N(D435)-N(E435))</f>
        <v/>
      </c>
      <c r="I435" s="24" t="str">
        <f aca="false">IF(OR(A435="",C435=""),"",'AR Invoices'!$B$4-G435)</f>
        <v/>
      </c>
      <c r="J435" s="25" t="str">
        <f aca="false">IF(OR(A435="",H435=0),"",IF(I435&lt;=0,"Not due",IF(I435&lt;=30,"0-30",IF(I435&lt;=60,"31-60",IF(I435&lt;=90,"61-90",IF(I435&lt;=180,"91-180","Over 180"))))))</f>
        <v/>
      </c>
      <c r="L435" s="26" t="str">
        <f aca="false">IF(A435="","",IF(COUNTIF($A$7:A435,A435)=1,MAX($L$6:L434)+1,""))</f>
        <v/>
      </c>
    </row>
    <row r="436" customFormat="false" ht="15" hidden="false" customHeight="true" outlineLevel="0" collapsed="false">
      <c r="A436" s="27"/>
      <c r="B436" s="27"/>
      <c r="C436" s="28"/>
      <c r="D436" s="29"/>
      <c r="E436" s="29"/>
      <c r="F436" s="30"/>
      <c r="G436" s="22" t="str">
        <f aca="false">IF(C436="","",C436+N(F436))</f>
        <v/>
      </c>
      <c r="H436" s="23" t="str">
        <f aca="false">IF(A436="","",N(D436)-N(E436))</f>
        <v/>
      </c>
      <c r="I436" s="24" t="str">
        <f aca="false">IF(OR(A436="",C436=""),"",'AR Invoices'!$B$4-G436)</f>
        <v/>
      </c>
      <c r="J436" s="25" t="str">
        <f aca="false">IF(OR(A436="",H436=0),"",IF(I436&lt;=0,"Not due",IF(I436&lt;=30,"0-30",IF(I436&lt;=60,"31-60",IF(I436&lt;=90,"61-90",IF(I436&lt;=180,"91-180","Over 180"))))))</f>
        <v/>
      </c>
      <c r="L436" s="26" t="str">
        <f aca="false">IF(A436="","",IF(COUNTIF($A$7:A436,A436)=1,MAX($L$6:L435)+1,""))</f>
        <v/>
      </c>
    </row>
    <row r="437" customFormat="false" ht="15" hidden="false" customHeight="true" outlineLevel="0" collapsed="false">
      <c r="A437" s="27"/>
      <c r="B437" s="27"/>
      <c r="C437" s="28"/>
      <c r="D437" s="29"/>
      <c r="E437" s="29"/>
      <c r="F437" s="30"/>
      <c r="G437" s="22" t="str">
        <f aca="false">IF(C437="","",C437+N(F437))</f>
        <v/>
      </c>
      <c r="H437" s="23" t="str">
        <f aca="false">IF(A437="","",N(D437)-N(E437))</f>
        <v/>
      </c>
      <c r="I437" s="24" t="str">
        <f aca="false">IF(OR(A437="",C437=""),"",'AR Invoices'!$B$4-G437)</f>
        <v/>
      </c>
      <c r="J437" s="25" t="str">
        <f aca="false">IF(OR(A437="",H437=0),"",IF(I437&lt;=0,"Not due",IF(I437&lt;=30,"0-30",IF(I437&lt;=60,"31-60",IF(I437&lt;=90,"61-90",IF(I437&lt;=180,"91-180","Over 180"))))))</f>
        <v/>
      </c>
      <c r="L437" s="26" t="str">
        <f aca="false">IF(A437="","",IF(COUNTIF($A$7:A437,A437)=1,MAX($L$6:L436)+1,""))</f>
        <v/>
      </c>
    </row>
    <row r="438" customFormat="false" ht="15" hidden="false" customHeight="true" outlineLevel="0" collapsed="false">
      <c r="A438" s="27"/>
      <c r="B438" s="27"/>
      <c r="C438" s="28"/>
      <c r="D438" s="29"/>
      <c r="E438" s="29"/>
      <c r="F438" s="30"/>
      <c r="G438" s="22" t="str">
        <f aca="false">IF(C438="","",C438+N(F438))</f>
        <v/>
      </c>
      <c r="H438" s="23" t="str">
        <f aca="false">IF(A438="","",N(D438)-N(E438))</f>
        <v/>
      </c>
      <c r="I438" s="24" t="str">
        <f aca="false">IF(OR(A438="",C438=""),"",'AR Invoices'!$B$4-G438)</f>
        <v/>
      </c>
      <c r="J438" s="25" t="str">
        <f aca="false">IF(OR(A438="",H438=0),"",IF(I438&lt;=0,"Not due",IF(I438&lt;=30,"0-30",IF(I438&lt;=60,"31-60",IF(I438&lt;=90,"61-90",IF(I438&lt;=180,"91-180","Over 180"))))))</f>
        <v/>
      </c>
      <c r="L438" s="26" t="str">
        <f aca="false">IF(A438="","",IF(COUNTIF($A$7:A438,A438)=1,MAX($L$6:L437)+1,""))</f>
        <v/>
      </c>
    </row>
    <row r="439" customFormat="false" ht="15" hidden="false" customHeight="true" outlineLevel="0" collapsed="false">
      <c r="A439" s="27"/>
      <c r="B439" s="27"/>
      <c r="C439" s="28"/>
      <c r="D439" s="29"/>
      <c r="E439" s="29"/>
      <c r="F439" s="30"/>
      <c r="G439" s="22" t="str">
        <f aca="false">IF(C439="","",C439+N(F439))</f>
        <v/>
      </c>
      <c r="H439" s="23" t="str">
        <f aca="false">IF(A439="","",N(D439)-N(E439))</f>
        <v/>
      </c>
      <c r="I439" s="24" t="str">
        <f aca="false">IF(OR(A439="",C439=""),"",'AR Invoices'!$B$4-G439)</f>
        <v/>
      </c>
      <c r="J439" s="25" t="str">
        <f aca="false">IF(OR(A439="",H439=0),"",IF(I439&lt;=0,"Not due",IF(I439&lt;=30,"0-30",IF(I439&lt;=60,"31-60",IF(I439&lt;=90,"61-90",IF(I439&lt;=180,"91-180","Over 180"))))))</f>
        <v/>
      </c>
      <c r="L439" s="26" t="str">
        <f aca="false">IF(A439="","",IF(COUNTIF($A$7:A439,A439)=1,MAX($L$6:L438)+1,""))</f>
        <v/>
      </c>
    </row>
    <row r="440" customFormat="false" ht="15" hidden="false" customHeight="true" outlineLevel="0" collapsed="false">
      <c r="A440" s="27"/>
      <c r="B440" s="27"/>
      <c r="C440" s="28"/>
      <c r="D440" s="29"/>
      <c r="E440" s="29"/>
      <c r="F440" s="30"/>
      <c r="G440" s="22" t="str">
        <f aca="false">IF(C440="","",C440+N(F440))</f>
        <v/>
      </c>
      <c r="H440" s="23" t="str">
        <f aca="false">IF(A440="","",N(D440)-N(E440))</f>
        <v/>
      </c>
      <c r="I440" s="24" t="str">
        <f aca="false">IF(OR(A440="",C440=""),"",'AR Invoices'!$B$4-G440)</f>
        <v/>
      </c>
      <c r="J440" s="25" t="str">
        <f aca="false">IF(OR(A440="",H440=0),"",IF(I440&lt;=0,"Not due",IF(I440&lt;=30,"0-30",IF(I440&lt;=60,"31-60",IF(I440&lt;=90,"61-90",IF(I440&lt;=180,"91-180","Over 180"))))))</f>
        <v/>
      </c>
      <c r="L440" s="26" t="str">
        <f aca="false">IF(A440="","",IF(COUNTIF($A$7:A440,A440)=1,MAX($L$6:L439)+1,""))</f>
        <v/>
      </c>
    </row>
    <row r="441" customFormat="false" ht="15" hidden="false" customHeight="true" outlineLevel="0" collapsed="false">
      <c r="A441" s="27"/>
      <c r="B441" s="27"/>
      <c r="C441" s="28"/>
      <c r="D441" s="29"/>
      <c r="E441" s="29"/>
      <c r="F441" s="30"/>
      <c r="G441" s="22" t="str">
        <f aca="false">IF(C441="","",C441+N(F441))</f>
        <v/>
      </c>
      <c r="H441" s="23" t="str">
        <f aca="false">IF(A441="","",N(D441)-N(E441))</f>
        <v/>
      </c>
      <c r="I441" s="24" t="str">
        <f aca="false">IF(OR(A441="",C441=""),"",'AR Invoices'!$B$4-G441)</f>
        <v/>
      </c>
      <c r="J441" s="25" t="str">
        <f aca="false">IF(OR(A441="",H441=0),"",IF(I441&lt;=0,"Not due",IF(I441&lt;=30,"0-30",IF(I441&lt;=60,"31-60",IF(I441&lt;=90,"61-90",IF(I441&lt;=180,"91-180","Over 180"))))))</f>
        <v/>
      </c>
      <c r="L441" s="26" t="str">
        <f aca="false">IF(A441="","",IF(COUNTIF($A$7:A441,A441)=1,MAX($L$6:L440)+1,""))</f>
        <v/>
      </c>
    </row>
    <row r="442" customFormat="false" ht="15" hidden="false" customHeight="true" outlineLevel="0" collapsed="false">
      <c r="A442" s="27"/>
      <c r="B442" s="27"/>
      <c r="C442" s="28"/>
      <c r="D442" s="29"/>
      <c r="E442" s="29"/>
      <c r="F442" s="30"/>
      <c r="G442" s="22" t="str">
        <f aca="false">IF(C442="","",C442+N(F442))</f>
        <v/>
      </c>
      <c r="H442" s="23" t="str">
        <f aca="false">IF(A442="","",N(D442)-N(E442))</f>
        <v/>
      </c>
      <c r="I442" s="24" t="str">
        <f aca="false">IF(OR(A442="",C442=""),"",'AR Invoices'!$B$4-G442)</f>
        <v/>
      </c>
      <c r="J442" s="25" t="str">
        <f aca="false">IF(OR(A442="",H442=0),"",IF(I442&lt;=0,"Not due",IF(I442&lt;=30,"0-30",IF(I442&lt;=60,"31-60",IF(I442&lt;=90,"61-90",IF(I442&lt;=180,"91-180","Over 180"))))))</f>
        <v/>
      </c>
      <c r="L442" s="26" t="str">
        <f aca="false">IF(A442="","",IF(COUNTIF($A$7:A442,A442)=1,MAX($L$6:L441)+1,""))</f>
        <v/>
      </c>
    </row>
    <row r="443" customFormat="false" ht="15" hidden="false" customHeight="true" outlineLevel="0" collapsed="false">
      <c r="A443" s="27"/>
      <c r="B443" s="27"/>
      <c r="C443" s="28"/>
      <c r="D443" s="29"/>
      <c r="E443" s="29"/>
      <c r="F443" s="30"/>
      <c r="G443" s="22" t="str">
        <f aca="false">IF(C443="","",C443+N(F443))</f>
        <v/>
      </c>
      <c r="H443" s="23" t="str">
        <f aca="false">IF(A443="","",N(D443)-N(E443))</f>
        <v/>
      </c>
      <c r="I443" s="24" t="str">
        <f aca="false">IF(OR(A443="",C443=""),"",'AR Invoices'!$B$4-G443)</f>
        <v/>
      </c>
      <c r="J443" s="25" t="str">
        <f aca="false">IF(OR(A443="",H443=0),"",IF(I443&lt;=0,"Not due",IF(I443&lt;=30,"0-30",IF(I443&lt;=60,"31-60",IF(I443&lt;=90,"61-90",IF(I443&lt;=180,"91-180","Over 180"))))))</f>
        <v/>
      </c>
      <c r="L443" s="26" t="str">
        <f aca="false">IF(A443="","",IF(COUNTIF($A$7:A443,A443)=1,MAX($L$6:L442)+1,""))</f>
        <v/>
      </c>
    </row>
    <row r="444" customFormat="false" ht="15" hidden="false" customHeight="true" outlineLevel="0" collapsed="false">
      <c r="A444" s="27"/>
      <c r="B444" s="27"/>
      <c r="C444" s="28"/>
      <c r="D444" s="29"/>
      <c r="E444" s="29"/>
      <c r="F444" s="30"/>
      <c r="G444" s="22" t="str">
        <f aca="false">IF(C444="","",C444+N(F444))</f>
        <v/>
      </c>
      <c r="H444" s="23" t="str">
        <f aca="false">IF(A444="","",N(D444)-N(E444))</f>
        <v/>
      </c>
      <c r="I444" s="24" t="str">
        <f aca="false">IF(OR(A444="",C444=""),"",'AR Invoices'!$B$4-G444)</f>
        <v/>
      </c>
      <c r="J444" s="25" t="str">
        <f aca="false">IF(OR(A444="",H444=0),"",IF(I444&lt;=0,"Not due",IF(I444&lt;=30,"0-30",IF(I444&lt;=60,"31-60",IF(I444&lt;=90,"61-90",IF(I444&lt;=180,"91-180","Over 180"))))))</f>
        <v/>
      </c>
      <c r="L444" s="26" t="str">
        <f aca="false">IF(A444="","",IF(COUNTIF($A$7:A444,A444)=1,MAX($L$6:L443)+1,""))</f>
        <v/>
      </c>
    </row>
    <row r="445" customFormat="false" ht="15" hidden="false" customHeight="true" outlineLevel="0" collapsed="false">
      <c r="A445" s="27"/>
      <c r="B445" s="27"/>
      <c r="C445" s="28"/>
      <c r="D445" s="29"/>
      <c r="E445" s="29"/>
      <c r="F445" s="30"/>
      <c r="G445" s="22" t="str">
        <f aca="false">IF(C445="","",C445+N(F445))</f>
        <v/>
      </c>
      <c r="H445" s="23" t="str">
        <f aca="false">IF(A445="","",N(D445)-N(E445))</f>
        <v/>
      </c>
      <c r="I445" s="24" t="str">
        <f aca="false">IF(OR(A445="",C445=""),"",'AR Invoices'!$B$4-G445)</f>
        <v/>
      </c>
      <c r="J445" s="25" t="str">
        <f aca="false">IF(OR(A445="",H445=0),"",IF(I445&lt;=0,"Not due",IF(I445&lt;=30,"0-30",IF(I445&lt;=60,"31-60",IF(I445&lt;=90,"61-90",IF(I445&lt;=180,"91-180","Over 180"))))))</f>
        <v/>
      </c>
      <c r="L445" s="26" t="str">
        <f aca="false">IF(A445="","",IF(COUNTIF($A$7:A445,A445)=1,MAX($L$6:L444)+1,""))</f>
        <v/>
      </c>
    </row>
    <row r="446" customFormat="false" ht="15" hidden="false" customHeight="true" outlineLevel="0" collapsed="false">
      <c r="A446" s="27"/>
      <c r="B446" s="27"/>
      <c r="C446" s="28"/>
      <c r="D446" s="29"/>
      <c r="E446" s="29"/>
      <c r="F446" s="30"/>
      <c r="G446" s="22" t="str">
        <f aca="false">IF(C446="","",C446+N(F446))</f>
        <v/>
      </c>
      <c r="H446" s="23" t="str">
        <f aca="false">IF(A446="","",N(D446)-N(E446))</f>
        <v/>
      </c>
      <c r="I446" s="24" t="str">
        <f aca="false">IF(OR(A446="",C446=""),"",'AR Invoices'!$B$4-G446)</f>
        <v/>
      </c>
      <c r="J446" s="25" t="str">
        <f aca="false">IF(OR(A446="",H446=0),"",IF(I446&lt;=0,"Not due",IF(I446&lt;=30,"0-30",IF(I446&lt;=60,"31-60",IF(I446&lt;=90,"61-90",IF(I446&lt;=180,"91-180","Over 180"))))))</f>
        <v/>
      </c>
      <c r="L446" s="26" t="str">
        <f aca="false">IF(A446="","",IF(COUNTIF($A$7:A446,A446)=1,MAX($L$6:L445)+1,""))</f>
        <v/>
      </c>
    </row>
    <row r="447" customFormat="false" ht="15" hidden="false" customHeight="true" outlineLevel="0" collapsed="false">
      <c r="A447" s="27"/>
      <c r="B447" s="27"/>
      <c r="C447" s="28"/>
      <c r="D447" s="29"/>
      <c r="E447" s="29"/>
      <c r="F447" s="30"/>
      <c r="G447" s="22" t="str">
        <f aca="false">IF(C447="","",C447+N(F447))</f>
        <v/>
      </c>
      <c r="H447" s="23" t="str">
        <f aca="false">IF(A447="","",N(D447)-N(E447))</f>
        <v/>
      </c>
      <c r="I447" s="24" t="str">
        <f aca="false">IF(OR(A447="",C447=""),"",'AR Invoices'!$B$4-G447)</f>
        <v/>
      </c>
      <c r="J447" s="25" t="str">
        <f aca="false">IF(OR(A447="",H447=0),"",IF(I447&lt;=0,"Not due",IF(I447&lt;=30,"0-30",IF(I447&lt;=60,"31-60",IF(I447&lt;=90,"61-90",IF(I447&lt;=180,"91-180","Over 180"))))))</f>
        <v/>
      </c>
      <c r="L447" s="26" t="str">
        <f aca="false">IF(A447="","",IF(COUNTIF($A$7:A447,A447)=1,MAX($L$6:L446)+1,""))</f>
        <v/>
      </c>
    </row>
    <row r="448" customFormat="false" ht="15" hidden="false" customHeight="true" outlineLevel="0" collapsed="false">
      <c r="A448" s="27"/>
      <c r="B448" s="27"/>
      <c r="C448" s="28"/>
      <c r="D448" s="29"/>
      <c r="E448" s="29"/>
      <c r="F448" s="30"/>
      <c r="G448" s="22" t="str">
        <f aca="false">IF(C448="","",C448+N(F448))</f>
        <v/>
      </c>
      <c r="H448" s="23" t="str">
        <f aca="false">IF(A448="","",N(D448)-N(E448))</f>
        <v/>
      </c>
      <c r="I448" s="24" t="str">
        <f aca="false">IF(OR(A448="",C448=""),"",'AR Invoices'!$B$4-G448)</f>
        <v/>
      </c>
      <c r="J448" s="25" t="str">
        <f aca="false">IF(OR(A448="",H448=0),"",IF(I448&lt;=0,"Not due",IF(I448&lt;=30,"0-30",IF(I448&lt;=60,"31-60",IF(I448&lt;=90,"61-90",IF(I448&lt;=180,"91-180","Over 180"))))))</f>
        <v/>
      </c>
      <c r="L448" s="26" t="str">
        <f aca="false">IF(A448="","",IF(COUNTIF($A$7:A448,A448)=1,MAX($L$6:L447)+1,""))</f>
        <v/>
      </c>
    </row>
    <row r="449" customFormat="false" ht="15" hidden="false" customHeight="true" outlineLevel="0" collapsed="false">
      <c r="A449" s="27"/>
      <c r="B449" s="27"/>
      <c r="C449" s="28"/>
      <c r="D449" s="29"/>
      <c r="E449" s="29"/>
      <c r="F449" s="30"/>
      <c r="G449" s="22" t="str">
        <f aca="false">IF(C449="","",C449+N(F449))</f>
        <v/>
      </c>
      <c r="H449" s="23" t="str">
        <f aca="false">IF(A449="","",N(D449)-N(E449))</f>
        <v/>
      </c>
      <c r="I449" s="24" t="str">
        <f aca="false">IF(OR(A449="",C449=""),"",'AR Invoices'!$B$4-G449)</f>
        <v/>
      </c>
      <c r="J449" s="25" t="str">
        <f aca="false">IF(OR(A449="",H449=0),"",IF(I449&lt;=0,"Not due",IF(I449&lt;=30,"0-30",IF(I449&lt;=60,"31-60",IF(I449&lt;=90,"61-90",IF(I449&lt;=180,"91-180","Over 180"))))))</f>
        <v/>
      </c>
      <c r="L449" s="26" t="str">
        <f aca="false">IF(A449="","",IF(COUNTIF($A$7:A449,A449)=1,MAX($L$6:L448)+1,""))</f>
        <v/>
      </c>
    </row>
    <row r="450" customFormat="false" ht="15" hidden="false" customHeight="true" outlineLevel="0" collapsed="false">
      <c r="A450" s="27"/>
      <c r="B450" s="27"/>
      <c r="C450" s="28"/>
      <c r="D450" s="29"/>
      <c r="E450" s="29"/>
      <c r="F450" s="30"/>
      <c r="G450" s="22" t="str">
        <f aca="false">IF(C450="","",C450+N(F450))</f>
        <v/>
      </c>
      <c r="H450" s="23" t="str">
        <f aca="false">IF(A450="","",N(D450)-N(E450))</f>
        <v/>
      </c>
      <c r="I450" s="24" t="str">
        <f aca="false">IF(OR(A450="",C450=""),"",'AR Invoices'!$B$4-G450)</f>
        <v/>
      </c>
      <c r="J450" s="25" t="str">
        <f aca="false">IF(OR(A450="",H450=0),"",IF(I450&lt;=0,"Not due",IF(I450&lt;=30,"0-30",IF(I450&lt;=60,"31-60",IF(I450&lt;=90,"61-90",IF(I450&lt;=180,"91-180","Over 180"))))))</f>
        <v/>
      </c>
      <c r="L450" s="26" t="str">
        <f aca="false">IF(A450="","",IF(COUNTIF($A$7:A450,A450)=1,MAX($L$6:L449)+1,""))</f>
        <v/>
      </c>
    </row>
    <row r="451" customFormat="false" ht="15" hidden="false" customHeight="true" outlineLevel="0" collapsed="false">
      <c r="A451" s="27"/>
      <c r="B451" s="27"/>
      <c r="C451" s="28"/>
      <c r="D451" s="29"/>
      <c r="E451" s="29"/>
      <c r="F451" s="30"/>
      <c r="G451" s="22" t="str">
        <f aca="false">IF(C451="","",C451+N(F451))</f>
        <v/>
      </c>
      <c r="H451" s="23" t="str">
        <f aca="false">IF(A451="","",N(D451)-N(E451))</f>
        <v/>
      </c>
      <c r="I451" s="24" t="str">
        <f aca="false">IF(OR(A451="",C451=""),"",'AR Invoices'!$B$4-G451)</f>
        <v/>
      </c>
      <c r="J451" s="25" t="str">
        <f aca="false">IF(OR(A451="",H451=0),"",IF(I451&lt;=0,"Not due",IF(I451&lt;=30,"0-30",IF(I451&lt;=60,"31-60",IF(I451&lt;=90,"61-90",IF(I451&lt;=180,"91-180","Over 180"))))))</f>
        <v/>
      </c>
      <c r="L451" s="26" t="str">
        <f aca="false">IF(A451="","",IF(COUNTIF($A$7:A451,A451)=1,MAX($L$6:L450)+1,""))</f>
        <v/>
      </c>
    </row>
    <row r="452" customFormat="false" ht="15" hidden="false" customHeight="true" outlineLevel="0" collapsed="false">
      <c r="A452" s="27"/>
      <c r="B452" s="27"/>
      <c r="C452" s="28"/>
      <c r="D452" s="29"/>
      <c r="E452" s="29"/>
      <c r="F452" s="30"/>
      <c r="G452" s="22" t="str">
        <f aca="false">IF(C452="","",C452+N(F452))</f>
        <v/>
      </c>
      <c r="H452" s="23" t="str">
        <f aca="false">IF(A452="","",N(D452)-N(E452))</f>
        <v/>
      </c>
      <c r="I452" s="24" t="str">
        <f aca="false">IF(OR(A452="",C452=""),"",'AR Invoices'!$B$4-G452)</f>
        <v/>
      </c>
      <c r="J452" s="25" t="str">
        <f aca="false">IF(OR(A452="",H452=0),"",IF(I452&lt;=0,"Not due",IF(I452&lt;=30,"0-30",IF(I452&lt;=60,"31-60",IF(I452&lt;=90,"61-90",IF(I452&lt;=180,"91-180","Over 180"))))))</f>
        <v/>
      </c>
      <c r="L452" s="26" t="str">
        <f aca="false">IF(A452="","",IF(COUNTIF($A$7:A452,A452)=1,MAX($L$6:L451)+1,""))</f>
        <v/>
      </c>
    </row>
    <row r="453" customFormat="false" ht="15" hidden="false" customHeight="true" outlineLevel="0" collapsed="false">
      <c r="A453" s="27"/>
      <c r="B453" s="27"/>
      <c r="C453" s="28"/>
      <c r="D453" s="29"/>
      <c r="E453" s="29"/>
      <c r="F453" s="30"/>
      <c r="G453" s="22" t="str">
        <f aca="false">IF(C453="","",C453+N(F453))</f>
        <v/>
      </c>
      <c r="H453" s="23" t="str">
        <f aca="false">IF(A453="","",N(D453)-N(E453))</f>
        <v/>
      </c>
      <c r="I453" s="24" t="str">
        <f aca="false">IF(OR(A453="",C453=""),"",'AR Invoices'!$B$4-G453)</f>
        <v/>
      </c>
      <c r="J453" s="25" t="str">
        <f aca="false">IF(OR(A453="",H453=0),"",IF(I453&lt;=0,"Not due",IF(I453&lt;=30,"0-30",IF(I453&lt;=60,"31-60",IF(I453&lt;=90,"61-90",IF(I453&lt;=180,"91-180","Over 180"))))))</f>
        <v/>
      </c>
      <c r="L453" s="26" t="str">
        <f aca="false">IF(A453="","",IF(COUNTIF($A$7:A453,A453)=1,MAX($L$6:L452)+1,""))</f>
        <v/>
      </c>
    </row>
    <row r="454" customFormat="false" ht="15" hidden="false" customHeight="true" outlineLevel="0" collapsed="false">
      <c r="A454" s="27"/>
      <c r="B454" s="27"/>
      <c r="C454" s="28"/>
      <c r="D454" s="29"/>
      <c r="E454" s="29"/>
      <c r="F454" s="30"/>
      <c r="G454" s="22" t="str">
        <f aca="false">IF(C454="","",C454+N(F454))</f>
        <v/>
      </c>
      <c r="H454" s="23" t="str">
        <f aca="false">IF(A454="","",N(D454)-N(E454))</f>
        <v/>
      </c>
      <c r="I454" s="24" t="str">
        <f aca="false">IF(OR(A454="",C454=""),"",'AR Invoices'!$B$4-G454)</f>
        <v/>
      </c>
      <c r="J454" s="25" t="str">
        <f aca="false">IF(OR(A454="",H454=0),"",IF(I454&lt;=0,"Not due",IF(I454&lt;=30,"0-30",IF(I454&lt;=60,"31-60",IF(I454&lt;=90,"61-90",IF(I454&lt;=180,"91-180","Over 180"))))))</f>
        <v/>
      </c>
      <c r="L454" s="26" t="str">
        <f aca="false">IF(A454="","",IF(COUNTIF($A$7:A454,A454)=1,MAX($L$6:L453)+1,""))</f>
        <v/>
      </c>
    </row>
    <row r="455" customFormat="false" ht="15" hidden="false" customHeight="true" outlineLevel="0" collapsed="false">
      <c r="A455" s="27"/>
      <c r="B455" s="27"/>
      <c r="C455" s="28"/>
      <c r="D455" s="29"/>
      <c r="E455" s="29"/>
      <c r="F455" s="30"/>
      <c r="G455" s="22" t="str">
        <f aca="false">IF(C455="","",C455+N(F455))</f>
        <v/>
      </c>
      <c r="H455" s="23" t="str">
        <f aca="false">IF(A455="","",N(D455)-N(E455))</f>
        <v/>
      </c>
      <c r="I455" s="24" t="str">
        <f aca="false">IF(OR(A455="",C455=""),"",'AR Invoices'!$B$4-G455)</f>
        <v/>
      </c>
      <c r="J455" s="25" t="str">
        <f aca="false">IF(OR(A455="",H455=0),"",IF(I455&lt;=0,"Not due",IF(I455&lt;=30,"0-30",IF(I455&lt;=60,"31-60",IF(I455&lt;=90,"61-90",IF(I455&lt;=180,"91-180","Over 180"))))))</f>
        <v/>
      </c>
      <c r="L455" s="26" t="str">
        <f aca="false">IF(A455="","",IF(COUNTIF($A$7:A455,A455)=1,MAX($L$6:L454)+1,""))</f>
        <v/>
      </c>
    </row>
    <row r="456" customFormat="false" ht="15" hidden="false" customHeight="true" outlineLevel="0" collapsed="false">
      <c r="A456" s="27"/>
      <c r="B456" s="27"/>
      <c r="C456" s="28"/>
      <c r="D456" s="29"/>
      <c r="E456" s="29"/>
      <c r="F456" s="30"/>
      <c r="G456" s="22" t="str">
        <f aca="false">IF(C456="","",C456+N(F456))</f>
        <v/>
      </c>
      <c r="H456" s="23" t="str">
        <f aca="false">IF(A456="","",N(D456)-N(E456))</f>
        <v/>
      </c>
      <c r="I456" s="24" t="str">
        <f aca="false">IF(OR(A456="",C456=""),"",'AR Invoices'!$B$4-G456)</f>
        <v/>
      </c>
      <c r="J456" s="25" t="str">
        <f aca="false">IF(OR(A456="",H456=0),"",IF(I456&lt;=0,"Not due",IF(I456&lt;=30,"0-30",IF(I456&lt;=60,"31-60",IF(I456&lt;=90,"61-90",IF(I456&lt;=180,"91-180","Over 180"))))))</f>
        <v/>
      </c>
      <c r="L456" s="26" t="str">
        <f aca="false">IF(A456="","",IF(COUNTIF($A$7:A456,A456)=1,MAX($L$6:L455)+1,""))</f>
        <v/>
      </c>
    </row>
    <row r="457" customFormat="false" ht="15" hidden="false" customHeight="true" outlineLevel="0" collapsed="false">
      <c r="A457" s="27"/>
      <c r="B457" s="27"/>
      <c r="C457" s="28"/>
      <c r="D457" s="29"/>
      <c r="E457" s="29"/>
      <c r="F457" s="30"/>
      <c r="G457" s="22" t="str">
        <f aca="false">IF(C457="","",C457+N(F457))</f>
        <v/>
      </c>
      <c r="H457" s="23" t="str">
        <f aca="false">IF(A457="","",N(D457)-N(E457))</f>
        <v/>
      </c>
      <c r="I457" s="24" t="str">
        <f aca="false">IF(OR(A457="",C457=""),"",'AR Invoices'!$B$4-G457)</f>
        <v/>
      </c>
      <c r="J457" s="25" t="str">
        <f aca="false">IF(OR(A457="",H457=0),"",IF(I457&lt;=0,"Not due",IF(I457&lt;=30,"0-30",IF(I457&lt;=60,"31-60",IF(I457&lt;=90,"61-90",IF(I457&lt;=180,"91-180","Over 180"))))))</f>
        <v/>
      </c>
      <c r="L457" s="26" t="str">
        <f aca="false">IF(A457="","",IF(COUNTIF($A$7:A457,A457)=1,MAX($L$6:L456)+1,""))</f>
        <v/>
      </c>
    </row>
    <row r="458" customFormat="false" ht="15" hidden="false" customHeight="true" outlineLevel="0" collapsed="false">
      <c r="A458" s="27"/>
      <c r="B458" s="27"/>
      <c r="C458" s="28"/>
      <c r="D458" s="29"/>
      <c r="E458" s="29"/>
      <c r="F458" s="30"/>
      <c r="G458" s="22" t="str">
        <f aca="false">IF(C458="","",C458+N(F458))</f>
        <v/>
      </c>
      <c r="H458" s="23" t="str">
        <f aca="false">IF(A458="","",N(D458)-N(E458))</f>
        <v/>
      </c>
      <c r="I458" s="24" t="str">
        <f aca="false">IF(OR(A458="",C458=""),"",'AR Invoices'!$B$4-G458)</f>
        <v/>
      </c>
      <c r="J458" s="25" t="str">
        <f aca="false">IF(OR(A458="",H458=0),"",IF(I458&lt;=0,"Not due",IF(I458&lt;=30,"0-30",IF(I458&lt;=60,"31-60",IF(I458&lt;=90,"61-90",IF(I458&lt;=180,"91-180","Over 180"))))))</f>
        <v/>
      </c>
      <c r="L458" s="26" t="str">
        <f aca="false">IF(A458="","",IF(COUNTIF($A$7:A458,A458)=1,MAX($L$6:L457)+1,""))</f>
        <v/>
      </c>
    </row>
    <row r="459" customFormat="false" ht="15" hidden="false" customHeight="true" outlineLevel="0" collapsed="false">
      <c r="A459" s="27"/>
      <c r="B459" s="27"/>
      <c r="C459" s="28"/>
      <c r="D459" s="29"/>
      <c r="E459" s="29"/>
      <c r="F459" s="30"/>
      <c r="G459" s="22" t="str">
        <f aca="false">IF(C459="","",C459+N(F459))</f>
        <v/>
      </c>
      <c r="H459" s="23" t="str">
        <f aca="false">IF(A459="","",N(D459)-N(E459))</f>
        <v/>
      </c>
      <c r="I459" s="24" t="str">
        <f aca="false">IF(OR(A459="",C459=""),"",'AR Invoices'!$B$4-G459)</f>
        <v/>
      </c>
      <c r="J459" s="25" t="str">
        <f aca="false">IF(OR(A459="",H459=0),"",IF(I459&lt;=0,"Not due",IF(I459&lt;=30,"0-30",IF(I459&lt;=60,"31-60",IF(I459&lt;=90,"61-90",IF(I459&lt;=180,"91-180","Over 180"))))))</f>
        <v/>
      </c>
      <c r="L459" s="26" t="str">
        <f aca="false">IF(A459="","",IF(COUNTIF($A$7:A459,A459)=1,MAX($L$6:L458)+1,""))</f>
        <v/>
      </c>
    </row>
    <row r="460" customFormat="false" ht="15" hidden="false" customHeight="true" outlineLevel="0" collapsed="false">
      <c r="A460" s="27"/>
      <c r="B460" s="27"/>
      <c r="C460" s="28"/>
      <c r="D460" s="29"/>
      <c r="E460" s="29"/>
      <c r="F460" s="30"/>
      <c r="G460" s="22" t="str">
        <f aca="false">IF(C460="","",C460+N(F460))</f>
        <v/>
      </c>
      <c r="H460" s="23" t="str">
        <f aca="false">IF(A460="","",N(D460)-N(E460))</f>
        <v/>
      </c>
      <c r="I460" s="24" t="str">
        <f aca="false">IF(OR(A460="",C460=""),"",'AR Invoices'!$B$4-G460)</f>
        <v/>
      </c>
      <c r="J460" s="25" t="str">
        <f aca="false">IF(OR(A460="",H460=0),"",IF(I460&lt;=0,"Not due",IF(I460&lt;=30,"0-30",IF(I460&lt;=60,"31-60",IF(I460&lt;=90,"61-90",IF(I460&lt;=180,"91-180","Over 180"))))))</f>
        <v/>
      </c>
      <c r="L460" s="26" t="str">
        <f aca="false">IF(A460="","",IF(COUNTIF($A$7:A460,A460)=1,MAX($L$6:L459)+1,""))</f>
        <v/>
      </c>
    </row>
    <row r="461" customFormat="false" ht="15" hidden="false" customHeight="true" outlineLevel="0" collapsed="false">
      <c r="A461" s="27"/>
      <c r="B461" s="27"/>
      <c r="C461" s="28"/>
      <c r="D461" s="29"/>
      <c r="E461" s="29"/>
      <c r="F461" s="30"/>
      <c r="G461" s="22" t="str">
        <f aca="false">IF(C461="","",C461+N(F461))</f>
        <v/>
      </c>
      <c r="H461" s="23" t="str">
        <f aca="false">IF(A461="","",N(D461)-N(E461))</f>
        <v/>
      </c>
      <c r="I461" s="24" t="str">
        <f aca="false">IF(OR(A461="",C461=""),"",'AR Invoices'!$B$4-G461)</f>
        <v/>
      </c>
      <c r="J461" s="25" t="str">
        <f aca="false">IF(OR(A461="",H461=0),"",IF(I461&lt;=0,"Not due",IF(I461&lt;=30,"0-30",IF(I461&lt;=60,"31-60",IF(I461&lt;=90,"61-90",IF(I461&lt;=180,"91-180","Over 180"))))))</f>
        <v/>
      </c>
      <c r="L461" s="26" t="str">
        <f aca="false">IF(A461="","",IF(COUNTIF($A$7:A461,A461)=1,MAX($L$6:L460)+1,""))</f>
        <v/>
      </c>
    </row>
    <row r="462" customFormat="false" ht="15" hidden="false" customHeight="true" outlineLevel="0" collapsed="false">
      <c r="A462" s="27"/>
      <c r="B462" s="27"/>
      <c r="C462" s="28"/>
      <c r="D462" s="29"/>
      <c r="E462" s="29"/>
      <c r="F462" s="30"/>
      <c r="G462" s="22" t="str">
        <f aca="false">IF(C462="","",C462+N(F462))</f>
        <v/>
      </c>
      <c r="H462" s="23" t="str">
        <f aca="false">IF(A462="","",N(D462)-N(E462))</f>
        <v/>
      </c>
      <c r="I462" s="24" t="str">
        <f aca="false">IF(OR(A462="",C462=""),"",'AR Invoices'!$B$4-G462)</f>
        <v/>
      </c>
      <c r="J462" s="25" t="str">
        <f aca="false">IF(OR(A462="",H462=0),"",IF(I462&lt;=0,"Not due",IF(I462&lt;=30,"0-30",IF(I462&lt;=60,"31-60",IF(I462&lt;=90,"61-90",IF(I462&lt;=180,"91-180","Over 180"))))))</f>
        <v/>
      </c>
      <c r="L462" s="26" t="str">
        <f aca="false">IF(A462="","",IF(COUNTIF($A$7:A462,A462)=1,MAX($L$6:L461)+1,""))</f>
        <v/>
      </c>
    </row>
    <row r="463" customFormat="false" ht="15" hidden="false" customHeight="true" outlineLevel="0" collapsed="false">
      <c r="A463" s="27"/>
      <c r="B463" s="27"/>
      <c r="C463" s="28"/>
      <c r="D463" s="29"/>
      <c r="E463" s="29"/>
      <c r="F463" s="30"/>
      <c r="G463" s="22" t="str">
        <f aca="false">IF(C463="","",C463+N(F463))</f>
        <v/>
      </c>
      <c r="H463" s="23" t="str">
        <f aca="false">IF(A463="","",N(D463)-N(E463))</f>
        <v/>
      </c>
      <c r="I463" s="24" t="str">
        <f aca="false">IF(OR(A463="",C463=""),"",'AR Invoices'!$B$4-G463)</f>
        <v/>
      </c>
      <c r="J463" s="25" t="str">
        <f aca="false">IF(OR(A463="",H463=0),"",IF(I463&lt;=0,"Not due",IF(I463&lt;=30,"0-30",IF(I463&lt;=60,"31-60",IF(I463&lt;=90,"61-90",IF(I463&lt;=180,"91-180","Over 180"))))))</f>
        <v/>
      </c>
      <c r="L463" s="26" t="str">
        <f aca="false">IF(A463="","",IF(COUNTIF($A$7:A463,A463)=1,MAX($L$6:L462)+1,""))</f>
        <v/>
      </c>
    </row>
    <row r="464" customFormat="false" ht="15" hidden="false" customHeight="true" outlineLevel="0" collapsed="false">
      <c r="A464" s="27"/>
      <c r="B464" s="27"/>
      <c r="C464" s="28"/>
      <c r="D464" s="29"/>
      <c r="E464" s="29"/>
      <c r="F464" s="30"/>
      <c r="G464" s="22" t="str">
        <f aca="false">IF(C464="","",C464+N(F464))</f>
        <v/>
      </c>
      <c r="H464" s="23" t="str">
        <f aca="false">IF(A464="","",N(D464)-N(E464))</f>
        <v/>
      </c>
      <c r="I464" s="24" t="str">
        <f aca="false">IF(OR(A464="",C464=""),"",'AR Invoices'!$B$4-G464)</f>
        <v/>
      </c>
      <c r="J464" s="25" t="str">
        <f aca="false">IF(OR(A464="",H464=0),"",IF(I464&lt;=0,"Not due",IF(I464&lt;=30,"0-30",IF(I464&lt;=60,"31-60",IF(I464&lt;=90,"61-90",IF(I464&lt;=180,"91-180","Over 180"))))))</f>
        <v/>
      </c>
      <c r="L464" s="26" t="str">
        <f aca="false">IF(A464="","",IF(COUNTIF($A$7:A464,A464)=1,MAX($L$6:L463)+1,""))</f>
        <v/>
      </c>
    </row>
    <row r="465" customFormat="false" ht="15" hidden="false" customHeight="true" outlineLevel="0" collapsed="false">
      <c r="A465" s="27"/>
      <c r="B465" s="27"/>
      <c r="C465" s="28"/>
      <c r="D465" s="29"/>
      <c r="E465" s="29"/>
      <c r="F465" s="30"/>
      <c r="G465" s="22" t="str">
        <f aca="false">IF(C465="","",C465+N(F465))</f>
        <v/>
      </c>
      <c r="H465" s="23" t="str">
        <f aca="false">IF(A465="","",N(D465)-N(E465))</f>
        <v/>
      </c>
      <c r="I465" s="24" t="str">
        <f aca="false">IF(OR(A465="",C465=""),"",'AR Invoices'!$B$4-G465)</f>
        <v/>
      </c>
      <c r="J465" s="25" t="str">
        <f aca="false">IF(OR(A465="",H465=0),"",IF(I465&lt;=0,"Not due",IF(I465&lt;=30,"0-30",IF(I465&lt;=60,"31-60",IF(I465&lt;=90,"61-90",IF(I465&lt;=180,"91-180","Over 180"))))))</f>
        <v/>
      </c>
      <c r="L465" s="26" t="str">
        <f aca="false">IF(A465="","",IF(COUNTIF($A$7:A465,A465)=1,MAX($L$6:L464)+1,""))</f>
        <v/>
      </c>
    </row>
    <row r="466" customFormat="false" ht="15" hidden="false" customHeight="true" outlineLevel="0" collapsed="false">
      <c r="A466" s="27"/>
      <c r="B466" s="27"/>
      <c r="C466" s="28"/>
      <c r="D466" s="29"/>
      <c r="E466" s="29"/>
      <c r="F466" s="30"/>
      <c r="G466" s="22" t="str">
        <f aca="false">IF(C466="","",C466+N(F466))</f>
        <v/>
      </c>
      <c r="H466" s="23" t="str">
        <f aca="false">IF(A466="","",N(D466)-N(E466))</f>
        <v/>
      </c>
      <c r="I466" s="24" t="str">
        <f aca="false">IF(OR(A466="",C466=""),"",'AR Invoices'!$B$4-G466)</f>
        <v/>
      </c>
      <c r="J466" s="25" t="str">
        <f aca="false">IF(OR(A466="",H466=0),"",IF(I466&lt;=0,"Not due",IF(I466&lt;=30,"0-30",IF(I466&lt;=60,"31-60",IF(I466&lt;=90,"61-90",IF(I466&lt;=180,"91-180","Over 180"))))))</f>
        <v/>
      </c>
      <c r="L466" s="26" t="str">
        <f aca="false">IF(A466="","",IF(COUNTIF($A$7:A466,A466)=1,MAX($L$6:L465)+1,""))</f>
        <v/>
      </c>
    </row>
    <row r="467" customFormat="false" ht="15" hidden="false" customHeight="true" outlineLevel="0" collapsed="false">
      <c r="A467" s="27"/>
      <c r="B467" s="27"/>
      <c r="C467" s="28"/>
      <c r="D467" s="29"/>
      <c r="E467" s="29"/>
      <c r="F467" s="30"/>
      <c r="G467" s="22" t="str">
        <f aca="false">IF(C467="","",C467+N(F467))</f>
        <v/>
      </c>
      <c r="H467" s="23" t="str">
        <f aca="false">IF(A467="","",N(D467)-N(E467))</f>
        <v/>
      </c>
      <c r="I467" s="24" t="str">
        <f aca="false">IF(OR(A467="",C467=""),"",'AR Invoices'!$B$4-G467)</f>
        <v/>
      </c>
      <c r="J467" s="25" t="str">
        <f aca="false">IF(OR(A467="",H467=0),"",IF(I467&lt;=0,"Not due",IF(I467&lt;=30,"0-30",IF(I467&lt;=60,"31-60",IF(I467&lt;=90,"61-90",IF(I467&lt;=180,"91-180","Over 180"))))))</f>
        <v/>
      </c>
      <c r="L467" s="26" t="str">
        <f aca="false">IF(A467="","",IF(COUNTIF($A$7:A467,A467)=1,MAX($L$6:L466)+1,""))</f>
        <v/>
      </c>
    </row>
    <row r="468" customFormat="false" ht="15" hidden="false" customHeight="true" outlineLevel="0" collapsed="false">
      <c r="A468" s="27"/>
      <c r="B468" s="27"/>
      <c r="C468" s="28"/>
      <c r="D468" s="29"/>
      <c r="E468" s="29"/>
      <c r="F468" s="30"/>
      <c r="G468" s="22" t="str">
        <f aca="false">IF(C468="","",C468+N(F468))</f>
        <v/>
      </c>
      <c r="H468" s="23" t="str">
        <f aca="false">IF(A468="","",N(D468)-N(E468))</f>
        <v/>
      </c>
      <c r="I468" s="24" t="str">
        <f aca="false">IF(OR(A468="",C468=""),"",'AR Invoices'!$B$4-G468)</f>
        <v/>
      </c>
      <c r="J468" s="25" t="str">
        <f aca="false">IF(OR(A468="",H468=0),"",IF(I468&lt;=0,"Not due",IF(I468&lt;=30,"0-30",IF(I468&lt;=60,"31-60",IF(I468&lt;=90,"61-90",IF(I468&lt;=180,"91-180","Over 180"))))))</f>
        <v/>
      </c>
      <c r="L468" s="26" t="str">
        <f aca="false">IF(A468="","",IF(COUNTIF($A$7:A468,A468)=1,MAX($L$6:L467)+1,""))</f>
        <v/>
      </c>
    </row>
    <row r="469" customFormat="false" ht="15" hidden="false" customHeight="true" outlineLevel="0" collapsed="false">
      <c r="A469" s="27"/>
      <c r="B469" s="27"/>
      <c r="C469" s="28"/>
      <c r="D469" s="29"/>
      <c r="E469" s="29"/>
      <c r="F469" s="30"/>
      <c r="G469" s="22" t="str">
        <f aca="false">IF(C469="","",C469+N(F469))</f>
        <v/>
      </c>
      <c r="H469" s="23" t="str">
        <f aca="false">IF(A469="","",N(D469)-N(E469))</f>
        <v/>
      </c>
      <c r="I469" s="24" t="str">
        <f aca="false">IF(OR(A469="",C469=""),"",'AR Invoices'!$B$4-G469)</f>
        <v/>
      </c>
      <c r="J469" s="25" t="str">
        <f aca="false">IF(OR(A469="",H469=0),"",IF(I469&lt;=0,"Not due",IF(I469&lt;=30,"0-30",IF(I469&lt;=60,"31-60",IF(I469&lt;=90,"61-90",IF(I469&lt;=180,"91-180","Over 180"))))))</f>
        <v/>
      </c>
      <c r="L469" s="26" t="str">
        <f aca="false">IF(A469="","",IF(COUNTIF($A$7:A469,A469)=1,MAX($L$6:L468)+1,""))</f>
        <v/>
      </c>
    </row>
    <row r="470" customFormat="false" ht="15" hidden="false" customHeight="true" outlineLevel="0" collapsed="false">
      <c r="A470" s="27"/>
      <c r="B470" s="27"/>
      <c r="C470" s="28"/>
      <c r="D470" s="29"/>
      <c r="E470" s="29"/>
      <c r="F470" s="30"/>
      <c r="G470" s="22" t="str">
        <f aca="false">IF(C470="","",C470+N(F470))</f>
        <v/>
      </c>
      <c r="H470" s="23" t="str">
        <f aca="false">IF(A470="","",N(D470)-N(E470))</f>
        <v/>
      </c>
      <c r="I470" s="24" t="str">
        <f aca="false">IF(OR(A470="",C470=""),"",'AR Invoices'!$B$4-G470)</f>
        <v/>
      </c>
      <c r="J470" s="25" t="str">
        <f aca="false">IF(OR(A470="",H470=0),"",IF(I470&lt;=0,"Not due",IF(I470&lt;=30,"0-30",IF(I470&lt;=60,"31-60",IF(I470&lt;=90,"61-90",IF(I470&lt;=180,"91-180","Over 180"))))))</f>
        <v/>
      </c>
      <c r="L470" s="26" t="str">
        <f aca="false">IF(A470="","",IF(COUNTIF($A$7:A470,A470)=1,MAX($L$6:L469)+1,""))</f>
        <v/>
      </c>
    </row>
    <row r="471" customFormat="false" ht="15" hidden="false" customHeight="true" outlineLevel="0" collapsed="false">
      <c r="A471" s="27"/>
      <c r="B471" s="27"/>
      <c r="C471" s="28"/>
      <c r="D471" s="29"/>
      <c r="E471" s="29"/>
      <c r="F471" s="30"/>
      <c r="G471" s="22" t="str">
        <f aca="false">IF(C471="","",C471+N(F471))</f>
        <v/>
      </c>
      <c r="H471" s="23" t="str">
        <f aca="false">IF(A471="","",N(D471)-N(E471))</f>
        <v/>
      </c>
      <c r="I471" s="24" t="str">
        <f aca="false">IF(OR(A471="",C471=""),"",'AR Invoices'!$B$4-G471)</f>
        <v/>
      </c>
      <c r="J471" s="25" t="str">
        <f aca="false">IF(OR(A471="",H471=0),"",IF(I471&lt;=0,"Not due",IF(I471&lt;=30,"0-30",IF(I471&lt;=60,"31-60",IF(I471&lt;=90,"61-90",IF(I471&lt;=180,"91-180","Over 180"))))))</f>
        <v/>
      </c>
      <c r="L471" s="26" t="str">
        <f aca="false">IF(A471="","",IF(COUNTIF($A$7:A471,A471)=1,MAX($L$6:L470)+1,""))</f>
        <v/>
      </c>
    </row>
    <row r="472" customFormat="false" ht="15" hidden="false" customHeight="true" outlineLevel="0" collapsed="false">
      <c r="A472" s="27"/>
      <c r="B472" s="27"/>
      <c r="C472" s="28"/>
      <c r="D472" s="29"/>
      <c r="E472" s="29"/>
      <c r="F472" s="30"/>
      <c r="G472" s="22" t="str">
        <f aca="false">IF(C472="","",C472+N(F472))</f>
        <v/>
      </c>
      <c r="H472" s="23" t="str">
        <f aca="false">IF(A472="","",N(D472)-N(E472))</f>
        <v/>
      </c>
      <c r="I472" s="24" t="str">
        <f aca="false">IF(OR(A472="",C472=""),"",'AR Invoices'!$B$4-G472)</f>
        <v/>
      </c>
      <c r="J472" s="25" t="str">
        <f aca="false">IF(OR(A472="",H472=0),"",IF(I472&lt;=0,"Not due",IF(I472&lt;=30,"0-30",IF(I472&lt;=60,"31-60",IF(I472&lt;=90,"61-90",IF(I472&lt;=180,"91-180","Over 180"))))))</f>
        <v/>
      </c>
      <c r="L472" s="26" t="str">
        <f aca="false">IF(A472="","",IF(COUNTIF($A$7:A472,A472)=1,MAX($L$6:L471)+1,""))</f>
        <v/>
      </c>
    </row>
    <row r="473" customFormat="false" ht="15" hidden="false" customHeight="true" outlineLevel="0" collapsed="false">
      <c r="A473" s="27"/>
      <c r="B473" s="27"/>
      <c r="C473" s="28"/>
      <c r="D473" s="29"/>
      <c r="E473" s="29"/>
      <c r="F473" s="30"/>
      <c r="G473" s="22" t="str">
        <f aca="false">IF(C473="","",C473+N(F473))</f>
        <v/>
      </c>
      <c r="H473" s="23" t="str">
        <f aca="false">IF(A473="","",N(D473)-N(E473))</f>
        <v/>
      </c>
      <c r="I473" s="24" t="str">
        <f aca="false">IF(OR(A473="",C473=""),"",'AR Invoices'!$B$4-G473)</f>
        <v/>
      </c>
      <c r="J473" s="25" t="str">
        <f aca="false">IF(OR(A473="",H473=0),"",IF(I473&lt;=0,"Not due",IF(I473&lt;=30,"0-30",IF(I473&lt;=60,"31-60",IF(I473&lt;=90,"61-90",IF(I473&lt;=180,"91-180","Over 180"))))))</f>
        <v/>
      </c>
      <c r="L473" s="26" t="str">
        <f aca="false">IF(A473="","",IF(COUNTIF($A$7:A473,A473)=1,MAX($L$6:L472)+1,""))</f>
        <v/>
      </c>
    </row>
    <row r="474" customFormat="false" ht="15" hidden="false" customHeight="true" outlineLevel="0" collapsed="false">
      <c r="A474" s="27"/>
      <c r="B474" s="27"/>
      <c r="C474" s="28"/>
      <c r="D474" s="29"/>
      <c r="E474" s="29"/>
      <c r="F474" s="30"/>
      <c r="G474" s="22" t="str">
        <f aca="false">IF(C474="","",C474+N(F474))</f>
        <v/>
      </c>
      <c r="H474" s="23" t="str">
        <f aca="false">IF(A474="","",N(D474)-N(E474))</f>
        <v/>
      </c>
      <c r="I474" s="24" t="str">
        <f aca="false">IF(OR(A474="",C474=""),"",'AR Invoices'!$B$4-G474)</f>
        <v/>
      </c>
      <c r="J474" s="25" t="str">
        <f aca="false">IF(OR(A474="",H474=0),"",IF(I474&lt;=0,"Not due",IF(I474&lt;=30,"0-30",IF(I474&lt;=60,"31-60",IF(I474&lt;=90,"61-90",IF(I474&lt;=180,"91-180","Over 180"))))))</f>
        <v/>
      </c>
      <c r="L474" s="26" t="str">
        <f aca="false">IF(A474="","",IF(COUNTIF($A$7:A474,A474)=1,MAX($L$6:L473)+1,""))</f>
        <v/>
      </c>
    </row>
    <row r="475" customFormat="false" ht="15" hidden="false" customHeight="true" outlineLevel="0" collapsed="false">
      <c r="A475" s="27"/>
      <c r="B475" s="27"/>
      <c r="C475" s="28"/>
      <c r="D475" s="29"/>
      <c r="E475" s="29"/>
      <c r="F475" s="30"/>
      <c r="G475" s="22" t="str">
        <f aca="false">IF(C475="","",C475+N(F475))</f>
        <v/>
      </c>
      <c r="H475" s="23" t="str">
        <f aca="false">IF(A475="","",N(D475)-N(E475))</f>
        <v/>
      </c>
      <c r="I475" s="24" t="str">
        <f aca="false">IF(OR(A475="",C475=""),"",'AR Invoices'!$B$4-G475)</f>
        <v/>
      </c>
      <c r="J475" s="25" t="str">
        <f aca="false">IF(OR(A475="",H475=0),"",IF(I475&lt;=0,"Not due",IF(I475&lt;=30,"0-30",IF(I475&lt;=60,"31-60",IF(I475&lt;=90,"61-90",IF(I475&lt;=180,"91-180","Over 180"))))))</f>
        <v/>
      </c>
      <c r="L475" s="26" t="str">
        <f aca="false">IF(A475="","",IF(COUNTIF($A$7:A475,A475)=1,MAX($L$6:L474)+1,""))</f>
        <v/>
      </c>
    </row>
    <row r="476" customFormat="false" ht="15" hidden="false" customHeight="true" outlineLevel="0" collapsed="false">
      <c r="A476" s="27"/>
      <c r="B476" s="27"/>
      <c r="C476" s="28"/>
      <c r="D476" s="29"/>
      <c r="E476" s="29"/>
      <c r="F476" s="30"/>
      <c r="G476" s="22" t="str">
        <f aca="false">IF(C476="","",C476+N(F476))</f>
        <v/>
      </c>
      <c r="H476" s="23" t="str">
        <f aca="false">IF(A476="","",N(D476)-N(E476))</f>
        <v/>
      </c>
      <c r="I476" s="24" t="str">
        <f aca="false">IF(OR(A476="",C476=""),"",'AR Invoices'!$B$4-G476)</f>
        <v/>
      </c>
      <c r="J476" s="25" t="str">
        <f aca="false">IF(OR(A476="",H476=0),"",IF(I476&lt;=0,"Not due",IF(I476&lt;=30,"0-30",IF(I476&lt;=60,"31-60",IF(I476&lt;=90,"61-90",IF(I476&lt;=180,"91-180","Over 180"))))))</f>
        <v/>
      </c>
      <c r="L476" s="26" t="str">
        <f aca="false">IF(A476="","",IF(COUNTIF($A$7:A476,A476)=1,MAX($L$6:L475)+1,""))</f>
        <v/>
      </c>
    </row>
    <row r="477" customFormat="false" ht="15" hidden="false" customHeight="true" outlineLevel="0" collapsed="false">
      <c r="A477" s="27"/>
      <c r="B477" s="27"/>
      <c r="C477" s="28"/>
      <c r="D477" s="29"/>
      <c r="E477" s="29"/>
      <c r="F477" s="30"/>
      <c r="G477" s="22" t="str">
        <f aca="false">IF(C477="","",C477+N(F477))</f>
        <v/>
      </c>
      <c r="H477" s="23" t="str">
        <f aca="false">IF(A477="","",N(D477)-N(E477))</f>
        <v/>
      </c>
      <c r="I477" s="24" t="str">
        <f aca="false">IF(OR(A477="",C477=""),"",'AR Invoices'!$B$4-G477)</f>
        <v/>
      </c>
      <c r="J477" s="25" t="str">
        <f aca="false">IF(OR(A477="",H477=0),"",IF(I477&lt;=0,"Not due",IF(I477&lt;=30,"0-30",IF(I477&lt;=60,"31-60",IF(I477&lt;=90,"61-90",IF(I477&lt;=180,"91-180","Over 180"))))))</f>
        <v/>
      </c>
      <c r="L477" s="26" t="str">
        <f aca="false">IF(A477="","",IF(COUNTIF($A$7:A477,A477)=1,MAX($L$6:L476)+1,""))</f>
        <v/>
      </c>
    </row>
    <row r="478" customFormat="false" ht="15" hidden="false" customHeight="true" outlineLevel="0" collapsed="false">
      <c r="A478" s="27"/>
      <c r="B478" s="27"/>
      <c r="C478" s="28"/>
      <c r="D478" s="29"/>
      <c r="E478" s="29"/>
      <c r="F478" s="30"/>
      <c r="G478" s="22" t="str">
        <f aca="false">IF(C478="","",C478+N(F478))</f>
        <v/>
      </c>
      <c r="H478" s="23" t="str">
        <f aca="false">IF(A478="","",N(D478)-N(E478))</f>
        <v/>
      </c>
      <c r="I478" s="24" t="str">
        <f aca="false">IF(OR(A478="",C478=""),"",'AR Invoices'!$B$4-G478)</f>
        <v/>
      </c>
      <c r="J478" s="25" t="str">
        <f aca="false">IF(OR(A478="",H478=0),"",IF(I478&lt;=0,"Not due",IF(I478&lt;=30,"0-30",IF(I478&lt;=60,"31-60",IF(I478&lt;=90,"61-90",IF(I478&lt;=180,"91-180","Over 180"))))))</f>
        <v/>
      </c>
      <c r="L478" s="26" t="str">
        <f aca="false">IF(A478="","",IF(COUNTIF($A$7:A478,A478)=1,MAX($L$6:L477)+1,""))</f>
        <v/>
      </c>
    </row>
    <row r="479" customFormat="false" ht="15" hidden="false" customHeight="true" outlineLevel="0" collapsed="false">
      <c r="A479" s="27"/>
      <c r="B479" s="27"/>
      <c r="C479" s="28"/>
      <c r="D479" s="29"/>
      <c r="E479" s="29"/>
      <c r="F479" s="30"/>
      <c r="G479" s="22" t="str">
        <f aca="false">IF(C479="","",C479+N(F479))</f>
        <v/>
      </c>
      <c r="H479" s="23" t="str">
        <f aca="false">IF(A479="","",N(D479)-N(E479))</f>
        <v/>
      </c>
      <c r="I479" s="24" t="str">
        <f aca="false">IF(OR(A479="",C479=""),"",'AR Invoices'!$B$4-G479)</f>
        <v/>
      </c>
      <c r="J479" s="25" t="str">
        <f aca="false">IF(OR(A479="",H479=0),"",IF(I479&lt;=0,"Not due",IF(I479&lt;=30,"0-30",IF(I479&lt;=60,"31-60",IF(I479&lt;=90,"61-90",IF(I479&lt;=180,"91-180","Over 180"))))))</f>
        <v/>
      </c>
      <c r="L479" s="26" t="str">
        <f aca="false">IF(A479="","",IF(COUNTIF($A$7:A479,A479)=1,MAX($L$6:L478)+1,""))</f>
        <v/>
      </c>
    </row>
    <row r="480" customFormat="false" ht="15" hidden="false" customHeight="true" outlineLevel="0" collapsed="false">
      <c r="A480" s="27"/>
      <c r="B480" s="27"/>
      <c r="C480" s="28"/>
      <c r="D480" s="29"/>
      <c r="E480" s="29"/>
      <c r="F480" s="30"/>
      <c r="G480" s="22" t="str">
        <f aca="false">IF(C480="","",C480+N(F480))</f>
        <v/>
      </c>
      <c r="H480" s="23" t="str">
        <f aca="false">IF(A480="","",N(D480)-N(E480))</f>
        <v/>
      </c>
      <c r="I480" s="24" t="str">
        <f aca="false">IF(OR(A480="",C480=""),"",'AR Invoices'!$B$4-G480)</f>
        <v/>
      </c>
      <c r="J480" s="25" t="str">
        <f aca="false">IF(OR(A480="",H480=0),"",IF(I480&lt;=0,"Not due",IF(I480&lt;=30,"0-30",IF(I480&lt;=60,"31-60",IF(I480&lt;=90,"61-90",IF(I480&lt;=180,"91-180","Over 180"))))))</f>
        <v/>
      </c>
      <c r="L480" s="26" t="str">
        <f aca="false">IF(A480="","",IF(COUNTIF($A$7:A480,A480)=1,MAX($L$6:L479)+1,""))</f>
        <v/>
      </c>
    </row>
    <row r="481" customFormat="false" ht="15" hidden="false" customHeight="true" outlineLevel="0" collapsed="false">
      <c r="A481" s="27"/>
      <c r="B481" s="27"/>
      <c r="C481" s="28"/>
      <c r="D481" s="29"/>
      <c r="E481" s="29"/>
      <c r="F481" s="30"/>
      <c r="G481" s="22" t="str">
        <f aca="false">IF(C481="","",C481+N(F481))</f>
        <v/>
      </c>
      <c r="H481" s="23" t="str">
        <f aca="false">IF(A481="","",N(D481)-N(E481))</f>
        <v/>
      </c>
      <c r="I481" s="24" t="str">
        <f aca="false">IF(OR(A481="",C481=""),"",'AR Invoices'!$B$4-G481)</f>
        <v/>
      </c>
      <c r="J481" s="25" t="str">
        <f aca="false">IF(OR(A481="",H481=0),"",IF(I481&lt;=0,"Not due",IF(I481&lt;=30,"0-30",IF(I481&lt;=60,"31-60",IF(I481&lt;=90,"61-90",IF(I481&lt;=180,"91-180","Over 180"))))))</f>
        <v/>
      </c>
      <c r="L481" s="26" t="str">
        <f aca="false">IF(A481="","",IF(COUNTIF($A$7:A481,A481)=1,MAX($L$6:L480)+1,""))</f>
        <v/>
      </c>
    </row>
    <row r="482" customFormat="false" ht="15" hidden="false" customHeight="true" outlineLevel="0" collapsed="false">
      <c r="A482" s="27"/>
      <c r="B482" s="27"/>
      <c r="C482" s="28"/>
      <c r="D482" s="29"/>
      <c r="E482" s="29"/>
      <c r="F482" s="30"/>
      <c r="G482" s="22" t="str">
        <f aca="false">IF(C482="","",C482+N(F482))</f>
        <v/>
      </c>
      <c r="H482" s="23" t="str">
        <f aca="false">IF(A482="","",N(D482)-N(E482))</f>
        <v/>
      </c>
      <c r="I482" s="24" t="str">
        <f aca="false">IF(OR(A482="",C482=""),"",'AR Invoices'!$B$4-G482)</f>
        <v/>
      </c>
      <c r="J482" s="25" t="str">
        <f aca="false">IF(OR(A482="",H482=0),"",IF(I482&lt;=0,"Not due",IF(I482&lt;=30,"0-30",IF(I482&lt;=60,"31-60",IF(I482&lt;=90,"61-90",IF(I482&lt;=180,"91-180","Over 180"))))))</f>
        <v/>
      </c>
      <c r="L482" s="26" t="str">
        <f aca="false">IF(A482="","",IF(COUNTIF($A$7:A482,A482)=1,MAX($L$6:L481)+1,""))</f>
        <v/>
      </c>
    </row>
    <row r="483" customFormat="false" ht="15" hidden="false" customHeight="true" outlineLevel="0" collapsed="false">
      <c r="A483" s="27"/>
      <c r="B483" s="27"/>
      <c r="C483" s="28"/>
      <c r="D483" s="29"/>
      <c r="E483" s="29"/>
      <c r="F483" s="30"/>
      <c r="G483" s="22" t="str">
        <f aca="false">IF(C483="","",C483+N(F483))</f>
        <v/>
      </c>
      <c r="H483" s="23" t="str">
        <f aca="false">IF(A483="","",N(D483)-N(E483))</f>
        <v/>
      </c>
      <c r="I483" s="24" t="str">
        <f aca="false">IF(OR(A483="",C483=""),"",'AR Invoices'!$B$4-G483)</f>
        <v/>
      </c>
      <c r="J483" s="25" t="str">
        <f aca="false">IF(OR(A483="",H483=0),"",IF(I483&lt;=0,"Not due",IF(I483&lt;=30,"0-30",IF(I483&lt;=60,"31-60",IF(I483&lt;=90,"61-90",IF(I483&lt;=180,"91-180","Over 180"))))))</f>
        <v/>
      </c>
      <c r="L483" s="26" t="str">
        <f aca="false">IF(A483="","",IF(COUNTIF($A$7:A483,A483)=1,MAX($L$6:L482)+1,""))</f>
        <v/>
      </c>
    </row>
    <row r="484" customFormat="false" ht="15" hidden="false" customHeight="true" outlineLevel="0" collapsed="false">
      <c r="A484" s="27"/>
      <c r="B484" s="27"/>
      <c r="C484" s="28"/>
      <c r="D484" s="29"/>
      <c r="E484" s="29"/>
      <c r="F484" s="30"/>
      <c r="G484" s="22" t="str">
        <f aca="false">IF(C484="","",C484+N(F484))</f>
        <v/>
      </c>
      <c r="H484" s="23" t="str">
        <f aca="false">IF(A484="","",N(D484)-N(E484))</f>
        <v/>
      </c>
      <c r="I484" s="24" t="str">
        <f aca="false">IF(OR(A484="",C484=""),"",'AR Invoices'!$B$4-G484)</f>
        <v/>
      </c>
      <c r="J484" s="25" t="str">
        <f aca="false">IF(OR(A484="",H484=0),"",IF(I484&lt;=0,"Not due",IF(I484&lt;=30,"0-30",IF(I484&lt;=60,"31-60",IF(I484&lt;=90,"61-90",IF(I484&lt;=180,"91-180","Over 180"))))))</f>
        <v/>
      </c>
      <c r="L484" s="26" t="str">
        <f aca="false">IF(A484="","",IF(COUNTIF($A$7:A484,A484)=1,MAX($L$6:L483)+1,""))</f>
        <v/>
      </c>
    </row>
    <row r="485" customFormat="false" ht="15" hidden="false" customHeight="true" outlineLevel="0" collapsed="false">
      <c r="A485" s="27"/>
      <c r="B485" s="27"/>
      <c r="C485" s="28"/>
      <c r="D485" s="29"/>
      <c r="E485" s="29"/>
      <c r="F485" s="30"/>
      <c r="G485" s="22" t="str">
        <f aca="false">IF(C485="","",C485+N(F485))</f>
        <v/>
      </c>
      <c r="H485" s="23" t="str">
        <f aca="false">IF(A485="","",N(D485)-N(E485))</f>
        <v/>
      </c>
      <c r="I485" s="24" t="str">
        <f aca="false">IF(OR(A485="",C485=""),"",'AR Invoices'!$B$4-G485)</f>
        <v/>
      </c>
      <c r="J485" s="25" t="str">
        <f aca="false">IF(OR(A485="",H485=0),"",IF(I485&lt;=0,"Not due",IF(I485&lt;=30,"0-30",IF(I485&lt;=60,"31-60",IF(I485&lt;=90,"61-90",IF(I485&lt;=180,"91-180","Over 180"))))))</f>
        <v/>
      </c>
      <c r="L485" s="26" t="str">
        <f aca="false">IF(A485="","",IF(COUNTIF($A$7:A485,A485)=1,MAX($L$6:L484)+1,""))</f>
        <v/>
      </c>
    </row>
    <row r="486" customFormat="false" ht="15" hidden="false" customHeight="true" outlineLevel="0" collapsed="false">
      <c r="A486" s="27"/>
      <c r="B486" s="27"/>
      <c r="C486" s="28"/>
      <c r="D486" s="29"/>
      <c r="E486" s="29"/>
      <c r="F486" s="30"/>
      <c r="G486" s="22" t="str">
        <f aca="false">IF(C486="","",C486+N(F486))</f>
        <v/>
      </c>
      <c r="H486" s="23" t="str">
        <f aca="false">IF(A486="","",N(D486)-N(E486))</f>
        <v/>
      </c>
      <c r="I486" s="24" t="str">
        <f aca="false">IF(OR(A486="",C486=""),"",'AR Invoices'!$B$4-G486)</f>
        <v/>
      </c>
      <c r="J486" s="25" t="str">
        <f aca="false">IF(OR(A486="",H486=0),"",IF(I486&lt;=0,"Not due",IF(I486&lt;=30,"0-30",IF(I486&lt;=60,"31-60",IF(I486&lt;=90,"61-90",IF(I486&lt;=180,"91-180","Over 180"))))))</f>
        <v/>
      </c>
      <c r="L486" s="26" t="str">
        <f aca="false">IF(A486="","",IF(COUNTIF($A$7:A486,A486)=1,MAX($L$6:L485)+1,""))</f>
        <v/>
      </c>
    </row>
    <row r="487" customFormat="false" ht="15" hidden="false" customHeight="true" outlineLevel="0" collapsed="false">
      <c r="A487" s="27"/>
      <c r="B487" s="27"/>
      <c r="C487" s="28"/>
      <c r="D487" s="29"/>
      <c r="E487" s="29"/>
      <c r="F487" s="30"/>
      <c r="G487" s="22" t="str">
        <f aca="false">IF(C487="","",C487+N(F487))</f>
        <v/>
      </c>
      <c r="H487" s="23" t="str">
        <f aca="false">IF(A487="","",N(D487)-N(E487))</f>
        <v/>
      </c>
      <c r="I487" s="24" t="str">
        <f aca="false">IF(OR(A487="",C487=""),"",'AR Invoices'!$B$4-G487)</f>
        <v/>
      </c>
      <c r="J487" s="25" t="str">
        <f aca="false">IF(OR(A487="",H487=0),"",IF(I487&lt;=0,"Not due",IF(I487&lt;=30,"0-30",IF(I487&lt;=60,"31-60",IF(I487&lt;=90,"61-90",IF(I487&lt;=180,"91-180","Over 180"))))))</f>
        <v/>
      </c>
      <c r="L487" s="26" t="str">
        <f aca="false">IF(A487="","",IF(COUNTIF($A$7:A487,A487)=1,MAX($L$6:L486)+1,""))</f>
        <v/>
      </c>
    </row>
    <row r="488" customFormat="false" ht="15" hidden="false" customHeight="true" outlineLevel="0" collapsed="false">
      <c r="A488" s="27"/>
      <c r="B488" s="27"/>
      <c r="C488" s="28"/>
      <c r="D488" s="29"/>
      <c r="E488" s="29"/>
      <c r="F488" s="30"/>
      <c r="G488" s="22" t="str">
        <f aca="false">IF(C488="","",C488+N(F488))</f>
        <v/>
      </c>
      <c r="H488" s="23" t="str">
        <f aca="false">IF(A488="","",N(D488)-N(E488))</f>
        <v/>
      </c>
      <c r="I488" s="24" t="str">
        <f aca="false">IF(OR(A488="",C488=""),"",'AR Invoices'!$B$4-G488)</f>
        <v/>
      </c>
      <c r="J488" s="25" t="str">
        <f aca="false">IF(OR(A488="",H488=0),"",IF(I488&lt;=0,"Not due",IF(I488&lt;=30,"0-30",IF(I488&lt;=60,"31-60",IF(I488&lt;=90,"61-90",IF(I488&lt;=180,"91-180","Over 180"))))))</f>
        <v/>
      </c>
      <c r="L488" s="26" t="str">
        <f aca="false">IF(A488="","",IF(COUNTIF($A$7:A488,A488)=1,MAX($L$6:L487)+1,""))</f>
        <v/>
      </c>
    </row>
    <row r="489" customFormat="false" ht="15" hidden="false" customHeight="true" outlineLevel="0" collapsed="false">
      <c r="A489" s="27"/>
      <c r="B489" s="27"/>
      <c r="C489" s="28"/>
      <c r="D489" s="29"/>
      <c r="E489" s="29"/>
      <c r="F489" s="30"/>
      <c r="G489" s="22" t="str">
        <f aca="false">IF(C489="","",C489+N(F489))</f>
        <v/>
      </c>
      <c r="H489" s="23" t="str">
        <f aca="false">IF(A489="","",N(D489)-N(E489))</f>
        <v/>
      </c>
      <c r="I489" s="24" t="str">
        <f aca="false">IF(OR(A489="",C489=""),"",'AR Invoices'!$B$4-G489)</f>
        <v/>
      </c>
      <c r="J489" s="25" t="str">
        <f aca="false">IF(OR(A489="",H489=0),"",IF(I489&lt;=0,"Not due",IF(I489&lt;=30,"0-30",IF(I489&lt;=60,"31-60",IF(I489&lt;=90,"61-90",IF(I489&lt;=180,"91-180","Over 180"))))))</f>
        <v/>
      </c>
      <c r="L489" s="26" t="str">
        <f aca="false">IF(A489="","",IF(COUNTIF($A$7:A489,A489)=1,MAX($L$6:L488)+1,""))</f>
        <v/>
      </c>
    </row>
    <row r="490" customFormat="false" ht="15" hidden="false" customHeight="true" outlineLevel="0" collapsed="false">
      <c r="A490" s="27"/>
      <c r="B490" s="27"/>
      <c r="C490" s="28"/>
      <c r="D490" s="29"/>
      <c r="E490" s="29"/>
      <c r="F490" s="30"/>
      <c r="G490" s="22" t="str">
        <f aca="false">IF(C490="","",C490+N(F490))</f>
        <v/>
      </c>
      <c r="H490" s="23" t="str">
        <f aca="false">IF(A490="","",N(D490)-N(E490))</f>
        <v/>
      </c>
      <c r="I490" s="24" t="str">
        <f aca="false">IF(OR(A490="",C490=""),"",'AR Invoices'!$B$4-G490)</f>
        <v/>
      </c>
      <c r="J490" s="25" t="str">
        <f aca="false">IF(OR(A490="",H490=0),"",IF(I490&lt;=0,"Not due",IF(I490&lt;=30,"0-30",IF(I490&lt;=60,"31-60",IF(I490&lt;=90,"61-90",IF(I490&lt;=180,"91-180","Over 180"))))))</f>
        <v/>
      </c>
      <c r="L490" s="26" t="str">
        <f aca="false">IF(A490="","",IF(COUNTIF($A$7:A490,A490)=1,MAX($L$6:L489)+1,""))</f>
        <v/>
      </c>
    </row>
    <row r="491" customFormat="false" ht="15" hidden="false" customHeight="true" outlineLevel="0" collapsed="false">
      <c r="A491" s="27"/>
      <c r="B491" s="27"/>
      <c r="C491" s="28"/>
      <c r="D491" s="29"/>
      <c r="E491" s="29"/>
      <c r="F491" s="30"/>
      <c r="G491" s="22" t="str">
        <f aca="false">IF(C491="","",C491+N(F491))</f>
        <v/>
      </c>
      <c r="H491" s="23" t="str">
        <f aca="false">IF(A491="","",N(D491)-N(E491))</f>
        <v/>
      </c>
      <c r="I491" s="24" t="str">
        <f aca="false">IF(OR(A491="",C491=""),"",'AR Invoices'!$B$4-G491)</f>
        <v/>
      </c>
      <c r="J491" s="25" t="str">
        <f aca="false">IF(OR(A491="",H491=0),"",IF(I491&lt;=0,"Not due",IF(I491&lt;=30,"0-30",IF(I491&lt;=60,"31-60",IF(I491&lt;=90,"61-90",IF(I491&lt;=180,"91-180","Over 180"))))))</f>
        <v/>
      </c>
      <c r="L491" s="26" t="str">
        <f aca="false">IF(A491="","",IF(COUNTIF($A$7:A491,A491)=1,MAX($L$6:L490)+1,""))</f>
        <v/>
      </c>
    </row>
    <row r="492" customFormat="false" ht="15" hidden="false" customHeight="true" outlineLevel="0" collapsed="false">
      <c r="A492" s="27"/>
      <c r="B492" s="27"/>
      <c r="C492" s="28"/>
      <c r="D492" s="29"/>
      <c r="E492" s="29"/>
      <c r="F492" s="30"/>
      <c r="G492" s="22" t="str">
        <f aca="false">IF(C492="","",C492+N(F492))</f>
        <v/>
      </c>
      <c r="H492" s="23" t="str">
        <f aca="false">IF(A492="","",N(D492)-N(E492))</f>
        <v/>
      </c>
      <c r="I492" s="24" t="str">
        <f aca="false">IF(OR(A492="",C492=""),"",'AR Invoices'!$B$4-G492)</f>
        <v/>
      </c>
      <c r="J492" s="25" t="str">
        <f aca="false">IF(OR(A492="",H492=0),"",IF(I492&lt;=0,"Not due",IF(I492&lt;=30,"0-30",IF(I492&lt;=60,"31-60",IF(I492&lt;=90,"61-90",IF(I492&lt;=180,"91-180","Over 180"))))))</f>
        <v/>
      </c>
      <c r="L492" s="26" t="str">
        <f aca="false">IF(A492="","",IF(COUNTIF($A$7:A492,A492)=1,MAX($L$6:L491)+1,""))</f>
        <v/>
      </c>
    </row>
    <row r="493" customFormat="false" ht="15" hidden="false" customHeight="true" outlineLevel="0" collapsed="false">
      <c r="A493" s="27"/>
      <c r="B493" s="27"/>
      <c r="C493" s="28"/>
      <c r="D493" s="29"/>
      <c r="E493" s="29"/>
      <c r="F493" s="30"/>
      <c r="G493" s="22" t="str">
        <f aca="false">IF(C493="","",C493+N(F493))</f>
        <v/>
      </c>
      <c r="H493" s="23" t="str">
        <f aca="false">IF(A493="","",N(D493)-N(E493))</f>
        <v/>
      </c>
      <c r="I493" s="24" t="str">
        <f aca="false">IF(OR(A493="",C493=""),"",'AR Invoices'!$B$4-G493)</f>
        <v/>
      </c>
      <c r="J493" s="25" t="str">
        <f aca="false">IF(OR(A493="",H493=0),"",IF(I493&lt;=0,"Not due",IF(I493&lt;=30,"0-30",IF(I493&lt;=60,"31-60",IF(I493&lt;=90,"61-90",IF(I493&lt;=180,"91-180","Over 180"))))))</f>
        <v/>
      </c>
      <c r="L493" s="26" t="str">
        <f aca="false">IF(A493="","",IF(COUNTIF($A$7:A493,A493)=1,MAX($L$6:L492)+1,""))</f>
        <v/>
      </c>
    </row>
    <row r="494" customFormat="false" ht="15" hidden="false" customHeight="true" outlineLevel="0" collapsed="false">
      <c r="A494" s="27"/>
      <c r="B494" s="27"/>
      <c r="C494" s="28"/>
      <c r="D494" s="29"/>
      <c r="E494" s="29"/>
      <c r="F494" s="30"/>
      <c r="G494" s="22" t="str">
        <f aca="false">IF(C494="","",C494+N(F494))</f>
        <v/>
      </c>
      <c r="H494" s="23" t="str">
        <f aca="false">IF(A494="","",N(D494)-N(E494))</f>
        <v/>
      </c>
      <c r="I494" s="24" t="str">
        <f aca="false">IF(OR(A494="",C494=""),"",'AR Invoices'!$B$4-G494)</f>
        <v/>
      </c>
      <c r="J494" s="25" t="str">
        <f aca="false">IF(OR(A494="",H494=0),"",IF(I494&lt;=0,"Not due",IF(I494&lt;=30,"0-30",IF(I494&lt;=60,"31-60",IF(I494&lt;=90,"61-90",IF(I494&lt;=180,"91-180","Over 180"))))))</f>
        <v/>
      </c>
      <c r="L494" s="26" t="str">
        <f aca="false">IF(A494="","",IF(COUNTIF($A$7:A494,A494)=1,MAX($L$6:L493)+1,""))</f>
        <v/>
      </c>
    </row>
    <row r="495" customFormat="false" ht="15" hidden="false" customHeight="true" outlineLevel="0" collapsed="false">
      <c r="A495" s="27"/>
      <c r="B495" s="27"/>
      <c r="C495" s="28"/>
      <c r="D495" s="29"/>
      <c r="E495" s="29"/>
      <c r="F495" s="30"/>
      <c r="G495" s="22" t="str">
        <f aca="false">IF(C495="","",C495+N(F495))</f>
        <v/>
      </c>
      <c r="H495" s="23" t="str">
        <f aca="false">IF(A495="","",N(D495)-N(E495))</f>
        <v/>
      </c>
      <c r="I495" s="24" t="str">
        <f aca="false">IF(OR(A495="",C495=""),"",'AR Invoices'!$B$4-G495)</f>
        <v/>
      </c>
      <c r="J495" s="25" t="str">
        <f aca="false">IF(OR(A495="",H495=0),"",IF(I495&lt;=0,"Not due",IF(I495&lt;=30,"0-30",IF(I495&lt;=60,"31-60",IF(I495&lt;=90,"61-90",IF(I495&lt;=180,"91-180","Over 180"))))))</f>
        <v/>
      </c>
      <c r="L495" s="26" t="str">
        <f aca="false">IF(A495="","",IF(COUNTIF($A$7:A495,A495)=1,MAX($L$6:L494)+1,""))</f>
        <v/>
      </c>
    </row>
    <row r="496" customFormat="false" ht="15" hidden="false" customHeight="true" outlineLevel="0" collapsed="false">
      <c r="A496" s="27"/>
      <c r="B496" s="27"/>
      <c r="C496" s="28"/>
      <c r="D496" s="29"/>
      <c r="E496" s="29"/>
      <c r="F496" s="30"/>
      <c r="G496" s="22" t="str">
        <f aca="false">IF(C496="","",C496+N(F496))</f>
        <v/>
      </c>
      <c r="H496" s="23" t="str">
        <f aca="false">IF(A496="","",N(D496)-N(E496))</f>
        <v/>
      </c>
      <c r="I496" s="24" t="str">
        <f aca="false">IF(OR(A496="",C496=""),"",'AR Invoices'!$B$4-G496)</f>
        <v/>
      </c>
      <c r="J496" s="25" t="str">
        <f aca="false">IF(OR(A496="",H496=0),"",IF(I496&lt;=0,"Not due",IF(I496&lt;=30,"0-30",IF(I496&lt;=60,"31-60",IF(I496&lt;=90,"61-90",IF(I496&lt;=180,"91-180","Over 180"))))))</f>
        <v/>
      </c>
      <c r="L496" s="26" t="str">
        <f aca="false">IF(A496="","",IF(COUNTIF($A$7:A496,A496)=1,MAX($L$6:L495)+1,""))</f>
        <v/>
      </c>
    </row>
    <row r="497" customFormat="false" ht="15" hidden="false" customHeight="true" outlineLevel="0" collapsed="false">
      <c r="A497" s="27"/>
      <c r="B497" s="27"/>
      <c r="C497" s="28"/>
      <c r="D497" s="29"/>
      <c r="E497" s="29"/>
      <c r="F497" s="30"/>
      <c r="G497" s="22" t="str">
        <f aca="false">IF(C497="","",C497+N(F497))</f>
        <v/>
      </c>
      <c r="H497" s="23" t="str">
        <f aca="false">IF(A497="","",N(D497)-N(E497))</f>
        <v/>
      </c>
      <c r="I497" s="24" t="str">
        <f aca="false">IF(OR(A497="",C497=""),"",'AR Invoices'!$B$4-G497)</f>
        <v/>
      </c>
      <c r="J497" s="25" t="str">
        <f aca="false">IF(OR(A497="",H497=0),"",IF(I497&lt;=0,"Not due",IF(I497&lt;=30,"0-30",IF(I497&lt;=60,"31-60",IF(I497&lt;=90,"61-90",IF(I497&lt;=180,"91-180","Over 180"))))))</f>
        <v/>
      </c>
      <c r="L497" s="26" t="str">
        <f aca="false">IF(A497="","",IF(COUNTIF($A$7:A497,A497)=1,MAX($L$6:L496)+1,""))</f>
        <v/>
      </c>
    </row>
    <row r="498" customFormat="false" ht="15" hidden="false" customHeight="true" outlineLevel="0" collapsed="false">
      <c r="A498" s="27"/>
      <c r="B498" s="27"/>
      <c r="C498" s="28"/>
      <c r="D498" s="29"/>
      <c r="E498" s="29"/>
      <c r="F498" s="30"/>
      <c r="G498" s="22" t="str">
        <f aca="false">IF(C498="","",C498+N(F498))</f>
        <v/>
      </c>
      <c r="H498" s="23" t="str">
        <f aca="false">IF(A498="","",N(D498)-N(E498))</f>
        <v/>
      </c>
      <c r="I498" s="24" t="str">
        <f aca="false">IF(OR(A498="",C498=""),"",'AR Invoices'!$B$4-G498)</f>
        <v/>
      </c>
      <c r="J498" s="25" t="str">
        <f aca="false">IF(OR(A498="",H498=0),"",IF(I498&lt;=0,"Not due",IF(I498&lt;=30,"0-30",IF(I498&lt;=60,"31-60",IF(I498&lt;=90,"61-90",IF(I498&lt;=180,"91-180","Over 180"))))))</f>
        <v/>
      </c>
      <c r="L498" s="26" t="str">
        <f aca="false">IF(A498="","",IF(COUNTIF($A$7:A498,A498)=1,MAX($L$6:L497)+1,""))</f>
        <v/>
      </c>
    </row>
    <row r="499" customFormat="false" ht="15" hidden="false" customHeight="true" outlineLevel="0" collapsed="false">
      <c r="A499" s="27"/>
      <c r="B499" s="27"/>
      <c r="C499" s="28"/>
      <c r="D499" s="29"/>
      <c r="E499" s="29"/>
      <c r="F499" s="30"/>
      <c r="G499" s="22" t="str">
        <f aca="false">IF(C499="","",C499+N(F499))</f>
        <v/>
      </c>
      <c r="H499" s="23" t="str">
        <f aca="false">IF(A499="","",N(D499)-N(E499))</f>
        <v/>
      </c>
      <c r="I499" s="24" t="str">
        <f aca="false">IF(OR(A499="",C499=""),"",'AR Invoices'!$B$4-G499)</f>
        <v/>
      </c>
      <c r="J499" s="25" t="str">
        <f aca="false">IF(OR(A499="",H499=0),"",IF(I499&lt;=0,"Not due",IF(I499&lt;=30,"0-30",IF(I499&lt;=60,"31-60",IF(I499&lt;=90,"61-90",IF(I499&lt;=180,"91-180","Over 180"))))))</f>
        <v/>
      </c>
      <c r="L499" s="26" t="str">
        <f aca="false">IF(A499="","",IF(COUNTIF($A$7:A499,A499)=1,MAX($L$6:L498)+1,""))</f>
        <v/>
      </c>
    </row>
    <row r="500" customFormat="false" ht="15" hidden="false" customHeight="true" outlineLevel="0" collapsed="false">
      <c r="A500" s="27"/>
      <c r="B500" s="27"/>
      <c r="C500" s="28"/>
      <c r="D500" s="29"/>
      <c r="E500" s="29"/>
      <c r="F500" s="30"/>
      <c r="G500" s="22" t="str">
        <f aca="false">IF(C500="","",C500+N(F500))</f>
        <v/>
      </c>
      <c r="H500" s="23" t="str">
        <f aca="false">IF(A500="","",N(D500)-N(E500))</f>
        <v/>
      </c>
      <c r="I500" s="24" t="str">
        <f aca="false">IF(OR(A500="",C500=""),"",'AR Invoices'!$B$4-G500)</f>
        <v/>
      </c>
      <c r="J500" s="25" t="str">
        <f aca="false">IF(OR(A500="",H500=0),"",IF(I500&lt;=0,"Not due",IF(I500&lt;=30,"0-30",IF(I500&lt;=60,"31-60",IF(I500&lt;=90,"61-90",IF(I500&lt;=180,"91-180","Over 180"))))))</f>
        <v/>
      </c>
      <c r="L500" s="26" t="str">
        <f aca="false">IF(A500="","",IF(COUNTIF($A$7:A500,A500)=1,MAX($L$6:L499)+1,""))</f>
        <v/>
      </c>
    </row>
    <row r="501" customFormat="false" ht="15" hidden="false" customHeight="true" outlineLevel="0" collapsed="false">
      <c r="A501" s="27"/>
      <c r="B501" s="27"/>
      <c r="C501" s="28"/>
      <c r="D501" s="29"/>
      <c r="E501" s="29"/>
      <c r="F501" s="30"/>
      <c r="G501" s="22" t="str">
        <f aca="false">IF(C501="","",C501+N(F501))</f>
        <v/>
      </c>
      <c r="H501" s="23" t="str">
        <f aca="false">IF(A501="","",N(D501)-N(E501))</f>
        <v/>
      </c>
      <c r="I501" s="24" t="str">
        <f aca="false">IF(OR(A501="",C501=""),"",'AR Invoices'!$B$4-G501)</f>
        <v/>
      </c>
      <c r="J501" s="25" t="str">
        <f aca="false">IF(OR(A501="",H501=0),"",IF(I501&lt;=0,"Not due",IF(I501&lt;=30,"0-30",IF(I501&lt;=60,"31-60",IF(I501&lt;=90,"61-90",IF(I501&lt;=180,"91-180","Over 180"))))))</f>
        <v/>
      </c>
      <c r="L501" s="26" t="str">
        <f aca="false">IF(A501="","",IF(COUNTIF($A$7:A501,A501)=1,MAX($L$6:L500)+1,""))</f>
        <v/>
      </c>
    </row>
    <row r="502" customFormat="false" ht="15" hidden="false" customHeight="true" outlineLevel="0" collapsed="false">
      <c r="A502" s="27"/>
      <c r="B502" s="27"/>
      <c r="C502" s="28"/>
      <c r="D502" s="29"/>
      <c r="E502" s="29"/>
      <c r="F502" s="30"/>
      <c r="G502" s="22" t="str">
        <f aca="false">IF(C502="","",C502+N(F502))</f>
        <v/>
      </c>
      <c r="H502" s="23" t="str">
        <f aca="false">IF(A502="","",N(D502)-N(E502))</f>
        <v/>
      </c>
      <c r="I502" s="24" t="str">
        <f aca="false">IF(OR(A502="",C502=""),"",'AR Invoices'!$B$4-G502)</f>
        <v/>
      </c>
      <c r="J502" s="25" t="str">
        <f aca="false">IF(OR(A502="",H502=0),"",IF(I502&lt;=0,"Not due",IF(I502&lt;=30,"0-30",IF(I502&lt;=60,"31-60",IF(I502&lt;=90,"61-90",IF(I502&lt;=180,"91-180","Over 180"))))))</f>
        <v/>
      </c>
      <c r="L502" s="26" t="str">
        <f aca="false">IF(A502="","",IF(COUNTIF($A$7:A502,A502)=1,MAX($L$6:L501)+1,""))</f>
        <v/>
      </c>
    </row>
    <row r="503" customFormat="false" ht="15" hidden="false" customHeight="true" outlineLevel="0" collapsed="false">
      <c r="A503" s="27"/>
      <c r="B503" s="27"/>
      <c r="C503" s="28"/>
      <c r="D503" s="29"/>
      <c r="E503" s="29"/>
      <c r="F503" s="30"/>
      <c r="G503" s="22" t="str">
        <f aca="false">IF(C503="","",C503+N(F503))</f>
        <v/>
      </c>
      <c r="H503" s="23" t="str">
        <f aca="false">IF(A503="","",N(D503)-N(E503))</f>
        <v/>
      </c>
      <c r="I503" s="24" t="str">
        <f aca="false">IF(OR(A503="",C503=""),"",'AR Invoices'!$B$4-G503)</f>
        <v/>
      </c>
      <c r="J503" s="25" t="str">
        <f aca="false">IF(OR(A503="",H503=0),"",IF(I503&lt;=0,"Not due",IF(I503&lt;=30,"0-30",IF(I503&lt;=60,"31-60",IF(I503&lt;=90,"61-90",IF(I503&lt;=180,"91-180","Over 180"))))))</f>
        <v/>
      </c>
      <c r="L503" s="26" t="str">
        <f aca="false">IF(A503="","",IF(COUNTIF($A$7:A503,A503)=1,MAX($L$6:L502)+1,""))</f>
        <v/>
      </c>
    </row>
    <row r="504" customFormat="false" ht="15" hidden="false" customHeight="true" outlineLevel="0" collapsed="false">
      <c r="A504" s="27"/>
      <c r="B504" s="27"/>
      <c r="C504" s="28"/>
      <c r="D504" s="29"/>
      <c r="E504" s="29"/>
      <c r="F504" s="30"/>
      <c r="G504" s="22" t="str">
        <f aca="false">IF(C504="","",C504+N(F504))</f>
        <v/>
      </c>
      <c r="H504" s="23" t="str">
        <f aca="false">IF(A504="","",N(D504)-N(E504))</f>
        <v/>
      </c>
      <c r="I504" s="24" t="str">
        <f aca="false">IF(OR(A504="",C504=""),"",'AR Invoices'!$B$4-G504)</f>
        <v/>
      </c>
      <c r="J504" s="25" t="str">
        <f aca="false">IF(OR(A504="",H504=0),"",IF(I504&lt;=0,"Not due",IF(I504&lt;=30,"0-30",IF(I504&lt;=60,"31-60",IF(I504&lt;=90,"61-90",IF(I504&lt;=180,"91-180","Over 180"))))))</f>
        <v/>
      </c>
      <c r="L504" s="26" t="str">
        <f aca="false">IF(A504="","",IF(COUNTIF($A$7:A504,A504)=1,MAX($L$6:L503)+1,""))</f>
        <v/>
      </c>
    </row>
    <row r="505" customFormat="false" ht="15" hidden="false" customHeight="true" outlineLevel="0" collapsed="false">
      <c r="A505" s="27"/>
      <c r="B505" s="27"/>
      <c r="C505" s="28"/>
      <c r="D505" s="29"/>
      <c r="E505" s="29"/>
      <c r="F505" s="30"/>
      <c r="G505" s="22" t="str">
        <f aca="false">IF(C505="","",C505+N(F505))</f>
        <v/>
      </c>
      <c r="H505" s="23" t="str">
        <f aca="false">IF(A505="","",N(D505)-N(E505))</f>
        <v/>
      </c>
      <c r="I505" s="24" t="str">
        <f aca="false">IF(OR(A505="",C505=""),"",'AR Invoices'!$B$4-G505)</f>
        <v/>
      </c>
      <c r="J505" s="25" t="str">
        <f aca="false">IF(OR(A505="",H505=0),"",IF(I505&lt;=0,"Not due",IF(I505&lt;=30,"0-30",IF(I505&lt;=60,"31-60",IF(I505&lt;=90,"61-90",IF(I505&lt;=180,"91-180","Over 180"))))))</f>
        <v/>
      </c>
      <c r="L505" s="26" t="str">
        <f aca="false">IF(A505="","",IF(COUNTIF($A$7:A505,A505)=1,MAX($L$6:L504)+1,""))</f>
        <v/>
      </c>
    </row>
    <row r="506" customFormat="false" ht="15" hidden="false" customHeight="true" outlineLevel="0" collapsed="false">
      <c r="A506" s="27"/>
      <c r="B506" s="27"/>
      <c r="C506" s="28"/>
      <c r="D506" s="29"/>
      <c r="E506" s="29"/>
      <c r="F506" s="30"/>
      <c r="G506" s="22" t="str">
        <f aca="false">IF(C506="","",C506+N(F506))</f>
        <v/>
      </c>
      <c r="H506" s="23" t="str">
        <f aca="false">IF(A506="","",N(D506)-N(E506))</f>
        <v/>
      </c>
      <c r="I506" s="24" t="str">
        <f aca="false">IF(OR(A506="",C506=""),"",'AR Invoices'!$B$4-G506)</f>
        <v/>
      </c>
      <c r="J506" s="25" t="str">
        <f aca="false">IF(OR(A506="",H506=0),"",IF(I506&lt;=0,"Not due",IF(I506&lt;=30,"0-30",IF(I506&lt;=60,"31-60",IF(I506&lt;=90,"61-90",IF(I506&lt;=180,"91-180","Over 180"))))))</f>
        <v/>
      </c>
      <c r="L506" s="26" t="str">
        <f aca="false">IF(A506="","",IF(COUNTIF($A$7:A506,A506)=1,MAX($L$6:L505)+1,""))</f>
        <v/>
      </c>
    </row>
    <row r="507" customFormat="false" ht="15" hidden="false" customHeight="true" outlineLevel="0" collapsed="false">
      <c r="A507" s="27"/>
      <c r="B507" s="27"/>
      <c r="C507" s="28"/>
      <c r="D507" s="29"/>
      <c r="E507" s="29"/>
      <c r="F507" s="30"/>
      <c r="G507" s="22" t="str">
        <f aca="false">IF(C507="","",C507+N(F507))</f>
        <v/>
      </c>
      <c r="H507" s="23" t="str">
        <f aca="false">IF(A507="","",N(D507)-N(E507))</f>
        <v/>
      </c>
      <c r="I507" s="24" t="str">
        <f aca="false">IF(OR(A507="",C507=""),"",'AR Invoices'!$B$4-G507)</f>
        <v/>
      </c>
      <c r="J507" s="25" t="str">
        <f aca="false">IF(OR(A507="",H507=0),"",IF(I507&lt;=0,"Not due",IF(I507&lt;=30,"0-30",IF(I507&lt;=60,"31-60",IF(I507&lt;=90,"61-90",IF(I507&lt;=180,"91-180","Over 180"))))))</f>
        <v/>
      </c>
      <c r="L507" s="26" t="str">
        <f aca="false">IF(A507="","",IF(COUNTIF($A$7:A507,A507)=1,MAX($L$6:L506)+1,""))</f>
        <v/>
      </c>
    </row>
    <row r="508" customFormat="false" ht="15" hidden="false" customHeight="true" outlineLevel="0" collapsed="false">
      <c r="A508" s="27"/>
      <c r="B508" s="27"/>
      <c r="C508" s="28"/>
      <c r="D508" s="29"/>
      <c r="E508" s="29"/>
      <c r="F508" s="30"/>
      <c r="G508" s="22" t="str">
        <f aca="false">IF(C508="","",C508+N(F508))</f>
        <v/>
      </c>
      <c r="H508" s="23" t="str">
        <f aca="false">IF(A508="","",N(D508)-N(E508))</f>
        <v/>
      </c>
      <c r="I508" s="24" t="str">
        <f aca="false">IF(OR(A508="",C508=""),"",'AR Invoices'!$B$4-G508)</f>
        <v/>
      </c>
      <c r="J508" s="25" t="str">
        <f aca="false">IF(OR(A508="",H508=0),"",IF(I508&lt;=0,"Not due",IF(I508&lt;=30,"0-30",IF(I508&lt;=60,"31-60",IF(I508&lt;=90,"61-90",IF(I508&lt;=180,"91-180","Over 180"))))))</f>
        <v/>
      </c>
      <c r="L508" s="26" t="str">
        <f aca="false">IF(A508="","",IF(COUNTIF($A$7:A508,A508)=1,MAX($L$6:L507)+1,""))</f>
        <v/>
      </c>
    </row>
    <row r="509" customFormat="false" ht="15" hidden="false" customHeight="true" outlineLevel="0" collapsed="false">
      <c r="A509" s="27"/>
      <c r="B509" s="27"/>
      <c r="C509" s="28"/>
      <c r="D509" s="29"/>
      <c r="E509" s="29"/>
      <c r="F509" s="30"/>
      <c r="G509" s="22" t="str">
        <f aca="false">IF(C509="","",C509+N(F509))</f>
        <v/>
      </c>
      <c r="H509" s="23" t="str">
        <f aca="false">IF(A509="","",N(D509)-N(E509))</f>
        <v/>
      </c>
      <c r="I509" s="24" t="str">
        <f aca="false">IF(OR(A509="",C509=""),"",'AR Invoices'!$B$4-G509)</f>
        <v/>
      </c>
      <c r="J509" s="25" t="str">
        <f aca="false">IF(OR(A509="",H509=0),"",IF(I509&lt;=0,"Not due",IF(I509&lt;=30,"0-30",IF(I509&lt;=60,"31-60",IF(I509&lt;=90,"61-90",IF(I509&lt;=180,"91-180","Over 180"))))))</f>
        <v/>
      </c>
      <c r="L509" s="26" t="str">
        <f aca="false">IF(A509="","",IF(COUNTIF($A$7:A509,A509)=1,MAX($L$6:L508)+1,""))</f>
        <v/>
      </c>
    </row>
    <row r="510" customFormat="false" ht="15" hidden="false" customHeight="true" outlineLevel="0" collapsed="false">
      <c r="A510" s="27"/>
      <c r="B510" s="27"/>
      <c r="C510" s="28"/>
      <c r="D510" s="29"/>
      <c r="E510" s="29"/>
      <c r="F510" s="30"/>
      <c r="G510" s="22" t="str">
        <f aca="false">IF(C510="","",C510+N(F510))</f>
        <v/>
      </c>
      <c r="H510" s="23" t="str">
        <f aca="false">IF(A510="","",N(D510)-N(E510))</f>
        <v/>
      </c>
      <c r="I510" s="24" t="str">
        <f aca="false">IF(OR(A510="",C510=""),"",'AR Invoices'!$B$4-G510)</f>
        <v/>
      </c>
      <c r="J510" s="25" t="str">
        <f aca="false">IF(OR(A510="",H510=0),"",IF(I510&lt;=0,"Not due",IF(I510&lt;=30,"0-30",IF(I510&lt;=60,"31-60",IF(I510&lt;=90,"61-90",IF(I510&lt;=180,"91-180","Over 180"))))))</f>
        <v/>
      </c>
      <c r="L510" s="26" t="str">
        <f aca="false">IF(A510="","",IF(COUNTIF($A$7:A510,A510)=1,MAX($L$6:L509)+1,""))</f>
        <v/>
      </c>
    </row>
    <row r="511" customFormat="false" ht="15" hidden="false" customHeight="true" outlineLevel="0" collapsed="false">
      <c r="A511" s="27"/>
      <c r="B511" s="27"/>
      <c r="C511" s="28"/>
      <c r="D511" s="29"/>
      <c r="E511" s="29"/>
      <c r="F511" s="30"/>
      <c r="G511" s="22" t="str">
        <f aca="false">IF(C511="","",C511+N(F511))</f>
        <v/>
      </c>
      <c r="H511" s="23" t="str">
        <f aca="false">IF(A511="","",N(D511)-N(E511))</f>
        <v/>
      </c>
      <c r="I511" s="24" t="str">
        <f aca="false">IF(OR(A511="",C511=""),"",'AR Invoices'!$B$4-G511)</f>
        <v/>
      </c>
      <c r="J511" s="25" t="str">
        <f aca="false">IF(OR(A511="",H511=0),"",IF(I511&lt;=0,"Not due",IF(I511&lt;=30,"0-30",IF(I511&lt;=60,"31-60",IF(I511&lt;=90,"61-90",IF(I511&lt;=180,"91-180","Over 180"))))))</f>
        <v/>
      </c>
      <c r="L511" s="26" t="str">
        <f aca="false">IF(A511="","",IF(COUNTIF($A$7:A511,A511)=1,MAX($L$6:L510)+1,""))</f>
        <v/>
      </c>
    </row>
    <row r="512" customFormat="false" ht="15" hidden="false" customHeight="true" outlineLevel="0" collapsed="false">
      <c r="A512" s="27"/>
      <c r="B512" s="27"/>
      <c r="C512" s="28"/>
      <c r="D512" s="29"/>
      <c r="E512" s="29"/>
      <c r="F512" s="30"/>
      <c r="G512" s="22" t="str">
        <f aca="false">IF(C512="","",C512+N(F512))</f>
        <v/>
      </c>
      <c r="H512" s="23" t="str">
        <f aca="false">IF(A512="","",N(D512)-N(E512))</f>
        <v/>
      </c>
      <c r="I512" s="24" t="str">
        <f aca="false">IF(OR(A512="",C512=""),"",'AR Invoices'!$B$4-G512)</f>
        <v/>
      </c>
      <c r="J512" s="25" t="str">
        <f aca="false">IF(OR(A512="",H512=0),"",IF(I512&lt;=0,"Not due",IF(I512&lt;=30,"0-30",IF(I512&lt;=60,"31-60",IF(I512&lt;=90,"61-90",IF(I512&lt;=180,"91-180","Over 180"))))))</f>
        <v/>
      </c>
      <c r="L512" s="26" t="str">
        <f aca="false">IF(A512="","",IF(COUNTIF($A$7:A512,A512)=1,MAX($L$6:L511)+1,""))</f>
        <v/>
      </c>
    </row>
    <row r="513" customFormat="false" ht="15" hidden="false" customHeight="true" outlineLevel="0" collapsed="false">
      <c r="A513" s="27"/>
      <c r="B513" s="27"/>
      <c r="C513" s="28"/>
      <c r="D513" s="29"/>
      <c r="E513" s="29"/>
      <c r="F513" s="30"/>
      <c r="G513" s="22" t="str">
        <f aca="false">IF(C513="","",C513+N(F513))</f>
        <v/>
      </c>
      <c r="H513" s="23" t="str">
        <f aca="false">IF(A513="","",N(D513)-N(E513))</f>
        <v/>
      </c>
      <c r="I513" s="24" t="str">
        <f aca="false">IF(OR(A513="",C513=""),"",'AR Invoices'!$B$4-G513)</f>
        <v/>
      </c>
      <c r="J513" s="25" t="str">
        <f aca="false">IF(OR(A513="",H513=0),"",IF(I513&lt;=0,"Not due",IF(I513&lt;=30,"0-30",IF(I513&lt;=60,"31-60",IF(I513&lt;=90,"61-90",IF(I513&lt;=180,"91-180","Over 180"))))))</f>
        <v/>
      </c>
      <c r="L513" s="26" t="str">
        <f aca="false">IF(A513="","",IF(COUNTIF($A$7:A513,A513)=1,MAX($L$6:L512)+1,""))</f>
        <v/>
      </c>
    </row>
    <row r="514" customFormat="false" ht="15" hidden="false" customHeight="true" outlineLevel="0" collapsed="false">
      <c r="A514" s="27"/>
      <c r="B514" s="27"/>
      <c r="C514" s="28"/>
      <c r="D514" s="29"/>
      <c r="E514" s="29"/>
      <c r="F514" s="30"/>
      <c r="G514" s="22" t="str">
        <f aca="false">IF(C514="","",C514+N(F514))</f>
        <v/>
      </c>
      <c r="H514" s="23" t="str">
        <f aca="false">IF(A514="","",N(D514)-N(E514))</f>
        <v/>
      </c>
      <c r="I514" s="24" t="str">
        <f aca="false">IF(OR(A514="",C514=""),"",'AR Invoices'!$B$4-G514)</f>
        <v/>
      </c>
      <c r="J514" s="25" t="str">
        <f aca="false">IF(OR(A514="",H514=0),"",IF(I514&lt;=0,"Not due",IF(I514&lt;=30,"0-30",IF(I514&lt;=60,"31-60",IF(I514&lt;=90,"61-90",IF(I514&lt;=180,"91-180","Over 180"))))))</f>
        <v/>
      </c>
      <c r="L514" s="26" t="str">
        <f aca="false">IF(A514="","",IF(COUNTIF($A$7:A514,A514)=1,MAX($L$6:L513)+1,""))</f>
        <v/>
      </c>
    </row>
    <row r="515" customFormat="false" ht="15" hidden="false" customHeight="true" outlineLevel="0" collapsed="false">
      <c r="A515" s="27"/>
      <c r="B515" s="27"/>
      <c r="C515" s="28"/>
      <c r="D515" s="29"/>
      <c r="E515" s="29"/>
      <c r="F515" s="30"/>
      <c r="G515" s="22" t="str">
        <f aca="false">IF(C515="","",C515+N(F515))</f>
        <v/>
      </c>
      <c r="H515" s="23" t="str">
        <f aca="false">IF(A515="","",N(D515)-N(E515))</f>
        <v/>
      </c>
      <c r="I515" s="24" t="str">
        <f aca="false">IF(OR(A515="",C515=""),"",'AR Invoices'!$B$4-G515)</f>
        <v/>
      </c>
      <c r="J515" s="25" t="str">
        <f aca="false">IF(OR(A515="",H515=0),"",IF(I515&lt;=0,"Not due",IF(I515&lt;=30,"0-30",IF(I515&lt;=60,"31-60",IF(I515&lt;=90,"61-90",IF(I515&lt;=180,"91-180","Over 180"))))))</f>
        <v/>
      </c>
      <c r="L515" s="26" t="str">
        <f aca="false">IF(A515="","",IF(COUNTIF($A$7:A515,A515)=1,MAX($L$6:L514)+1,""))</f>
        <v/>
      </c>
    </row>
    <row r="516" customFormat="false" ht="15" hidden="false" customHeight="true" outlineLevel="0" collapsed="false">
      <c r="A516" s="27"/>
      <c r="B516" s="27"/>
      <c r="C516" s="28"/>
      <c r="D516" s="29"/>
      <c r="E516" s="29"/>
      <c r="F516" s="30"/>
      <c r="G516" s="22" t="str">
        <f aca="false">IF(C516="","",C516+N(F516))</f>
        <v/>
      </c>
      <c r="H516" s="23" t="str">
        <f aca="false">IF(A516="","",N(D516)-N(E516))</f>
        <v/>
      </c>
      <c r="I516" s="24" t="str">
        <f aca="false">IF(OR(A516="",C516=""),"",'AR Invoices'!$B$4-G516)</f>
        <v/>
      </c>
      <c r="J516" s="25" t="str">
        <f aca="false">IF(OR(A516="",H516=0),"",IF(I516&lt;=0,"Not due",IF(I516&lt;=30,"0-30",IF(I516&lt;=60,"31-60",IF(I516&lt;=90,"61-90",IF(I516&lt;=180,"91-180","Over 180"))))))</f>
        <v/>
      </c>
      <c r="L516" s="26" t="str">
        <f aca="false">IF(A516="","",IF(COUNTIF($A$7:A516,A516)=1,MAX($L$6:L515)+1,""))</f>
        <v/>
      </c>
    </row>
    <row r="517" customFormat="false" ht="15" hidden="false" customHeight="true" outlineLevel="0" collapsed="false">
      <c r="A517" s="27"/>
      <c r="B517" s="27"/>
      <c r="C517" s="28"/>
      <c r="D517" s="29"/>
      <c r="E517" s="29"/>
      <c r="F517" s="30"/>
      <c r="G517" s="22" t="str">
        <f aca="false">IF(C517="","",C517+N(F517))</f>
        <v/>
      </c>
      <c r="H517" s="23" t="str">
        <f aca="false">IF(A517="","",N(D517)-N(E517))</f>
        <v/>
      </c>
      <c r="I517" s="24" t="str">
        <f aca="false">IF(OR(A517="",C517=""),"",'AR Invoices'!$B$4-G517)</f>
        <v/>
      </c>
      <c r="J517" s="25" t="str">
        <f aca="false">IF(OR(A517="",H517=0),"",IF(I517&lt;=0,"Not due",IF(I517&lt;=30,"0-30",IF(I517&lt;=60,"31-60",IF(I517&lt;=90,"61-90",IF(I517&lt;=180,"91-180","Over 180"))))))</f>
        <v/>
      </c>
      <c r="L517" s="26" t="str">
        <f aca="false">IF(A517="","",IF(COUNTIF($A$7:A517,A517)=1,MAX($L$6:L516)+1,""))</f>
        <v/>
      </c>
    </row>
    <row r="518" customFormat="false" ht="15" hidden="false" customHeight="true" outlineLevel="0" collapsed="false">
      <c r="A518" s="27"/>
      <c r="B518" s="27"/>
      <c r="C518" s="28"/>
      <c r="D518" s="29"/>
      <c r="E518" s="29"/>
      <c r="F518" s="30"/>
      <c r="G518" s="22" t="str">
        <f aca="false">IF(C518="","",C518+N(F518))</f>
        <v/>
      </c>
      <c r="H518" s="23" t="str">
        <f aca="false">IF(A518="","",N(D518)-N(E518))</f>
        <v/>
      </c>
      <c r="I518" s="24" t="str">
        <f aca="false">IF(OR(A518="",C518=""),"",'AR Invoices'!$B$4-G518)</f>
        <v/>
      </c>
      <c r="J518" s="25" t="str">
        <f aca="false">IF(OR(A518="",H518=0),"",IF(I518&lt;=0,"Not due",IF(I518&lt;=30,"0-30",IF(I518&lt;=60,"31-60",IF(I518&lt;=90,"61-90",IF(I518&lt;=180,"91-180","Over 180"))))))</f>
        <v/>
      </c>
      <c r="L518" s="26" t="str">
        <f aca="false">IF(A518="","",IF(COUNTIF($A$7:A518,A518)=1,MAX($L$6:L517)+1,""))</f>
        <v/>
      </c>
    </row>
    <row r="519" customFormat="false" ht="15" hidden="false" customHeight="true" outlineLevel="0" collapsed="false">
      <c r="A519" s="27"/>
      <c r="B519" s="27"/>
      <c r="C519" s="28"/>
      <c r="D519" s="29"/>
      <c r="E519" s="29"/>
      <c r="F519" s="30"/>
      <c r="G519" s="22" t="str">
        <f aca="false">IF(C519="","",C519+N(F519))</f>
        <v/>
      </c>
      <c r="H519" s="23" t="str">
        <f aca="false">IF(A519="","",N(D519)-N(E519))</f>
        <v/>
      </c>
      <c r="I519" s="24" t="str">
        <f aca="false">IF(OR(A519="",C519=""),"",'AR Invoices'!$B$4-G519)</f>
        <v/>
      </c>
      <c r="J519" s="25" t="str">
        <f aca="false">IF(OR(A519="",H519=0),"",IF(I519&lt;=0,"Not due",IF(I519&lt;=30,"0-30",IF(I519&lt;=60,"31-60",IF(I519&lt;=90,"61-90",IF(I519&lt;=180,"91-180","Over 180"))))))</f>
        <v/>
      </c>
      <c r="L519" s="26" t="str">
        <f aca="false">IF(A519="","",IF(COUNTIF($A$7:A519,A519)=1,MAX($L$6:L518)+1,""))</f>
        <v/>
      </c>
    </row>
    <row r="520" customFormat="false" ht="15" hidden="false" customHeight="true" outlineLevel="0" collapsed="false">
      <c r="A520" s="27"/>
      <c r="B520" s="27"/>
      <c r="C520" s="28"/>
      <c r="D520" s="29"/>
      <c r="E520" s="29"/>
      <c r="F520" s="30"/>
      <c r="G520" s="22" t="str">
        <f aca="false">IF(C520="","",C520+N(F520))</f>
        <v/>
      </c>
      <c r="H520" s="23" t="str">
        <f aca="false">IF(A520="","",N(D520)-N(E520))</f>
        <v/>
      </c>
      <c r="I520" s="24" t="str">
        <f aca="false">IF(OR(A520="",C520=""),"",'AR Invoices'!$B$4-G520)</f>
        <v/>
      </c>
      <c r="J520" s="25" t="str">
        <f aca="false">IF(OR(A520="",H520=0),"",IF(I520&lt;=0,"Not due",IF(I520&lt;=30,"0-30",IF(I520&lt;=60,"31-60",IF(I520&lt;=90,"61-90",IF(I520&lt;=180,"91-180","Over 180"))))))</f>
        <v/>
      </c>
      <c r="L520" s="26" t="str">
        <f aca="false">IF(A520="","",IF(COUNTIF($A$7:A520,A520)=1,MAX($L$6:L519)+1,""))</f>
        <v/>
      </c>
    </row>
    <row r="521" customFormat="false" ht="15" hidden="false" customHeight="true" outlineLevel="0" collapsed="false">
      <c r="A521" s="27"/>
      <c r="B521" s="27"/>
      <c r="C521" s="28"/>
      <c r="D521" s="29"/>
      <c r="E521" s="29"/>
      <c r="F521" s="30"/>
      <c r="G521" s="22" t="str">
        <f aca="false">IF(C521="","",C521+N(F521))</f>
        <v/>
      </c>
      <c r="H521" s="23" t="str">
        <f aca="false">IF(A521="","",N(D521)-N(E521))</f>
        <v/>
      </c>
      <c r="I521" s="24" t="str">
        <f aca="false">IF(OR(A521="",C521=""),"",'AR Invoices'!$B$4-G521)</f>
        <v/>
      </c>
      <c r="J521" s="25" t="str">
        <f aca="false">IF(OR(A521="",H521=0),"",IF(I521&lt;=0,"Not due",IF(I521&lt;=30,"0-30",IF(I521&lt;=60,"31-60",IF(I521&lt;=90,"61-90",IF(I521&lt;=180,"91-180","Over 180"))))))</f>
        <v/>
      </c>
      <c r="L521" s="26" t="str">
        <f aca="false">IF(A521="","",IF(COUNTIF($A$7:A521,A521)=1,MAX($L$6:L520)+1,""))</f>
        <v/>
      </c>
    </row>
    <row r="522" customFormat="false" ht="15" hidden="false" customHeight="true" outlineLevel="0" collapsed="false">
      <c r="A522" s="27"/>
      <c r="B522" s="27"/>
      <c r="C522" s="28"/>
      <c r="D522" s="29"/>
      <c r="E522" s="29"/>
      <c r="F522" s="30"/>
      <c r="G522" s="22" t="str">
        <f aca="false">IF(C522="","",C522+N(F522))</f>
        <v/>
      </c>
      <c r="H522" s="23" t="str">
        <f aca="false">IF(A522="","",N(D522)-N(E522))</f>
        <v/>
      </c>
      <c r="I522" s="24" t="str">
        <f aca="false">IF(OR(A522="",C522=""),"",'AR Invoices'!$B$4-G522)</f>
        <v/>
      </c>
      <c r="J522" s="25" t="str">
        <f aca="false">IF(OR(A522="",H522=0),"",IF(I522&lt;=0,"Not due",IF(I522&lt;=30,"0-30",IF(I522&lt;=60,"31-60",IF(I522&lt;=90,"61-90",IF(I522&lt;=180,"91-180","Over 180"))))))</f>
        <v/>
      </c>
      <c r="L522" s="26" t="str">
        <f aca="false">IF(A522="","",IF(COUNTIF($A$7:A522,A522)=1,MAX($L$6:L521)+1,""))</f>
        <v/>
      </c>
    </row>
    <row r="523" customFormat="false" ht="15" hidden="false" customHeight="true" outlineLevel="0" collapsed="false">
      <c r="A523" s="27"/>
      <c r="B523" s="27"/>
      <c r="C523" s="28"/>
      <c r="D523" s="29"/>
      <c r="E523" s="29"/>
      <c r="F523" s="30"/>
      <c r="G523" s="22" t="str">
        <f aca="false">IF(C523="","",C523+N(F523))</f>
        <v/>
      </c>
      <c r="H523" s="23" t="str">
        <f aca="false">IF(A523="","",N(D523)-N(E523))</f>
        <v/>
      </c>
      <c r="I523" s="24" t="str">
        <f aca="false">IF(OR(A523="",C523=""),"",'AR Invoices'!$B$4-G523)</f>
        <v/>
      </c>
      <c r="J523" s="25" t="str">
        <f aca="false">IF(OR(A523="",H523=0),"",IF(I523&lt;=0,"Not due",IF(I523&lt;=30,"0-30",IF(I523&lt;=60,"31-60",IF(I523&lt;=90,"61-90",IF(I523&lt;=180,"91-180","Over 180"))))))</f>
        <v/>
      </c>
      <c r="L523" s="26" t="str">
        <f aca="false">IF(A523="","",IF(COUNTIF($A$7:A523,A523)=1,MAX($L$6:L522)+1,""))</f>
        <v/>
      </c>
    </row>
    <row r="524" customFormat="false" ht="15" hidden="false" customHeight="true" outlineLevel="0" collapsed="false">
      <c r="A524" s="27"/>
      <c r="B524" s="27"/>
      <c r="C524" s="28"/>
      <c r="D524" s="29"/>
      <c r="E524" s="29"/>
      <c r="F524" s="30"/>
      <c r="G524" s="22" t="str">
        <f aca="false">IF(C524="","",C524+N(F524))</f>
        <v/>
      </c>
      <c r="H524" s="23" t="str">
        <f aca="false">IF(A524="","",N(D524)-N(E524))</f>
        <v/>
      </c>
      <c r="I524" s="24" t="str">
        <f aca="false">IF(OR(A524="",C524=""),"",'AR Invoices'!$B$4-G524)</f>
        <v/>
      </c>
      <c r="J524" s="25" t="str">
        <f aca="false">IF(OR(A524="",H524=0),"",IF(I524&lt;=0,"Not due",IF(I524&lt;=30,"0-30",IF(I524&lt;=60,"31-60",IF(I524&lt;=90,"61-90",IF(I524&lt;=180,"91-180","Over 180"))))))</f>
        <v/>
      </c>
      <c r="L524" s="26" t="str">
        <f aca="false">IF(A524="","",IF(COUNTIF($A$7:A524,A524)=1,MAX($L$6:L523)+1,""))</f>
        <v/>
      </c>
    </row>
    <row r="525" customFormat="false" ht="15" hidden="false" customHeight="true" outlineLevel="0" collapsed="false">
      <c r="A525" s="27"/>
      <c r="B525" s="27"/>
      <c r="C525" s="28"/>
      <c r="D525" s="29"/>
      <c r="E525" s="29"/>
      <c r="F525" s="30"/>
      <c r="G525" s="22" t="str">
        <f aca="false">IF(C525="","",C525+N(F525))</f>
        <v/>
      </c>
      <c r="H525" s="23" t="str">
        <f aca="false">IF(A525="","",N(D525)-N(E525))</f>
        <v/>
      </c>
      <c r="I525" s="24" t="str">
        <f aca="false">IF(OR(A525="",C525=""),"",'AR Invoices'!$B$4-G525)</f>
        <v/>
      </c>
      <c r="J525" s="25" t="str">
        <f aca="false">IF(OR(A525="",H525=0),"",IF(I525&lt;=0,"Not due",IF(I525&lt;=30,"0-30",IF(I525&lt;=60,"31-60",IF(I525&lt;=90,"61-90",IF(I525&lt;=180,"91-180","Over 180"))))))</f>
        <v/>
      </c>
      <c r="L525" s="26" t="str">
        <f aca="false">IF(A525="","",IF(COUNTIF($A$7:A525,A525)=1,MAX($L$6:L524)+1,""))</f>
        <v/>
      </c>
    </row>
    <row r="526" customFormat="false" ht="15" hidden="false" customHeight="true" outlineLevel="0" collapsed="false">
      <c r="A526" s="27"/>
      <c r="B526" s="27"/>
      <c r="C526" s="28"/>
      <c r="D526" s="29"/>
      <c r="E526" s="29"/>
      <c r="F526" s="30"/>
      <c r="G526" s="22" t="str">
        <f aca="false">IF(C526="","",C526+N(F526))</f>
        <v/>
      </c>
      <c r="H526" s="23" t="str">
        <f aca="false">IF(A526="","",N(D526)-N(E526))</f>
        <v/>
      </c>
      <c r="I526" s="24" t="str">
        <f aca="false">IF(OR(A526="",C526=""),"",'AR Invoices'!$B$4-G526)</f>
        <v/>
      </c>
      <c r="J526" s="25" t="str">
        <f aca="false">IF(OR(A526="",H526=0),"",IF(I526&lt;=0,"Not due",IF(I526&lt;=30,"0-30",IF(I526&lt;=60,"31-60",IF(I526&lt;=90,"61-90",IF(I526&lt;=180,"91-180","Over 180"))))))</f>
        <v/>
      </c>
      <c r="L526" s="26" t="str">
        <f aca="false">IF(A526="","",IF(COUNTIF($A$7:A526,A526)=1,MAX($L$6:L525)+1,""))</f>
        <v/>
      </c>
    </row>
    <row r="527" customFormat="false" ht="15" hidden="false" customHeight="true" outlineLevel="0" collapsed="false">
      <c r="A527" s="27"/>
      <c r="B527" s="27"/>
      <c r="C527" s="28"/>
      <c r="D527" s="29"/>
      <c r="E527" s="29"/>
      <c r="F527" s="30"/>
      <c r="G527" s="22" t="str">
        <f aca="false">IF(C527="","",C527+N(F527))</f>
        <v/>
      </c>
      <c r="H527" s="23" t="str">
        <f aca="false">IF(A527="","",N(D527)-N(E527))</f>
        <v/>
      </c>
      <c r="I527" s="24" t="str">
        <f aca="false">IF(OR(A527="",C527=""),"",'AR Invoices'!$B$4-G527)</f>
        <v/>
      </c>
      <c r="J527" s="25" t="str">
        <f aca="false">IF(OR(A527="",H527=0),"",IF(I527&lt;=0,"Not due",IF(I527&lt;=30,"0-30",IF(I527&lt;=60,"31-60",IF(I527&lt;=90,"61-90",IF(I527&lt;=180,"91-180","Over 180"))))))</f>
        <v/>
      </c>
      <c r="L527" s="26" t="str">
        <f aca="false">IF(A527="","",IF(COUNTIF($A$7:A527,A527)=1,MAX($L$6:L526)+1,""))</f>
        <v/>
      </c>
    </row>
    <row r="528" customFormat="false" ht="15" hidden="false" customHeight="true" outlineLevel="0" collapsed="false">
      <c r="A528" s="27"/>
      <c r="B528" s="27"/>
      <c r="C528" s="28"/>
      <c r="D528" s="29"/>
      <c r="E528" s="29"/>
      <c r="F528" s="30"/>
      <c r="G528" s="22" t="str">
        <f aca="false">IF(C528="","",C528+N(F528))</f>
        <v/>
      </c>
      <c r="H528" s="23" t="str">
        <f aca="false">IF(A528="","",N(D528)-N(E528))</f>
        <v/>
      </c>
      <c r="I528" s="24" t="str">
        <f aca="false">IF(OR(A528="",C528=""),"",'AR Invoices'!$B$4-G528)</f>
        <v/>
      </c>
      <c r="J528" s="25" t="str">
        <f aca="false">IF(OR(A528="",H528=0),"",IF(I528&lt;=0,"Not due",IF(I528&lt;=30,"0-30",IF(I528&lt;=60,"31-60",IF(I528&lt;=90,"61-90",IF(I528&lt;=180,"91-180","Over 180"))))))</f>
        <v/>
      </c>
      <c r="L528" s="26" t="str">
        <f aca="false">IF(A528="","",IF(COUNTIF($A$7:A528,A528)=1,MAX($L$6:L527)+1,""))</f>
        <v/>
      </c>
    </row>
    <row r="529" customFormat="false" ht="15" hidden="false" customHeight="true" outlineLevel="0" collapsed="false">
      <c r="A529" s="27"/>
      <c r="B529" s="27"/>
      <c r="C529" s="28"/>
      <c r="D529" s="29"/>
      <c r="E529" s="29"/>
      <c r="F529" s="30"/>
      <c r="G529" s="22" t="str">
        <f aca="false">IF(C529="","",C529+N(F529))</f>
        <v/>
      </c>
      <c r="H529" s="23" t="str">
        <f aca="false">IF(A529="","",N(D529)-N(E529))</f>
        <v/>
      </c>
      <c r="I529" s="24" t="str">
        <f aca="false">IF(OR(A529="",C529=""),"",'AR Invoices'!$B$4-G529)</f>
        <v/>
      </c>
      <c r="J529" s="25" t="str">
        <f aca="false">IF(OR(A529="",H529=0),"",IF(I529&lt;=0,"Not due",IF(I529&lt;=30,"0-30",IF(I529&lt;=60,"31-60",IF(I529&lt;=90,"61-90",IF(I529&lt;=180,"91-180","Over 180"))))))</f>
        <v/>
      </c>
      <c r="L529" s="26" t="str">
        <f aca="false">IF(A529="","",IF(COUNTIF($A$7:A529,A529)=1,MAX($L$6:L528)+1,""))</f>
        <v/>
      </c>
    </row>
    <row r="530" customFormat="false" ht="15" hidden="false" customHeight="true" outlineLevel="0" collapsed="false">
      <c r="A530" s="27"/>
      <c r="B530" s="27"/>
      <c r="C530" s="28"/>
      <c r="D530" s="29"/>
      <c r="E530" s="29"/>
      <c r="F530" s="30"/>
      <c r="G530" s="22" t="str">
        <f aca="false">IF(C530="","",C530+N(F530))</f>
        <v/>
      </c>
      <c r="H530" s="23" t="str">
        <f aca="false">IF(A530="","",N(D530)-N(E530))</f>
        <v/>
      </c>
      <c r="I530" s="24" t="str">
        <f aca="false">IF(OR(A530="",C530=""),"",'AR Invoices'!$B$4-G530)</f>
        <v/>
      </c>
      <c r="J530" s="25" t="str">
        <f aca="false">IF(OR(A530="",H530=0),"",IF(I530&lt;=0,"Not due",IF(I530&lt;=30,"0-30",IF(I530&lt;=60,"31-60",IF(I530&lt;=90,"61-90",IF(I530&lt;=180,"91-180","Over 180"))))))</f>
        <v/>
      </c>
      <c r="L530" s="26" t="str">
        <f aca="false">IF(A530="","",IF(COUNTIF($A$7:A530,A530)=1,MAX($L$6:L529)+1,""))</f>
        <v/>
      </c>
    </row>
    <row r="531" customFormat="false" ht="15" hidden="false" customHeight="true" outlineLevel="0" collapsed="false">
      <c r="A531" s="27"/>
      <c r="B531" s="27"/>
      <c r="C531" s="28"/>
      <c r="D531" s="29"/>
      <c r="E531" s="29"/>
      <c r="F531" s="30"/>
      <c r="G531" s="22" t="str">
        <f aca="false">IF(C531="","",C531+N(F531))</f>
        <v/>
      </c>
      <c r="H531" s="23" t="str">
        <f aca="false">IF(A531="","",N(D531)-N(E531))</f>
        <v/>
      </c>
      <c r="I531" s="24" t="str">
        <f aca="false">IF(OR(A531="",C531=""),"",'AR Invoices'!$B$4-G531)</f>
        <v/>
      </c>
      <c r="J531" s="25" t="str">
        <f aca="false">IF(OR(A531="",H531=0),"",IF(I531&lt;=0,"Not due",IF(I531&lt;=30,"0-30",IF(I531&lt;=60,"31-60",IF(I531&lt;=90,"61-90",IF(I531&lt;=180,"91-180","Over 180"))))))</f>
        <v/>
      </c>
      <c r="L531" s="26" t="str">
        <f aca="false">IF(A531="","",IF(COUNTIF($A$7:A531,A531)=1,MAX($L$6:L530)+1,""))</f>
        <v/>
      </c>
    </row>
    <row r="532" customFormat="false" ht="15" hidden="false" customHeight="true" outlineLevel="0" collapsed="false">
      <c r="A532" s="27"/>
      <c r="B532" s="27"/>
      <c r="C532" s="28"/>
      <c r="D532" s="29"/>
      <c r="E532" s="29"/>
      <c r="F532" s="30"/>
      <c r="G532" s="22" t="str">
        <f aca="false">IF(C532="","",C532+N(F532))</f>
        <v/>
      </c>
      <c r="H532" s="23" t="str">
        <f aca="false">IF(A532="","",N(D532)-N(E532))</f>
        <v/>
      </c>
      <c r="I532" s="24" t="str">
        <f aca="false">IF(OR(A532="",C532=""),"",'AR Invoices'!$B$4-G532)</f>
        <v/>
      </c>
      <c r="J532" s="25" t="str">
        <f aca="false">IF(OR(A532="",H532=0),"",IF(I532&lt;=0,"Not due",IF(I532&lt;=30,"0-30",IF(I532&lt;=60,"31-60",IF(I532&lt;=90,"61-90",IF(I532&lt;=180,"91-180","Over 180"))))))</f>
        <v/>
      </c>
      <c r="L532" s="26" t="str">
        <f aca="false">IF(A532="","",IF(COUNTIF($A$7:A532,A532)=1,MAX($L$6:L531)+1,""))</f>
        <v/>
      </c>
    </row>
    <row r="533" customFormat="false" ht="15" hidden="false" customHeight="true" outlineLevel="0" collapsed="false">
      <c r="A533" s="27"/>
      <c r="B533" s="27"/>
      <c r="C533" s="28"/>
      <c r="D533" s="29"/>
      <c r="E533" s="29"/>
      <c r="F533" s="30"/>
      <c r="G533" s="22" t="str">
        <f aca="false">IF(C533="","",C533+N(F533))</f>
        <v/>
      </c>
      <c r="H533" s="23" t="str">
        <f aca="false">IF(A533="","",N(D533)-N(E533))</f>
        <v/>
      </c>
      <c r="I533" s="24" t="str">
        <f aca="false">IF(OR(A533="",C533=""),"",'AR Invoices'!$B$4-G533)</f>
        <v/>
      </c>
      <c r="J533" s="25" t="str">
        <f aca="false">IF(OR(A533="",H533=0),"",IF(I533&lt;=0,"Not due",IF(I533&lt;=30,"0-30",IF(I533&lt;=60,"31-60",IF(I533&lt;=90,"61-90",IF(I533&lt;=180,"91-180","Over 180"))))))</f>
        <v/>
      </c>
      <c r="L533" s="26" t="str">
        <f aca="false">IF(A533="","",IF(COUNTIF($A$7:A533,A533)=1,MAX($L$6:L532)+1,""))</f>
        <v/>
      </c>
    </row>
    <row r="534" customFormat="false" ht="15" hidden="false" customHeight="true" outlineLevel="0" collapsed="false">
      <c r="A534" s="27"/>
      <c r="B534" s="27"/>
      <c r="C534" s="28"/>
      <c r="D534" s="29"/>
      <c r="E534" s="29"/>
      <c r="F534" s="30"/>
      <c r="G534" s="22" t="str">
        <f aca="false">IF(C534="","",C534+N(F534))</f>
        <v/>
      </c>
      <c r="H534" s="23" t="str">
        <f aca="false">IF(A534="","",N(D534)-N(E534))</f>
        <v/>
      </c>
      <c r="I534" s="24" t="str">
        <f aca="false">IF(OR(A534="",C534=""),"",'AR Invoices'!$B$4-G534)</f>
        <v/>
      </c>
      <c r="J534" s="25" t="str">
        <f aca="false">IF(OR(A534="",H534=0),"",IF(I534&lt;=0,"Not due",IF(I534&lt;=30,"0-30",IF(I534&lt;=60,"31-60",IF(I534&lt;=90,"61-90",IF(I534&lt;=180,"91-180","Over 180"))))))</f>
        <v/>
      </c>
      <c r="L534" s="26" t="str">
        <f aca="false">IF(A534="","",IF(COUNTIF($A$7:A534,A534)=1,MAX($L$6:L533)+1,""))</f>
        <v/>
      </c>
    </row>
    <row r="535" customFormat="false" ht="15" hidden="false" customHeight="true" outlineLevel="0" collapsed="false">
      <c r="A535" s="27"/>
      <c r="B535" s="27"/>
      <c r="C535" s="28"/>
      <c r="D535" s="29"/>
      <c r="E535" s="29"/>
      <c r="F535" s="30"/>
      <c r="G535" s="22" t="str">
        <f aca="false">IF(C535="","",C535+N(F535))</f>
        <v/>
      </c>
      <c r="H535" s="23" t="str">
        <f aca="false">IF(A535="","",N(D535)-N(E535))</f>
        <v/>
      </c>
      <c r="I535" s="24" t="str">
        <f aca="false">IF(OR(A535="",C535=""),"",'AR Invoices'!$B$4-G535)</f>
        <v/>
      </c>
      <c r="J535" s="25" t="str">
        <f aca="false">IF(OR(A535="",H535=0),"",IF(I535&lt;=0,"Not due",IF(I535&lt;=30,"0-30",IF(I535&lt;=60,"31-60",IF(I535&lt;=90,"61-90",IF(I535&lt;=180,"91-180","Over 180"))))))</f>
        <v/>
      </c>
      <c r="L535" s="26" t="str">
        <f aca="false">IF(A535="","",IF(COUNTIF($A$7:A535,A535)=1,MAX($L$6:L534)+1,""))</f>
        <v/>
      </c>
    </row>
    <row r="536" customFormat="false" ht="15" hidden="false" customHeight="true" outlineLevel="0" collapsed="false">
      <c r="A536" s="27"/>
      <c r="B536" s="27"/>
      <c r="C536" s="28"/>
      <c r="D536" s="29"/>
      <c r="E536" s="29"/>
      <c r="F536" s="30"/>
      <c r="G536" s="22" t="str">
        <f aca="false">IF(C536="","",C536+N(F536))</f>
        <v/>
      </c>
      <c r="H536" s="23" t="str">
        <f aca="false">IF(A536="","",N(D536)-N(E536))</f>
        <v/>
      </c>
      <c r="I536" s="24" t="str">
        <f aca="false">IF(OR(A536="",C536=""),"",'AR Invoices'!$B$4-G536)</f>
        <v/>
      </c>
      <c r="J536" s="25" t="str">
        <f aca="false">IF(OR(A536="",H536=0),"",IF(I536&lt;=0,"Not due",IF(I536&lt;=30,"0-30",IF(I536&lt;=60,"31-60",IF(I536&lt;=90,"61-90",IF(I536&lt;=180,"91-180","Over 180"))))))</f>
        <v/>
      </c>
      <c r="L536" s="26" t="str">
        <f aca="false">IF(A536="","",IF(COUNTIF($A$7:A536,A536)=1,MAX($L$6:L535)+1,""))</f>
        <v/>
      </c>
    </row>
    <row r="537" customFormat="false" ht="15" hidden="false" customHeight="true" outlineLevel="0" collapsed="false">
      <c r="A537" s="27"/>
      <c r="B537" s="27"/>
      <c r="C537" s="28"/>
      <c r="D537" s="29"/>
      <c r="E537" s="29"/>
      <c r="F537" s="30"/>
      <c r="G537" s="22" t="str">
        <f aca="false">IF(C537="","",C537+N(F537))</f>
        <v/>
      </c>
      <c r="H537" s="23" t="str">
        <f aca="false">IF(A537="","",N(D537)-N(E537))</f>
        <v/>
      </c>
      <c r="I537" s="24" t="str">
        <f aca="false">IF(OR(A537="",C537=""),"",'AR Invoices'!$B$4-G537)</f>
        <v/>
      </c>
      <c r="J537" s="25" t="str">
        <f aca="false">IF(OR(A537="",H537=0),"",IF(I537&lt;=0,"Not due",IF(I537&lt;=30,"0-30",IF(I537&lt;=60,"31-60",IF(I537&lt;=90,"61-90",IF(I537&lt;=180,"91-180","Over 180"))))))</f>
        <v/>
      </c>
      <c r="L537" s="26" t="str">
        <f aca="false">IF(A537="","",IF(COUNTIF($A$7:A537,A537)=1,MAX($L$6:L536)+1,""))</f>
        <v/>
      </c>
    </row>
    <row r="538" customFormat="false" ht="15" hidden="false" customHeight="true" outlineLevel="0" collapsed="false">
      <c r="A538" s="27"/>
      <c r="B538" s="27"/>
      <c r="C538" s="28"/>
      <c r="D538" s="29"/>
      <c r="E538" s="29"/>
      <c r="F538" s="30"/>
      <c r="G538" s="22" t="str">
        <f aca="false">IF(C538="","",C538+N(F538))</f>
        <v/>
      </c>
      <c r="H538" s="23" t="str">
        <f aca="false">IF(A538="","",N(D538)-N(E538))</f>
        <v/>
      </c>
      <c r="I538" s="24" t="str">
        <f aca="false">IF(OR(A538="",C538=""),"",'AR Invoices'!$B$4-G538)</f>
        <v/>
      </c>
      <c r="J538" s="25" t="str">
        <f aca="false">IF(OR(A538="",H538=0),"",IF(I538&lt;=0,"Not due",IF(I538&lt;=30,"0-30",IF(I538&lt;=60,"31-60",IF(I538&lt;=90,"61-90",IF(I538&lt;=180,"91-180","Over 180"))))))</f>
        <v/>
      </c>
      <c r="L538" s="26" t="str">
        <f aca="false">IF(A538="","",IF(COUNTIF($A$7:A538,A538)=1,MAX($L$6:L537)+1,""))</f>
        <v/>
      </c>
    </row>
    <row r="539" customFormat="false" ht="15" hidden="false" customHeight="true" outlineLevel="0" collapsed="false">
      <c r="A539" s="27"/>
      <c r="B539" s="27"/>
      <c r="C539" s="28"/>
      <c r="D539" s="29"/>
      <c r="E539" s="29"/>
      <c r="F539" s="30"/>
      <c r="G539" s="22" t="str">
        <f aca="false">IF(C539="","",C539+N(F539))</f>
        <v/>
      </c>
      <c r="H539" s="23" t="str">
        <f aca="false">IF(A539="","",N(D539)-N(E539))</f>
        <v/>
      </c>
      <c r="I539" s="24" t="str">
        <f aca="false">IF(OR(A539="",C539=""),"",'AR Invoices'!$B$4-G539)</f>
        <v/>
      </c>
      <c r="J539" s="25" t="str">
        <f aca="false">IF(OR(A539="",H539=0),"",IF(I539&lt;=0,"Not due",IF(I539&lt;=30,"0-30",IF(I539&lt;=60,"31-60",IF(I539&lt;=90,"61-90",IF(I539&lt;=180,"91-180","Over 180"))))))</f>
        <v/>
      </c>
      <c r="L539" s="26" t="str">
        <f aca="false">IF(A539="","",IF(COUNTIF($A$7:A539,A539)=1,MAX($L$6:L538)+1,""))</f>
        <v/>
      </c>
    </row>
    <row r="540" customFormat="false" ht="15" hidden="false" customHeight="true" outlineLevel="0" collapsed="false">
      <c r="A540" s="27"/>
      <c r="B540" s="27"/>
      <c r="C540" s="28"/>
      <c r="D540" s="29"/>
      <c r="E540" s="29"/>
      <c r="F540" s="30"/>
      <c r="G540" s="22" t="str">
        <f aca="false">IF(C540="","",C540+N(F540))</f>
        <v/>
      </c>
      <c r="H540" s="23" t="str">
        <f aca="false">IF(A540="","",N(D540)-N(E540))</f>
        <v/>
      </c>
      <c r="I540" s="24" t="str">
        <f aca="false">IF(OR(A540="",C540=""),"",'AR Invoices'!$B$4-G540)</f>
        <v/>
      </c>
      <c r="J540" s="25" t="str">
        <f aca="false">IF(OR(A540="",H540=0),"",IF(I540&lt;=0,"Not due",IF(I540&lt;=30,"0-30",IF(I540&lt;=60,"31-60",IF(I540&lt;=90,"61-90",IF(I540&lt;=180,"91-180","Over 180"))))))</f>
        <v/>
      </c>
      <c r="L540" s="26" t="str">
        <f aca="false">IF(A540="","",IF(COUNTIF($A$7:A540,A540)=1,MAX($L$6:L539)+1,""))</f>
        <v/>
      </c>
    </row>
    <row r="541" customFormat="false" ht="15" hidden="false" customHeight="true" outlineLevel="0" collapsed="false">
      <c r="A541" s="27"/>
      <c r="B541" s="27"/>
      <c r="C541" s="28"/>
      <c r="D541" s="29"/>
      <c r="E541" s="29"/>
      <c r="F541" s="30"/>
      <c r="G541" s="22" t="str">
        <f aca="false">IF(C541="","",C541+N(F541))</f>
        <v/>
      </c>
      <c r="H541" s="23" t="str">
        <f aca="false">IF(A541="","",N(D541)-N(E541))</f>
        <v/>
      </c>
      <c r="I541" s="24" t="str">
        <f aca="false">IF(OR(A541="",C541=""),"",'AR Invoices'!$B$4-G541)</f>
        <v/>
      </c>
      <c r="J541" s="25" t="str">
        <f aca="false">IF(OR(A541="",H541=0),"",IF(I541&lt;=0,"Not due",IF(I541&lt;=30,"0-30",IF(I541&lt;=60,"31-60",IF(I541&lt;=90,"61-90",IF(I541&lt;=180,"91-180","Over 180"))))))</f>
        <v/>
      </c>
      <c r="L541" s="26" t="str">
        <f aca="false">IF(A541="","",IF(COUNTIF($A$7:A541,A541)=1,MAX($L$6:L540)+1,""))</f>
        <v/>
      </c>
    </row>
    <row r="542" customFormat="false" ht="15" hidden="false" customHeight="true" outlineLevel="0" collapsed="false">
      <c r="A542" s="27"/>
      <c r="B542" s="27"/>
      <c r="C542" s="28"/>
      <c r="D542" s="29"/>
      <c r="E542" s="29"/>
      <c r="F542" s="30"/>
      <c r="G542" s="22" t="str">
        <f aca="false">IF(C542="","",C542+N(F542))</f>
        <v/>
      </c>
      <c r="H542" s="23" t="str">
        <f aca="false">IF(A542="","",N(D542)-N(E542))</f>
        <v/>
      </c>
      <c r="I542" s="24" t="str">
        <f aca="false">IF(OR(A542="",C542=""),"",'AR Invoices'!$B$4-G542)</f>
        <v/>
      </c>
      <c r="J542" s="25" t="str">
        <f aca="false">IF(OR(A542="",H542=0),"",IF(I542&lt;=0,"Not due",IF(I542&lt;=30,"0-30",IF(I542&lt;=60,"31-60",IF(I542&lt;=90,"61-90",IF(I542&lt;=180,"91-180","Over 180"))))))</f>
        <v/>
      </c>
      <c r="L542" s="26" t="str">
        <f aca="false">IF(A542="","",IF(COUNTIF($A$7:A542,A542)=1,MAX($L$6:L541)+1,""))</f>
        <v/>
      </c>
    </row>
    <row r="543" customFormat="false" ht="15" hidden="false" customHeight="true" outlineLevel="0" collapsed="false">
      <c r="A543" s="27"/>
      <c r="B543" s="27"/>
      <c r="C543" s="28"/>
      <c r="D543" s="29"/>
      <c r="E543" s="29"/>
      <c r="F543" s="30"/>
      <c r="G543" s="22" t="str">
        <f aca="false">IF(C543="","",C543+N(F543))</f>
        <v/>
      </c>
      <c r="H543" s="23" t="str">
        <f aca="false">IF(A543="","",N(D543)-N(E543))</f>
        <v/>
      </c>
      <c r="I543" s="24" t="str">
        <f aca="false">IF(OR(A543="",C543=""),"",'AR Invoices'!$B$4-G543)</f>
        <v/>
      </c>
      <c r="J543" s="25" t="str">
        <f aca="false">IF(OR(A543="",H543=0),"",IF(I543&lt;=0,"Not due",IF(I543&lt;=30,"0-30",IF(I543&lt;=60,"31-60",IF(I543&lt;=90,"61-90",IF(I543&lt;=180,"91-180","Over 180"))))))</f>
        <v/>
      </c>
      <c r="L543" s="26" t="str">
        <f aca="false">IF(A543="","",IF(COUNTIF($A$7:A543,A543)=1,MAX($L$6:L542)+1,""))</f>
        <v/>
      </c>
    </row>
    <row r="544" customFormat="false" ht="15" hidden="false" customHeight="true" outlineLevel="0" collapsed="false">
      <c r="A544" s="27"/>
      <c r="B544" s="27"/>
      <c r="C544" s="28"/>
      <c r="D544" s="29"/>
      <c r="E544" s="29"/>
      <c r="F544" s="30"/>
      <c r="G544" s="22" t="str">
        <f aca="false">IF(C544="","",C544+N(F544))</f>
        <v/>
      </c>
      <c r="H544" s="23" t="str">
        <f aca="false">IF(A544="","",N(D544)-N(E544))</f>
        <v/>
      </c>
      <c r="I544" s="24" t="str">
        <f aca="false">IF(OR(A544="",C544=""),"",'AR Invoices'!$B$4-G544)</f>
        <v/>
      </c>
      <c r="J544" s="25" t="str">
        <f aca="false">IF(OR(A544="",H544=0),"",IF(I544&lt;=0,"Not due",IF(I544&lt;=30,"0-30",IF(I544&lt;=60,"31-60",IF(I544&lt;=90,"61-90",IF(I544&lt;=180,"91-180","Over 180"))))))</f>
        <v/>
      </c>
      <c r="L544" s="26" t="str">
        <f aca="false">IF(A544="","",IF(COUNTIF($A$7:A544,A544)=1,MAX($L$6:L543)+1,""))</f>
        <v/>
      </c>
    </row>
    <row r="545" customFormat="false" ht="15" hidden="false" customHeight="true" outlineLevel="0" collapsed="false">
      <c r="A545" s="27"/>
      <c r="B545" s="27"/>
      <c r="C545" s="28"/>
      <c r="D545" s="29"/>
      <c r="E545" s="29"/>
      <c r="F545" s="30"/>
      <c r="G545" s="22" t="str">
        <f aca="false">IF(C545="","",C545+N(F545))</f>
        <v/>
      </c>
      <c r="H545" s="23" t="str">
        <f aca="false">IF(A545="","",N(D545)-N(E545))</f>
        <v/>
      </c>
      <c r="I545" s="24" t="str">
        <f aca="false">IF(OR(A545="",C545=""),"",'AR Invoices'!$B$4-G545)</f>
        <v/>
      </c>
      <c r="J545" s="25" t="str">
        <f aca="false">IF(OR(A545="",H545=0),"",IF(I545&lt;=0,"Not due",IF(I545&lt;=30,"0-30",IF(I545&lt;=60,"31-60",IF(I545&lt;=90,"61-90",IF(I545&lt;=180,"91-180","Over 180"))))))</f>
        <v/>
      </c>
      <c r="L545" s="26" t="str">
        <f aca="false">IF(A545="","",IF(COUNTIF($A$7:A545,A545)=1,MAX($L$6:L544)+1,""))</f>
        <v/>
      </c>
    </row>
    <row r="546" customFormat="false" ht="15" hidden="false" customHeight="true" outlineLevel="0" collapsed="false">
      <c r="A546" s="27"/>
      <c r="B546" s="27"/>
      <c r="C546" s="28"/>
      <c r="D546" s="29"/>
      <c r="E546" s="29"/>
      <c r="F546" s="30"/>
      <c r="G546" s="22" t="str">
        <f aca="false">IF(C546="","",C546+N(F546))</f>
        <v/>
      </c>
      <c r="H546" s="23" t="str">
        <f aca="false">IF(A546="","",N(D546)-N(E546))</f>
        <v/>
      </c>
      <c r="I546" s="24" t="str">
        <f aca="false">IF(OR(A546="",C546=""),"",'AR Invoices'!$B$4-G546)</f>
        <v/>
      </c>
      <c r="J546" s="25" t="str">
        <f aca="false">IF(OR(A546="",H546=0),"",IF(I546&lt;=0,"Not due",IF(I546&lt;=30,"0-30",IF(I546&lt;=60,"31-60",IF(I546&lt;=90,"61-90",IF(I546&lt;=180,"91-180","Over 180"))))))</f>
        <v/>
      </c>
      <c r="L546" s="26" t="str">
        <f aca="false">IF(A546="","",IF(COUNTIF($A$7:A546,A546)=1,MAX($L$6:L545)+1,""))</f>
        <v/>
      </c>
    </row>
    <row r="547" customFormat="false" ht="15" hidden="false" customHeight="true" outlineLevel="0" collapsed="false">
      <c r="A547" s="27"/>
      <c r="B547" s="27"/>
      <c r="C547" s="28"/>
      <c r="D547" s="29"/>
      <c r="E547" s="29"/>
      <c r="F547" s="30"/>
      <c r="G547" s="22" t="str">
        <f aca="false">IF(C547="","",C547+N(F547))</f>
        <v/>
      </c>
      <c r="H547" s="23" t="str">
        <f aca="false">IF(A547="","",N(D547)-N(E547))</f>
        <v/>
      </c>
      <c r="I547" s="24" t="str">
        <f aca="false">IF(OR(A547="",C547=""),"",'AR Invoices'!$B$4-G547)</f>
        <v/>
      </c>
      <c r="J547" s="25" t="str">
        <f aca="false">IF(OR(A547="",H547=0),"",IF(I547&lt;=0,"Not due",IF(I547&lt;=30,"0-30",IF(I547&lt;=60,"31-60",IF(I547&lt;=90,"61-90",IF(I547&lt;=180,"91-180","Over 180"))))))</f>
        <v/>
      </c>
      <c r="L547" s="26" t="str">
        <f aca="false">IF(A547="","",IF(COUNTIF($A$7:A547,A547)=1,MAX($L$6:L546)+1,""))</f>
        <v/>
      </c>
    </row>
    <row r="548" customFormat="false" ht="15" hidden="false" customHeight="true" outlineLevel="0" collapsed="false">
      <c r="A548" s="27"/>
      <c r="B548" s="27"/>
      <c r="C548" s="28"/>
      <c r="D548" s="29"/>
      <c r="E548" s="29"/>
      <c r="F548" s="30"/>
      <c r="G548" s="22" t="str">
        <f aca="false">IF(C548="","",C548+N(F548))</f>
        <v/>
      </c>
      <c r="H548" s="23" t="str">
        <f aca="false">IF(A548="","",N(D548)-N(E548))</f>
        <v/>
      </c>
      <c r="I548" s="24" t="str">
        <f aca="false">IF(OR(A548="",C548=""),"",'AR Invoices'!$B$4-G548)</f>
        <v/>
      </c>
      <c r="J548" s="25" t="str">
        <f aca="false">IF(OR(A548="",H548=0),"",IF(I548&lt;=0,"Not due",IF(I548&lt;=30,"0-30",IF(I548&lt;=60,"31-60",IF(I548&lt;=90,"61-90",IF(I548&lt;=180,"91-180","Over 180"))))))</f>
        <v/>
      </c>
      <c r="L548" s="26" t="str">
        <f aca="false">IF(A548="","",IF(COUNTIF($A$7:A548,A548)=1,MAX($L$6:L547)+1,""))</f>
        <v/>
      </c>
    </row>
    <row r="549" customFormat="false" ht="15" hidden="false" customHeight="true" outlineLevel="0" collapsed="false">
      <c r="A549" s="27"/>
      <c r="B549" s="27"/>
      <c r="C549" s="28"/>
      <c r="D549" s="29"/>
      <c r="E549" s="29"/>
      <c r="F549" s="30"/>
      <c r="G549" s="22" t="str">
        <f aca="false">IF(C549="","",C549+N(F549))</f>
        <v/>
      </c>
      <c r="H549" s="23" t="str">
        <f aca="false">IF(A549="","",N(D549)-N(E549))</f>
        <v/>
      </c>
      <c r="I549" s="24" t="str">
        <f aca="false">IF(OR(A549="",C549=""),"",'AR Invoices'!$B$4-G549)</f>
        <v/>
      </c>
      <c r="J549" s="25" t="str">
        <f aca="false">IF(OR(A549="",H549=0),"",IF(I549&lt;=0,"Not due",IF(I549&lt;=30,"0-30",IF(I549&lt;=60,"31-60",IF(I549&lt;=90,"61-90",IF(I549&lt;=180,"91-180","Over 180"))))))</f>
        <v/>
      </c>
      <c r="L549" s="26" t="str">
        <f aca="false">IF(A549="","",IF(COUNTIF($A$7:A549,A549)=1,MAX($L$6:L548)+1,""))</f>
        <v/>
      </c>
    </row>
    <row r="550" customFormat="false" ht="15" hidden="false" customHeight="true" outlineLevel="0" collapsed="false">
      <c r="A550" s="27"/>
      <c r="B550" s="27"/>
      <c r="C550" s="28"/>
      <c r="D550" s="29"/>
      <c r="E550" s="29"/>
      <c r="F550" s="30"/>
      <c r="G550" s="22" t="str">
        <f aca="false">IF(C550="","",C550+N(F550))</f>
        <v/>
      </c>
      <c r="H550" s="23" t="str">
        <f aca="false">IF(A550="","",N(D550)-N(E550))</f>
        <v/>
      </c>
      <c r="I550" s="24" t="str">
        <f aca="false">IF(OR(A550="",C550=""),"",'AR Invoices'!$B$4-G550)</f>
        <v/>
      </c>
      <c r="J550" s="25" t="str">
        <f aca="false">IF(OR(A550="",H550=0),"",IF(I550&lt;=0,"Not due",IF(I550&lt;=30,"0-30",IF(I550&lt;=60,"31-60",IF(I550&lt;=90,"61-90",IF(I550&lt;=180,"91-180","Over 180"))))))</f>
        <v/>
      </c>
      <c r="L550" s="26" t="str">
        <f aca="false">IF(A550="","",IF(COUNTIF($A$7:A550,A550)=1,MAX($L$6:L549)+1,""))</f>
        <v/>
      </c>
    </row>
    <row r="551" customFormat="false" ht="15" hidden="false" customHeight="true" outlineLevel="0" collapsed="false">
      <c r="A551" s="27"/>
      <c r="B551" s="27"/>
      <c r="C551" s="28"/>
      <c r="D551" s="29"/>
      <c r="E551" s="29"/>
      <c r="F551" s="30"/>
      <c r="G551" s="22" t="str">
        <f aca="false">IF(C551="","",C551+N(F551))</f>
        <v/>
      </c>
      <c r="H551" s="23" t="str">
        <f aca="false">IF(A551="","",N(D551)-N(E551))</f>
        <v/>
      </c>
      <c r="I551" s="24" t="str">
        <f aca="false">IF(OR(A551="",C551=""),"",'AR Invoices'!$B$4-G551)</f>
        <v/>
      </c>
      <c r="J551" s="25" t="str">
        <f aca="false">IF(OR(A551="",H551=0),"",IF(I551&lt;=0,"Not due",IF(I551&lt;=30,"0-30",IF(I551&lt;=60,"31-60",IF(I551&lt;=90,"61-90",IF(I551&lt;=180,"91-180","Over 180"))))))</f>
        <v/>
      </c>
      <c r="L551" s="26" t="str">
        <f aca="false">IF(A551="","",IF(COUNTIF($A$7:A551,A551)=1,MAX($L$6:L550)+1,""))</f>
        <v/>
      </c>
    </row>
    <row r="552" customFormat="false" ht="15" hidden="false" customHeight="true" outlineLevel="0" collapsed="false">
      <c r="A552" s="27"/>
      <c r="B552" s="27"/>
      <c r="C552" s="28"/>
      <c r="D552" s="29"/>
      <c r="E552" s="29"/>
      <c r="F552" s="30"/>
      <c r="G552" s="22" t="str">
        <f aca="false">IF(C552="","",C552+N(F552))</f>
        <v/>
      </c>
      <c r="H552" s="23" t="str">
        <f aca="false">IF(A552="","",N(D552)-N(E552))</f>
        <v/>
      </c>
      <c r="I552" s="24" t="str">
        <f aca="false">IF(OR(A552="",C552=""),"",'AR Invoices'!$B$4-G552)</f>
        <v/>
      </c>
      <c r="J552" s="25" t="str">
        <f aca="false">IF(OR(A552="",H552=0),"",IF(I552&lt;=0,"Not due",IF(I552&lt;=30,"0-30",IF(I552&lt;=60,"31-60",IF(I552&lt;=90,"61-90",IF(I552&lt;=180,"91-180","Over 180"))))))</f>
        <v/>
      </c>
      <c r="L552" s="26" t="str">
        <f aca="false">IF(A552="","",IF(COUNTIF($A$7:A552,A552)=1,MAX($L$6:L551)+1,""))</f>
        <v/>
      </c>
    </row>
    <row r="553" customFormat="false" ht="15" hidden="false" customHeight="true" outlineLevel="0" collapsed="false">
      <c r="A553" s="27"/>
      <c r="B553" s="27"/>
      <c r="C553" s="28"/>
      <c r="D553" s="29"/>
      <c r="E553" s="29"/>
      <c r="F553" s="30"/>
      <c r="G553" s="22" t="str">
        <f aca="false">IF(C553="","",C553+N(F553))</f>
        <v/>
      </c>
      <c r="H553" s="23" t="str">
        <f aca="false">IF(A553="","",N(D553)-N(E553))</f>
        <v/>
      </c>
      <c r="I553" s="24" t="str">
        <f aca="false">IF(OR(A553="",C553=""),"",'AR Invoices'!$B$4-G553)</f>
        <v/>
      </c>
      <c r="J553" s="25" t="str">
        <f aca="false">IF(OR(A553="",H553=0),"",IF(I553&lt;=0,"Not due",IF(I553&lt;=30,"0-30",IF(I553&lt;=60,"31-60",IF(I553&lt;=90,"61-90",IF(I553&lt;=180,"91-180","Over 180"))))))</f>
        <v/>
      </c>
      <c r="L553" s="26" t="str">
        <f aca="false">IF(A553="","",IF(COUNTIF($A$7:A553,A553)=1,MAX($L$6:L552)+1,""))</f>
        <v/>
      </c>
    </row>
    <row r="554" customFormat="false" ht="15" hidden="false" customHeight="true" outlineLevel="0" collapsed="false">
      <c r="A554" s="27"/>
      <c r="B554" s="27"/>
      <c r="C554" s="28"/>
      <c r="D554" s="29"/>
      <c r="E554" s="29"/>
      <c r="F554" s="30"/>
      <c r="G554" s="22" t="str">
        <f aca="false">IF(C554="","",C554+N(F554))</f>
        <v/>
      </c>
      <c r="H554" s="23" t="str">
        <f aca="false">IF(A554="","",N(D554)-N(E554))</f>
        <v/>
      </c>
      <c r="I554" s="24" t="str">
        <f aca="false">IF(OR(A554="",C554=""),"",'AR Invoices'!$B$4-G554)</f>
        <v/>
      </c>
      <c r="J554" s="25" t="str">
        <f aca="false">IF(OR(A554="",H554=0),"",IF(I554&lt;=0,"Not due",IF(I554&lt;=30,"0-30",IF(I554&lt;=60,"31-60",IF(I554&lt;=90,"61-90",IF(I554&lt;=180,"91-180","Over 180"))))))</f>
        <v/>
      </c>
      <c r="L554" s="26" t="str">
        <f aca="false">IF(A554="","",IF(COUNTIF($A$7:A554,A554)=1,MAX($L$6:L553)+1,""))</f>
        <v/>
      </c>
    </row>
    <row r="555" customFormat="false" ht="15" hidden="false" customHeight="true" outlineLevel="0" collapsed="false">
      <c r="A555" s="27"/>
      <c r="B555" s="27"/>
      <c r="C555" s="28"/>
      <c r="D555" s="29"/>
      <c r="E555" s="29"/>
      <c r="F555" s="30"/>
      <c r="G555" s="22" t="str">
        <f aca="false">IF(C555="","",C555+N(F555))</f>
        <v/>
      </c>
      <c r="H555" s="23" t="str">
        <f aca="false">IF(A555="","",N(D555)-N(E555))</f>
        <v/>
      </c>
      <c r="I555" s="24" t="str">
        <f aca="false">IF(OR(A555="",C555=""),"",'AR Invoices'!$B$4-G555)</f>
        <v/>
      </c>
      <c r="J555" s="25" t="str">
        <f aca="false">IF(OR(A555="",H555=0),"",IF(I555&lt;=0,"Not due",IF(I555&lt;=30,"0-30",IF(I555&lt;=60,"31-60",IF(I555&lt;=90,"61-90",IF(I555&lt;=180,"91-180","Over 180"))))))</f>
        <v/>
      </c>
      <c r="L555" s="26" t="str">
        <f aca="false">IF(A555="","",IF(COUNTIF($A$7:A555,A555)=1,MAX($L$6:L554)+1,""))</f>
        <v/>
      </c>
    </row>
    <row r="556" customFormat="false" ht="15" hidden="false" customHeight="true" outlineLevel="0" collapsed="false">
      <c r="A556" s="27"/>
      <c r="B556" s="27"/>
      <c r="C556" s="28"/>
      <c r="D556" s="29"/>
      <c r="E556" s="29"/>
      <c r="F556" s="30"/>
      <c r="G556" s="22" t="str">
        <f aca="false">IF(C556="","",C556+N(F556))</f>
        <v/>
      </c>
      <c r="H556" s="23" t="str">
        <f aca="false">IF(A556="","",N(D556)-N(E556))</f>
        <v/>
      </c>
      <c r="I556" s="24" t="str">
        <f aca="false">IF(OR(A556="",C556=""),"",'AR Invoices'!$B$4-G556)</f>
        <v/>
      </c>
      <c r="J556" s="25" t="str">
        <f aca="false">IF(OR(A556="",H556=0),"",IF(I556&lt;=0,"Not due",IF(I556&lt;=30,"0-30",IF(I556&lt;=60,"31-60",IF(I556&lt;=90,"61-90",IF(I556&lt;=180,"91-180","Over 180"))))))</f>
        <v/>
      </c>
      <c r="L556" s="26" t="str">
        <f aca="false">IF(A556="","",IF(COUNTIF($A$7:A556,A556)=1,MAX($L$6:L555)+1,""))</f>
        <v/>
      </c>
    </row>
    <row r="557" customFormat="false" ht="15" hidden="false" customHeight="true" outlineLevel="0" collapsed="false">
      <c r="A557" s="27"/>
      <c r="B557" s="27"/>
      <c r="C557" s="28"/>
      <c r="D557" s="29"/>
      <c r="E557" s="29"/>
      <c r="F557" s="30"/>
      <c r="G557" s="22" t="str">
        <f aca="false">IF(C557="","",C557+N(F557))</f>
        <v/>
      </c>
      <c r="H557" s="23" t="str">
        <f aca="false">IF(A557="","",N(D557)-N(E557))</f>
        <v/>
      </c>
      <c r="I557" s="24" t="str">
        <f aca="false">IF(OR(A557="",C557=""),"",'AR Invoices'!$B$4-G557)</f>
        <v/>
      </c>
      <c r="J557" s="25" t="str">
        <f aca="false">IF(OR(A557="",H557=0),"",IF(I557&lt;=0,"Not due",IF(I557&lt;=30,"0-30",IF(I557&lt;=60,"31-60",IF(I557&lt;=90,"61-90",IF(I557&lt;=180,"91-180","Over 180"))))))</f>
        <v/>
      </c>
      <c r="L557" s="26" t="str">
        <f aca="false">IF(A557="","",IF(COUNTIF($A$7:A557,A557)=1,MAX($L$6:L556)+1,""))</f>
        <v/>
      </c>
    </row>
    <row r="558" customFormat="false" ht="15" hidden="false" customHeight="true" outlineLevel="0" collapsed="false">
      <c r="A558" s="27"/>
      <c r="B558" s="27"/>
      <c r="C558" s="28"/>
      <c r="D558" s="29"/>
      <c r="E558" s="29"/>
      <c r="F558" s="30"/>
      <c r="G558" s="22" t="str">
        <f aca="false">IF(C558="","",C558+N(F558))</f>
        <v/>
      </c>
      <c r="H558" s="23" t="str">
        <f aca="false">IF(A558="","",N(D558)-N(E558))</f>
        <v/>
      </c>
      <c r="I558" s="24" t="str">
        <f aca="false">IF(OR(A558="",C558=""),"",'AR Invoices'!$B$4-G558)</f>
        <v/>
      </c>
      <c r="J558" s="25" t="str">
        <f aca="false">IF(OR(A558="",H558=0),"",IF(I558&lt;=0,"Not due",IF(I558&lt;=30,"0-30",IF(I558&lt;=60,"31-60",IF(I558&lt;=90,"61-90",IF(I558&lt;=180,"91-180","Over 180"))))))</f>
        <v/>
      </c>
      <c r="L558" s="26" t="str">
        <f aca="false">IF(A558="","",IF(COUNTIF($A$7:A558,A558)=1,MAX($L$6:L557)+1,""))</f>
        <v/>
      </c>
    </row>
    <row r="559" customFormat="false" ht="15" hidden="false" customHeight="true" outlineLevel="0" collapsed="false">
      <c r="A559" s="27"/>
      <c r="B559" s="27"/>
      <c r="C559" s="28"/>
      <c r="D559" s="29"/>
      <c r="E559" s="29"/>
      <c r="F559" s="30"/>
      <c r="G559" s="22" t="str">
        <f aca="false">IF(C559="","",C559+N(F559))</f>
        <v/>
      </c>
      <c r="H559" s="23" t="str">
        <f aca="false">IF(A559="","",N(D559)-N(E559))</f>
        <v/>
      </c>
      <c r="I559" s="24" t="str">
        <f aca="false">IF(OR(A559="",C559=""),"",'AR Invoices'!$B$4-G559)</f>
        <v/>
      </c>
      <c r="J559" s="25" t="str">
        <f aca="false">IF(OR(A559="",H559=0),"",IF(I559&lt;=0,"Not due",IF(I559&lt;=30,"0-30",IF(I559&lt;=60,"31-60",IF(I559&lt;=90,"61-90",IF(I559&lt;=180,"91-180","Over 180"))))))</f>
        <v/>
      </c>
      <c r="L559" s="26" t="str">
        <f aca="false">IF(A559="","",IF(COUNTIF($A$7:A559,A559)=1,MAX($L$6:L558)+1,""))</f>
        <v/>
      </c>
    </row>
    <row r="560" customFormat="false" ht="15" hidden="false" customHeight="true" outlineLevel="0" collapsed="false">
      <c r="A560" s="27"/>
      <c r="B560" s="27"/>
      <c r="C560" s="28"/>
      <c r="D560" s="29"/>
      <c r="E560" s="29"/>
      <c r="F560" s="30"/>
      <c r="G560" s="22" t="str">
        <f aca="false">IF(C560="","",C560+N(F560))</f>
        <v/>
      </c>
      <c r="H560" s="23" t="str">
        <f aca="false">IF(A560="","",N(D560)-N(E560))</f>
        <v/>
      </c>
      <c r="I560" s="24" t="str">
        <f aca="false">IF(OR(A560="",C560=""),"",'AR Invoices'!$B$4-G560)</f>
        <v/>
      </c>
      <c r="J560" s="25" t="str">
        <f aca="false">IF(OR(A560="",H560=0),"",IF(I560&lt;=0,"Not due",IF(I560&lt;=30,"0-30",IF(I560&lt;=60,"31-60",IF(I560&lt;=90,"61-90",IF(I560&lt;=180,"91-180","Over 180"))))))</f>
        <v/>
      </c>
      <c r="L560" s="26" t="str">
        <f aca="false">IF(A560="","",IF(COUNTIF($A$7:A560,A560)=1,MAX($L$6:L559)+1,""))</f>
        <v/>
      </c>
    </row>
    <row r="561" customFormat="false" ht="15" hidden="false" customHeight="true" outlineLevel="0" collapsed="false">
      <c r="A561" s="27"/>
      <c r="B561" s="27"/>
      <c r="C561" s="28"/>
      <c r="D561" s="29"/>
      <c r="E561" s="29"/>
      <c r="F561" s="30"/>
      <c r="G561" s="22" t="str">
        <f aca="false">IF(C561="","",C561+N(F561))</f>
        <v/>
      </c>
      <c r="H561" s="23" t="str">
        <f aca="false">IF(A561="","",N(D561)-N(E561))</f>
        <v/>
      </c>
      <c r="I561" s="24" t="str">
        <f aca="false">IF(OR(A561="",C561=""),"",'AR Invoices'!$B$4-G561)</f>
        <v/>
      </c>
      <c r="J561" s="25" t="str">
        <f aca="false">IF(OR(A561="",H561=0),"",IF(I561&lt;=0,"Not due",IF(I561&lt;=30,"0-30",IF(I561&lt;=60,"31-60",IF(I561&lt;=90,"61-90",IF(I561&lt;=180,"91-180","Over 180"))))))</f>
        <v/>
      </c>
      <c r="L561" s="26" t="str">
        <f aca="false">IF(A561="","",IF(COUNTIF($A$7:A561,A561)=1,MAX($L$6:L560)+1,""))</f>
        <v/>
      </c>
    </row>
    <row r="562" customFormat="false" ht="15" hidden="false" customHeight="true" outlineLevel="0" collapsed="false">
      <c r="A562" s="27"/>
      <c r="B562" s="27"/>
      <c r="C562" s="28"/>
      <c r="D562" s="29"/>
      <c r="E562" s="29"/>
      <c r="F562" s="30"/>
      <c r="G562" s="22" t="str">
        <f aca="false">IF(C562="","",C562+N(F562))</f>
        <v/>
      </c>
      <c r="H562" s="23" t="str">
        <f aca="false">IF(A562="","",N(D562)-N(E562))</f>
        <v/>
      </c>
      <c r="I562" s="24" t="str">
        <f aca="false">IF(OR(A562="",C562=""),"",'AR Invoices'!$B$4-G562)</f>
        <v/>
      </c>
      <c r="J562" s="25" t="str">
        <f aca="false">IF(OR(A562="",H562=0),"",IF(I562&lt;=0,"Not due",IF(I562&lt;=30,"0-30",IF(I562&lt;=60,"31-60",IF(I562&lt;=90,"61-90",IF(I562&lt;=180,"91-180","Over 180"))))))</f>
        <v/>
      </c>
      <c r="L562" s="26" t="str">
        <f aca="false">IF(A562="","",IF(COUNTIF($A$7:A562,A562)=1,MAX($L$6:L561)+1,""))</f>
        <v/>
      </c>
    </row>
    <row r="563" customFormat="false" ht="15" hidden="false" customHeight="true" outlineLevel="0" collapsed="false">
      <c r="A563" s="27"/>
      <c r="B563" s="27"/>
      <c r="C563" s="28"/>
      <c r="D563" s="29"/>
      <c r="E563" s="29"/>
      <c r="F563" s="30"/>
      <c r="G563" s="22" t="str">
        <f aca="false">IF(C563="","",C563+N(F563))</f>
        <v/>
      </c>
      <c r="H563" s="23" t="str">
        <f aca="false">IF(A563="","",N(D563)-N(E563))</f>
        <v/>
      </c>
      <c r="I563" s="24" t="str">
        <f aca="false">IF(OR(A563="",C563=""),"",'AR Invoices'!$B$4-G563)</f>
        <v/>
      </c>
      <c r="J563" s="25" t="str">
        <f aca="false">IF(OR(A563="",H563=0),"",IF(I563&lt;=0,"Not due",IF(I563&lt;=30,"0-30",IF(I563&lt;=60,"31-60",IF(I563&lt;=90,"61-90",IF(I563&lt;=180,"91-180","Over 180"))))))</f>
        <v/>
      </c>
      <c r="L563" s="26" t="str">
        <f aca="false">IF(A563="","",IF(COUNTIF($A$7:A563,A563)=1,MAX($L$6:L562)+1,""))</f>
        <v/>
      </c>
    </row>
    <row r="564" customFormat="false" ht="15" hidden="false" customHeight="true" outlineLevel="0" collapsed="false">
      <c r="A564" s="27"/>
      <c r="B564" s="27"/>
      <c r="C564" s="28"/>
      <c r="D564" s="29"/>
      <c r="E564" s="29"/>
      <c r="F564" s="30"/>
      <c r="G564" s="22" t="str">
        <f aca="false">IF(C564="","",C564+N(F564))</f>
        <v/>
      </c>
      <c r="H564" s="23" t="str">
        <f aca="false">IF(A564="","",N(D564)-N(E564))</f>
        <v/>
      </c>
      <c r="I564" s="24" t="str">
        <f aca="false">IF(OR(A564="",C564=""),"",'AR Invoices'!$B$4-G564)</f>
        <v/>
      </c>
      <c r="J564" s="25" t="str">
        <f aca="false">IF(OR(A564="",H564=0),"",IF(I564&lt;=0,"Not due",IF(I564&lt;=30,"0-30",IF(I564&lt;=60,"31-60",IF(I564&lt;=90,"61-90",IF(I564&lt;=180,"91-180","Over 180"))))))</f>
        <v/>
      </c>
      <c r="L564" s="26" t="str">
        <f aca="false">IF(A564="","",IF(COUNTIF($A$7:A564,A564)=1,MAX($L$6:L563)+1,""))</f>
        <v/>
      </c>
    </row>
    <row r="565" customFormat="false" ht="15" hidden="false" customHeight="true" outlineLevel="0" collapsed="false">
      <c r="A565" s="27"/>
      <c r="B565" s="27"/>
      <c r="C565" s="28"/>
      <c r="D565" s="29"/>
      <c r="E565" s="29"/>
      <c r="F565" s="30"/>
      <c r="G565" s="22" t="str">
        <f aca="false">IF(C565="","",C565+N(F565))</f>
        <v/>
      </c>
      <c r="H565" s="23" t="str">
        <f aca="false">IF(A565="","",N(D565)-N(E565))</f>
        <v/>
      </c>
      <c r="I565" s="24" t="str">
        <f aca="false">IF(OR(A565="",C565=""),"",'AR Invoices'!$B$4-G565)</f>
        <v/>
      </c>
      <c r="J565" s="25" t="str">
        <f aca="false">IF(OR(A565="",H565=0),"",IF(I565&lt;=0,"Not due",IF(I565&lt;=30,"0-30",IF(I565&lt;=60,"31-60",IF(I565&lt;=90,"61-90",IF(I565&lt;=180,"91-180","Over 180"))))))</f>
        <v/>
      </c>
      <c r="L565" s="26" t="str">
        <f aca="false">IF(A565="","",IF(COUNTIF($A$7:A565,A565)=1,MAX($L$6:L564)+1,""))</f>
        <v/>
      </c>
    </row>
    <row r="566" customFormat="false" ht="15" hidden="false" customHeight="true" outlineLevel="0" collapsed="false">
      <c r="A566" s="27"/>
      <c r="B566" s="27"/>
      <c r="C566" s="28"/>
      <c r="D566" s="29"/>
      <c r="E566" s="29"/>
      <c r="F566" s="30"/>
      <c r="G566" s="22" t="str">
        <f aca="false">IF(C566="","",C566+N(F566))</f>
        <v/>
      </c>
      <c r="H566" s="23" t="str">
        <f aca="false">IF(A566="","",N(D566)-N(E566))</f>
        <v/>
      </c>
      <c r="I566" s="24" t="str">
        <f aca="false">IF(OR(A566="",C566=""),"",'AR Invoices'!$B$4-G566)</f>
        <v/>
      </c>
      <c r="J566" s="25" t="str">
        <f aca="false">IF(OR(A566="",H566=0),"",IF(I566&lt;=0,"Not due",IF(I566&lt;=30,"0-30",IF(I566&lt;=60,"31-60",IF(I566&lt;=90,"61-90",IF(I566&lt;=180,"91-180","Over 180"))))))</f>
        <v/>
      </c>
      <c r="L566" s="26" t="str">
        <f aca="false">IF(A566="","",IF(COUNTIF($A$7:A566,A566)=1,MAX($L$6:L565)+1,""))</f>
        <v/>
      </c>
    </row>
    <row r="567" customFormat="false" ht="15" hidden="false" customHeight="true" outlineLevel="0" collapsed="false">
      <c r="A567" s="27"/>
      <c r="B567" s="27"/>
      <c r="C567" s="28"/>
      <c r="D567" s="29"/>
      <c r="E567" s="29"/>
      <c r="F567" s="30"/>
      <c r="G567" s="22" t="str">
        <f aca="false">IF(C567="","",C567+N(F567))</f>
        <v/>
      </c>
      <c r="H567" s="23" t="str">
        <f aca="false">IF(A567="","",N(D567)-N(E567))</f>
        <v/>
      </c>
      <c r="I567" s="24" t="str">
        <f aca="false">IF(OR(A567="",C567=""),"",'AR Invoices'!$B$4-G567)</f>
        <v/>
      </c>
      <c r="J567" s="25" t="str">
        <f aca="false">IF(OR(A567="",H567=0),"",IF(I567&lt;=0,"Not due",IF(I567&lt;=30,"0-30",IF(I567&lt;=60,"31-60",IF(I567&lt;=90,"61-90",IF(I567&lt;=180,"91-180","Over 180"))))))</f>
        <v/>
      </c>
      <c r="L567" s="26" t="str">
        <f aca="false">IF(A567="","",IF(COUNTIF($A$7:A567,A567)=1,MAX($L$6:L566)+1,""))</f>
        <v/>
      </c>
    </row>
    <row r="568" customFormat="false" ht="15" hidden="false" customHeight="true" outlineLevel="0" collapsed="false">
      <c r="A568" s="27"/>
      <c r="B568" s="27"/>
      <c r="C568" s="28"/>
      <c r="D568" s="29"/>
      <c r="E568" s="29"/>
      <c r="F568" s="30"/>
      <c r="G568" s="22" t="str">
        <f aca="false">IF(C568="","",C568+N(F568))</f>
        <v/>
      </c>
      <c r="H568" s="23" t="str">
        <f aca="false">IF(A568="","",N(D568)-N(E568))</f>
        <v/>
      </c>
      <c r="I568" s="24" t="str">
        <f aca="false">IF(OR(A568="",C568=""),"",'AR Invoices'!$B$4-G568)</f>
        <v/>
      </c>
      <c r="J568" s="25" t="str">
        <f aca="false">IF(OR(A568="",H568=0),"",IF(I568&lt;=0,"Not due",IF(I568&lt;=30,"0-30",IF(I568&lt;=60,"31-60",IF(I568&lt;=90,"61-90",IF(I568&lt;=180,"91-180","Over 180"))))))</f>
        <v/>
      </c>
      <c r="L568" s="26" t="str">
        <f aca="false">IF(A568="","",IF(COUNTIF($A$7:A568,A568)=1,MAX($L$6:L567)+1,""))</f>
        <v/>
      </c>
    </row>
    <row r="569" customFormat="false" ht="15" hidden="false" customHeight="true" outlineLevel="0" collapsed="false">
      <c r="A569" s="27"/>
      <c r="B569" s="27"/>
      <c r="C569" s="28"/>
      <c r="D569" s="29"/>
      <c r="E569" s="29"/>
      <c r="F569" s="30"/>
      <c r="G569" s="22" t="str">
        <f aca="false">IF(C569="","",C569+N(F569))</f>
        <v/>
      </c>
      <c r="H569" s="23" t="str">
        <f aca="false">IF(A569="","",N(D569)-N(E569))</f>
        <v/>
      </c>
      <c r="I569" s="24" t="str">
        <f aca="false">IF(OR(A569="",C569=""),"",'AR Invoices'!$B$4-G569)</f>
        <v/>
      </c>
      <c r="J569" s="25" t="str">
        <f aca="false">IF(OR(A569="",H569=0),"",IF(I569&lt;=0,"Not due",IF(I569&lt;=30,"0-30",IF(I569&lt;=60,"31-60",IF(I569&lt;=90,"61-90",IF(I569&lt;=180,"91-180","Over 180"))))))</f>
        <v/>
      </c>
      <c r="L569" s="26" t="str">
        <f aca="false">IF(A569="","",IF(COUNTIF($A$7:A569,A569)=1,MAX($L$6:L568)+1,""))</f>
        <v/>
      </c>
    </row>
    <row r="570" customFormat="false" ht="15" hidden="false" customHeight="true" outlineLevel="0" collapsed="false">
      <c r="A570" s="27"/>
      <c r="B570" s="27"/>
      <c r="C570" s="28"/>
      <c r="D570" s="29"/>
      <c r="E570" s="29"/>
      <c r="F570" s="30"/>
      <c r="G570" s="22" t="str">
        <f aca="false">IF(C570="","",C570+N(F570))</f>
        <v/>
      </c>
      <c r="H570" s="23" t="str">
        <f aca="false">IF(A570="","",N(D570)-N(E570))</f>
        <v/>
      </c>
      <c r="I570" s="24" t="str">
        <f aca="false">IF(OR(A570="",C570=""),"",'AR Invoices'!$B$4-G570)</f>
        <v/>
      </c>
      <c r="J570" s="25" t="str">
        <f aca="false">IF(OR(A570="",H570=0),"",IF(I570&lt;=0,"Not due",IF(I570&lt;=30,"0-30",IF(I570&lt;=60,"31-60",IF(I570&lt;=90,"61-90",IF(I570&lt;=180,"91-180","Over 180"))))))</f>
        <v/>
      </c>
      <c r="L570" s="26" t="str">
        <f aca="false">IF(A570="","",IF(COUNTIF($A$7:A570,A570)=1,MAX($L$6:L569)+1,""))</f>
        <v/>
      </c>
    </row>
    <row r="571" customFormat="false" ht="15" hidden="false" customHeight="true" outlineLevel="0" collapsed="false">
      <c r="A571" s="27"/>
      <c r="B571" s="27"/>
      <c r="C571" s="28"/>
      <c r="D571" s="29"/>
      <c r="E571" s="29"/>
      <c r="F571" s="30"/>
      <c r="G571" s="22" t="str">
        <f aca="false">IF(C571="","",C571+N(F571))</f>
        <v/>
      </c>
      <c r="H571" s="23" t="str">
        <f aca="false">IF(A571="","",N(D571)-N(E571))</f>
        <v/>
      </c>
      <c r="I571" s="24" t="str">
        <f aca="false">IF(OR(A571="",C571=""),"",'AR Invoices'!$B$4-G571)</f>
        <v/>
      </c>
      <c r="J571" s="25" t="str">
        <f aca="false">IF(OR(A571="",H571=0),"",IF(I571&lt;=0,"Not due",IF(I571&lt;=30,"0-30",IF(I571&lt;=60,"31-60",IF(I571&lt;=90,"61-90",IF(I571&lt;=180,"91-180","Over 180"))))))</f>
        <v/>
      </c>
      <c r="L571" s="26" t="str">
        <f aca="false">IF(A571="","",IF(COUNTIF($A$7:A571,A571)=1,MAX($L$6:L570)+1,""))</f>
        <v/>
      </c>
    </row>
    <row r="572" customFormat="false" ht="15" hidden="false" customHeight="true" outlineLevel="0" collapsed="false">
      <c r="A572" s="27"/>
      <c r="B572" s="27"/>
      <c r="C572" s="28"/>
      <c r="D572" s="29"/>
      <c r="E572" s="29"/>
      <c r="F572" s="30"/>
      <c r="G572" s="22" t="str">
        <f aca="false">IF(C572="","",C572+N(F572))</f>
        <v/>
      </c>
      <c r="H572" s="23" t="str">
        <f aca="false">IF(A572="","",N(D572)-N(E572))</f>
        <v/>
      </c>
      <c r="I572" s="24" t="str">
        <f aca="false">IF(OR(A572="",C572=""),"",'AR Invoices'!$B$4-G572)</f>
        <v/>
      </c>
      <c r="J572" s="25" t="str">
        <f aca="false">IF(OR(A572="",H572=0),"",IF(I572&lt;=0,"Not due",IF(I572&lt;=30,"0-30",IF(I572&lt;=60,"31-60",IF(I572&lt;=90,"61-90",IF(I572&lt;=180,"91-180","Over 180"))))))</f>
        <v/>
      </c>
      <c r="L572" s="26" t="str">
        <f aca="false">IF(A572="","",IF(COUNTIF($A$7:A572,A572)=1,MAX($L$6:L571)+1,""))</f>
        <v/>
      </c>
    </row>
    <row r="573" customFormat="false" ht="15" hidden="false" customHeight="true" outlineLevel="0" collapsed="false">
      <c r="A573" s="27"/>
      <c r="B573" s="27"/>
      <c r="C573" s="28"/>
      <c r="D573" s="29"/>
      <c r="E573" s="29"/>
      <c r="F573" s="30"/>
      <c r="G573" s="22" t="str">
        <f aca="false">IF(C573="","",C573+N(F573))</f>
        <v/>
      </c>
      <c r="H573" s="23" t="str">
        <f aca="false">IF(A573="","",N(D573)-N(E573))</f>
        <v/>
      </c>
      <c r="I573" s="24" t="str">
        <f aca="false">IF(OR(A573="",C573=""),"",'AR Invoices'!$B$4-G573)</f>
        <v/>
      </c>
      <c r="J573" s="25" t="str">
        <f aca="false">IF(OR(A573="",H573=0),"",IF(I573&lt;=0,"Not due",IF(I573&lt;=30,"0-30",IF(I573&lt;=60,"31-60",IF(I573&lt;=90,"61-90",IF(I573&lt;=180,"91-180","Over 180"))))))</f>
        <v/>
      </c>
      <c r="L573" s="26" t="str">
        <f aca="false">IF(A573="","",IF(COUNTIF($A$7:A573,A573)=1,MAX($L$6:L572)+1,""))</f>
        <v/>
      </c>
    </row>
    <row r="574" customFormat="false" ht="15" hidden="false" customHeight="true" outlineLevel="0" collapsed="false">
      <c r="A574" s="27"/>
      <c r="B574" s="27"/>
      <c r="C574" s="28"/>
      <c r="D574" s="29"/>
      <c r="E574" s="29"/>
      <c r="F574" s="30"/>
      <c r="G574" s="22" t="str">
        <f aca="false">IF(C574="","",C574+N(F574))</f>
        <v/>
      </c>
      <c r="H574" s="23" t="str">
        <f aca="false">IF(A574="","",N(D574)-N(E574))</f>
        <v/>
      </c>
      <c r="I574" s="24" t="str">
        <f aca="false">IF(OR(A574="",C574=""),"",'AR Invoices'!$B$4-G574)</f>
        <v/>
      </c>
      <c r="J574" s="25" t="str">
        <f aca="false">IF(OR(A574="",H574=0),"",IF(I574&lt;=0,"Not due",IF(I574&lt;=30,"0-30",IF(I574&lt;=60,"31-60",IF(I574&lt;=90,"61-90",IF(I574&lt;=180,"91-180","Over 180"))))))</f>
        <v/>
      </c>
      <c r="L574" s="26" t="str">
        <f aca="false">IF(A574="","",IF(COUNTIF($A$7:A574,A574)=1,MAX($L$6:L573)+1,""))</f>
        <v/>
      </c>
    </row>
    <row r="575" customFormat="false" ht="15" hidden="false" customHeight="true" outlineLevel="0" collapsed="false">
      <c r="A575" s="27"/>
      <c r="B575" s="27"/>
      <c r="C575" s="28"/>
      <c r="D575" s="29"/>
      <c r="E575" s="29"/>
      <c r="F575" s="30"/>
      <c r="G575" s="22" t="str">
        <f aca="false">IF(C575="","",C575+N(F575))</f>
        <v/>
      </c>
      <c r="H575" s="23" t="str">
        <f aca="false">IF(A575="","",N(D575)-N(E575))</f>
        <v/>
      </c>
      <c r="I575" s="24" t="str">
        <f aca="false">IF(OR(A575="",C575=""),"",'AR Invoices'!$B$4-G575)</f>
        <v/>
      </c>
      <c r="J575" s="25" t="str">
        <f aca="false">IF(OR(A575="",H575=0),"",IF(I575&lt;=0,"Not due",IF(I575&lt;=30,"0-30",IF(I575&lt;=60,"31-60",IF(I575&lt;=90,"61-90",IF(I575&lt;=180,"91-180","Over 180"))))))</f>
        <v/>
      </c>
      <c r="L575" s="26" t="str">
        <f aca="false">IF(A575="","",IF(COUNTIF($A$7:A575,A575)=1,MAX($L$6:L574)+1,""))</f>
        <v/>
      </c>
    </row>
    <row r="576" customFormat="false" ht="15" hidden="false" customHeight="true" outlineLevel="0" collapsed="false">
      <c r="A576" s="27"/>
      <c r="B576" s="27"/>
      <c r="C576" s="28"/>
      <c r="D576" s="29"/>
      <c r="E576" s="29"/>
      <c r="F576" s="30"/>
      <c r="G576" s="22" t="str">
        <f aca="false">IF(C576="","",C576+N(F576))</f>
        <v/>
      </c>
      <c r="H576" s="23" t="str">
        <f aca="false">IF(A576="","",N(D576)-N(E576))</f>
        <v/>
      </c>
      <c r="I576" s="24" t="str">
        <f aca="false">IF(OR(A576="",C576=""),"",'AR Invoices'!$B$4-G576)</f>
        <v/>
      </c>
      <c r="J576" s="25" t="str">
        <f aca="false">IF(OR(A576="",H576=0),"",IF(I576&lt;=0,"Not due",IF(I576&lt;=30,"0-30",IF(I576&lt;=60,"31-60",IF(I576&lt;=90,"61-90",IF(I576&lt;=180,"91-180","Over 180"))))))</f>
        <v/>
      </c>
      <c r="L576" s="26" t="str">
        <f aca="false">IF(A576="","",IF(COUNTIF($A$7:A576,A576)=1,MAX($L$6:L575)+1,""))</f>
        <v/>
      </c>
    </row>
    <row r="577" customFormat="false" ht="15" hidden="false" customHeight="true" outlineLevel="0" collapsed="false">
      <c r="A577" s="27"/>
      <c r="B577" s="27"/>
      <c r="C577" s="28"/>
      <c r="D577" s="29"/>
      <c r="E577" s="29"/>
      <c r="F577" s="30"/>
      <c r="G577" s="22" t="str">
        <f aca="false">IF(C577="","",C577+N(F577))</f>
        <v/>
      </c>
      <c r="H577" s="23" t="str">
        <f aca="false">IF(A577="","",N(D577)-N(E577))</f>
        <v/>
      </c>
      <c r="I577" s="24" t="str">
        <f aca="false">IF(OR(A577="",C577=""),"",'AR Invoices'!$B$4-G577)</f>
        <v/>
      </c>
      <c r="J577" s="25" t="str">
        <f aca="false">IF(OR(A577="",H577=0),"",IF(I577&lt;=0,"Not due",IF(I577&lt;=30,"0-30",IF(I577&lt;=60,"31-60",IF(I577&lt;=90,"61-90",IF(I577&lt;=180,"91-180","Over 180"))))))</f>
        <v/>
      </c>
      <c r="L577" s="26" t="str">
        <f aca="false">IF(A577="","",IF(COUNTIF($A$7:A577,A577)=1,MAX($L$6:L576)+1,""))</f>
        <v/>
      </c>
    </row>
    <row r="578" customFormat="false" ht="15" hidden="false" customHeight="true" outlineLevel="0" collapsed="false">
      <c r="A578" s="27"/>
      <c r="B578" s="27"/>
      <c r="C578" s="28"/>
      <c r="D578" s="29"/>
      <c r="E578" s="29"/>
      <c r="F578" s="30"/>
      <c r="G578" s="22" t="str">
        <f aca="false">IF(C578="","",C578+N(F578))</f>
        <v/>
      </c>
      <c r="H578" s="23" t="str">
        <f aca="false">IF(A578="","",N(D578)-N(E578))</f>
        <v/>
      </c>
      <c r="I578" s="24" t="str">
        <f aca="false">IF(OR(A578="",C578=""),"",'AR Invoices'!$B$4-G578)</f>
        <v/>
      </c>
      <c r="J578" s="25" t="str">
        <f aca="false">IF(OR(A578="",H578=0),"",IF(I578&lt;=0,"Not due",IF(I578&lt;=30,"0-30",IF(I578&lt;=60,"31-60",IF(I578&lt;=90,"61-90",IF(I578&lt;=180,"91-180","Over 180"))))))</f>
        <v/>
      </c>
      <c r="L578" s="26" t="str">
        <f aca="false">IF(A578="","",IF(COUNTIF($A$7:A578,A578)=1,MAX($L$6:L577)+1,""))</f>
        <v/>
      </c>
    </row>
    <row r="579" customFormat="false" ht="15" hidden="false" customHeight="true" outlineLevel="0" collapsed="false">
      <c r="A579" s="27"/>
      <c r="B579" s="27"/>
      <c r="C579" s="28"/>
      <c r="D579" s="29"/>
      <c r="E579" s="29"/>
      <c r="F579" s="30"/>
      <c r="G579" s="22" t="str">
        <f aca="false">IF(C579="","",C579+N(F579))</f>
        <v/>
      </c>
      <c r="H579" s="23" t="str">
        <f aca="false">IF(A579="","",N(D579)-N(E579))</f>
        <v/>
      </c>
      <c r="I579" s="24" t="str">
        <f aca="false">IF(OR(A579="",C579=""),"",'AR Invoices'!$B$4-G579)</f>
        <v/>
      </c>
      <c r="J579" s="25" t="str">
        <f aca="false">IF(OR(A579="",H579=0),"",IF(I579&lt;=0,"Not due",IF(I579&lt;=30,"0-30",IF(I579&lt;=60,"31-60",IF(I579&lt;=90,"61-90",IF(I579&lt;=180,"91-180","Over 180"))))))</f>
        <v/>
      </c>
      <c r="L579" s="26" t="str">
        <f aca="false">IF(A579="","",IF(COUNTIF($A$7:A579,A579)=1,MAX($L$6:L578)+1,""))</f>
        <v/>
      </c>
    </row>
    <row r="580" customFormat="false" ht="15" hidden="false" customHeight="true" outlineLevel="0" collapsed="false">
      <c r="A580" s="27"/>
      <c r="B580" s="27"/>
      <c r="C580" s="28"/>
      <c r="D580" s="29"/>
      <c r="E580" s="29"/>
      <c r="F580" s="30"/>
      <c r="G580" s="22" t="str">
        <f aca="false">IF(C580="","",C580+N(F580))</f>
        <v/>
      </c>
      <c r="H580" s="23" t="str">
        <f aca="false">IF(A580="","",N(D580)-N(E580))</f>
        <v/>
      </c>
      <c r="I580" s="24" t="str">
        <f aca="false">IF(OR(A580="",C580=""),"",'AR Invoices'!$B$4-G580)</f>
        <v/>
      </c>
      <c r="J580" s="25" t="str">
        <f aca="false">IF(OR(A580="",H580=0),"",IF(I580&lt;=0,"Not due",IF(I580&lt;=30,"0-30",IF(I580&lt;=60,"31-60",IF(I580&lt;=90,"61-90",IF(I580&lt;=180,"91-180","Over 180"))))))</f>
        <v/>
      </c>
      <c r="L580" s="26" t="str">
        <f aca="false">IF(A580="","",IF(COUNTIF($A$7:A580,A580)=1,MAX($L$6:L579)+1,""))</f>
        <v/>
      </c>
    </row>
    <row r="581" customFormat="false" ht="15" hidden="false" customHeight="true" outlineLevel="0" collapsed="false">
      <c r="A581" s="27"/>
      <c r="B581" s="27"/>
      <c r="C581" s="28"/>
      <c r="D581" s="29"/>
      <c r="E581" s="29"/>
      <c r="F581" s="30"/>
      <c r="G581" s="22" t="str">
        <f aca="false">IF(C581="","",C581+N(F581))</f>
        <v/>
      </c>
      <c r="H581" s="23" t="str">
        <f aca="false">IF(A581="","",N(D581)-N(E581))</f>
        <v/>
      </c>
      <c r="I581" s="24" t="str">
        <f aca="false">IF(OR(A581="",C581=""),"",'AR Invoices'!$B$4-G581)</f>
        <v/>
      </c>
      <c r="J581" s="25" t="str">
        <f aca="false">IF(OR(A581="",H581=0),"",IF(I581&lt;=0,"Not due",IF(I581&lt;=30,"0-30",IF(I581&lt;=60,"31-60",IF(I581&lt;=90,"61-90",IF(I581&lt;=180,"91-180","Over 180"))))))</f>
        <v/>
      </c>
      <c r="L581" s="26" t="str">
        <f aca="false">IF(A581="","",IF(COUNTIF($A$7:A581,A581)=1,MAX($L$6:L580)+1,""))</f>
        <v/>
      </c>
    </row>
    <row r="582" customFormat="false" ht="15" hidden="false" customHeight="true" outlineLevel="0" collapsed="false">
      <c r="A582" s="27"/>
      <c r="B582" s="27"/>
      <c r="C582" s="28"/>
      <c r="D582" s="29"/>
      <c r="E582" s="29"/>
      <c r="F582" s="30"/>
      <c r="G582" s="22" t="str">
        <f aca="false">IF(C582="","",C582+N(F582))</f>
        <v/>
      </c>
      <c r="H582" s="23" t="str">
        <f aca="false">IF(A582="","",N(D582)-N(E582))</f>
        <v/>
      </c>
      <c r="I582" s="24" t="str">
        <f aca="false">IF(OR(A582="",C582=""),"",'AR Invoices'!$B$4-G582)</f>
        <v/>
      </c>
      <c r="J582" s="25" t="str">
        <f aca="false">IF(OR(A582="",H582=0),"",IF(I582&lt;=0,"Not due",IF(I582&lt;=30,"0-30",IF(I582&lt;=60,"31-60",IF(I582&lt;=90,"61-90",IF(I582&lt;=180,"91-180","Over 180"))))))</f>
        <v/>
      </c>
      <c r="L582" s="26" t="str">
        <f aca="false">IF(A582="","",IF(COUNTIF($A$7:A582,A582)=1,MAX($L$6:L581)+1,""))</f>
        <v/>
      </c>
    </row>
    <row r="583" customFormat="false" ht="15" hidden="false" customHeight="true" outlineLevel="0" collapsed="false">
      <c r="A583" s="27"/>
      <c r="B583" s="27"/>
      <c r="C583" s="28"/>
      <c r="D583" s="29"/>
      <c r="E583" s="29"/>
      <c r="F583" s="30"/>
      <c r="G583" s="22" t="str">
        <f aca="false">IF(C583="","",C583+N(F583))</f>
        <v/>
      </c>
      <c r="H583" s="23" t="str">
        <f aca="false">IF(A583="","",N(D583)-N(E583))</f>
        <v/>
      </c>
      <c r="I583" s="24" t="str">
        <f aca="false">IF(OR(A583="",C583=""),"",'AR Invoices'!$B$4-G583)</f>
        <v/>
      </c>
      <c r="J583" s="25" t="str">
        <f aca="false">IF(OR(A583="",H583=0),"",IF(I583&lt;=0,"Not due",IF(I583&lt;=30,"0-30",IF(I583&lt;=60,"31-60",IF(I583&lt;=90,"61-90",IF(I583&lt;=180,"91-180","Over 180"))))))</f>
        <v/>
      </c>
      <c r="L583" s="26" t="str">
        <f aca="false">IF(A583="","",IF(COUNTIF($A$7:A583,A583)=1,MAX($L$6:L582)+1,""))</f>
        <v/>
      </c>
    </row>
    <row r="584" customFormat="false" ht="15" hidden="false" customHeight="true" outlineLevel="0" collapsed="false">
      <c r="A584" s="27"/>
      <c r="B584" s="27"/>
      <c r="C584" s="28"/>
      <c r="D584" s="29"/>
      <c r="E584" s="29"/>
      <c r="F584" s="30"/>
      <c r="G584" s="22" t="str">
        <f aca="false">IF(C584="","",C584+N(F584))</f>
        <v/>
      </c>
      <c r="H584" s="23" t="str">
        <f aca="false">IF(A584="","",N(D584)-N(E584))</f>
        <v/>
      </c>
      <c r="I584" s="24" t="str">
        <f aca="false">IF(OR(A584="",C584=""),"",'AR Invoices'!$B$4-G584)</f>
        <v/>
      </c>
      <c r="J584" s="25" t="str">
        <f aca="false">IF(OR(A584="",H584=0),"",IF(I584&lt;=0,"Not due",IF(I584&lt;=30,"0-30",IF(I584&lt;=60,"31-60",IF(I584&lt;=90,"61-90",IF(I584&lt;=180,"91-180","Over 180"))))))</f>
        <v/>
      </c>
      <c r="L584" s="26" t="str">
        <f aca="false">IF(A584="","",IF(COUNTIF($A$7:A584,A584)=1,MAX($L$6:L583)+1,""))</f>
        <v/>
      </c>
    </row>
    <row r="585" customFormat="false" ht="15" hidden="false" customHeight="true" outlineLevel="0" collapsed="false">
      <c r="A585" s="27"/>
      <c r="B585" s="27"/>
      <c r="C585" s="28"/>
      <c r="D585" s="29"/>
      <c r="E585" s="29"/>
      <c r="F585" s="30"/>
      <c r="G585" s="22" t="str">
        <f aca="false">IF(C585="","",C585+N(F585))</f>
        <v/>
      </c>
      <c r="H585" s="23" t="str">
        <f aca="false">IF(A585="","",N(D585)-N(E585))</f>
        <v/>
      </c>
      <c r="I585" s="24" t="str">
        <f aca="false">IF(OR(A585="",C585=""),"",'AR Invoices'!$B$4-G585)</f>
        <v/>
      </c>
      <c r="J585" s="25" t="str">
        <f aca="false">IF(OR(A585="",H585=0),"",IF(I585&lt;=0,"Not due",IF(I585&lt;=30,"0-30",IF(I585&lt;=60,"31-60",IF(I585&lt;=90,"61-90",IF(I585&lt;=180,"91-180","Over 180"))))))</f>
        <v/>
      </c>
      <c r="L585" s="26" t="str">
        <f aca="false">IF(A585="","",IF(COUNTIF($A$7:A585,A585)=1,MAX($L$6:L584)+1,""))</f>
        <v/>
      </c>
    </row>
    <row r="586" customFormat="false" ht="15" hidden="false" customHeight="true" outlineLevel="0" collapsed="false">
      <c r="A586" s="27"/>
      <c r="B586" s="27"/>
      <c r="C586" s="28"/>
      <c r="D586" s="29"/>
      <c r="E586" s="29"/>
      <c r="F586" s="30"/>
      <c r="G586" s="22" t="str">
        <f aca="false">IF(C586="","",C586+N(F586))</f>
        <v/>
      </c>
      <c r="H586" s="23" t="str">
        <f aca="false">IF(A586="","",N(D586)-N(E586))</f>
        <v/>
      </c>
      <c r="I586" s="24" t="str">
        <f aca="false">IF(OR(A586="",C586=""),"",'AR Invoices'!$B$4-G586)</f>
        <v/>
      </c>
      <c r="J586" s="25" t="str">
        <f aca="false">IF(OR(A586="",H586=0),"",IF(I586&lt;=0,"Not due",IF(I586&lt;=30,"0-30",IF(I586&lt;=60,"31-60",IF(I586&lt;=90,"61-90",IF(I586&lt;=180,"91-180","Over 180"))))))</f>
        <v/>
      </c>
      <c r="L586" s="26" t="str">
        <f aca="false">IF(A586="","",IF(COUNTIF($A$7:A586,A586)=1,MAX($L$6:L585)+1,""))</f>
        <v/>
      </c>
    </row>
    <row r="587" customFormat="false" ht="15" hidden="false" customHeight="true" outlineLevel="0" collapsed="false">
      <c r="A587" s="27"/>
      <c r="B587" s="27"/>
      <c r="C587" s="28"/>
      <c r="D587" s="29"/>
      <c r="E587" s="29"/>
      <c r="F587" s="30"/>
      <c r="G587" s="22" t="str">
        <f aca="false">IF(C587="","",C587+N(F587))</f>
        <v/>
      </c>
      <c r="H587" s="23" t="str">
        <f aca="false">IF(A587="","",N(D587)-N(E587))</f>
        <v/>
      </c>
      <c r="I587" s="24" t="str">
        <f aca="false">IF(OR(A587="",C587=""),"",'AR Invoices'!$B$4-G587)</f>
        <v/>
      </c>
      <c r="J587" s="25" t="str">
        <f aca="false">IF(OR(A587="",H587=0),"",IF(I587&lt;=0,"Not due",IF(I587&lt;=30,"0-30",IF(I587&lt;=60,"31-60",IF(I587&lt;=90,"61-90",IF(I587&lt;=180,"91-180","Over 180"))))))</f>
        <v/>
      </c>
      <c r="L587" s="26" t="str">
        <f aca="false">IF(A587="","",IF(COUNTIF($A$7:A587,A587)=1,MAX($L$6:L586)+1,""))</f>
        <v/>
      </c>
    </row>
    <row r="588" customFormat="false" ht="15" hidden="false" customHeight="true" outlineLevel="0" collapsed="false">
      <c r="A588" s="27"/>
      <c r="B588" s="27"/>
      <c r="C588" s="28"/>
      <c r="D588" s="29"/>
      <c r="E588" s="29"/>
      <c r="F588" s="30"/>
      <c r="G588" s="22" t="str">
        <f aca="false">IF(C588="","",C588+N(F588))</f>
        <v/>
      </c>
      <c r="H588" s="23" t="str">
        <f aca="false">IF(A588="","",N(D588)-N(E588))</f>
        <v/>
      </c>
      <c r="I588" s="24" t="str">
        <f aca="false">IF(OR(A588="",C588=""),"",'AR Invoices'!$B$4-G588)</f>
        <v/>
      </c>
      <c r="J588" s="25" t="str">
        <f aca="false">IF(OR(A588="",H588=0),"",IF(I588&lt;=0,"Not due",IF(I588&lt;=30,"0-30",IF(I588&lt;=60,"31-60",IF(I588&lt;=90,"61-90",IF(I588&lt;=180,"91-180","Over 180"))))))</f>
        <v/>
      </c>
      <c r="L588" s="26" t="str">
        <f aca="false">IF(A588="","",IF(COUNTIF($A$7:A588,A588)=1,MAX($L$6:L587)+1,""))</f>
        <v/>
      </c>
    </row>
    <row r="589" customFormat="false" ht="15" hidden="false" customHeight="true" outlineLevel="0" collapsed="false">
      <c r="A589" s="27"/>
      <c r="B589" s="27"/>
      <c r="C589" s="28"/>
      <c r="D589" s="29"/>
      <c r="E589" s="29"/>
      <c r="F589" s="30"/>
      <c r="G589" s="22" t="str">
        <f aca="false">IF(C589="","",C589+N(F589))</f>
        <v/>
      </c>
      <c r="H589" s="23" t="str">
        <f aca="false">IF(A589="","",N(D589)-N(E589))</f>
        <v/>
      </c>
      <c r="I589" s="24" t="str">
        <f aca="false">IF(OR(A589="",C589=""),"",'AR Invoices'!$B$4-G589)</f>
        <v/>
      </c>
      <c r="J589" s="25" t="str">
        <f aca="false">IF(OR(A589="",H589=0),"",IF(I589&lt;=0,"Not due",IF(I589&lt;=30,"0-30",IF(I589&lt;=60,"31-60",IF(I589&lt;=90,"61-90",IF(I589&lt;=180,"91-180","Over 180"))))))</f>
        <v/>
      </c>
      <c r="L589" s="26" t="str">
        <f aca="false">IF(A589="","",IF(COUNTIF($A$7:A589,A589)=1,MAX($L$6:L588)+1,""))</f>
        <v/>
      </c>
    </row>
    <row r="590" customFormat="false" ht="15" hidden="false" customHeight="true" outlineLevel="0" collapsed="false">
      <c r="A590" s="27"/>
      <c r="B590" s="27"/>
      <c r="C590" s="28"/>
      <c r="D590" s="29"/>
      <c r="E590" s="29"/>
      <c r="F590" s="30"/>
      <c r="G590" s="22" t="str">
        <f aca="false">IF(C590="","",C590+N(F590))</f>
        <v/>
      </c>
      <c r="H590" s="23" t="str">
        <f aca="false">IF(A590="","",N(D590)-N(E590))</f>
        <v/>
      </c>
      <c r="I590" s="24" t="str">
        <f aca="false">IF(OR(A590="",C590=""),"",'AR Invoices'!$B$4-G590)</f>
        <v/>
      </c>
      <c r="J590" s="25" t="str">
        <f aca="false">IF(OR(A590="",H590=0),"",IF(I590&lt;=0,"Not due",IF(I590&lt;=30,"0-30",IF(I590&lt;=60,"31-60",IF(I590&lt;=90,"61-90",IF(I590&lt;=180,"91-180","Over 180"))))))</f>
        <v/>
      </c>
      <c r="L590" s="26" t="str">
        <f aca="false">IF(A590="","",IF(COUNTIF($A$7:A590,A590)=1,MAX($L$6:L589)+1,""))</f>
        <v/>
      </c>
    </row>
    <row r="591" customFormat="false" ht="15" hidden="false" customHeight="true" outlineLevel="0" collapsed="false">
      <c r="A591" s="27"/>
      <c r="B591" s="27"/>
      <c r="C591" s="28"/>
      <c r="D591" s="29"/>
      <c r="E591" s="29"/>
      <c r="F591" s="30"/>
      <c r="G591" s="22" t="str">
        <f aca="false">IF(C591="","",C591+N(F591))</f>
        <v/>
      </c>
      <c r="H591" s="23" t="str">
        <f aca="false">IF(A591="","",N(D591)-N(E591))</f>
        <v/>
      </c>
      <c r="I591" s="24" t="str">
        <f aca="false">IF(OR(A591="",C591=""),"",'AR Invoices'!$B$4-G591)</f>
        <v/>
      </c>
      <c r="J591" s="25" t="str">
        <f aca="false">IF(OR(A591="",H591=0),"",IF(I591&lt;=0,"Not due",IF(I591&lt;=30,"0-30",IF(I591&lt;=60,"31-60",IF(I591&lt;=90,"61-90",IF(I591&lt;=180,"91-180","Over 180"))))))</f>
        <v/>
      </c>
      <c r="L591" s="26" t="str">
        <f aca="false">IF(A591="","",IF(COUNTIF($A$7:A591,A591)=1,MAX($L$6:L590)+1,""))</f>
        <v/>
      </c>
    </row>
    <row r="592" customFormat="false" ht="15" hidden="false" customHeight="true" outlineLevel="0" collapsed="false">
      <c r="A592" s="27"/>
      <c r="B592" s="27"/>
      <c r="C592" s="28"/>
      <c r="D592" s="29"/>
      <c r="E592" s="29"/>
      <c r="F592" s="30"/>
      <c r="G592" s="22" t="str">
        <f aca="false">IF(C592="","",C592+N(F592))</f>
        <v/>
      </c>
      <c r="H592" s="23" t="str">
        <f aca="false">IF(A592="","",N(D592)-N(E592))</f>
        <v/>
      </c>
      <c r="I592" s="24" t="str">
        <f aca="false">IF(OR(A592="",C592=""),"",'AR Invoices'!$B$4-G592)</f>
        <v/>
      </c>
      <c r="J592" s="25" t="str">
        <f aca="false">IF(OR(A592="",H592=0),"",IF(I592&lt;=0,"Not due",IF(I592&lt;=30,"0-30",IF(I592&lt;=60,"31-60",IF(I592&lt;=90,"61-90",IF(I592&lt;=180,"91-180","Over 180"))))))</f>
        <v/>
      </c>
      <c r="L592" s="26" t="str">
        <f aca="false">IF(A592="","",IF(COUNTIF($A$7:A592,A592)=1,MAX($L$6:L591)+1,""))</f>
        <v/>
      </c>
    </row>
    <row r="593" customFormat="false" ht="15" hidden="false" customHeight="true" outlineLevel="0" collapsed="false">
      <c r="A593" s="27"/>
      <c r="B593" s="27"/>
      <c r="C593" s="28"/>
      <c r="D593" s="29"/>
      <c r="E593" s="29"/>
      <c r="F593" s="30"/>
      <c r="G593" s="22" t="str">
        <f aca="false">IF(C593="","",C593+N(F593))</f>
        <v/>
      </c>
      <c r="H593" s="23" t="str">
        <f aca="false">IF(A593="","",N(D593)-N(E593))</f>
        <v/>
      </c>
      <c r="I593" s="24" t="str">
        <f aca="false">IF(OR(A593="",C593=""),"",'AR Invoices'!$B$4-G593)</f>
        <v/>
      </c>
      <c r="J593" s="25" t="str">
        <f aca="false">IF(OR(A593="",H593=0),"",IF(I593&lt;=0,"Not due",IF(I593&lt;=30,"0-30",IF(I593&lt;=60,"31-60",IF(I593&lt;=90,"61-90",IF(I593&lt;=180,"91-180","Over 180"))))))</f>
        <v/>
      </c>
      <c r="L593" s="26" t="str">
        <f aca="false">IF(A593="","",IF(COUNTIF($A$7:A593,A593)=1,MAX($L$6:L592)+1,""))</f>
        <v/>
      </c>
    </row>
    <row r="594" customFormat="false" ht="15" hidden="false" customHeight="true" outlineLevel="0" collapsed="false">
      <c r="A594" s="27"/>
      <c r="B594" s="27"/>
      <c r="C594" s="28"/>
      <c r="D594" s="29"/>
      <c r="E594" s="29"/>
      <c r="F594" s="30"/>
      <c r="G594" s="22" t="str">
        <f aca="false">IF(C594="","",C594+N(F594))</f>
        <v/>
      </c>
      <c r="H594" s="23" t="str">
        <f aca="false">IF(A594="","",N(D594)-N(E594))</f>
        <v/>
      </c>
      <c r="I594" s="24" t="str">
        <f aca="false">IF(OR(A594="",C594=""),"",'AR Invoices'!$B$4-G594)</f>
        <v/>
      </c>
      <c r="J594" s="25" t="str">
        <f aca="false">IF(OR(A594="",H594=0),"",IF(I594&lt;=0,"Not due",IF(I594&lt;=30,"0-30",IF(I594&lt;=60,"31-60",IF(I594&lt;=90,"61-90",IF(I594&lt;=180,"91-180","Over 180"))))))</f>
        <v/>
      </c>
      <c r="L594" s="26" t="str">
        <f aca="false">IF(A594="","",IF(COUNTIF($A$7:A594,A594)=1,MAX($L$6:L593)+1,""))</f>
        <v/>
      </c>
    </row>
    <row r="595" customFormat="false" ht="15" hidden="false" customHeight="true" outlineLevel="0" collapsed="false">
      <c r="A595" s="27"/>
      <c r="B595" s="27"/>
      <c r="C595" s="28"/>
      <c r="D595" s="29"/>
      <c r="E595" s="29"/>
      <c r="F595" s="30"/>
      <c r="G595" s="22" t="str">
        <f aca="false">IF(C595="","",C595+N(F595))</f>
        <v/>
      </c>
      <c r="H595" s="23" t="str">
        <f aca="false">IF(A595="","",N(D595)-N(E595))</f>
        <v/>
      </c>
      <c r="I595" s="24" t="str">
        <f aca="false">IF(OR(A595="",C595=""),"",'AR Invoices'!$B$4-G595)</f>
        <v/>
      </c>
      <c r="J595" s="25" t="str">
        <f aca="false">IF(OR(A595="",H595=0),"",IF(I595&lt;=0,"Not due",IF(I595&lt;=30,"0-30",IF(I595&lt;=60,"31-60",IF(I595&lt;=90,"61-90",IF(I595&lt;=180,"91-180","Over 180"))))))</f>
        <v/>
      </c>
      <c r="L595" s="26" t="str">
        <f aca="false">IF(A595="","",IF(COUNTIF($A$7:A595,A595)=1,MAX($L$6:L594)+1,""))</f>
        <v/>
      </c>
    </row>
    <row r="596" customFormat="false" ht="15" hidden="false" customHeight="true" outlineLevel="0" collapsed="false">
      <c r="A596" s="27"/>
      <c r="B596" s="27"/>
      <c r="C596" s="28"/>
      <c r="D596" s="29"/>
      <c r="E596" s="29"/>
      <c r="F596" s="30"/>
      <c r="G596" s="22" t="str">
        <f aca="false">IF(C596="","",C596+N(F596))</f>
        <v/>
      </c>
      <c r="H596" s="23" t="str">
        <f aca="false">IF(A596="","",N(D596)-N(E596))</f>
        <v/>
      </c>
      <c r="I596" s="24" t="str">
        <f aca="false">IF(OR(A596="",C596=""),"",'AR Invoices'!$B$4-G596)</f>
        <v/>
      </c>
      <c r="J596" s="25" t="str">
        <f aca="false">IF(OR(A596="",H596=0),"",IF(I596&lt;=0,"Not due",IF(I596&lt;=30,"0-30",IF(I596&lt;=60,"31-60",IF(I596&lt;=90,"61-90",IF(I596&lt;=180,"91-180","Over 180"))))))</f>
        <v/>
      </c>
      <c r="L596" s="26" t="str">
        <f aca="false">IF(A596="","",IF(COUNTIF($A$7:A596,A596)=1,MAX($L$6:L595)+1,""))</f>
        <v/>
      </c>
    </row>
    <row r="597" customFormat="false" ht="15" hidden="false" customHeight="true" outlineLevel="0" collapsed="false">
      <c r="A597" s="27"/>
      <c r="B597" s="27"/>
      <c r="C597" s="28"/>
      <c r="D597" s="29"/>
      <c r="E597" s="29"/>
      <c r="F597" s="30"/>
      <c r="G597" s="22" t="str">
        <f aca="false">IF(C597="","",C597+N(F597))</f>
        <v/>
      </c>
      <c r="H597" s="23" t="str">
        <f aca="false">IF(A597="","",N(D597)-N(E597))</f>
        <v/>
      </c>
      <c r="I597" s="24" t="str">
        <f aca="false">IF(OR(A597="",C597=""),"",'AR Invoices'!$B$4-G597)</f>
        <v/>
      </c>
      <c r="J597" s="25" t="str">
        <f aca="false">IF(OR(A597="",H597=0),"",IF(I597&lt;=0,"Not due",IF(I597&lt;=30,"0-30",IF(I597&lt;=60,"31-60",IF(I597&lt;=90,"61-90",IF(I597&lt;=180,"91-180","Over 180"))))))</f>
        <v/>
      </c>
      <c r="L597" s="26" t="str">
        <f aca="false">IF(A597="","",IF(COUNTIF($A$7:A597,A597)=1,MAX($L$6:L596)+1,""))</f>
        <v/>
      </c>
    </row>
    <row r="598" customFormat="false" ht="15" hidden="false" customHeight="true" outlineLevel="0" collapsed="false">
      <c r="A598" s="27"/>
      <c r="B598" s="27"/>
      <c r="C598" s="28"/>
      <c r="D598" s="29"/>
      <c r="E598" s="29"/>
      <c r="F598" s="30"/>
      <c r="G598" s="22" t="str">
        <f aca="false">IF(C598="","",C598+N(F598))</f>
        <v/>
      </c>
      <c r="H598" s="23" t="str">
        <f aca="false">IF(A598="","",N(D598)-N(E598))</f>
        <v/>
      </c>
      <c r="I598" s="24" t="str">
        <f aca="false">IF(OR(A598="",C598=""),"",'AR Invoices'!$B$4-G598)</f>
        <v/>
      </c>
      <c r="J598" s="25" t="str">
        <f aca="false">IF(OR(A598="",H598=0),"",IF(I598&lt;=0,"Not due",IF(I598&lt;=30,"0-30",IF(I598&lt;=60,"31-60",IF(I598&lt;=90,"61-90",IF(I598&lt;=180,"91-180","Over 180"))))))</f>
        <v/>
      </c>
      <c r="L598" s="26" t="str">
        <f aca="false">IF(A598="","",IF(COUNTIF($A$7:A598,A598)=1,MAX($L$6:L597)+1,""))</f>
        <v/>
      </c>
    </row>
    <row r="599" customFormat="false" ht="15" hidden="false" customHeight="true" outlineLevel="0" collapsed="false">
      <c r="A599" s="27"/>
      <c r="B599" s="27"/>
      <c r="C599" s="28"/>
      <c r="D599" s="29"/>
      <c r="E599" s="29"/>
      <c r="F599" s="30"/>
      <c r="G599" s="22" t="str">
        <f aca="false">IF(C599="","",C599+N(F599))</f>
        <v/>
      </c>
      <c r="H599" s="23" t="str">
        <f aca="false">IF(A599="","",N(D599)-N(E599))</f>
        <v/>
      </c>
      <c r="I599" s="24" t="str">
        <f aca="false">IF(OR(A599="",C599=""),"",'AR Invoices'!$B$4-G599)</f>
        <v/>
      </c>
      <c r="J599" s="25" t="str">
        <f aca="false">IF(OR(A599="",H599=0),"",IF(I599&lt;=0,"Not due",IF(I599&lt;=30,"0-30",IF(I599&lt;=60,"31-60",IF(I599&lt;=90,"61-90",IF(I599&lt;=180,"91-180","Over 180"))))))</f>
        <v/>
      </c>
      <c r="L599" s="26" t="str">
        <f aca="false">IF(A599="","",IF(COUNTIF($A$7:A599,A599)=1,MAX($L$6:L598)+1,""))</f>
        <v/>
      </c>
    </row>
    <row r="600" customFormat="false" ht="15" hidden="false" customHeight="true" outlineLevel="0" collapsed="false">
      <c r="A600" s="27"/>
      <c r="B600" s="27"/>
      <c r="C600" s="28"/>
      <c r="D600" s="29"/>
      <c r="E600" s="29"/>
      <c r="F600" s="30"/>
      <c r="G600" s="22" t="str">
        <f aca="false">IF(C600="","",C600+N(F600))</f>
        <v/>
      </c>
      <c r="H600" s="23" t="str">
        <f aca="false">IF(A600="","",N(D600)-N(E600))</f>
        <v/>
      </c>
      <c r="I600" s="24" t="str">
        <f aca="false">IF(OR(A600="",C600=""),"",'AR Invoices'!$B$4-G600)</f>
        <v/>
      </c>
      <c r="J600" s="25" t="str">
        <f aca="false">IF(OR(A600="",H600=0),"",IF(I600&lt;=0,"Not due",IF(I600&lt;=30,"0-30",IF(I600&lt;=60,"31-60",IF(I600&lt;=90,"61-90",IF(I600&lt;=180,"91-180","Over 180"))))))</f>
        <v/>
      </c>
      <c r="L600" s="26" t="str">
        <f aca="false">IF(A600="","",IF(COUNTIF($A$7:A600,A600)=1,MAX($L$6:L599)+1,""))</f>
        <v/>
      </c>
    </row>
    <row r="601" customFormat="false" ht="15" hidden="false" customHeight="true" outlineLevel="0" collapsed="false">
      <c r="A601" s="27"/>
      <c r="B601" s="27"/>
      <c r="C601" s="28"/>
      <c r="D601" s="29"/>
      <c r="E601" s="29"/>
      <c r="F601" s="30"/>
      <c r="G601" s="22" t="str">
        <f aca="false">IF(C601="","",C601+N(F601))</f>
        <v/>
      </c>
      <c r="H601" s="23" t="str">
        <f aca="false">IF(A601="","",N(D601)-N(E601))</f>
        <v/>
      </c>
      <c r="I601" s="24" t="str">
        <f aca="false">IF(OR(A601="",C601=""),"",'AR Invoices'!$B$4-G601)</f>
        <v/>
      </c>
      <c r="J601" s="25" t="str">
        <f aca="false">IF(OR(A601="",H601=0),"",IF(I601&lt;=0,"Not due",IF(I601&lt;=30,"0-30",IF(I601&lt;=60,"31-60",IF(I601&lt;=90,"61-90",IF(I601&lt;=180,"91-180","Over 180"))))))</f>
        <v/>
      </c>
      <c r="L601" s="26" t="str">
        <f aca="false">IF(A601="","",IF(COUNTIF($A$7:A601,A601)=1,MAX($L$6:L600)+1,""))</f>
        <v/>
      </c>
    </row>
    <row r="602" customFormat="false" ht="15" hidden="false" customHeight="true" outlineLevel="0" collapsed="false">
      <c r="A602" s="27"/>
      <c r="B602" s="27"/>
      <c r="C602" s="28"/>
      <c r="D602" s="29"/>
      <c r="E602" s="29"/>
      <c r="F602" s="30"/>
      <c r="G602" s="22" t="str">
        <f aca="false">IF(C602="","",C602+N(F602))</f>
        <v/>
      </c>
      <c r="H602" s="23" t="str">
        <f aca="false">IF(A602="","",N(D602)-N(E602))</f>
        <v/>
      </c>
      <c r="I602" s="24" t="str">
        <f aca="false">IF(OR(A602="",C602=""),"",'AR Invoices'!$B$4-G602)</f>
        <v/>
      </c>
      <c r="J602" s="25" t="str">
        <f aca="false">IF(OR(A602="",H602=0),"",IF(I602&lt;=0,"Not due",IF(I602&lt;=30,"0-30",IF(I602&lt;=60,"31-60",IF(I602&lt;=90,"61-90",IF(I602&lt;=180,"91-180","Over 180"))))))</f>
        <v/>
      </c>
      <c r="L602" s="26" t="str">
        <f aca="false">IF(A602="","",IF(COUNTIF($A$7:A602,A602)=1,MAX($L$6:L601)+1,""))</f>
        <v/>
      </c>
    </row>
    <row r="603" customFormat="false" ht="15" hidden="false" customHeight="true" outlineLevel="0" collapsed="false">
      <c r="A603" s="27"/>
      <c r="B603" s="27"/>
      <c r="C603" s="28"/>
      <c r="D603" s="29"/>
      <c r="E603" s="29"/>
      <c r="F603" s="30"/>
      <c r="G603" s="22" t="str">
        <f aca="false">IF(C603="","",C603+N(F603))</f>
        <v/>
      </c>
      <c r="H603" s="23" t="str">
        <f aca="false">IF(A603="","",N(D603)-N(E603))</f>
        <v/>
      </c>
      <c r="I603" s="24" t="str">
        <f aca="false">IF(OR(A603="",C603=""),"",'AR Invoices'!$B$4-G603)</f>
        <v/>
      </c>
      <c r="J603" s="25" t="str">
        <f aca="false">IF(OR(A603="",H603=0),"",IF(I603&lt;=0,"Not due",IF(I603&lt;=30,"0-30",IF(I603&lt;=60,"31-60",IF(I603&lt;=90,"61-90",IF(I603&lt;=180,"91-180","Over 180"))))))</f>
        <v/>
      </c>
      <c r="L603" s="26" t="str">
        <f aca="false">IF(A603="","",IF(COUNTIF($A$7:A603,A603)=1,MAX($L$6:L602)+1,""))</f>
        <v/>
      </c>
    </row>
    <row r="604" customFormat="false" ht="15" hidden="false" customHeight="true" outlineLevel="0" collapsed="false">
      <c r="A604" s="27"/>
      <c r="B604" s="27"/>
      <c r="C604" s="28"/>
      <c r="D604" s="29"/>
      <c r="E604" s="29"/>
      <c r="F604" s="30"/>
      <c r="G604" s="22" t="str">
        <f aca="false">IF(C604="","",C604+N(F604))</f>
        <v/>
      </c>
      <c r="H604" s="23" t="str">
        <f aca="false">IF(A604="","",N(D604)-N(E604))</f>
        <v/>
      </c>
      <c r="I604" s="24" t="str">
        <f aca="false">IF(OR(A604="",C604=""),"",'AR Invoices'!$B$4-G604)</f>
        <v/>
      </c>
      <c r="J604" s="25" t="str">
        <f aca="false">IF(OR(A604="",H604=0),"",IF(I604&lt;=0,"Not due",IF(I604&lt;=30,"0-30",IF(I604&lt;=60,"31-60",IF(I604&lt;=90,"61-90",IF(I604&lt;=180,"91-180","Over 180"))))))</f>
        <v/>
      </c>
      <c r="L604" s="26" t="str">
        <f aca="false">IF(A604="","",IF(COUNTIF($A$7:A604,A604)=1,MAX($L$6:L603)+1,""))</f>
        <v/>
      </c>
    </row>
    <row r="605" customFormat="false" ht="15" hidden="false" customHeight="true" outlineLevel="0" collapsed="false">
      <c r="A605" s="27"/>
      <c r="B605" s="27"/>
      <c r="C605" s="28"/>
      <c r="D605" s="29"/>
      <c r="E605" s="29"/>
      <c r="F605" s="30"/>
      <c r="G605" s="22" t="str">
        <f aca="false">IF(C605="","",C605+N(F605))</f>
        <v/>
      </c>
      <c r="H605" s="23" t="str">
        <f aca="false">IF(A605="","",N(D605)-N(E605))</f>
        <v/>
      </c>
      <c r="I605" s="24" t="str">
        <f aca="false">IF(OR(A605="",C605=""),"",'AR Invoices'!$B$4-G605)</f>
        <v/>
      </c>
      <c r="J605" s="25" t="str">
        <f aca="false">IF(OR(A605="",H605=0),"",IF(I605&lt;=0,"Not due",IF(I605&lt;=30,"0-30",IF(I605&lt;=60,"31-60",IF(I605&lt;=90,"61-90",IF(I605&lt;=180,"91-180","Over 180"))))))</f>
        <v/>
      </c>
      <c r="L605" s="26" t="str">
        <f aca="false">IF(A605="","",IF(COUNTIF($A$7:A605,A605)=1,MAX($L$6:L604)+1,""))</f>
        <v/>
      </c>
    </row>
    <row r="606" customFormat="false" ht="15" hidden="false" customHeight="true" outlineLevel="0" collapsed="false">
      <c r="A606" s="27"/>
      <c r="B606" s="27"/>
      <c r="C606" s="28"/>
      <c r="D606" s="29"/>
      <c r="E606" s="29"/>
      <c r="F606" s="30"/>
      <c r="G606" s="22" t="str">
        <f aca="false">IF(C606="","",C606+N(F606))</f>
        <v/>
      </c>
      <c r="H606" s="23" t="str">
        <f aca="false">IF(A606="","",N(D606)-N(E606))</f>
        <v/>
      </c>
      <c r="I606" s="24" t="str">
        <f aca="false">IF(OR(A606="",C606=""),"",'AR Invoices'!$B$4-G606)</f>
        <v/>
      </c>
      <c r="J606" s="25" t="str">
        <f aca="false">IF(OR(A606="",H606=0),"",IF(I606&lt;=0,"Not due",IF(I606&lt;=30,"0-30",IF(I606&lt;=60,"31-60",IF(I606&lt;=90,"61-90",IF(I606&lt;=180,"91-180","Over 180"))))))</f>
        <v/>
      </c>
      <c r="L606" s="26" t="str">
        <f aca="false">IF(A606="","",IF(COUNTIF($A$7:A606,A606)=1,MAX($L$6:L605)+1,""))</f>
        <v/>
      </c>
    </row>
  </sheetData>
  <mergeCells count="1">
    <mergeCell ref="B3:E3"/>
  </mergeCells>
  <conditionalFormatting sqref="J7:J606">
    <cfRule type="expression" priority="2" aboveAverage="0" equalAverage="0" bottom="0" percent="0" rank="0" text="" dxfId="0">
      <formula>OR($J7="91-180",$J7="Over 180")</formula>
    </cfRule>
    <cfRule type="expression" priority="3" aboveAverage="0" equalAverage="0" bottom="0" percent="0" rank="0" text="" dxfId="1">
      <formula>OR($J7="61-90",$J7="31-60")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J1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7" min="2" style="1" width="13"/>
    <col collapsed="false" customWidth="true" hidden="false" outlineLevel="0" max="8" min="8" style="1" width="14"/>
    <col collapsed="false" customWidth="true" hidden="false" outlineLevel="0" max="9" min="9" style="1" width="9"/>
    <col collapsed="false" customWidth="true" hidden="false" outlineLevel="0" max="10" min="10" style="1" width="30"/>
  </cols>
  <sheetData>
    <row r="1" customFormat="false" ht="21.75" hidden="false" customHeight="true" outlineLevel="0" collapsed="false">
      <c r="A1" s="13" t="s">
        <v>84</v>
      </c>
      <c r="J1" s="14" t="s">
        <v>47</v>
      </c>
    </row>
    <row r="2" customFormat="false" ht="15" hidden="false" customHeight="true" outlineLevel="0" collapsed="false">
      <c r="A2" s="31" t="str">
        <f aca="false">'AR Invoices'!B3&amp;"  ·  as on "&amp;TEXT('AR Invoices'!$B$4,"dd-mmm-yyyy")</f>
        <v>Mahamaya Electricals Private Limited  ·  as on 30-Sep-2026</v>
      </c>
    </row>
    <row r="3" customFormat="false" ht="15" hidden="false" customHeight="true" outlineLevel="0" collapsed="false">
      <c r="A3" s="3" t="s">
        <v>85</v>
      </c>
    </row>
    <row r="4" customFormat="false" ht="30" hidden="false" customHeight="true" outlineLevel="0" collapsed="false">
      <c r="A4" s="17" t="s">
        <v>52</v>
      </c>
      <c r="B4" s="18" t="s">
        <v>86</v>
      </c>
      <c r="C4" s="18" t="s">
        <v>87</v>
      </c>
      <c r="D4" s="18" t="s">
        <v>88</v>
      </c>
      <c r="E4" s="18" t="s">
        <v>89</v>
      </c>
      <c r="F4" s="18" t="s">
        <v>90</v>
      </c>
      <c r="G4" s="18" t="s">
        <v>91</v>
      </c>
      <c r="H4" s="18" t="s">
        <v>92</v>
      </c>
      <c r="I4" s="18" t="s">
        <v>93</v>
      </c>
      <c r="J4" s="18" t="s">
        <v>94</v>
      </c>
    </row>
    <row r="5" customFormat="false" ht="15" hidden="false" customHeight="true" outlineLevel="0" collapsed="false">
      <c r="A5" s="31" t="str">
        <f aca="false">IFERROR(INDEX('AR Invoices'!$A$7:$A$606,MATCH(1,'AR Invoices'!$L$7:$L$606,0)),"")</f>
        <v>Shree Balaji Builders</v>
      </c>
      <c r="B5" s="24" t="n">
        <f aca="false">IF($A5="","",SUMIFS('AR Invoices'!$H$7:$H$606,'AR Invoices'!$A$7:$A$606,$A5,'AR Invoices'!$J$7:$J$606,"Not due"))</f>
        <v>158000</v>
      </c>
      <c r="C5" s="24" t="n">
        <f aca="false">IF($A5="","",SUMIFS('AR Invoices'!$H$7:$H$606,'AR Invoices'!$A$7:$A$606,$A5,'AR Invoices'!$J$7:$J$606,"0-30"))</f>
        <v>0</v>
      </c>
      <c r="D5" s="24" t="n">
        <f aca="false">IF($A5="","",SUMIFS('AR Invoices'!$H$7:$H$606,'AR Invoices'!$A$7:$A$606,$A5,'AR Invoices'!$J$7:$J$606,"31-60"))</f>
        <v>312000</v>
      </c>
      <c r="E5" s="24" t="n">
        <f aca="false">IF($A5="","",SUMIFS('AR Invoices'!$H$7:$H$606,'AR Invoices'!$A$7:$A$606,$A5,'AR Invoices'!$J$7:$J$606,"61-90"))</f>
        <v>0</v>
      </c>
      <c r="F5" s="24" t="n">
        <f aca="false">IF($A5="","",SUMIFS('AR Invoices'!$H$7:$H$606,'AR Invoices'!$A$7:$A$606,$A5,'AR Invoices'!$J$7:$J$606,"91-180"))</f>
        <v>285000</v>
      </c>
      <c r="G5" s="24" t="n">
        <f aca="false">IF($A5="","",SUMIFS('AR Invoices'!$H$7:$H$606,'AR Invoices'!$A$7:$A$606,$A5,'AR Invoices'!$J$7:$J$606,"Over 180"))</f>
        <v>0</v>
      </c>
      <c r="H5" s="32" t="n">
        <f aca="false">IF(A5="","",SUM(B5:G5))</f>
        <v>755000</v>
      </c>
      <c r="I5" s="33" t="n">
        <f aca="false">IF(OR(A5="",$H$156=0),"",H5/$H$156)</f>
        <v>0.176340067733271</v>
      </c>
      <c r="J5" s="34" t="str">
        <f aca="false">IF(A5="","",IF(G5+F5&gt;0,"Overdue &gt; 90 days – follow up / review provision",IF(E5+D5&gt;0,"Overdue – send reminder","")))</f>
        <v>Overdue &gt; 90 days – follow up / review provision</v>
      </c>
    </row>
    <row r="6" customFormat="false" ht="15" hidden="false" customHeight="true" outlineLevel="0" collapsed="false">
      <c r="A6" s="31" t="str">
        <f aca="false">IFERROR(INDEX('AR Invoices'!$A$7:$A$606,MATCH(2,'AR Invoices'!$L$7:$L$606,0)),"")</f>
        <v>Raipur Smart City Ltd</v>
      </c>
      <c r="B6" s="24" t="n">
        <f aca="false">IF($A6="","",SUMIFS('AR Invoices'!$H$7:$H$606,'AR Invoices'!$A$7:$A$606,$A6,'AR Invoices'!$J$7:$J$606,"Not due"))</f>
        <v>0</v>
      </c>
      <c r="C6" s="24" t="n">
        <f aca="false">IF($A6="","",SUMIFS('AR Invoices'!$H$7:$H$606,'AR Invoices'!$A$7:$A$606,$A6,'AR Invoices'!$J$7:$J$606,"0-30"))</f>
        <v>860000</v>
      </c>
      <c r="D6" s="24" t="n">
        <f aca="false">IF($A6="","",SUMIFS('AR Invoices'!$H$7:$H$606,'AR Invoices'!$A$7:$A$606,$A6,'AR Invoices'!$J$7:$J$606,"31-60"))</f>
        <v>0</v>
      </c>
      <c r="E6" s="24" t="n">
        <f aca="false">IF($A6="","",SUMIFS('AR Invoices'!$H$7:$H$606,'AR Invoices'!$A$7:$A$606,$A6,'AR Invoices'!$J$7:$J$606,"61-90"))</f>
        <v>0</v>
      </c>
      <c r="F6" s="24" t="n">
        <f aca="false">IF($A6="","",SUMIFS('AR Invoices'!$H$7:$H$606,'AR Invoices'!$A$7:$A$606,$A6,'AR Invoices'!$J$7:$J$606,"91-180"))</f>
        <v>0</v>
      </c>
      <c r="G6" s="24" t="n">
        <f aca="false">IF($A6="","",SUMIFS('AR Invoices'!$H$7:$H$606,'AR Invoices'!$A$7:$A$606,$A6,'AR Invoices'!$J$7:$J$606,"Over 180"))</f>
        <v>500000</v>
      </c>
      <c r="H6" s="32" t="n">
        <f aca="false">IF(A6="","",SUM(B6:G6))</f>
        <v>1360000</v>
      </c>
      <c r="I6" s="33" t="n">
        <f aca="false">IF(OR(A6="",$H$156=0),"",H6/$H$156)</f>
        <v>0.317645684923508</v>
      </c>
      <c r="J6" s="34" t="str">
        <f aca="false">IF(A6="","",IF(G6+F6&gt;0,"Overdue &gt; 90 days – follow up / review provision",IF(E6+D6&gt;0,"Overdue – send reminder","")))</f>
        <v>Overdue &gt; 90 days – follow up / review provision</v>
      </c>
    </row>
    <row r="7" customFormat="false" ht="15" hidden="false" customHeight="true" outlineLevel="0" collapsed="false">
      <c r="A7" s="31" t="str">
        <f aca="false">IFERROR(INDEX('AR Invoices'!$A$7:$A$606,MATCH(3,'AR Invoices'!$L$7:$L$606,0)),"")</f>
        <v>Krishna Hardware</v>
      </c>
      <c r="B7" s="24" t="n">
        <f aca="false">IF($A7="","",SUMIFS('AR Invoices'!$H$7:$H$606,'AR Invoices'!$A$7:$A$606,$A7,'AR Invoices'!$J$7:$J$606,"Not due"))</f>
        <v>0</v>
      </c>
      <c r="C7" s="24" t="n">
        <f aca="false">IF($A7="","",SUMIFS('AR Invoices'!$H$7:$H$606,'AR Invoices'!$A$7:$A$606,$A7,'AR Invoices'!$J$7:$J$606,"0-30"))</f>
        <v>74500</v>
      </c>
      <c r="D7" s="24" t="n">
        <f aca="false">IF($A7="","",SUMIFS('AR Invoices'!$H$7:$H$606,'AR Invoices'!$A$7:$A$606,$A7,'AR Invoices'!$J$7:$J$606,"31-60"))</f>
        <v>0</v>
      </c>
      <c r="E7" s="24" t="n">
        <f aca="false">IF($A7="","",SUMIFS('AR Invoices'!$H$7:$H$606,'AR Invoices'!$A$7:$A$606,$A7,'AR Invoices'!$J$7:$J$606,"61-90"))</f>
        <v>0</v>
      </c>
      <c r="F7" s="24" t="n">
        <f aca="false">IF($A7="","",SUMIFS('AR Invoices'!$H$7:$H$606,'AR Invoices'!$A$7:$A$606,$A7,'AR Invoices'!$J$7:$J$606,"91-180"))</f>
        <v>56000</v>
      </c>
      <c r="G7" s="24" t="n">
        <f aca="false">IF($A7="","",SUMIFS('AR Invoices'!$H$7:$H$606,'AR Invoices'!$A$7:$A$606,$A7,'AR Invoices'!$J$7:$J$606,"Over 180"))</f>
        <v>0</v>
      </c>
      <c r="H7" s="32" t="n">
        <f aca="false">IF(A7="","",SUM(B7:G7))</f>
        <v>130500</v>
      </c>
      <c r="I7" s="33" t="n">
        <f aca="false">IF(OR(A7="",$H$156=0),"",H7/$H$156)</f>
        <v>0.0304799719724396</v>
      </c>
      <c r="J7" s="34" t="str">
        <f aca="false">IF(A7="","",IF(G7+F7&gt;0,"Overdue &gt; 90 days – follow up / review provision",IF(E7+D7&gt;0,"Overdue – send reminder","")))</f>
        <v>Overdue &gt; 90 days – follow up / review provision</v>
      </c>
    </row>
    <row r="8" customFormat="false" ht="15" hidden="false" customHeight="true" outlineLevel="0" collapsed="false">
      <c r="A8" s="31" t="str">
        <f aca="false">IFERROR(INDEX('AR Invoices'!$A$7:$A$606,MATCH(4,'AR Invoices'!$L$7:$L$606,0)),"")</f>
        <v>Om Sai Contractors</v>
      </c>
      <c r="B8" s="24" t="n">
        <f aca="false">IF($A8="","",SUMIFS('AR Invoices'!$H$7:$H$606,'AR Invoices'!$A$7:$A$606,$A8,'AR Invoices'!$J$7:$J$606,"Not due"))</f>
        <v>0</v>
      </c>
      <c r="C8" s="24" t="n">
        <f aca="false">IF($A8="","",SUMIFS('AR Invoices'!$H$7:$H$606,'AR Invoices'!$A$7:$A$606,$A8,'AR Invoices'!$J$7:$J$606,"0-30"))</f>
        <v>185000</v>
      </c>
      <c r="D8" s="24" t="n">
        <f aca="false">IF($A8="","",SUMIFS('AR Invoices'!$H$7:$H$606,'AR Invoices'!$A$7:$A$606,$A8,'AR Invoices'!$J$7:$J$606,"31-60"))</f>
        <v>0</v>
      </c>
      <c r="E8" s="24" t="n">
        <f aca="false">IF($A8="","",SUMIFS('AR Invoices'!$H$7:$H$606,'AR Invoices'!$A$7:$A$606,$A8,'AR Invoices'!$J$7:$J$606,"61-90"))</f>
        <v>0</v>
      </c>
      <c r="F8" s="24" t="n">
        <f aca="false">IF($A8="","",SUMIFS('AR Invoices'!$H$7:$H$606,'AR Invoices'!$A$7:$A$606,$A8,'AR Invoices'!$J$7:$J$606,"91-180"))</f>
        <v>0</v>
      </c>
      <c r="G8" s="24" t="n">
        <f aca="false">IF($A8="","",SUMIFS('AR Invoices'!$H$7:$H$606,'AR Invoices'!$A$7:$A$606,$A8,'AR Invoices'!$J$7:$J$606,"Over 180"))</f>
        <v>170000</v>
      </c>
      <c r="H8" s="32" t="n">
        <f aca="false">IF(A8="","",SUM(B8:G8))</f>
        <v>355000</v>
      </c>
      <c r="I8" s="33" t="n">
        <f aca="false">IF(OR(A8="",$H$156=0),"",H8/$H$156)</f>
        <v>0.0829148662851804</v>
      </c>
      <c r="J8" s="34" t="str">
        <f aca="false">IF(A8="","",IF(G8+F8&gt;0,"Overdue &gt; 90 days – follow up / review provision",IF(E8+D8&gt;0,"Overdue – send reminder","")))</f>
        <v>Overdue &gt; 90 days – follow up / review provision</v>
      </c>
    </row>
    <row r="9" customFormat="false" ht="15" hidden="false" customHeight="true" outlineLevel="0" collapsed="false">
      <c r="A9" s="31" t="str">
        <f aca="false">IFERROR(INDEX('AR Invoices'!$A$7:$A$606,MATCH(5,'AR Invoices'!$L$7:$L$606,0)),"")</f>
        <v>Bhilai Steel Ancillaries</v>
      </c>
      <c r="B9" s="24" t="n">
        <f aca="false">IF($A9="","",SUMIFS('AR Invoices'!$H$7:$H$606,'AR Invoices'!$A$7:$A$606,$A9,'AR Invoices'!$J$7:$J$606,"Not due"))</f>
        <v>950000</v>
      </c>
      <c r="C9" s="24" t="n">
        <f aca="false">IF($A9="","",SUMIFS('AR Invoices'!$H$7:$H$606,'AR Invoices'!$A$7:$A$606,$A9,'AR Invoices'!$J$7:$J$606,"0-30"))</f>
        <v>0</v>
      </c>
      <c r="D9" s="24" t="n">
        <f aca="false">IF($A9="","",SUMIFS('AR Invoices'!$H$7:$H$606,'AR Invoices'!$A$7:$A$606,$A9,'AR Invoices'!$J$7:$J$606,"31-60"))</f>
        <v>0</v>
      </c>
      <c r="E9" s="24" t="n">
        <f aca="false">IF($A9="","",SUMIFS('AR Invoices'!$H$7:$H$606,'AR Invoices'!$A$7:$A$606,$A9,'AR Invoices'!$J$7:$J$606,"61-90"))</f>
        <v>0</v>
      </c>
      <c r="F9" s="24" t="n">
        <f aca="false">IF($A9="","",SUMIFS('AR Invoices'!$H$7:$H$606,'AR Invoices'!$A$7:$A$606,$A9,'AR Invoices'!$J$7:$J$606,"91-180"))</f>
        <v>0</v>
      </c>
      <c r="G9" s="24" t="n">
        <f aca="false">IF($A9="","",SUMIFS('AR Invoices'!$H$7:$H$606,'AR Invoices'!$A$7:$A$606,$A9,'AR Invoices'!$J$7:$J$606,"Over 180"))</f>
        <v>0</v>
      </c>
      <c r="H9" s="32" t="n">
        <f aca="false">IF(A9="","",SUM(B9:G9))</f>
        <v>950000</v>
      </c>
      <c r="I9" s="33" t="n">
        <f aca="false">IF(OR(A9="",$H$156=0),"",H9/$H$156)</f>
        <v>0.221884853439215</v>
      </c>
      <c r="J9" s="34" t="str">
        <f aca="false">IF(A9="","",IF(G9+F9&gt;0,"Overdue &gt; 90 days – follow up / review provision",IF(E9+D9&gt;0,"Overdue – send reminder","")))</f>
        <v/>
      </c>
    </row>
    <row r="10" customFormat="false" ht="15" hidden="false" customHeight="true" outlineLevel="0" collapsed="false">
      <c r="A10" s="31" t="str">
        <f aca="false">IFERROR(INDEX('AR Invoices'!$A$7:$A$606,MATCH(6,'AR Invoices'!$L$7:$L$606,0)),"")</f>
        <v>Narmada Infra Projects</v>
      </c>
      <c r="B10" s="24" t="n">
        <f aca="false">IF($A10="","",SUMIFS('AR Invoices'!$H$7:$H$606,'AR Invoices'!$A$7:$A$606,$A10,'AR Invoices'!$J$7:$J$606,"Not due"))</f>
        <v>275000</v>
      </c>
      <c r="C10" s="24" t="n">
        <f aca="false">IF($A10="","",SUMIFS('AR Invoices'!$H$7:$H$606,'AR Invoices'!$A$7:$A$606,$A10,'AR Invoices'!$J$7:$J$606,"0-30"))</f>
        <v>0</v>
      </c>
      <c r="D10" s="24" t="n">
        <f aca="false">IF($A10="","",SUMIFS('AR Invoices'!$H$7:$H$606,'AR Invoices'!$A$7:$A$606,$A10,'AR Invoices'!$J$7:$J$606,"31-60"))</f>
        <v>0</v>
      </c>
      <c r="E10" s="24" t="n">
        <f aca="false">IF($A10="","",SUMIFS('AR Invoices'!$H$7:$H$606,'AR Invoices'!$A$7:$A$606,$A10,'AR Invoices'!$J$7:$J$606,"61-90"))</f>
        <v>390000</v>
      </c>
      <c r="F10" s="24" t="n">
        <f aca="false">IF($A10="","",SUMIFS('AR Invoices'!$H$7:$H$606,'AR Invoices'!$A$7:$A$606,$A10,'AR Invoices'!$J$7:$J$606,"91-180"))</f>
        <v>0</v>
      </c>
      <c r="G10" s="24" t="n">
        <f aca="false">IF($A10="","",SUMIFS('AR Invoices'!$H$7:$H$606,'AR Invoices'!$A$7:$A$606,$A10,'AR Invoices'!$J$7:$J$606,"Over 180"))</f>
        <v>0</v>
      </c>
      <c r="H10" s="32" t="n">
        <f aca="false">IF(A10="","",SUM(B10:G10))</f>
        <v>665000</v>
      </c>
      <c r="I10" s="33" t="n">
        <f aca="false">IF(OR(A10="",$H$156=0),"",H10/$H$156)</f>
        <v>0.155319397407451</v>
      </c>
      <c r="J10" s="34" t="str">
        <f aca="false">IF(A10="","",IF(G10+F10&gt;0,"Overdue &gt; 90 days – follow up / review provision",IF(E10+D10&gt;0,"Overdue – send reminder","")))</f>
        <v>Overdue – send reminder</v>
      </c>
    </row>
    <row r="11" customFormat="false" ht="15" hidden="false" customHeight="true" outlineLevel="0" collapsed="false">
      <c r="A11" s="31" t="str">
        <f aca="false">IFERROR(INDEX('AR Invoices'!$A$7:$A$606,MATCH(7,'AR Invoices'!$L$7:$L$606,0)),"")</f>
        <v>Patel Electric Works</v>
      </c>
      <c r="B11" s="24" t="n">
        <f aca="false">IF($A11="","",SUMIFS('AR Invoices'!$H$7:$H$606,'AR Invoices'!$A$7:$A$606,$A11,'AR Invoices'!$J$7:$J$606,"Not due"))</f>
        <v>66000</v>
      </c>
      <c r="C11" s="24" t="n">
        <f aca="false">IF($A11="","",SUMIFS('AR Invoices'!$H$7:$H$606,'AR Invoices'!$A$7:$A$606,$A11,'AR Invoices'!$J$7:$J$606,"0-30"))</f>
        <v>0</v>
      </c>
      <c r="D11" s="24" t="n">
        <f aca="false">IF($A11="","",SUMIFS('AR Invoices'!$H$7:$H$606,'AR Invoices'!$A$7:$A$606,$A11,'AR Invoices'!$J$7:$J$606,"31-60"))</f>
        <v>0</v>
      </c>
      <c r="E11" s="24" t="n">
        <f aca="false">IF($A11="","",SUMIFS('AR Invoices'!$H$7:$H$606,'AR Invoices'!$A$7:$A$606,$A11,'AR Invoices'!$J$7:$J$606,"61-90"))</f>
        <v>0</v>
      </c>
      <c r="F11" s="24" t="n">
        <f aca="false">IF($A11="","",SUMIFS('AR Invoices'!$H$7:$H$606,'AR Invoices'!$A$7:$A$606,$A11,'AR Invoices'!$J$7:$J$606,"91-180"))</f>
        <v>0</v>
      </c>
      <c r="G11" s="24" t="n">
        <f aca="false">IF($A11="","",SUMIFS('AR Invoices'!$H$7:$H$606,'AR Invoices'!$A$7:$A$606,$A11,'AR Invoices'!$J$7:$J$606,"Over 180"))</f>
        <v>0</v>
      </c>
      <c r="H11" s="32" t="n">
        <f aca="false">IF(A11="","",SUM(B11:G11))</f>
        <v>66000</v>
      </c>
      <c r="I11" s="33" t="n">
        <f aca="false">IF(OR(A11="",$H$156=0),"",H11/$H$156)</f>
        <v>0.015415158238935</v>
      </c>
      <c r="J11" s="34" t="str">
        <f aca="false">IF(A11="","",IF(G11+F11&gt;0,"Overdue &gt; 90 days – follow up / review provision",IF(E11+D11&gt;0,"Overdue – send reminder","")))</f>
        <v/>
      </c>
    </row>
    <row r="12" customFormat="false" ht="15" hidden="false" customHeight="true" outlineLevel="0" collapsed="false">
      <c r="A12" s="31" t="str">
        <f aca="false">IFERROR(INDEX('AR Invoices'!$A$7:$A$606,MATCH(8,'AR Invoices'!$L$7:$L$606,0)),"")</f>
        <v/>
      </c>
      <c r="B12" s="24" t="str">
        <f aca="false">IF($A12="","",SUMIFS('AR Invoices'!$H$7:$H$606,'AR Invoices'!$A$7:$A$606,$A12,'AR Invoices'!$J$7:$J$606,"Not due"))</f>
        <v/>
      </c>
      <c r="C12" s="24" t="str">
        <f aca="false">IF($A12="","",SUMIFS('AR Invoices'!$H$7:$H$606,'AR Invoices'!$A$7:$A$606,$A12,'AR Invoices'!$J$7:$J$606,"0-30"))</f>
        <v/>
      </c>
      <c r="D12" s="24" t="str">
        <f aca="false">IF($A12="","",SUMIFS('AR Invoices'!$H$7:$H$606,'AR Invoices'!$A$7:$A$606,$A12,'AR Invoices'!$J$7:$J$606,"31-60"))</f>
        <v/>
      </c>
      <c r="E12" s="24" t="str">
        <f aca="false">IF($A12="","",SUMIFS('AR Invoices'!$H$7:$H$606,'AR Invoices'!$A$7:$A$606,$A12,'AR Invoices'!$J$7:$J$606,"61-90"))</f>
        <v/>
      </c>
      <c r="F12" s="24" t="str">
        <f aca="false">IF($A12="","",SUMIFS('AR Invoices'!$H$7:$H$606,'AR Invoices'!$A$7:$A$606,$A12,'AR Invoices'!$J$7:$J$606,"91-180"))</f>
        <v/>
      </c>
      <c r="G12" s="24" t="str">
        <f aca="false">IF($A12="","",SUMIFS('AR Invoices'!$H$7:$H$606,'AR Invoices'!$A$7:$A$606,$A12,'AR Invoices'!$J$7:$J$606,"Over 180"))</f>
        <v/>
      </c>
      <c r="H12" s="32" t="str">
        <f aca="false">IF(A12="","",SUM(B12:G12))</f>
        <v/>
      </c>
      <c r="I12" s="33" t="str">
        <f aca="false">IF(OR(A12="",$H$156=0),"",H12/$H$156)</f>
        <v/>
      </c>
      <c r="J12" s="34" t="str">
        <f aca="false">IF(A12="","",IF(G12+F12&gt;0,"Overdue &gt; 90 days – follow up / review provision",IF(E12+D12&gt;0,"Overdue – send reminder","")))</f>
        <v/>
      </c>
    </row>
    <row r="13" customFormat="false" ht="15" hidden="false" customHeight="true" outlineLevel="0" collapsed="false">
      <c r="A13" s="31" t="str">
        <f aca="false">IFERROR(INDEX('AR Invoices'!$A$7:$A$606,MATCH(9,'AR Invoices'!$L$7:$L$606,0)),"")</f>
        <v/>
      </c>
      <c r="B13" s="24" t="str">
        <f aca="false">IF($A13="","",SUMIFS('AR Invoices'!$H$7:$H$606,'AR Invoices'!$A$7:$A$606,$A13,'AR Invoices'!$J$7:$J$606,"Not due"))</f>
        <v/>
      </c>
      <c r="C13" s="24" t="str">
        <f aca="false">IF($A13="","",SUMIFS('AR Invoices'!$H$7:$H$606,'AR Invoices'!$A$7:$A$606,$A13,'AR Invoices'!$J$7:$J$606,"0-30"))</f>
        <v/>
      </c>
      <c r="D13" s="24" t="str">
        <f aca="false">IF($A13="","",SUMIFS('AR Invoices'!$H$7:$H$606,'AR Invoices'!$A$7:$A$606,$A13,'AR Invoices'!$J$7:$J$606,"31-60"))</f>
        <v/>
      </c>
      <c r="E13" s="24" t="str">
        <f aca="false">IF($A13="","",SUMIFS('AR Invoices'!$H$7:$H$606,'AR Invoices'!$A$7:$A$606,$A13,'AR Invoices'!$J$7:$J$606,"61-90"))</f>
        <v/>
      </c>
      <c r="F13" s="24" t="str">
        <f aca="false">IF($A13="","",SUMIFS('AR Invoices'!$H$7:$H$606,'AR Invoices'!$A$7:$A$606,$A13,'AR Invoices'!$J$7:$J$606,"91-180"))</f>
        <v/>
      </c>
      <c r="G13" s="24" t="str">
        <f aca="false">IF($A13="","",SUMIFS('AR Invoices'!$H$7:$H$606,'AR Invoices'!$A$7:$A$606,$A13,'AR Invoices'!$J$7:$J$606,"Over 180"))</f>
        <v/>
      </c>
      <c r="H13" s="32" t="str">
        <f aca="false">IF(A13="","",SUM(B13:G13))</f>
        <v/>
      </c>
      <c r="I13" s="33" t="str">
        <f aca="false">IF(OR(A13="",$H$156=0),"",H13/$H$156)</f>
        <v/>
      </c>
      <c r="J13" s="34" t="str">
        <f aca="false">IF(A13="","",IF(G13+F13&gt;0,"Overdue &gt; 90 days – follow up / review provision",IF(E13+D13&gt;0,"Overdue – send reminder","")))</f>
        <v/>
      </c>
    </row>
    <row r="14" customFormat="false" ht="15" hidden="false" customHeight="true" outlineLevel="0" collapsed="false">
      <c r="A14" s="31" t="str">
        <f aca="false">IFERROR(INDEX('AR Invoices'!$A$7:$A$606,MATCH(10,'AR Invoices'!$L$7:$L$606,0)),"")</f>
        <v/>
      </c>
      <c r="B14" s="24" t="str">
        <f aca="false">IF($A14="","",SUMIFS('AR Invoices'!$H$7:$H$606,'AR Invoices'!$A$7:$A$606,$A14,'AR Invoices'!$J$7:$J$606,"Not due"))</f>
        <v/>
      </c>
      <c r="C14" s="24" t="str">
        <f aca="false">IF($A14="","",SUMIFS('AR Invoices'!$H$7:$H$606,'AR Invoices'!$A$7:$A$606,$A14,'AR Invoices'!$J$7:$J$606,"0-30"))</f>
        <v/>
      </c>
      <c r="D14" s="24" t="str">
        <f aca="false">IF($A14="","",SUMIFS('AR Invoices'!$H$7:$H$606,'AR Invoices'!$A$7:$A$606,$A14,'AR Invoices'!$J$7:$J$606,"31-60"))</f>
        <v/>
      </c>
      <c r="E14" s="24" t="str">
        <f aca="false">IF($A14="","",SUMIFS('AR Invoices'!$H$7:$H$606,'AR Invoices'!$A$7:$A$606,$A14,'AR Invoices'!$J$7:$J$606,"61-90"))</f>
        <v/>
      </c>
      <c r="F14" s="24" t="str">
        <f aca="false">IF($A14="","",SUMIFS('AR Invoices'!$H$7:$H$606,'AR Invoices'!$A$7:$A$606,$A14,'AR Invoices'!$J$7:$J$606,"91-180"))</f>
        <v/>
      </c>
      <c r="G14" s="24" t="str">
        <f aca="false">IF($A14="","",SUMIFS('AR Invoices'!$H$7:$H$606,'AR Invoices'!$A$7:$A$606,$A14,'AR Invoices'!$J$7:$J$606,"Over 180"))</f>
        <v/>
      </c>
      <c r="H14" s="32" t="str">
        <f aca="false">IF(A14="","",SUM(B14:G14))</f>
        <v/>
      </c>
      <c r="I14" s="33" t="str">
        <f aca="false">IF(OR(A14="",$H$156=0),"",H14/$H$156)</f>
        <v/>
      </c>
      <c r="J14" s="34" t="str">
        <f aca="false">IF(A14="","",IF(G14+F14&gt;0,"Overdue &gt; 90 days – follow up / review provision",IF(E14+D14&gt;0,"Overdue – send reminder","")))</f>
        <v/>
      </c>
    </row>
    <row r="15" customFormat="false" ht="15" hidden="false" customHeight="true" outlineLevel="0" collapsed="false">
      <c r="A15" s="31" t="str">
        <f aca="false">IFERROR(INDEX('AR Invoices'!$A$7:$A$606,MATCH(11,'AR Invoices'!$L$7:$L$606,0)),"")</f>
        <v/>
      </c>
      <c r="B15" s="24" t="str">
        <f aca="false">IF($A15="","",SUMIFS('AR Invoices'!$H$7:$H$606,'AR Invoices'!$A$7:$A$606,$A15,'AR Invoices'!$J$7:$J$606,"Not due"))</f>
        <v/>
      </c>
      <c r="C15" s="24" t="str">
        <f aca="false">IF($A15="","",SUMIFS('AR Invoices'!$H$7:$H$606,'AR Invoices'!$A$7:$A$606,$A15,'AR Invoices'!$J$7:$J$606,"0-30"))</f>
        <v/>
      </c>
      <c r="D15" s="24" t="str">
        <f aca="false">IF($A15="","",SUMIFS('AR Invoices'!$H$7:$H$606,'AR Invoices'!$A$7:$A$606,$A15,'AR Invoices'!$J$7:$J$606,"31-60"))</f>
        <v/>
      </c>
      <c r="E15" s="24" t="str">
        <f aca="false">IF($A15="","",SUMIFS('AR Invoices'!$H$7:$H$606,'AR Invoices'!$A$7:$A$606,$A15,'AR Invoices'!$J$7:$J$606,"61-90"))</f>
        <v/>
      </c>
      <c r="F15" s="24" t="str">
        <f aca="false">IF($A15="","",SUMIFS('AR Invoices'!$H$7:$H$606,'AR Invoices'!$A$7:$A$606,$A15,'AR Invoices'!$J$7:$J$606,"91-180"))</f>
        <v/>
      </c>
      <c r="G15" s="24" t="str">
        <f aca="false">IF($A15="","",SUMIFS('AR Invoices'!$H$7:$H$606,'AR Invoices'!$A$7:$A$606,$A15,'AR Invoices'!$J$7:$J$606,"Over 180"))</f>
        <v/>
      </c>
      <c r="H15" s="32" t="str">
        <f aca="false">IF(A15="","",SUM(B15:G15))</f>
        <v/>
      </c>
      <c r="I15" s="33" t="str">
        <f aca="false">IF(OR(A15="",$H$156=0),"",H15/$H$156)</f>
        <v/>
      </c>
      <c r="J15" s="34" t="str">
        <f aca="false">IF(A15="","",IF(G15+F15&gt;0,"Overdue &gt; 90 days – follow up / review provision",IF(E15+D15&gt;0,"Overdue – send reminder","")))</f>
        <v/>
      </c>
    </row>
    <row r="16" customFormat="false" ht="15" hidden="false" customHeight="true" outlineLevel="0" collapsed="false">
      <c r="A16" s="31" t="str">
        <f aca="false">IFERROR(INDEX('AR Invoices'!$A$7:$A$606,MATCH(12,'AR Invoices'!$L$7:$L$606,0)),"")</f>
        <v/>
      </c>
      <c r="B16" s="24" t="str">
        <f aca="false">IF($A16="","",SUMIFS('AR Invoices'!$H$7:$H$606,'AR Invoices'!$A$7:$A$606,$A16,'AR Invoices'!$J$7:$J$606,"Not due"))</f>
        <v/>
      </c>
      <c r="C16" s="24" t="str">
        <f aca="false">IF($A16="","",SUMIFS('AR Invoices'!$H$7:$H$606,'AR Invoices'!$A$7:$A$606,$A16,'AR Invoices'!$J$7:$J$606,"0-30"))</f>
        <v/>
      </c>
      <c r="D16" s="24" t="str">
        <f aca="false">IF($A16="","",SUMIFS('AR Invoices'!$H$7:$H$606,'AR Invoices'!$A$7:$A$606,$A16,'AR Invoices'!$J$7:$J$606,"31-60"))</f>
        <v/>
      </c>
      <c r="E16" s="24" t="str">
        <f aca="false">IF($A16="","",SUMIFS('AR Invoices'!$H$7:$H$606,'AR Invoices'!$A$7:$A$606,$A16,'AR Invoices'!$J$7:$J$606,"61-90"))</f>
        <v/>
      </c>
      <c r="F16" s="24" t="str">
        <f aca="false">IF($A16="","",SUMIFS('AR Invoices'!$H$7:$H$606,'AR Invoices'!$A$7:$A$606,$A16,'AR Invoices'!$J$7:$J$606,"91-180"))</f>
        <v/>
      </c>
      <c r="G16" s="24" t="str">
        <f aca="false">IF($A16="","",SUMIFS('AR Invoices'!$H$7:$H$606,'AR Invoices'!$A$7:$A$606,$A16,'AR Invoices'!$J$7:$J$606,"Over 180"))</f>
        <v/>
      </c>
      <c r="H16" s="32" t="str">
        <f aca="false">IF(A16="","",SUM(B16:G16))</f>
        <v/>
      </c>
      <c r="I16" s="33" t="str">
        <f aca="false">IF(OR(A16="",$H$156=0),"",H16/$H$156)</f>
        <v/>
      </c>
      <c r="J16" s="34" t="str">
        <f aca="false">IF(A16="","",IF(G16+F16&gt;0,"Overdue &gt; 90 days – follow up / review provision",IF(E16+D16&gt;0,"Overdue – send reminder","")))</f>
        <v/>
      </c>
    </row>
    <row r="17" customFormat="false" ht="15" hidden="false" customHeight="true" outlineLevel="0" collapsed="false">
      <c r="A17" s="31" t="str">
        <f aca="false">IFERROR(INDEX('AR Invoices'!$A$7:$A$606,MATCH(13,'AR Invoices'!$L$7:$L$606,0)),"")</f>
        <v/>
      </c>
      <c r="B17" s="24" t="str">
        <f aca="false">IF($A17="","",SUMIFS('AR Invoices'!$H$7:$H$606,'AR Invoices'!$A$7:$A$606,$A17,'AR Invoices'!$J$7:$J$606,"Not due"))</f>
        <v/>
      </c>
      <c r="C17" s="24" t="str">
        <f aca="false">IF($A17="","",SUMIFS('AR Invoices'!$H$7:$H$606,'AR Invoices'!$A$7:$A$606,$A17,'AR Invoices'!$J$7:$J$606,"0-30"))</f>
        <v/>
      </c>
      <c r="D17" s="24" t="str">
        <f aca="false">IF($A17="","",SUMIFS('AR Invoices'!$H$7:$H$606,'AR Invoices'!$A$7:$A$606,$A17,'AR Invoices'!$J$7:$J$606,"31-60"))</f>
        <v/>
      </c>
      <c r="E17" s="24" t="str">
        <f aca="false">IF($A17="","",SUMIFS('AR Invoices'!$H$7:$H$606,'AR Invoices'!$A$7:$A$606,$A17,'AR Invoices'!$J$7:$J$606,"61-90"))</f>
        <v/>
      </c>
      <c r="F17" s="24" t="str">
        <f aca="false">IF($A17="","",SUMIFS('AR Invoices'!$H$7:$H$606,'AR Invoices'!$A$7:$A$606,$A17,'AR Invoices'!$J$7:$J$606,"91-180"))</f>
        <v/>
      </c>
      <c r="G17" s="24" t="str">
        <f aca="false">IF($A17="","",SUMIFS('AR Invoices'!$H$7:$H$606,'AR Invoices'!$A$7:$A$606,$A17,'AR Invoices'!$J$7:$J$606,"Over 180"))</f>
        <v/>
      </c>
      <c r="H17" s="32" t="str">
        <f aca="false">IF(A17="","",SUM(B17:G17))</f>
        <v/>
      </c>
      <c r="I17" s="33" t="str">
        <f aca="false">IF(OR(A17="",$H$156=0),"",H17/$H$156)</f>
        <v/>
      </c>
      <c r="J17" s="34" t="str">
        <f aca="false">IF(A17="","",IF(G17+F17&gt;0,"Overdue &gt; 90 days – follow up / review provision",IF(E17+D17&gt;0,"Overdue – send reminder","")))</f>
        <v/>
      </c>
    </row>
    <row r="18" customFormat="false" ht="15" hidden="false" customHeight="true" outlineLevel="0" collapsed="false">
      <c r="A18" s="31" t="str">
        <f aca="false">IFERROR(INDEX('AR Invoices'!$A$7:$A$606,MATCH(14,'AR Invoices'!$L$7:$L$606,0)),"")</f>
        <v/>
      </c>
      <c r="B18" s="24" t="str">
        <f aca="false">IF($A18="","",SUMIFS('AR Invoices'!$H$7:$H$606,'AR Invoices'!$A$7:$A$606,$A18,'AR Invoices'!$J$7:$J$606,"Not due"))</f>
        <v/>
      </c>
      <c r="C18" s="24" t="str">
        <f aca="false">IF($A18="","",SUMIFS('AR Invoices'!$H$7:$H$606,'AR Invoices'!$A$7:$A$606,$A18,'AR Invoices'!$J$7:$J$606,"0-30"))</f>
        <v/>
      </c>
      <c r="D18" s="24" t="str">
        <f aca="false">IF($A18="","",SUMIFS('AR Invoices'!$H$7:$H$606,'AR Invoices'!$A$7:$A$606,$A18,'AR Invoices'!$J$7:$J$606,"31-60"))</f>
        <v/>
      </c>
      <c r="E18" s="24" t="str">
        <f aca="false">IF($A18="","",SUMIFS('AR Invoices'!$H$7:$H$606,'AR Invoices'!$A$7:$A$606,$A18,'AR Invoices'!$J$7:$J$606,"61-90"))</f>
        <v/>
      </c>
      <c r="F18" s="24" t="str">
        <f aca="false">IF($A18="","",SUMIFS('AR Invoices'!$H$7:$H$606,'AR Invoices'!$A$7:$A$606,$A18,'AR Invoices'!$J$7:$J$606,"91-180"))</f>
        <v/>
      </c>
      <c r="G18" s="24" t="str">
        <f aca="false">IF($A18="","",SUMIFS('AR Invoices'!$H$7:$H$606,'AR Invoices'!$A$7:$A$606,$A18,'AR Invoices'!$J$7:$J$606,"Over 180"))</f>
        <v/>
      </c>
      <c r="H18" s="32" t="str">
        <f aca="false">IF(A18="","",SUM(B18:G18))</f>
        <v/>
      </c>
      <c r="I18" s="33" t="str">
        <f aca="false">IF(OR(A18="",$H$156=0),"",H18/$H$156)</f>
        <v/>
      </c>
      <c r="J18" s="34" t="str">
        <f aca="false">IF(A18="","",IF(G18+F18&gt;0,"Overdue &gt; 90 days – follow up / review provision",IF(E18+D18&gt;0,"Overdue – send reminder","")))</f>
        <v/>
      </c>
    </row>
    <row r="19" customFormat="false" ht="15" hidden="false" customHeight="true" outlineLevel="0" collapsed="false">
      <c r="A19" s="31" t="str">
        <f aca="false">IFERROR(INDEX('AR Invoices'!$A$7:$A$606,MATCH(15,'AR Invoices'!$L$7:$L$606,0)),"")</f>
        <v/>
      </c>
      <c r="B19" s="24" t="str">
        <f aca="false">IF($A19="","",SUMIFS('AR Invoices'!$H$7:$H$606,'AR Invoices'!$A$7:$A$606,$A19,'AR Invoices'!$J$7:$J$606,"Not due"))</f>
        <v/>
      </c>
      <c r="C19" s="24" t="str">
        <f aca="false">IF($A19="","",SUMIFS('AR Invoices'!$H$7:$H$606,'AR Invoices'!$A$7:$A$606,$A19,'AR Invoices'!$J$7:$J$606,"0-30"))</f>
        <v/>
      </c>
      <c r="D19" s="24" t="str">
        <f aca="false">IF($A19="","",SUMIFS('AR Invoices'!$H$7:$H$606,'AR Invoices'!$A$7:$A$606,$A19,'AR Invoices'!$J$7:$J$606,"31-60"))</f>
        <v/>
      </c>
      <c r="E19" s="24" t="str">
        <f aca="false">IF($A19="","",SUMIFS('AR Invoices'!$H$7:$H$606,'AR Invoices'!$A$7:$A$606,$A19,'AR Invoices'!$J$7:$J$606,"61-90"))</f>
        <v/>
      </c>
      <c r="F19" s="24" t="str">
        <f aca="false">IF($A19="","",SUMIFS('AR Invoices'!$H$7:$H$606,'AR Invoices'!$A$7:$A$606,$A19,'AR Invoices'!$J$7:$J$606,"91-180"))</f>
        <v/>
      </c>
      <c r="G19" s="24" t="str">
        <f aca="false">IF($A19="","",SUMIFS('AR Invoices'!$H$7:$H$606,'AR Invoices'!$A$7:$A$606,$A19,'AR Invoices'!$J$7:$J$606,"Over 180"))</f>
        <v/>
      </c>
      <c r="H19" s="32" t="str">
        <f aca="false">IF(A19="","",SUM(B19:G19))</f>
        <v/>
      </c>
      <c r="I19" s="33" t="str">
        <f aca="false">IF(OR(A19="",$H$156=0),"",H19/$H$156)</f>
        <v/>
      </c>
      <c r="J19" s="34" t="str">
        <f aca="false">IF(A19="","",IF(G19+F19&gt;0,"Overdue &gt; 90 days – follow up / review provision",IF(E19+D19&gt;0,"Overdue – send reminder","")))</f>
        <v/>
      </c>
    </row>
    <row r="20" customFormat="false" ht="15" hidden="false" customHeight="true" outlineLevel="0" collapsed="false">
      <c r="A20" s="31" t="str">
        <f aca="false">IFERROR(INDEX('AR Invoices'!$A$7:$A$606,MATCH(16,'AR Invoices'!$L$7:$L$606,0)),"")</f>
        <v/>
      </c>
      <c r="B20" s="24" t="str">
        <f aca="false">IF($A20="","",SUMIFS('AR Invoices'!$H$7:$H$606,'AR Invoices'!$A$7:$A$606,$A20,'AR Invoices'!$J$7:$J$606,"Not due"))</f>
        <v/>
      </c>
      <c r="C20" s="24" t="str">
        <f aca="false">IF($A20="","",SUMIFS('AR Invoices'!$H$7:$H$606,'AR Invoices'!$A$7:$A$606,$A20,'AR Invoices'!$J$7:$J$606,"0-30"))</f>
        <v/>
      </c>
      <c r="D20" s="24" t="str">
        <f aca="false">IF($A20="","",SUMIFS('AR Invoices'!$H$7:$H$606,'AR Invoices'!$A$7:$A$606,$A20,'AR Invoices'!$J$7:$J$606,"31-60"))</f>
        <v/>
      </c>
      <c r="E20" s="24" t="str">
        <f aca="false">IF($A20="","",SUMIFS('AR Invoices'!$H$7:$H$606,'AR Invoices'!$A$7:$A$606,$A20,'AR Invoices'!$J$7:$J$606,"61-90"))</f>
        <v/>
      </c>
      <c r="F20" s="24" t="str">
        <f aca="false">IF($A20="","",SUMIFS('AR Invoices'!$H$7:$H$606,'AR Invoices'!$A$7:$A$606,$A20,'AR Invoices'!$J$7:$J$606,"91-180"))</f>
        <v/>
      </c>
      <c r="G20" s="24" t="str">
        <f aca="false">IF($A20="","",SUMIFS('AR Invoices'!$H$7:$H$606,'AR Invoices'!$A$7:$A$606,$A20,'AR Invoices'!$J$7:$J$606,"Over 180"))</f>
        <v/>
      </c>
      <c r="H20" s="32" t="str">
        <f aca="false">IF(A20="","",SUM(B20:G20))</f>
        <v/>
      </c>
      <c r="I20" s="33" t="str">
        <f aca="false">IF(OR(A20="",$H$156=0),"",H20/$H$156)</f>
        <v/>
      </c>
      <c r="J20" s="34" t="str">
        <f aca="false">IF(A20="","",IF(G20+F20&gt;0,"Overdue &gt; 90 days – follow up / review provision",IF(E20+D20&gt;0,"Overdue – send reminder","")))</f>
        <v/>
      </c>
    </row>
    <row r="21" customFormat="false" ht="15" hidden="false" customHeight="true" outlineLevel="0" collapsed="false">
      <c r="A21" s="31" t="str">
        <f aca="false">IFERROR(INDEX('AR Invoices'!$A$7:$A$606,MATCH(17,'AR Invoices'!$L$7:$L$606,0)),"")</f>
        <v/>
      </c>
      <c r="B21" s="24" t="str">
        <f aca="false">IF($A21="","",SUMIFS('AR Invoices'!$H$7:$H$606,'AR Invoices'!$A$7:$A$606,$A21,'AR Invoices'!$J$7:$J$606,"Not due"))</f>
        <v/>
      </c>
      <c r="C21" s="24" t="str">
        <f aca="false">IF($A21="","",SUMIFS('AR Invoices'!$H$7:$H$606,'AR Invoices'!$A$7:$A$606,$A21,'AR Invoices'!$J$7:$J$606,"0-30"))</f>
        <v/>
      </c>
      <c r="D21" s="24" t="str">
        <f aca="false">IF($A21="","",SUMIFS('AR Invoices'!$H$7:$H$606,'AR Invoices'!$A$7:$A$606,$A21,'AR Invoices'!$J$7:$J$606,"31-60"))</f>
        <v/>
      </c>
      <c r="E21" s="24" t="str">
        <f aca="false">IF($A21="","",SUMIFS('AR Invoices'!$H$7:$H$606,'AR Invoices'!$A$7:$A$606,$A21,'AR Invoices'!$J$7:$J$606,"61-90"))</f>
        <v/>
      </c>
      <c r="F21" s="24" t="str">
        <f aca="false">IF($A21="","",SUMIFS('AR Invoices'!$H$7:$H$606,'AR Invoices'!$A$7:$A$606,$A21,'AR Invoices'!$J$7:$J$606,"91-180"))</f>
        <v/>
      </c>
      <c r="G21" s="24" t="str">
        <f aca="false">IF($A21="","",SUMIFS('AR Invoices'!$H$7:$H$606,'AR Invoices'!$A$7:$A$606,$A21,'AR Invoices'!$J$7:$J$606,"Over 180"))</f>
        <v/>
      </c>
      <c r="H21" s="32" t="str">
        <f aca="false">IF(A21="","",SUM(B21:G21))</f>
        <v/>
      </c>
      <c r="I21" s="33" t="str">
        <f aca="false">IF(OR(A21="",$H$156=0),"",H21/$H$156)</f>
        <v/>
      </c>
      <c r="J21" s="34" t="str">
        <f aca="false">IF(A21="","",IF(G21+F21&gt;0,"Overdue &gt; 90 days – follow up / review provision",IF(E21+D21&gt;0,"Overdue – send reminder","")))</f>
        <v/>
      </c>
    </row>
    <row r="22" customFormat="false" ht="15" hidden="false" customHeight="true" outlineLevel="0" collapsed="false">
      <c r="A22" s="31" t="str">
        <f aca="false">IFERROR(INDEX('AR Invoices'!$A$7:$A$606,MATCH(18,'AR Invoices'!$L$7:$L$606,0)),"")</f>
        <v/>
      </c>
      <c r="B22" s="24" t="str">
        <f aca="false">IF($A22="","",SUMIFS('AR Invoices'!$H$7:$H$606,'AR Invoices'!$A$7:$A$606,$A22,'AR Invoices'!$J$7:$J$606,"Not due"))</f>
        <v/>
      </c>
      <c r="C22" s="24" t="str">
        <f aca="false">IF($A22="","",SUMIFS('AR Invoices'!$H$7:$H$606,'AR Invoices'!$A$7:$A$606,$A22,'AR Invoices'!$J$7:$J$606,"0-30"))</f>
        <v/>
      </c>
      <c r="D22" s="24" t="str">
        <f aca="false">IF($A22="","",SUMIFS('AR Invoices'!$H$7:$H$606,'AR Invoices'!$A$7:$A$606,$A22,'AR Invoices'!$J$7:$J$606,"31-60"))</f>
        <v/>
      </c>
      <c r="E22" s="24" t="str">
        <f aca="false">IF($A22="","",SUMIFS('AR Invoices'!$H$7:$H$606,'AR Invoices'!$A$7:$A$606,$A22,'AR Invoices'!$J$7:$J$606,"61-90"))</f>
        <v/>
      </c>
      <c r="F22" s="24" t="str">
        <f aca="false">IF($A22="","",SUMIFS('AR Invoices'!$H$7:$H$606,'AR Invoices'!$A$7:$A$606,$A22,'AR Invoices'!$J$7:$J$606,"91-180"))</f>
        <v/>
      </c>
      <c r="G22" s="24" t="str">
        <f aca="false">IF($A22="","",SUMIFS('AR Invoices'!$H$7:$H$606,'AR Invoices'!$A$7:$A$606,$A22,'AR Invoices'!$J$7:$J$606,"Over 180"))</f>
        <v/>
      </c>
      <c r="H22" s="32" t="str">
        <f aca="false">IF(A22="","",SUM(B22:G22))</f>
        <v/>
      </c>
      <c r="I22" s="33" t="str">
        <f aca="false">IF(OR(A22="",$H$156=0),"",H22/$H$156)</f>
        <v/>
      </c>
      <c r="J22" s="34" t="str">
        <f aca="false">IF(A22="","",IF(G22+F22&gt;0,"Overdue &gt; 90 days – follow up / review provision",IF(E22+D22&gt;0,"Overdue – send reminder","")))</f>
        <v/>
      </c>
    </row>
    <row r="23" customFormat="false" ht="15" hidden="false" customHeight="true" outlineLevel="0" collapsed="false">
      <c r="A23" s="31" t="str">
        <f aca="false">IFERROR(INDEX('AR Invoices'!$A$7:$A$606,MATCH(19,'AR Invoices'!$L$7:$L$606,0)),"")</f>
        <v/>
      </c>
      <c r="B23" s="24" t="str">
        <f aca="false">IF($A23="","",SUMIFS('AR Invoices'!$H$7:$H$606,'AR Invoices'!$A$7:$A$606,$A23,'AR Invoices'!$J$7:$J$606,"Not due"))</f>
        <v/>
      </c>
      <c r="C23" s="24" t="str">
        <f aca="false">IF($A23="","",SUMIFS('AR Invoices'!$H$7:$H$606,'AR Invoices'!$A$7:$A$606,$A23,'AR Invoices'!$J$7:$J$606,"0-30"))</f>
        <v/>
      </c>
      <c r="D23" s="24" t="str">
        <f aca="false">IF($A23="","",SUMIFS('AR Invoices'!$H$7:$H$606,'AR Invoices'!$A$7:$A$606,$A23,'AR Invoices'!$J$7:$J$606,"31-60"))</f>
        <v/>
      </c>
      <c r="E23" s="24" t="str">
        <f aca="false">IF($A23="","",SUMIFS('AR Invoices'!$H$7:$H$606,'AR Invoices'!$A$7:$A$606,$A23,'AR Invoices'!$J$7:$J$606,"61-90"))</f>
        <v/>
      </c>
      <c r="F23" s="24" t="str">
        <f aca="false">IF($A23="","",SUMIFS('AR Invoices'!$H$7:$H$606,'AR Invoices'!$A$7:$A$606,$A23,'AR Invoices'!$J$7:$J$606,"91-180"))</f>
        <v/>
      </c>
      <c r="G23" s="24" t="str">
        <f aca="false">IF($A23="","",SUMIFS('AR Invoices'!$H$7:$H$606,'AR Invoices'!$A$7:$A$606,$A23,'AR Invoices'!$J$7:$J$606,"Over 180"))</f>
        <v/>
      </c>
      <c r="H23" s="32" t="str">
        <f aca="false">IF(A23="","",SUM(B23:G23))</f>
        <v/>
      </c>
      <c r="I23" s="33" t="str">
        <f aca="false">IF(OR(A23="",$H$156=0),"",H23/$H$156)</f>
        <v/>
      </c>
      <c r="J23" s="34" t="str">
        <f aca="false">IF(A23="","",IF(G23+F23&gt;0,"Overdue &gt; 90 days – follow up / review provision",IF(E23+D23&gt;0,"Overdue – send reminder","")))</f>
        <v/>
      </c>
    </row>
    <row r="24" customFormat="false" ht="15" hidden="false" customHeight="true" outlineLevel="0" collapsed="false">
      <c r="A24" s="31" t="str">
        <f aca="false">IFERROR(INDEX('AR Invoices'!$A$7:$A$606,MATCH(20,'AR Invoices'!$L$7:$L$606,0)),"")</f>
        <v/>
      </c>
      <c r="B24" s="24" t="str">
        <f aca="false">IF($A24="","",SUMIFS('AR Invoices'!$H$7:$H$606,'AR Invoices'!$A$7:$A$606,$A24,'AR Invoices'!$J$7:$J$606,"Not due"))</f>
        <v/>
      </c>
      <c r="C24" s="24" t="str">
        <f aca="false">IF($A24="","",SUMIFS('AR Invoices'!$H$7:$H$606,'AR Invoices'!$A$7:$A$606,$A24,'AR Invoices'!$J$7:$J$606,"0-30"))</f>
        <v/>
      </c>
      <c r="D24" s="24" t="str">
        <f aca="false">IF($A24="","",SUMIFS('AR Invoices'!$H$7:$H$606,'AR Invoices'!$A$7:$A$606,$A24,'AR Invoices'!$J$7:$J$606,"31-60"))</f>
        <v/>
      </c>
      <c r="E24" s="24" t="str">
        <f aca="false">IF($A24="","",SUMIFS('AR Invoices'!$H$7:$H$606,'AR Invoices'!$A$7:$A$606,$A24,'AR Invoices'!$J$7:$J$606,"61-90"))</f>
        <v/>
      </c>
      <c r="F24" s="24" t="str">
        <f aca="false">IF($A24="","",SUMIFS('AR Invoices'!$H$7:$H$606,'AR Invoices'!$A$7:$A$606,$A24,'AR Invoices'!$J$7:$J$606,"91-180"))</f>
        <v/>
      </c>
      <c r="G24" s="24" t="str">
        <f aca="false">IF($A24="","",SUMIFS('AR Invoices'!$H$7:$H$606,'AR Invoices'!$A$7:$A$606,$A24,'AR Invoices'!$J$7:$J$606,"Over 180"))</f>
        <v/>
      </c>
      <c r="H24" s="32" t="str">
        <f aca="false">IF(A24="","",SUM(B24:G24))</f>
        <v/>
      </c>
      <c r="I24" s="33" t="str">
        <f aca="false">IF(OR(A24="",$H$156=0),"",H24/$H$156)</f>
        <v/>
      </c>
      <c r="J24" s="34" t="str">
        <f aca="false">IF(A24="","",IF(G24+F24&gt;0,"Overdue &gt; 90 days – follow up / review provision",IF(E24+D24&gt;0,"Overdue – send reminder","")))</f>
        <v/>
      </c>
    </row>
    <row r="25" customFormat="false" ht="15" hidden="false" customHeight="true" outlineLevel="0" collapsed="false">
      <c r="A25" s="31" t="str">
        <f aca="false">IFERROR(INDEX('AR Invoices'!$A$7:$A$606,MATCH(21,'AR Invoices'!$L$7:$L$606,0)),"")</f>
        <v/>
      </c>
      <c r="B25" s="24" t="str">
        <f aca="false">IF($A25="","",SUMIFS('AR Invoices'!$H$7:$H$606,'AR Invoices'!$A$7:$A$606,$A25,'AR Invoices'!$J$7:$J$606,"Not due"))</f>
        <v/>
      </c>
      <c r="C25" s="24" t="str">
        <f aca="false">IF($A25="","",SUMIFS('AR Invoices'!$H$7:$H$606,'AR Invoices'!$A$7:$A$606,$A25,'AR Invoices'!$J$7:$J$606,"0-30"))</f>
        <v/>
      </c>
      <c r="D25" s="24" t="str">
        <f aca="false">IF($A25="","",SUMIFS('AR Invoices'!$H$7:$H$606,'AR Invoices'!$A$7:$A$606,$A25,'AR Invoices'!$J$7:$J$606,"31-60"))</f>
        <v/>
      </c>
      <c r="E25" s="24" t="str">
        <f aca="false">IF($A25="","",SUMIFS('AR Invoices'!$H$7:$H$606,'AR Invoices'!$A$7:$A$606,$A25,'AR Invoices'!$J$7:$J$606,"61-90"))</f>
        <v/>
      </c>
      <c r="F25" s="24" t="str">
        <f aca="false">IF($A25="","",SUMIFS('AR Invoices'!$H$7:$H$606,'AR Invoices'!$A$7:$A$606,$A25,'AR Invoices'!$J$7:$J$606,"91-180"))</f>
        <v/>
      </c>
      <c r="G25" s="24" t="str">
        <f aca="false">IF($A25="","",SUMIFS('AR Invoices'!$H$7:$H$606,'AR Invoices'!$A$7:$A$606,$A25,'AR Invoices'!$J$7:$J$606,"Over 180"))</f>
        <v/>
      </c>
      <c r="H25" s="32" t="str">
        <f aca="false">IF(A25="","",SUM(B25:G25))</f>
        <v/>
      </c>
      <c r="I25" s="33" t="str">
        <f aca="false">IF(OR(A25="",$H$156=0),"",H25/$H$156)</f>
        <v/>
      </c>
      <c r="J25" s="34" t="str">
        <f aca="false">IF(A25="","",IF(G25+F25&gt;0,"Overdue &gt; 90 days – follow up / review provision",IF(E25+D25&gt;0,"Overdue – send reminder","")))</f>
        <v/>
      </c>
    </row>
    <row r="26" customFormat="false" ht="15" hidden="false" customHeight="true" outlineLevel="0" collapsed="false">
      <c r="A26" s="31" t="str">
        <f aca="false">IFERROR(INDEX('AR Invoices'!$A$7:$A$606,MATCH(22,'AR Invoices'!$L$7:$L$606,0)),"")</f>
        <v/>
      </c>
      <c r="B26" s="24" t="str">
        <f aca="false">IF($A26="","",SUMIFS('AR Invoices'!$H$7:$H$606,'AR Invoices'!$A$7:$A$606,$A26,'AR Invoices'!$J$7:$J$606,"Not due"))</f>
        <v/>
      </c>
      <c r="C26" s="24" t="str">
        <f aca="false">IF($A26="","",SUMIFS('AR Invoices'!$H$7:$H$606,'AR Invoices'!$A$7:$A$606,$A26,'AR Invoices'!$J$7:$J$606,"0-30"))</f>
        <v/>
      </c>
      <c r="D26" s="24" t="str">
        <f aca="false">IF($A26="","",SUMIFS('AR Invoices'!$H$7:$H$606,'AR Invoices'!$A$7:$A$606,$A26,'AR Invoices'!$J$7:$J$606,"31-60"))</f>
        <v/>
      </c>
      <c r="E26" s="24" t="str">
        <f aca="false">IF($A26="","",SUMIFS('AR Invoices'!$H$7:$H$606,'AR Invoices'!$A$7:$A$606,$A26,'AR Invoices'!$J$7:$J$606,"61-90"))</f>
        <v/>
      </c>
      <c r="F26" s="24" t="str">
        <f aca="false">IF($A26="","",SUMIFS('AR Invoices'!$H$7:$H$606,'AR Invoices'!$A$7:$A$606,$A26,'AR Invoices'!$J$7:$J$606,"91-180"))</f>
        <v/>
      </c>
      <c r="G26" s="24" t="str">
        <f aca="false">IF($A26="","",SUMIFS('AR Invoices'!$H$7:$H$606,'AR Invoices'!$A$7:$A$606,$A26,'AR Invoices'!$J$7:$J$606,"Over 180"))</f>
        <v/>
      </c>
      <c r="H26" s="32" t="str">
        <f aca="false">IF(A26="","",SUM(B26:G26))</f>
        <v/>
      </c>
      <c r="I26" s="33" t="str">
        <f aca="false">IF(OR(A26="",$H$156=0),"",H26/$H$156)</f>
        <v/>
      </c>
      <c r="J26" s="34" t="str">
        <f aca="false">IF(A26="","",IF(G26+F26&gt;0,"Overdue &gt; 90 days – follow up / review provision",IF(E26+D26&gt;0,"Overdue – send reminder","")))</f>
        <v/>
      </c>
    </row>
    <row r="27" customFormat="false" ht="15" hidden="false" customHeight="true" outlineLevel="0" collapsed="false">
      <c r="A27" s="31" t="str">
        <f aca="false">IFERROR(INDEX('AR Invoices'!$A$7:$A$606,MATCH(23,'AR Invoices'!$L$7:$L$606,0)),"")</f>
        <v/>
      </c>
      <c r="B27" s="24" t="str">
        <f aca="false">IF($A27="","",SUMIFS('AR Invoices'!$H$7:$H$606,'AR Invoices'!$A$7:$A$606,$A27,'AR Invoices'!$J$7:$J$606,"Not due"))</f>
        <v/>
      </c>
      <c r="C27" s="24" t="str">
        <f aca="false">IF($A27="","",SUMIFS('AR Invoices'!$H$7:$H$606,'AR Invoices'!$A$7:$A$606,$A27,'AR Invoices'!$J$7:$J$606,"0-30"))</f>
        <v/>
      </c>
      <c r="D27" s="24" t="str">
        <f aca="false">IF($A27="","",SUMIFS('AR Invoices'!$H$7:$H$606,'AR Invoices'!$A$7:$A$606,$A27,'AR Invoices'!$J$7:$J$606,"31-60"))</f>
        <v/>
      </c>
      <c r="E27" s="24" t="str">
        <f aca="false">IF($A27="","",SUMIFS('AR Invoices'!$H$7:$H$606,'AR Invoices'!$A$7:$A$606,$A27,'AR Invoices'!$J$7:$J$606,"61-90"))</f>
        <v/>
      </c>
      <c r="F27" s="24" t="str">
        <f aca="false">IF($A27="","",SUMIFS('AR Invoices'!$H$7:$H$606,'AR Invoices'!$A$7:$A$606,$A27,'AR Invoices'!$J$7:$J$606,"91-180"))</f>
        <v/>
      </c>
      <c r="G27" s="24" t="str">
        <f aca="false">IF($A27="","",SUMIFS('AR Invoices'!$H$7:$H$606,'AR Invoices'!$A$7:$A$606,$A27,'AR Invoices'!$J$7:$J$606,"Over 180"))</f>
        <v/>
      </c>
      <c r="H27" s="32" t="str">
        <f aca="false">IF(A27="","",SUM(B27:G27))</f>
        <v/>
      </c>
      <c r="I27" s="33" t="str">
        <f aca="false">IF(OR(A27="",$H$156=0),"",H27/$H$156)</f>
        <v/>
      </c>
      <c r="J27" s="34" t="str">
        <f aca="false">IF(A27="","",IF(G27+F27&gt;0,"Overdue &gt; 90 days – follow up / review provision",IF(E27+D27&gt;0,"Overdue – send reminder","")))</f>
        <v/>
      </c>
    </row>
    <row r="28" customFormat="false" ht="15" hidden="false" customHeight="true" outlineLevel="0" collapsed="false">
      <c r="A28" s="31" t="str">
        <f aca="false">IFERROR(INDEX('AR Invoices'!$A$7:$A$606,MATCH(24,'AR Invoices'!$L$7:$L$606,0)),"")</f>
        <v/>
      </c>
      <c r="B28" s="24" t="str">
        <f aca="false">IF($A28="","",SUMIFS('AR Invoices'!$H$7:$H$606,'AR Invoices'!$A$7:$A$606,$A28,'AR Invoices'!$J$7:$J$606,"Not due"))</f>
        <v/>
      </c>
      <c r="C28" s="24" t="str">
        <f aca="false">IF($A28="","",SUMIFS('AR Invoices'!$H$7:$H$606,'AR Invoices'!$A$7:$A$606,$A28,'AR Invoices'!$J$7:$J$606,"0-30"))</f>
        <v/>
      </c>
      <c r="D28" s="24" t="str">
        <f aca="false">IF($A28="","",SUMIFS('AR Invoices'!$H$7:$H$606,'AR Invoices'!$A$7:$A$606,$A28,'AR Invoices'!$J$7:$J$606,"31-60"))</f>
        <v/>
      </c>
      <c r="E28" s="24" t="str">
        <f aca="false">IF($A28="","",SUMIFS('AR Invoices'!$H$7:$H$606,'AR Invoices'!$A$7:$A$606,$A28,'AR Invoices'!$J$7:$J$606,"61-90"))</f>
        <v/>
      </c>
      <c r="F28" s="24" t="str">
        <f aca="false">IF($A28="","",SUMIFS('AR Invoices'!$H$7:$H$606,'AR Invoices'!$A$7:$A$606,$A28,'AR Invoices'!$J$7:$J$606,"91-180"))</f>
        <v/>
      </c>
      <c r="G28" s="24" t="str">
        <f aca="false">IF($A28="","",SUMIFS('AR Invoices'!$H$7:$H$606,'AR Invoices'!$A$7:$A$606,$A28,'AR Invoices'!$J$7:$J$606,"Over 180"))</f>
        <v/>
      </c>
      <c r="H28" s="32" t="str">
        <f aca="false">IF(A28="","",SUM(B28:G28))</f>
        <v/>
      </c>
      <c r="I28" s="33" t="str">
        <f aca="false">IF(OR(A28="",$H$156=0),"",H28/$H$156)</f>
        <v/>
      </c>
      <c r="J28" s="34" t="str">
        <f aca="false">IF(A28="","",IF(G28+F28&gt;0,"Overdue &gt; 90 days – follow up / review provision",IF(E28+D28&gt;0,"Overdue – send reminder","")))</f>
        <v/>
      </c>
    </row>
    <row r="29" customFormat="false" ht="15" hidden="false" customHeight="true" outlineLevel="0" collapsed="false">
      <c r="A29" s="31" t="str">
        <f aca="false">IFERROR(INDEX('AR Invoices'!$A$7:$A$606,MATCH(25,'AR Invoices'!$L$7:$L$606,0)),"")</f>
        <v/>
      </c>
      <c r="B29" s="24" t="str">
        <f aca="false">IF($A29="","",SUMIFS('AR Invoices'!$H$7:$H$606,'AR Invoices'!$A$7:$A$606,$A29,'AR Invoices'!$J$7:$J$606,"Not due"))</f>
        <v/>
      </c>
      <c r="C29" s="24" t="str">
        <f aca="false">IF($A29="","",SUMIFS('AR Invoices'!$H$7:$H$606,'AR Invoices'!$A$7:$A$606,$A29,'AR Invoices'!$J$7:$J$606,"0-30"))</f>
        <v/>
      </c>
      <c r="D29" s="24" t="str">
        <f aca="false">IF($A29="","",SUMIFS('AR Invoices'!$H$7:$H$606,'AR Invoices'!$A$7:$A$606,$A29,'AR Invoices'!$J$7:$J$606,"31-60"))</f>
        <v/>
      </c>
      <c r="E29" s="24" t="str">
        <f aca="false">IF($A29="","",SUMIFS('AR Invoices'!$H$7:$H$606,'AR Invoices'!$A$7:$A$606,$A29,'AR Invoices'!$J$7:$J$606,"61-90"))</f>
        <v/>
      </c>
      <c r="F29" s="24" t="str">
        <f aca="false">IF($A29="","",SUMIFS('AR Invoices'!$H$7:$H$606,'AR Invoices'!$A$7:$A$606,$A29,'AR Invoices'!$J$7:$J$606,"91-180"))</f>
        <v/>
      </c>
      <c r="G29" s="24" t="str">
        <f aca="false">IF($A29="","",SUMIFS('AR Invoices'!$H$7:$H$606,'AR Invoices'!$A$7:$A$606,$A29,'AR Invoices'!$J$7:$J$606,"Over 180"))</f>
        <v/>
      </c>
      <c r="H29" s="32" t="str">
        <f aca="false">IF(A29="","",SUM(B29:G29))</f>
        <v/>
      </c>
      <c r="I29" s="33" t="str">
        <f aca="false">IF(OR(A29="",$H$156=0),"",H29/$H$156)</f>
        <v/>
      </c>
      <c r="J29" s="34" t="str">
        <f aca="false">IF(A29="","",IF(G29+F29&gt;0,"Overdue &gt; 90 days – follow up / review provision",IF(E29+D29&gt;0,"Overdue – send reminder","")))</f>
        <v/>
      </c>
    </row>
    <row r="30" customFormat="false" ht="15" hidden="false" customHeight="true" outlineLevel="0" collapsed="false">
      <c r="A30" s="31" t="str">
        <f aca="false">IFERROR(INDEX('AR Invoices'!$A$7:$A$606,MATCH(26,'AR Invoices'!$L$7:$L$606,0)),"")</f>
        <v/>
      </c>
      <c r="B30" s="24" t="str">
        <f aca="false">IF($A30="","",SUMIFS('AR Invoices'!$H$7:$H$606,'AR Invoices'!$A$7:$A$606,$A30,'AR Invoices'!$J$7:$J$606,"Not due"))</f>
        <v/>
      </c>
      <c r="C30" s="24" t="str">
        <f aca="false">IF($A30="","",SUMIFS('AR Invoices'!$H$7:$H$606,'AR Invoices'!$A$7:$A$606,$A30,'AR Invoices'!$J$7:$J$606,"0-30"))</f>
        <v/>
      </c>
      <c r="D30" s="24" t="str">
        <f aca="false">IF($A30="","",SUMIFS('AR Invoices'!$H$7:$H$606,'AR Invoices'!$A$7:$A$606,$A30,'AR Invoices'!$J$7:$J$606,"31-60"))</f>
        <v/>
      </c>
      <c r="E30" s="24" t="str">
        <f aca="false">IF($A30="","",SUMIFS('AR Invoices'!$H$7:$H$606,'AR Invoices'!$A$7:$A$606,$A30,'AR Invoices'!$J$7:$J$606,"61-90"))</f>
        <v/>
      </c>
      <c r="F30" s="24" t="str">
        <f aca="false">IF($A30="","",SUMIFS('AR Invoices'!$H$7:$H$606,'AR Invoices'!$A$7:$A$606,$A30,'AR Invoices'!$J$7:$J$606,"91-180"))</f>
        <v/>
      </c>
      <c r="G30" s="24" t="str">
        <f aca="false">IF($A30="","",SUMIFS('AR Invoices'!$H$7:$H$606,'AR Invoices'!$A$7:$A$606,$A30,'AR Invoices'!$J$7:$J$606,"Over 180"))</f>
        <v/>
      </c>
      <c r="H30" s="32" t="str">
        <f aca="false">IF(A30="","",SUM(B30:G30))</f>
        <v/>
      </c>
      <c r="I30" s="33" t="str">
        <f aca="false">IF(OR(A30="",$H$156=0),"",H30/$H$156)</f>
        <v/>
      </c>
      <c r="J30" s="34" t="str">
        <f aca="false">IF(A30="","",IF(G30+F30&gt;0,"Overdue &gt; 90 days – follow up / review provision",IF(E30+D30&gt;0,"Overdue – send reminder","")))</f>
        <v/>
      </c>
    </row>
    <row r="31" customFormat="false" ht="15" hidden="false" customHeight="true" outlineLevel="0" collapsed="false">
      <c r="A31" s="31" t="str">
        <f aca="false">IFERROR(INDEX('AR Invoices'!$A$7:$A$606,MATCH(27,'AR Invoices'!$L$7:$L$606,0)),"")</f>
        <v/>
      </c>
      <c r="B31" s="24" t="str">
        <f aca="false">IF($A31="","",SUMIFS('AR Invoices'!$H$7:$H$606,'AR Invoices'!$A$7:$A$606,$A31,'AR Invoices'!$J$7:$J$606,"Not due"))</f>
        <v/>
      </c>
      <c r="C31" s="24" t="str">
        <f aca="false">IF($A31="","",SUMIFS('AR Invoices'!$H$7:$H$606,'AR Invoices'!$A$7:$A$606,$A31,'AR Invoices'!$J$7:$J$606,"0-30"))</f>
        <v/>
      </c>
      <c r="D31" s="24" t="str">
        <f aca="false">IF($A31="","",SUMIFS('AR Invoices'!$H$7:$H$606,'AR Invoices'!$A$7:$A$606,$A31,'AR Invoices'!$J$7:$J$606,"31-60"))</f>
        <v/>
      </c>
      <c r="E31" s="24" t="str">
        <f aca="false">IF($A31="","",SUMIFS('AR Invoices'!$H$7:$H$606,'AR Invoices'!$A$7:$A$606,$A31,'AR Invoices'!$J$7:$J$606,"61-90"))</f>
        <v/>
      </c>
      <c r="F31" s="24" t="str">
        <f aca="false">IF($A31="","",SUMIFS('AR Invoices'!$H$7:$H$606,'AR Invoices'!$A$7:$A$606,$A31,'AR Invoices'!$J$7:$J$606,"91-180"))</f>
        <v/>
      </c>
      <c r="G31" s="24" t="str">
        <f aca="false">IF($A31="","",SUMIFS('AR Invoices'!$H$7:$H$606,'AR Invoices'!$A$7:$A$606,$A31,'AR Invoices'!$J$7:$J$606,"Over 180"))</f>
        <v/>
      </c>
      <c r="H31" s="32" t="str">
        <f aca="false">IF(A31="","",SUM(B31:G31))</f>
        <v/>
      </c>
      <c r="I31" s="33" t="str">
        <f aca="false">IF(OR(A31="",$H$156=0),"",H31/$H$156)</f>
        <v/>
      </c>
      <c r="J31" s="34" t="str">
        <f aca="false">IF(A31="","",IF(G31+F31&gt;0,"Overdue &gt; 90 days – follow up / review provision",IF(E31+D31&gt;0,"Overdue – send reminder","")))</f>
        <v/>
      </c>
    </row>
    <row r="32" customFormat="false" ht="15" hidden="false" customHeight="true" outlineLevel="0" collapsed="false">
      <c r="A32" s="31" t="str">
        <f aca="false">IFERROR(INDEX('AR Invoices'!$A$7:$A$606,MATCH(28,'AR Invoices'!$L$7:$L$606,0)),"")</f>
        <v/>
      </c>
      <c r="B32" s="24" t="str">
        <f aca="false">IF($A32="","",SUMIFS('AR Invoices'!$H$7:$H$606,'AR Invoices'!$A$7:$A$606,$A32,'AR Invoices'!$J$7:$J$606,"Not due"))</f>
        <v/>
      </c>
      <c r="C32" s="24" t="str">
        <f aca="false">IF($A32="","",SUMIFS('AR Invoices'!$H$7:$H$606,'AR Invoices'!$A$7:$A$606,$A32,'AR Invoices'!$J$7:$J$606,"0-30"))</f>
        <v/>
      </c>
      <c r="D32" s="24" t="str">
        <f aca="false">IF($A32="","",SUMIFS('AR Invoices'!$H$7:$H$606,'AR Invoices'!$A$7:$A$606,$A32,'AR Invoices'!$J$7:$J$606,"31-60"))</f>
        <v/>
      </c>
      <c r="E32" s="24" t="str">
        <f aca="false">IF($A32="","",SUMIFS('AR Invoices'!$H$7:$H$606,'AR Invoices'!$A$7:$A$606,$A32,'AR Invoices'!$J$7:$J$606,"61-90"))</f>
        <v/>
      </c>
      <c r="F32" s="24" t="str">
        <f aca="false">IF($A32="","",SUMIFS('AR Invoices'!$H$7:$H$606,'AR Invoices'!$A$7:$A$606,$A32,'AR Invoices'!$J$7:$J$606,"91-180"))</f>
        <v/>
      </c>
      <c r="G32" s="24" t="str">
        <f aca="false">IF($A32="","",SUMIFS('AR Invoices'!$H$7:$H$606,'AR Invoices'!$A$7:$A$606,$A32,'AR Invoices'!$J$7:$J$606,"Over 180"))</f>
        <v/>
      </c>
      <c r="H32" s="32" t="str">
        <f aca="false">IF(A32="","",SUM(B32:G32))</f>
        <v/>
      </c>
      <c r="I32" s="33" t="str">
        <f aca="false">IF(OR(A32="",$H$156=0),"",H32/$H$156)</f>
        <v/>
      </c>
      <c r="J32" s="34" t="str">
        <f aca="false">IF(A32="","",IF(G32+F32&gt;0,"Overdue &gt; 90 days – follow up / review provision",IF(E32+D32&gt;0,"Overdue – send reminder","")))</f>
        <v/>
      </c>
    </row>
    <row r="33" customFormat="false" ht="15" hidden="false" customHeight="true" outlineLevel="0" collapsed="false">
      <c r="A33" s="31" t="str">
        <f aca="false">IFERROR(INDEX('AR Invoices'!$A$7:$A$606,MATCH(29,'AR Invoices'!$L$7:$L$606,0)),"")</f>
        <v/>
      </c>
      <c r="B33" s="24" t="str">
        <f aca="false">IF($A33="","",SUMIFS('AR Invoices'!$H$7:$H$606,'AR Invoices'!$A$7:$A$606,$A33,'AR Invoices'!$J$7:$J$606,"Not due"))</f>
        <v/>
      </c>
      <c r="C33" s="24" t="str">
        <f aca="false">IF($A33="","",SUMIFS('AR Invoices'!$H$7:$H$606,'AR Invoices'!$A$7:$A$606,$A33,'AR Invoices'!$J$7:$J$606,"0-30"))</f>
        <v/>
      </c>
      <c r="D33" s="24" t="str">
        <f aca="false">IF($A33="","",SUMIFS('AR Invoices'!$H$7:$H$606,'AR Invoices'!$A$7:$A$606,$A33,'AR Invoices'!$J$7:$J$606,"31-60"))</f>
        <v/>
      </c>
      <c r="E33" s="24" t="str">
        <f aca="false">IF($A33="","",SUMIFS('AR Invoices'!$H$7:$H$606,'AR Invoices'!$A$7:$A$606,$A33,'AR Invoices'!$J$7:$J$606,"61-90"))</f>
        <v/>
      </c>
      <c r="F33" s="24" t="str">
        <f aca="false">IF($A33="","",SUMIFS('AR Invoices'!$H$7:$H$606,'AR Invoices'!$A$7:$A$606,$A33,'AR Invoices'!$J$7:$J$606,"91-180"))</f>
        <v/>
      </c>
      <c r="G33" s="24" t="str">
        <f aca="false">IF($A33="","",SUMIFS('AR Invoices'!$H$7:$H$606,'AR Invoices'!$A$7:$A$606,$A33,'AR Invoices'!$J$7:$J$606,"Over 180"))</f>
        <v/>
      </c>
      <c r="H33" s="32" t="str">
        <f aca="false">IF(A33="","",SUM(B33:G33))</f>
        <v/>
      </c>
      <c r="I33" s="33" t="str">
        <f aca="false">IF(OR(A33="",$H$156=0),"",H33/$H$156)</f>
        <v/>
      </c>
      <c r="J33" s="34" t="str">
        <f aca="false">IF(A33="","",IF(G33+F33&gt;0,"Overdue &gt; 90 days – follow up / review provision",IF(E33+D33&gt;0,"Overdue – send reminder","")))</f>
        <v/>
      </c>
    </row>
    <row r="34" customFormat="false" ht="15" hidden="false" customHeight="true" outlineLevel="0" collapsed="false">
      <c r="A34" s="31" t="str">
        <f aca="false">IFERROR(INDEX('AR Invoices'!$A$7:$A$606,MATCH(30,'AR Invoices'!$L$7:$L$606,0)),"")</f>
        <v/>
      </c>
      <c r="B34" s="24" t="str">
        <f aca="false">IF($A34="","",SUMIFS('AR Invoices'!$H$7:$H$606,'AR Invoices'!$A$7:$A$606,$A34,'AR Invoices'!$J$7:$J$606,"Not due"))</f>
        <v/>
      </c>
      <c r="C34" s="24" t="str">
        <f aca="false">IF($A34="","",SUMIFS('AR Invoices'!$H$7:$H$606,'AR Invoices'!$A$7:$A$606,$A34,'AR Invoices'!$J$7:$J$606,"0-30"))</f>
        <v/>
      </c>
      <c r="D34" s="24" t="str">
        <f aca="false">IF($A34="","",SUMIFS('AR Invoices'!$H$7:$H$606,'AR Invoices'!$A$7:$A$606,$A34,'AR Invoices'!$J$7:$J$606,"31-60"))</f>
        <v/>
      </c>
      <c r="E34" s="24" t="str">
        <f aca="false">IF($A34="","",SUMIFS('AR Invoices'!$H$7:$H$606,'AR Invoices'!$A$7:$A$606,$A34,'AR Invoices'!$J$7:$J$606,"61-90"))</f>
        <v/>
      </c>
      <c r="F34" s="24" t="str">
        <f aca="false">IF($A34="","",SUMIFS('AR Invoices'!$H$7:$H$606,'AR Invoices'!$A$7:$A$606,$A34,'AR Invoices'!$J$7:$J$606,"91-180"))</f>
        <v/>
      </c>
      <c r="G34" s="24" t="str">
        <f aca="false">IF($A34="","",SUMIFS('AR Invoices'!$H$7:$H$606,'AR Invoices'!$A$7:$A$606,$A34,'AR Invoices'!$J$7:$J$606,"Over 180"))</f>
        <v/>
      </c>
      <c r="H34" s="32" t="str">
        <f aca="false">IF(A34="","",SUM(B34:G34))</f>
        <v/>
      </c>
      <c r="I34" s="33" t="str">
        <f aca="false">IF(OR(A34="",$H$156=0),"",H34/$H$156)</f>
        <v/>
      </c>
      <c r="J34" s="34" t="str">
        <f aca="false">IF(A34="","",IF(G34+F34&gt;0,"Overdue &gt; 90 days – follow up / review provision",IF(E34+D34&gt;0,"Overdue – send reminder","")))</f>
        <v/>
      </c>
    </row>
    <row r="35" customFormat="false" ht="15" hidden="false" customHeight="true" outlineLevel="0" collapsed="false">
      <c r="A35" s="31" t="str">
        <f aca="false">IFERROR(INDEX('AR Invoices'!$A$7:$A$606,MATCH(31,'AR Invoices'!$L$7:$L$606,0)),"")</f>
        <v/>
      </c>
      <c r="B35" s="24" t="str">
        <f aca="false">IF($A35="","",SUMIFS('AR Invoices'!$H$7:$H$606,'AR Invoices'!$A$7:$A$606,$A35,'AR Invoices'!$J$7:$J$606,"Not due"))</f>
        <v/>
      </c>
      <c r="C35" s="24" t="str">
        <f aca="false">IF($A35="","",SUMIFS('AR Invoices'!$H$7:$H$606,'AR Invoices'!$A$7:$A$606,$A35,'AR Invoices'!$J$7:$J$606,"0-30"))</f>
        <v/>
      </c>
      <c r="D35" s="24" t="str">
        <f aca="false">IF($A35="","",SUMIFS('AR Invoices'!$H$7:$H$606,'AR Invoices'!$A$7:$A$606,$A35,'AR Invoices'!$J$7:$J$606,"31-60"))</f>
        <v/>
      </c>
      <c r="E35" s="24" t="str">
        <f aca="false">IF($A35="","",SUMIFS('AR Invoices'!$H$7:$H$606,'AR Invoices'!$A$7:$A$606,$A35,'AR Invoices'!$J$7:$J$606,"61-90"))</f>
        <v/>
      </c>
      <c r="F35" s="24" t="str">
        <f aca="false">IF($A35="","",SUMIFS('AR Invoices'!$H$7:$H$606,'AR Invoices'!$A$7:$A$606,$A35,'AR Invoices'!$J$7:$J$606,"91-180"))</f>
        <v/>
      </c>
      <c r="G35" s="24" t="str">
        <f aca="false">IF($A35="","",SUMIFS('AR Invoices'!$H$7:$H$606,'AR Invoices'!$A$7:$A$606,$A35,'AR Invoices'!$J$7:$J$606,"Over 180"))</f>
        <v/>
      </c>
      <c r="H35" s="32" t="str">
        <f aca="false">IF(A35="","",SUM(B35:G35))</f>
        <v/>
      </c>
      <c r="I35" s="33" t="str">
        <f aca="false">IF(OR(A35="",$H$156=0),"",H35/$H$156)</f>
        <v/>
      </c>
      <c r="J35" s="34" t="str">
        <f aca="false">IF(A35="","",IF(G35+F35&gt;0,"Overdue &gt; 90 days – follow up / review provision",IF(E35+D35&gt;0,"Overdue – send reminder","")))</f>
        <v/>
      </c>
    </row>
    <row r="36" customFormat="false" ht="15" hidden="false" customHeight="true" outlineLevel="0" collapsed="false">
      <c r="A36" s="31" t="str">
        <f aca="false">IFERROR(INDEX('AR Invoices'!$A$7:$A$606,MATCH(32,'AR Invoices'!$L$7:$L$606,0)),"")</f>
        <v/>
      </c>
      <c r="B36" s="24" t="str">
        <f aca="false">IF($A36="","",SUMIFS('AR Invoices'!$H$7:$H$606,'AR Invoices'!$A$7:$A$606,$A36,'AR Invoices'!$J$7:$J$606,"Not due"))</f>
        <v/>
      </c>
      <c r="C36" s="24" t="str">
        <f aca="false">IF($A36="","",SUMIFS('AR Invoices'!$H$7:$H$606,'AR Invoices'!$A$7:$A$606,$A36,'AR Invoices'!$J$7:$J$606,"0-30"))</f>
        <v/>
      </c>
      <c r="D36" s="24" t="str">
        <f aca="false">IF($A36="","",SUMIFS('AR Invoices'!$H$7:$H$606,'AR Invoices'!$A$7:$A$606,$A36,'AR Invoices'!$J$7:$J$606,"31-60"))</f>
        <v/>
      </c>
      <c r="E36" s="24" t="str">
        <f aca="false">IF($A36="","",SUMIFS('AR Invoices'!$H$7:$H$606,'AR Invoices'!$A$7:$A$606,$A36,'AR Invoices'!$J$7:$J$606,"61-90"))</f>
        <v/>
      </c>
      <c r="F36" s="24" t="str">
        <f aca="false">IF($A36="","",SUMIFS('AR Invoices'!$H$7:$H$606,'AR Invoices'!$A$7:$A$606,$A36,'AR Invoices'!$J$7:$J$606,"91-180"))</f>
        <v/>
      </c>
      <c r="G36" s="24" t="str">
        <f aca="false">IF($A36="","",SUMIFS('AR Invoices'!$H$7:$H$606,'AR Invoices'!$A$7:$A$606,$A36,'AR Invoices'!$J$7:$J$606,"Over 180"))</f>
        <v/>
      </c>
      <c r="H36" s="32" t="str">
        <f aca="false">IF(A36="","",SUM(B36:G36))</f>
        <v/>
      </c>
      <c r="I36" s="33" t="str">
        <f aca="false">IF(OR(A36="",$H$156=0),"",H36/$H$156)</f>
        <v/>
      </c>
      <c r="J36" s="34" t="str">
        <f aca="false">IF(A36="","",IF(G36+F36&gt;0,"Overdue &gt; 90 days – follow up / review provision",IF(E36+D36&gt;0,"Overdue – send reminder","")))</f>
        <v/>
      </c>
    </row>
    <row r="37" customFormat="false" ht="15" hidden="false" customHeight="true" outlineLevel="0" collapsed="false">
      <c r="A37" s="31" t="str">
        <f aca="false">IFERROR(INDEX('AR Invoices'!$A$7:$A$606,MATCH(33,'AR Invoices'!$L$7:$L$606,0)),"")</f>
        <v/>
      </c>
      <c r="B37" s="24" t="str">
        <f aca="false">IF($A37="","",SUMIFS('AR Invoices'!$H$7:$H$606,'AR Invoices'!$A$7:$A$606,$A37,'AR Invoices'!$J$7:$J$606,"Not due"))</f>
        <v/>
      </c>
      <c r="C37" s="24" t="str">
        <f aca="false">IF($A37="","",SUMIFS('AR Invoices'!$H$7:$H$606,'AR Invoices'!$A$7:$A$606,$A37,'AR Invoices'!$J$7:$J$606,"0-30"))</f>
        <v/>
      </c>
      <c r="D37" s="24" t="str">
        <f aca="false">IF($A37="","",SUMIFS('AR Invoices'!$H$7:$H$606,'AR Invoices'!$A$7:$A$606,$A37,'AR Invoices'!$J$7:$J$606,"31-60"))</f>
        <v/>
      </c>
      <c r="E37" s="24" t="str">
        <f aca="false">IF($A37="","",SUMIFS('AR Invoices'!$H$7:$H$606,'AR Invoices'!$A$7:$A$606,$A37,'AR Invoices'!$J$7:$J$606,"61-90"))</f>
        <v/>
      </c>
      <c r="F37" s="24" t="str">
        <f aca="false">IF($A37="","",SUMIFS('AR Invoices'!$H$7:$H$606,'AR Invoices'!$A$7:$A$606,$A37,'AR Invoices'!$J$7:$J$606,"91-180"))</f>
        <v/>
      </c>
      <c r="G37" s="24" t="str">
        <f aca="false">IF($A37="","",SUMIFS('AR Invoices'!$H$7:$H$606,'AR Invoices'!$A$7:$A$606,$A37,'AR Invoices'!$J$7:$J$606,"Over 180"))</f>
        <v/>
      </c>
      <c r="H37" s="32" t="str">
        <f aca="false">IF(A37="","",SUM(B37:G37))</f>
        <v/>
      </c>
      <c r="I37" s="33" t="str">
        <f aca="false">IF(OR(A37="",$H$156=0),"",H37/$H$156)</f>
        <v/>
      </c>
      <c r="J37" s="34" t="str">
        <f aca="false">IF(A37="","",IF(G37+F37&gt;0,"Overdue &gt; 90 days – follow up / review provision",IF(E37+D37&gt;0,"Overdue – send reminder","")))</f>
        <v/>
      </c>
    </row>
    <row r="38" customFormat="false" ht="15" hidden="false" customHeight="true" outlineLevel="0" collapsed="false">
      <c r="A38" s="31" t="str">
        <f aca="false">IFERROR(INDEX('AR Invoices'!$A$7:$A$606,MATCH(34,'AR Invoices'!$L$7:$L$606,0)),"")</f>
        <v/>
      </c>
      <c r="B38" s="24" t="str">
        <f aca="false">IF($A38="","",SUMIFS('AR Invoices'!$H$7:$H$606,'AR Invoices'!$A$7:$A$606,$A38,'AR Invoices'!$J$7:$J$606,"Not due"))</f>
        <v/>
      </c>
      <c r="C38" s="24" t="str">
        <f aca="false">IF($A38="","",SUMIFS('AR Invoices'!$H$7:$H$606,'AR Invoices'!$A$7:$A$606,$A38,'AR Invoices'!$J$7:$J$606,"0-30"))</f>
        <v/>
      </c>
      <c r="D38" s="24" t="str">
        <f aca="false">IF($A38="","",SUMIFS('AR Invoices'!$H$7:$H$606,'AR Invoices'!$A$7:$A$606,$A38,'AR Invoices'!$J$7:$J$606,"31-60"))</f>
        <v/>
      </c>
      <c r="E38" s="24" t="str">
        <f aca="false">IF($A38="","",SUMIFS('AR Invoices'!$H$7:$H$606,'AR Invoices'!$A$7:$A$606,$A38,'AR Invoices'!$J$7:$J$606,"61-90"))</f>
        <v/>
      </c>
      <c r="F38" s="24" t="str">
        <f aca="false">IF($A38="","",SUMIFS('AR Invoices'!$H$7:$H$606,'AR Invoices'!$A$7:$A$606,$A38,'AR Invoices'!$J$7:$J$606,"91-180"))</f>
        <v/>
      </c>
      <c r="G38" s="24" t="str">
        <f aca="false">IF($A38="","",SUMIFS('AR Invoices'!$H$7:$H$606,'AR Invoices'!$A$7:$A$606,$A38,'AR Invoices'!$J$7:$J$606,"Over 180"))</f>
        <v/>
      </c>
      <c r="H38" s="32" t="str">
        <f aca="false">IF(A38="","",SUM(B38:G38))</f>
        <v/>
      </c>
      <c r="I38" s="33" t="str">
        <f aca="false">IF(OR(A38="",$H$156=0),"",H38/$H$156)</f>
        <v/>
      </c>
      <c r="J38" s="34" t="str">
        <f aca="false">IF(A38="","",IF(G38+F38&gt;0,"Overdue &gt; 90 days – follow up / review provision",IF(E38+D38&gt;0,"Overdue – send reminder","")))</f>
        <v/>
      </c>
    </row>
    <row r="39" customFormat="false" ht="15" hidden="false" customHeight="true" outlineLevel="0" collapsed="false">
      <c r="A39" s="31" t="str">
        <f aca="false">IFERROR(INDEX('AR Invoices'!$A$7:$A$606,MATCH(35,'AR Invoices'!$L$7:$L$606,0)),"")</f>
        <v/>
      </c>
      <c r="B39" s="24" t="str">
        <f aca="false">IF($A39="","",SUMIFS('AR Invoices'!$H$7:$H$606,'AR Invoices'!$A$7:$A$606,$A39,'AR Invoices'!$J$7:$J$606,"Not due"))</f>
        <v/>
      </c>
      <c r="C39" s="24" t="str">
        <f aca="false">IF($A39="","",SUMIFS('AR Invoices'!$H$7:$H$606,'AR Invoices'!$A$7:$A$606,$A39,'AR Invoices'!$J$7:$J$606,"0-30"))</f>
        <v/>
      </c>
      <c r="D39" s="24" t="str">
        <f aca="false">IF($A39="","",SUMIFS('AR Invoices'!$H$7:$H$606,'AR Invoices'!$A$7:$A$606,$A39,'AR Invoices'!$J$7:$J$606,"31-60"))</f>
        <v/>
      </c>
      <c r="E39" s="24" t="str">
        <f aca="false">IF($A39="","",SUMIFS('AR Invoices'!$H$7:$H$606,'AR Invoices'!$A$7:$A$606,$A39,'AR Invoices'!$J$7:$J$606,"61-90"))</f>
        <v/>
      </c>
      <c r="F39" s="24" t="str">
        <f aca="false">IF($A39="","",SUMIFS('AR Invoices'!$H$7:$H$606,'AR Invoices'!$A$7:$A$606,$A39,'AR Invoices'!$J$7:$J$606,"91-180"))</f>
        <v/>
      </c>
      <c r="G39" s="24" t="str">
        <f aca="false">IF($A39="","",SUMIFS('AR Invoices'!$H$7:$H$606,'AR Invoices'!$A$7:$A$606,$A39,'AR Invoices'!$J$7:$J$606,"Over 180"))</f>
        <v/>
      </c>
      <c r="H39" s="32" t="str">
        <f aca="false">IF(A39="","",SUM(B39:G39))</f>
        <v/>
      </c>
      <c r="I39" s="33" t="str">
        <f aca="false">IF(OR(A39="",$H$156=0),"",H39/$H$156)</f>
        <v/>
      </c>
      <c r="J39" s="34" t="str">
        <f aca="false">IF(A39="","",IF(G39+F39&gt;0,"Overdue &gt; 90 days – follow up / review provision",IF(E39+D39&gt;0,"Overdue – send reminder","")))</f>
        <v/>
      </c>
    </row>
    <row r="40" customFormat="false" ht="15" hidden="false" customHeight="true" outlineLevel="0" collapsed="false">
      <c r="A40" s="31" t="str">
        <f aca="false">IFERROR(INDEX('AR Invoices'!$A$7:$A$606,MATCH(36,'AR Invoices'!$L$7:$L$606,0)),"")</f>
        <v/>
      </c>
      <c r="B40" s="24" t="str">
        <f aca="false">IF($A40="","",SUMIFS('AR Invoices'!$H$7:$H$606,'AR Invoices'!$A$7:$A$606,$A40,'AR Invoices'!$J$7:$J$606,"Not due"))</f>
        <v/>
      </c>
      <c r="C40" s="24" t="str">
        <f aca="false">IF($A40="","",SUMIFS('AR Invoices'!$H$7:$H$606,'AR Invoices'!$A$7:$A$606,$A40,'AR Invoices'!$J$7:$J$606,"0-30"))</f>
        <v/>
      </c>
      <c r="D40" s="24" t="str">
        <f aca="false">IF($A40="","",SUMIFS('AR Invoices'!$H$7:$H$606,'AR Invoices'!$A$7:$A$606,$A40,'AR Invoices'!$J$7:$J$606,"31-60"))</f>
        <v/>
      </c>
      <c r="E40" s="24" t="str">
        <f aca="false">IF($A40="","",SUMIFS('AR Invoices'!$H$7:$H$606,'AR Invoices'!$A$7:$A$606,$A40,'AR Invoices'!$J$7:$J$606,"61-90"))</f>
        <v/>
      </c>
      <c r="F40" s="24" t="str">
        <f aca="false">IF($A40="","",SUMIFS('AR Invoices'!$H$7:$H$606,'AR Invoices'!$A$7:$A$606,$A40,'AR Invoices'!$J$7:$J$606,"91-180"))</f>
        <v/>
      </c>
      <c r="G40" s="24" t="str">
        <f aca="false">IF($A40="","",SUMIFS('AR Invoices'!$H$7:$H$606,'AR Invoices'!$A$7:$A$606,$A40,'AR Invoices'!$J$7:$J$606,"Over 180"))</f>
        <v/>
      </c>
      <c r="H40" s="32" t="str">
        <f aca="false">IF(A40="","",SUM(B40:G40))</f>
        <v/>
      </c>
      <c r="I40" s="33" t="str">
        <f aca="false">IF(OR(A40="",$H$156=0),"",H40/$H$156)</f>
        <v/>
      </c>
      <c r="J40" s="34" t="str">
        <f aca="false">IF(A40="","",IF(G40+F40&gt;0,"Overdue &gt; 90 days – follow up / review provision",IF(E40+D40&gt;0,"Overdue – send reminder","")))</f>
        <v/>
      </c>
    </row>
    <row r="41" customFormat="false" ht="15" hidden="false" customHeight="true" outlineLevel="0" collapsed="false">
      <c r="A41" s="31" t="str">
        <f aca="false">IFERROR(INDEX('AR Invoices'!$A$7:$A$606,MATCH(37,'AR Invoices'!$L$7:$L$606,0)),"")</f>
        <v/>
      </c>
      <c r="B41" s="24" t="str">
        <f aca="false">IF($A41="","",SUMIFS('AR Invoices'!$H$7:$H$606,'AR Invoices'!$A$7:$A$606,$A41,'AR Invoices'!$J$7:$J$606,"Not due"))</f>
        <v/>
      </c>
      <c r="C41" s="24" t="str">
        <f aca="false">IF($A41="","",SUMIFS('AR Invoices'!$H$7:$H$606,'AR Invoices'!$A$7:$A$606,$A41,'AR Invoices'!$J$7:$J$606,"0-30"))</f>
        <v/>
      </c>
      <c r="D41" s="24" t="str">
        <f aca="false">IF($A41="","",SUMIFS('AR Invoices'!$H$7:$H$606,'AR Invoices'!$A$7:$A$606,$A41,'AR Invoices'!$J$7:$J$606,"31-60"))</f>
        <v/>
      </c>
      <c r="E41" s="24" t="str">
        <f aca="false">IF($A41="","",SUMIFS('AR Invoices'!$H$7:$H$606,'AR Invoices'!$A$7:$A$606,$A41,'AR Invoices'!$J$7:$J$606,"61-90"))</f>
        <v/>
      </c>
      <c r="F41" s="24" t="str">
        <f aca="false">IF($A41="","",SUMIFS('AR Invoices'!$H$7:$H$606,'AR Invoices'!$A$7:$A$606,$A41,'AR Invoices'!$J$7:$J$606,"91-180"))</f>
        <v/>
      </c>
      <c r="G41" s="24" t="str">
        <f aca="false">IF($A41="","",SUMIFS('AR Invoices'!$H$7:$H$606,'AR Invoices'!$A$7:$A$606,$A41,'AR Invoices'!$J$7:$J$606,"Over 180"))</f>
        <v/>
      </c>
      <c r="H41" s="32" t="str">
        <f aca="false">IF(A41="","",SUM(B41:G41))</f>
        <v/>
      </c>
      <c r="I41" s="33" t="str">
        <f aca="false">IF(OR(A41="",$H$156=0),"",H41/$H$156)</f>
        <v/>
      </c>
      <c r="J41" s="34" t="str">
        <f aca="false">IF(A41="","",IF(G41+F41&gt;0,"Overdue &gt; 90 days – follow up / review provision",IF(E41+D41&gt;0,"Overdue – send reminder","")))</f>
        <v/>
      </c>
    </row>
    <row r="42" customFormat="false" ht="15" hidden="false" customHeight="true" outlineLevel="0" collapsed="false">
      <c r="A42" s="31" t="str">
        <f aca="false">IFERROR(INDEX('AR Invoices'!$A$7:$A$606,MATCH(38,'AR Invoices'!$L$7:$L$606,0)),"")</f>
        <v/>
      </c>
      <c r="B42" s="24" t="str">
        <f aca="false">IF($A42="","",SUMIFS('AR Invoices'!$H$7:$H$606,'AR Invoices'!$A$7:$A$606,$A42,'AR Invoices'!$J$7:$J$606,"Not due"))</f>
        <v/>
      </c>
      <c r="C42" s="24" t="str">
        <f aca="false">IF($A42="","",SUMIFS('AR Invoices'!$H$7:$H$606,'AR Invoices'!$A$7:$A$606,$A42,'AR Invoices'!$J$7:$J$606,"0-30"))</f>
        <v/>
      </c>
      <c r="D42" s="24" t="str">
        <f aca="false">IF($A42="","",SUMIFS('AR Invoices'!$H$7:$H$606,'AR Invoices'!$A$7:$A$606,$A42,'AR Invoices'!$J$7:$J$606,"31-60"))</f>
        <v/>
      </c>
      <c r="E42" s="24" t="str">
        <f aca="false">IF($A42="","",SUMIFS('AR Invoices'!$H$7:$H$606,'AR Invoices'!$A$7:$A$606,$A42,'AR Invoices'!$J$7:$J$606,"61-90"))</f>
        <v/>
      </c>
      <c r="F42" s="24" t="str">
        <f aca="false">IF($A42="","",SUMIFS('AR Invoices'!$H$7:$H$606,'AR Invoices'!$A$7:$A$606,$A42,'AR Invoices'!$J$7:$J$606,"91-180"))</f>
        <v/>
      </c>
      <c r="G42" s="24" t="str">
        <f aca="false">IF($A42="","",SUMIFS('AR Invoices'!$H$7:$H$606,'AR Invoices'!$A$7:$A$606,$A42,'AR Invoices'!$J$7:$J$606,"Over 180"))</f>
        <v/>
      </c>
      <c r="H42" s="32" t="str">
        <f aca="false">IF(A42="","",SUM(B42:G42))</f>
        <v/>
      </c>
      <c r="I42" s="33" t="str">
        <f aca="false">IF(OR(A42="",$H$156=0),"",H42/$H$156)</f>
        <v/>
      </c>
      <c r="J42" s="34" t="str">
        <f aca="false">IF(A42="","",IF(G42+F42&gt;0,"Overdue &gt; 90 days – follow up / review provision",IF(E42+D42&gt;0,"Overdue – send reminder","")))</f>
        <v/>
      </c>
    </row>
    <row r="43" customFormat="false" ht="15" hidden="false" customHeight="true" outlineLevel="0" collapsed="false">
      <c r="A43" s="31" t="str">
        <f aca="false">IFERROR(INDEX('AR Invoices'!$A$7:$A$606,MATCH(39,'AR Invoices'!$L$7:$L$606,0)),"")</f>
        <v/>
      </c>
      <c r="B43" s="24" t="str">
        <f aca="false">IF($A43="","",SUMIFS('AR Invoices'!$H$7:$H$606,'AR Invoices'!$A$7:$A$606,$A43,'AR Invoices'!$J$7:$J$606,"Not due"))</f>
        <v/>
      </c>
      <c r="C43" s="24" t="str">
        <f aca="false">IF($A43="","",SUMIFS('AR Invoices'!$H$7:$H$606,'AR Invoices'!$A$7:$A$606,$A43,'AR Invoices'!$J$7:$J$606,"0-30"))</f>
        <v/>
      </c>
      <c r="D43" s="24" t="str">
        <f aca="false">IF($A43="","",SUMIFS('AR Invoices'!$H$7:$H$606,'AR Invoices'!$A$7:$A$606,$A43,'AR Invoices'!$J$7:$J$606,"31-60"))</f>
        <v/>
      </c>
      <c r="E43" s="24" t="str">
        <f aca="false">IF($A43="","",SUMIFS('AR Invoices'!$H$7:$H$606,'AR Invoices'!$A$7:$A$606,$A43,'AR Invoices'!$J$7:$J$606,"61-90"))</f>
        <v/>
      </c>
      <c r="F43" s="24" t="str">
        <f aca="false">IF($A43="","",SUMIFS('AR Invoices'!$H$7:$H$606,'AR Invoices'!$A$7:$A$606,$A43,'AR Invoices'!$J$7:$J$606,"91-180"))</f>
        <v/>
      </c>
      <c r="G43" s="24" t="str">
        <f aca="false">IF($A43="","",SUMIFS('AR Invoices'!$H$7:$H$606,'AR Invoices'!$A$7:$A$606,$A43,'AR Invoices'!$J$7:$J$606,"Over 180"))</f>
        <v/>
      </c>
      <c r="H43" s="32" t="str">
        <f aca="false">IF(A43="","",SUM(B43:G43))</f>
        <v/>
      </c>
      <c r="I43" s="33" t="str">
        <f aca="false">IF(OR(A43="",$H$156=0),"",H43/$H$156)</f>
        <v/>
      </c>
      <c r="J43" s="34" t="str">
        <f aca="false">IF(A43="","",IF(G43+F43&gt;0,"Overdue &gt; 90 days – follow up / review provision",IF(E43+D43&gt;0,"Overdue – send reminder","")))</f>
        <v/>
      </c>
    </row>
    <row r="44" customFormat="false" ht="15" hidden="false" customHeight="true" outlineLevel="0" collapsed="false">
      <c r="A44" s="31" t="str">
        <f aca="false">IFERROR(INDEX('AR Invoices'!$A$7:$A$606,MATCH(40,'AR Invoices'!$L$7:$L$606,0)),"")</f>
        <v/>
      </c>
      <c r="B44" s="24" t="str">
        <f aca="false">IF($A44="","",SUMIFS('AR Invoices'!$H$7:$H$606,'AR Invoices'!$A$7:$A$606,$A44,'AR Invoices'!$J$7:$J$606,"Not due"))</f>
        <v/>
      </c>
      <c r="C44" s="24" t="str">
        <f aca="false">IF($A44="","",SUMIFS('AR Invoices'!$H$7:$H$606,'AR Invoices'!$A$7:$A$606,$A44,'AR Invoices'!$J$7:$J$606,"0-30"))</f>
        <v/>
      </c>
      <c r="D44" s="24" t="str">
        <f aca="false">IF($A44="","",SUMIFS('AR Invoices'!$H$7:$H$606,'AR Invoices'!$A$7:$A$606,$A44,'AR Invoices'!$J$7:$J$606,"31-60"))</f>
        <v/>
      </c>
      <c r="E44" s="24" t="str">
        <f aca="false">IF($A44="","",SUMIFS('AR Invoices'!$H$7:$H$606,'AR Invoices'!$A$7:$A$606,$A44,'AR Invoices'!$J$7:$J$606,"61-90"))</f>
        <v/>
      </c>
      <c r="F44" s="24" t="str">
        <f aca="false">IF($A44="","",SUMIFS('AR Invoices'!$H$7:$H$606,'AR Invoices'!$A$7:$A$606,$A44,'AR Invoices'!$J$7:$J$606,"91-180"))</f>
        <v/>
      </c>
      <c r="G44" s="24" t="str">
        <f aca="false">IF($A44="","",SUMIFS('AR Invoices'!$H$7:$H$606,'AR Invoices'!$A$7:$A$606,$A44,'AR Invoices'!$J$7:$J$606,"Over 180"))</f>
        <v/>
      </c>
      <c r="H44" s="32" t="str">
        <f aca="false">IF(A44="","",SUM(B44:G44))</f>
        <v/>
      </c>
      <c r="I44" s="33" t="str">
        <f aca="false">IF(OR(A44="",$H$156=0),"",H44/$H$156)</f>
        <v/>
      </c>
      <c r="J44" s="34" t="str">
        <f aca="false">IF(A44="","",IF(G44+F44&gt;0,"Overdue &gt; 90 days – follow up / review provision",IF(E44+D44&gt;0,"Overdue – send reminder","")))</f>
        <v/>
      </c>
    </row>
    <row r="45" customFormat="false" ht="15" hidden="false" customHeight="true" outlineLevel="0" collapsed="false">
      <c r="A45" s="31" t="str">
        <f aca="false">IFERROR(INDEX('AR Invoices'!$A$7:$A$606,MATCH(41,'AR Invoices'!$L$7:$L$606,0)),"")</f>
        <v/>
      </c>
      <c r="B45" s="24" t="str">
        <f aca="false">IF($A45="","",SUMIFS('AR Invoices'!$H$7:$H$606,'AR Invoices'!$A$7:$A$606,$A45,'AR Invoices'!$J$7:$J$606,"Not due"))</f>
        <v/>
      </c>
      <c r="C45" s="24" t="str">
        <f aca="false">IF($A45="","",SUMIFS('AR Invoices'!$H$7:$H$606,'AR Invoices'!$A$7:$A$606,$A45,'AR Invoices'!$J$7:$J$606,"0-30"))</f>
        <v/>
      </c>
      <c r="D45" s="24" t="str">
        <f aca="false">IF($A45="","",SUMIFS('AR Invoices'!$H$7:$H$606,'AR Invoices'!$A$7:$A$606,$A45,'AR Invoices'!$J$7:$J$606,"31-60"))</f>
        <v/>
      </c>
      <c r="E45" s="24" t="str">
        <f aca="false">IF($A45="","",SUMIFS('AR Invoices'!$H$7:$H$606,'AR Invoices'!$A$7:$A$606,$A45,'AR Invoices'!$J$7:$J$606,"61-90"))</f>
        <v/>
      </c>
      <c r="F45" s="24" t="str">
        <f aca="false">IF($A45="","",SUMIFS('AR Invoices'!$H$7:$H$606,'AR Invoices'!$A$7:$A$606,$A45,'AR Invoices'!$J$7:$J$606,"91-180"))</f>
        <v/>
      </c>
      <c r="G45" s="24" t="str">
        <f aca="false">IF($A45="","",SUMIFS('AR Invoices'!$H$7:$H$606,'AR Invoices'!$A$7:$A$606,$A45,'AR Invoices'!$J$7:$J$606,"Over 180"))</f>
        <v/>
      </c>
      <c r="H45" s="32" t="str">
        <f aca="false">IF(A45="","",SUM(B45:G45))</f>
        <v/>
      </c>
      <c r="I45" s="33" t="str">
        <f aca="false">IF(OR(A45="",$H$156=0),"",H45/$H$156)</f>
        <v/>
      </c>
      <c r="J45" s="34" t="str">
        <f aca="false">IF(A45="","",IF(G45+F45&gt;0,"Overdue &gt; 90 days – follow up / review provision",IF(E45+D45&gt;0,"Overdue – send reminder","")))</f>
        <v/>
      </c>
    </row>
    <row r="46" customFormat="false" ht="15" hidden="false" customHeight="true" outlineLevel="0" collapsed="false">
      <c r="A46" s="31" t="str">
        <f aca="false">IFERROR(INDEX('AR Invoices'!$A$7:$A$606,MATCH(42,'AR Invoices'!$L$7:$L$606,0)),"")</f>
        <v/>
      </c>
      <c r="B46" s="24" t="str">
        <f aca="false">IF($A46="","",SUMIFS('AR Invoices'!$H$7:$H$606,'AR Invoices'!$A$7:$A$606,$A46,'AR Invoices'!$J$7:$J$606,"Not due"))</f>
        <v/>
      </c>
      <c r="C46" s="24" t="str">
        <f aca="false">IF($A46="","",SUMIFS('AR Invoices'!$H$7:$H$606,'AR Invoices'!$A$7:$A$606,$A46,'AR Invoices'!$J$7:$J$606,"0-30"))</f>
        <v/>
      </c>
      <c r="D46" s="24" t="str">
        <f aca="false">IF($A46="","",SUMIFS('AR Invoices'!$H$7:$H$606,'AR Invoices'!$A$7:$A$606,$A46,'AR Invoices'!$J$7:$J$606,"31-60"))</f>
        <v/>
      </c>
      <c r="E46" s="24" t="str">
        <f aca="false">IF($A46="","",SUMIFS('AR Invoices'!$H$7:$H$606,'AR Invoices'!$A$7:$A$606,$A46,'AR Invoices'!$J$7:$J$606,"61-90"))</f>
        <v/>
      </c>
      <c r="F46" s="24" t="str">
        <f aca="false">IF($A46="","",SUMIFS('AR Invoices'!$H$7:$H$606,'AR Invoices'!$A$7:$A$606,$A46,'AR Invoices'!$J$7:$J$606,"91-180"))</f>
        <v/>
      </c>
      <c r="G46" s="24" t="str">
        <f aca="false">IF($A46="","",SUMIFS('AR Invoices'!$H$7:$H$606,'AR Invoices'!$A$7:$A$606,$A46,'AR Invoices'!$J$7:$J$606,"Over 180"))</f>
        <v/>
      </c>
      <c r="H46" s="32" t="str">
        <f aca="false">IF(A46="","",SUM(B46:G46))</f>
        <v/>
      </c>
      <c r="I46" s="33" t="str">
        <f aca="false">IF(OR(A46="",$H$156=0),"",H46/$H$156)</f>
        <v/>
      </c>
      <c r="J46" s="34" t="str">
        <f aca="false">IF(A46="","",IF(G46+F46&gt;0,"Overdue &gt; 90 days – follow up / review provision",IF(E46+D46&gt;0,"Overdue – send reminder","")))</f>
        <v/>
      </c>
    </row>
    <row r="47" customFormat="false" ht="15" hidden="false" customHeight="true" outlineLevel="0" collapsed="false">
      <c r="A47" s="31" t="str">
        <f aca="false">IFERROR(INDEX('AR Invoices'!$A$7:$A$606,MATCH(43,'AR Invoices'!$L$7:$L$606,0)),"")</f>
        <v/>
      </c>
      <c r="B47" s="24" t="str">
        <f aca="false">IF($A47="","",SUMIFS('AR Invoices'!$H$7:$H$606,'AR Invoices'!$A$7:$A$606,$A47,'AR Invoices'!$J$7:$J$606,"Not due"))</f>
        <v/>
      </c>
      <c r="C47" s="24" t="str">
        <f aca="false">IF($A47="","",SUMIFS('AR Invoices'!$H$7:$H$606,'AR Invoices'!$A$7:$A$606,$A47,'AR Invoices'!$J$7:$J$606,"0-30"))</f>
        <v/>
      </c>
      <c r="D47" s="24" t="str">
        <f aca="false">IF($A47="","",SUMIFS('AR Invoices'!$H$7:$H$606,'AR Invoices'!$A$7:$A$606,$A47,'AR Invoices'!$J$7:$J$606,"31-60"))</f>
        <v/>
      </c>
      <c r="E47" s="24" t="str">
        <f aca="false">IF($A47="","",SUMIFS('AR Invoices'!$H$7:$H$606,'AR Invoices'!$A$7:$A$606,$A47,'AR Invoices'!$J$7:$J$606,"61-90"))</f>
        <v/>
      </c>
      <c r="F47" s="24" t="str">
        <f aca="false">IF($A47="","",SUMIFS('AR Invoices'!$H$7:$H$606,'AR Invoices'!$A$7:$A$606,$A47,'AR Invoices'!$J$7:$J$606,"91-180"))</f>
        <v/>
      </c>
      <c r="G47" s="24" t="str">
        <f aca="false">IF($A47="","",SUMIFS('AR Invoices'!$H$7:$H$606,'AR Invoices'!$A$7:$A$606,$A47,'AR Invoices'!$J$7:$J$606,"Over 180"))</f>
        <v/>
      </c>
      <c r="H47" s="32" t="str">
        <f aca="false">IF(A47="","",SUM(B47:G47))</f>
        <v/>
      </c>
      <c r="I47" s="33" t="str">
        <f aca="false">IF(OR(A47="",$H$156=0),"",H47/$H$156)</f>
        <v/>
      </c>
      <c r="J47" s="34" t="str">
        <f aca="false">IF(A47="","",IF(G47+F47&gt;0,"Overdue &gt; 90 days – follow up / review provision",IF(E47+D47&gt;0,"Overdue – send reminder","")))</f>
        <v/>
      </c>
    </row>
    <row r="48" customFormat="false" ht="15" hidden="false" customHeight="true" outlineLevel="0" collapsed="false">
      <c r="A48" s="31" t="str">
        <f aca="false">IFERROR(INDEX('AR Invoices'!$A$7:$A$606,MATCH(44,'AR Invoices'!$L$7:$L$606,0)),"")</f>
        <v/>
      </c>
      <c r="B48" s="24" t="str">
        <f aca="false">IF($A48="","",SUMIFS('AR Invoices'!$H$7:$H$606,'AR Invoices'!$A$7:$A$606,$A48,'AR Invoices'!$J$7:$J$606,"Not due"))</f>
        <v/>
      </c>
      <c r="C48" s="24" t="str">
        <f aca="false">IF($A48="","",SUMIFS('AR Invoices'!$H$7:$H$606,'AR Invoices'!$A$7:$A$606,$A48,'AR Invoices'!$J$7:$J$606,"0-30"))</f>
        <v/>
      </c>
      <c r="D48" s="24" t="str">
        <f aca="false">IF($A48="","",SUMIFS('AR Invoices'!$H$7:$H$606,'AR Invoices'!$A$7:$A$606,$A48,'AR Invoices'!$J$7:$J$606,"31-60"))</f>
        <v/>
      </c>
      <c r="E48" s="24" t="str">
        <f aca="false">IF($A48="","",SUMIFS('AR Invoices'!$H$7:$H$606,'AR Invoices'!$A$7:$A$606,$A48,'AR Invoices'!$J$7:$J$606,"61-90"))</f>
        <v/>
      </c>
      <c r="F48" s="24" t="str">
        <f aca="false">IF($A48="","",SUMIFS('AR Invoices'!$H$7:$H$606,'AR Invoices'!$A$7:$A$606,$A48,'AR Invoices'!$J$7:$J$606,"91-180"))</f>
        <v/>
      </c>
      <c r="G48" s="24" t="str">
        <f aca="false">IF($A48="","",SUMIFS('AR Invoices'!$H$7:$H$606,'AR Invoices'!$A$7:$A$606,$A48,'AR Invoices'!$J$7:$J$606,"Over 180"))</f>
        <v/>
      </c>
      <c r="H48" s="32" t="str">
        <f aca="false">IF(A48="","",SUM(B48:G48))</f>
        <v/>
      </c>
      <c r="I48" s="33" t="str">
        <f aca="false">IF(OR(A48="",$H$156=0),"",H48/$H$156)</f>
        <v/>
      </c>
      <c r="J48" s="34" t="str">
        <f aca="false">IF(A48="","",IF(G48+F48&gt;0,"Overdue &gt; 90 days – follow up / review provision",IF(E48+D48&gt;0,"Overdue – send reminder","")))</f>
        <v/>
      </c>
    </row>
    <row r="49" customFormat="false" ht="15" hidden="false" customHeight="true" outlineLevel="0" collapsed="false">
      <c r="A49" s="31" t="str">
        <f aca="false">IFERROR(INDEX('AR Invoices'!$A$7:$A$606,MATCH(45,'AR Invoices'!$L$7:$L$606,0)),"")</f>
        <v/>
      </c>
      <c r="B49" s="24" t="str">
        <f aca="false">IF($A49="","",SUMIFS('AR Invoices'!$H$7:$H$606,'AR Invoices'!$A$7:$A$606,$A49,'AR Invoices'!$J$7:$J$606,"Not due"))</f>
        <v/>
      </c>
      <c r="C49" s="24" t="str">
        <f aca="false">IF($A49="","",SUMIFS('AR Invoices'!$H$7:$H$606,'AR Invoices'!$A$7:$A$606,$A49,'AR Invoices'!$J$7:$J$606,"0-30"))</f>
        <v/>
      </c>
      <c r="D49" s="24" t="str">
        <f aca="false">IF($A49="","",SUMIFS('AR Invoices'!$H$7:$H$606,'AR Invoices'!$A$7:$A$606,$A49,'AR Invoices'!$J$7:$J$606,"31-60"))</f>
        <v/>
      </c>
      <c r="E49" s="24" t="str">
        <f aca="false">IF($A49="","",SUMIFS('AR Invoices'!$H$7:$H$606,'AR Invoices'!$A$7:$A$606,$A49,'AR Invoices'!$J$7:$J$606,"61-90"))</f>
        <v/>
      </c>
      <c r="F49" s="24" t="str">
        <f aca="false">IF($A49="","",SUMIFS('AR Invoices'!$H$7:$H$606,'AR Invoices'!$A$7:$A$606,$A49,'AR Invoices'!$J$7:$J$606,"91-180"))</f>
        <v/>
      </c>
      <c r="G49" s="24" t="str">
        <f aca="false">IF($A49="","",SUMIFS('AR Invoices'!$H$7:$H$606,'AR Invoices'!$A$7:$A$606,$A49,'AR Invoices'!$J$7:$J$606,"Over 180"))</f>
        <v/>
      </c>
      <c r="H49" s="32" t="str">
        <f aca="false">IF(A49="","",SUM(B49:G49))</f>
        <v/>
      </c>
      <c r="I49" s="33" t="str">
        <f aca="false">IF(OR(A49="",$H$156=0),"",H49/$H$156)</f>
        <v/>
      </c>
      <c r="J49" s="34" t="str">
        <f aca="false">IF(A49="","",IF(G49+F49&gt;0,"Overdue &gt; 90 days – follow up / review provision",IF(E49+D49&gt;0,"Overdue – send reminder","")))</f>
        <v/>
      </c>
    </row>
    <row r="50" customFormat="false" ht="15" hidden="false" customHeight="true" outlineLevel="0" collapsed="false">
      <c r="A50" s="31" t="str">
        <f aca="false">IFERROR(INDEX('AR Invoices'!$A$7:$A$606,MATCH(46,'AR Invoices'!$L$7:$L$606,0)),"")</f>
        <v/>
      </c>
      <c r="B50" s="24" t="str">
        <f aca="false">IF($A50="","",SUMIFS('AR Invoices'!$H$7:$H$606,'AR Invoices'!$A$7:$A$606,$A50,'AR Invoices'!$J$7:$J$606,"Not due"))</f>
        <v/>
      </c>
      <c r="C50" s="24" t="str">
        <f aca="false">IF($A50="","",SUMIFS('AR Invoices'!$H$7:$H$606,'AR Invoices'!$A$7:$A$606,$A50,'AR Invoices'!$J$7:$J$606,"0-30"))</f>
        <v/>
      </c>
      <c r="D50" s="24" t="str">
        <f aca="false">IF($A50="","",SUMIFS('AR Invoices'!$H$7:$H$606,'AR Invoices'!$A$7:$A$606,$A50,'AR Invoices'!$J$7:$J$606,"31-60"))</f>
        <v/>
      </c>
      <c r="E50" s="24" t="str">
        <f aca="false">IF($A50="","",SUMIFS('AR Invoices'!$H$7:$H$606,'AR Invoices'!$A$7:$A$606,$A50,'AR Invoices'!$J$7:$J$606,"61-90"))</f>
        <v/>
      </c>
      <c r="F50" s="24" t="str">
        <f aca="false">IF($A50="","",SUMIFS('AR Invoices'!$H$7:$H$606,'AR Invoices'!$A$7:$A$606,$A50,'AR Invoices'!$J$7:$J$606,"91-180"))</f>
        <v/>
      </c>
      <c r="G50" s="24" t="str">
        <f aca="false">IF($A50="","",SUMIFS('AR Invoices'!$H$7:$H$606,'AR Invoices'!$A$7:$A$606,$A50,'AR Invoices'!$J$7:$J$606,"Over 180"))</f>
        <v/>
      </c>
      <c r="H50" s="32" t="str">
        <f aca="false">IF(A50="","",SUM(B50:G50))</f>
        <v/>
      </c>
      <c r="I50" s="33" t="str">
        <f aca="false">IF(OR(A50="",$H$156=0),"",H50/$H$156)</f>
        <v/>
      </c>
      <c r="J50" s="34" t="str">
        <f aca="false">IF(A50="","",IF(G50+F50&gt;0,"Overdue &gt; 90 days – follow up / review provision",IF(E50+D50&gt;0,"Overdue – send reminder","")))</f>
        <v/>
      </c>
    </row>
    <row r="51" customFormat="false" ht="15" hidden="false" customHeight="true" outlineLevel="0" collapsed="false">
      <c r="A51" s="31" t="str">
        <f aca="false">IFERROR(INDEX('AR Invoices'!$A$7:$A$606,MATCH(47,'AR Invoices'!$L$7:$L$606,0)),"")</f>
        <v/>
      </c>
      <c r="B51" s="24" t="str">
        <f aca="false">IF($A51="","",SUMIFS('AR Invoices'!$H$7:$H$606,'AR Invoices'!$A$7:$A$606,$A51,'AR Invoices'!$J$7:$J$606,"Not due"))</f>
        <v/>
      </c>
      <c r="C51" s="24" t="str">
        <f aca="false">IF($A51="","",SUMIFS('AR Invoices'!$H$7:$H$606,'AR Invoices'!$A$7:$A$606,$A51,'AR Invoices'!$J$7:$J$606,"0-30"))</f>
        <v/>
      </c>
      <c r="D51" s="24" t="str">
        <f aca="false">IF($A51="","",SUMIFS('AR Invoices'!$H$7:$H$606,'AR Invoices'!$A$7:$A$606,$A51,'AR Invoices'!$J$7:$J$606,"31-60"))</f>
        <v/>
      </c>
      <c r="E51" s="24" t="str">
        <f aca="false">IF($A51="","",SUMIFS('AR Invoices'!$H$7:$H$606,'AR Invoices'!$A$7:$A$606,$A51,'AR Invoices'!$J$7:$J$606,"61-90"))</f>
        <v/>
      </c>
      <c r="F51" s="24" t="str">
        <f aca="false">IF($A51="","",SUMIFS('AR Invoices'!$H$7:$H$606,'AR Invoices'!$A$7:$A$606,$A51,'AR Invoices'!$J$7:$J$606,"91-180"))</f>
        <v/>
      </c>
      <c r="G51" s="24" t="str">
        <f aca="false">IF($A51="","",SUMIFS('AR Invoices'!$H$7:$H$606,'AR Invoices'!$A$7:$A$606,$A51,'AR Invoices'!$J$7:$J$606,"Over 180"))</f>
        <v/>
      </c>
      <c r="H51" s="32" t="str">
        <f aca="false">IF(A51="","",SUM(B51:G51))</f>
        <v/>
      </c>
      <c r="I51" s="33" t="str">
        <f aca="false">IF(OR(A51="",$H$156=0),"",H51/$H$156)</f>
        <v/>
      </c>
      <c r="J51" s="34" t="str">
        <f aca="false">IF(A51="","",IF(G51+F51&gt;0,"Overdue &gt; 90 days – follow up / review provision",IF(E51+D51&gt;0,"Overdue – send reminder","")))</f>
        <v/>
      </c>
    </row>
    <row r="52" customFormat="false" ht="15" hidden="false" customHeight="true" outlineLevel="0" collapsed="false">
      <c r="A52" s="31" t="str">
        <f aca="false">IFERROR(INDEX('AR Invoices'!$A$7:$A$606,MATCH(48,'AR Invoices'!$L$7:$L$606,0)),"")</f>
        <v/>
      </c>
      <c r="B52" s="24" t="str">
        <f aca="false">IF($A52="","",SUMIFS('AR Invoices'!$H$7:$H$606,'AR Invoices'!$A$7:$A$606,$A52,'AR Invoices'!$J$7:$J$606,"Not due"))</f>
        <v/>
      </c>
      <c r="C52" s="24" t="str">
        <f aca="false">IF($A52="","",SUMIFS('AR Invoices'!$H$7:$H$606,'AR Invoices'!$A$7:$A$606,$A52,'AR Invoices'!$J$7:$J$606,"0-30"))</f>
        <v/>
      </c>
      <c r="D52" s="24" t="str">
        <f aca="false">IF($A52="","",SUMIFS('AR Invoices'!$H$7:$H$606,'AR Invoices'!$A$7:$A$606,$A52,'AR Invoices'!$J$7:$J$606,"31-60"))</f>
        <v/>
      </c>
      <c r="E52" s="24" t="str">
        <f aca="false">IF($A52="","",SUMIFS('AR Invoices'!$H$7:$H$606,'AR Invoices'!$A$7:$A$606,$A52,'AR Invoices'!$J$7:$J$606,"61-90"))</f>
        <v/>
      </c>
      <c r="F52" s="24" t="str">
        <f aca="false">IF($A52="","",SUMIFS('AR Invoices'!$H$7:$H$606,'AR Invoices'!$A$7:$A$606,$A52,'AR Invoices'!$J$7:$J$606,"91-180"))</f>
        <v/>
      </c>
      <c r="G52" s="24" t="str">
        <f aca="false">IF($A52="","",SUMIFS('AR Invoices'!$H$7:$H$606,'AR Invoices'!$A$7:$A$606,$A52,'AR Invoices'!$J$7:$J$606,"Over 180"))</f>
        <v/>
      </c>
      <c r="H52" s="32" t="str">
        <f aca="false">IF(A52="","",SUM(B52:G52))</f>
        <v/>
      </c>
      <c r="I52" s="33" t="str">
        <f aca="false">IF(OR(A52="",$H$156=0),"",H52/$H$156)</f>
        <v/>
      </c>
      <c r="J52" s="34" t="str">
        <f aca="false">IF(A52="","",IF(G52+F52&gt;0,"Overdue &gt; 90 days – follow up / review provision",IF(E52+D52&gt;0,"Overdue – send reminder","")))</f>
        <v/>
      </c>
    </row>
    <row r="53" customFormat="false" ht="15" hidden="false" customHeight="true" outlineLevel="0" collapsed="false">
      <c r="A53" s="31" t="str">
        <f aca="false">IFERROR(INDEX('AR Invoices'!$A$7:$A$606,MATCH(49,'AR Invoices'!$L$7:$L$606,0)),"")</f>
        <v/>
      </c>
      <c r="B53" s="24" t="str">
        <f aca="false">IF($A53="","",SUMIFS('AR Invoices'!$H$7:$H$606,'AR Invoices'!$A$7:$A$606,$A53,'AR Invoices'!$J$7:$J$606,"Not due"))</f>
        <v/>
      </c>
      <c r="C53" s="24" t="str">
        <f aca="false">IF($A53="","",SUMIFS('AR Invoices'!$H$7:$H$606,'AR Invoices'!$A$7:$A$606,$A53,'AR Invoices'!$J$7:$J$606,"0-30"))</f>
        <v/>
      </c>
      <c r="D53" s="24" t="str">
        <f aca="false">IF($A53="","",SUMIFS('AR Invoices'!$H$7:$H$606,'AR Invoices'!$A$7:$A$606,$A53,'AR Invoices'!$J$7:$J$606,"31-60"))</f>
        <v/>
      </c>
      <c r="E53" s="24" t="str">
        <f aca="false">IF($A53="","",SUMIFS('AR Invoices'!$H$7:$H$606,'AR Invoices'!$A$7:$A$606,$A53,'AR Invoices'!$J$7:$J$606,"61-90"))</f>
        <v/>
      </c>
      <c r="F53" s="24" t="str">
        <f aca="false">IF($A53="","",SUMIFS('AR Invoices'!$H$7:$H$606,'AR Invoices'!$A$7:$A$606,$A53,'AR Invoices'!$J$7:$J$606,"91-180"))</f>
        <v/>
      </c>
      <c r="G53" s="24" t="str">
        <f aca="false">IF($A53="","",SUMIFS('AR Invoices'!$H$7:$H$606,'AR Invoices'!$A$7:$A$606,$A53,'AR Invoices'!$J$7:$J$606,"Over 180"))</f>
        <v/>
      </c>
      <c r="H53" s="32" t="str">
        <f aca="false">IF(A53="","",SUM(B53:G53))</f>
        <v/>
      </c>
      <c r="I53" s="33" t="str">
        <f aca="false">IF(OR(A53="",$H$156=0),"",H53/$H$156)</f>
        <v/>
      </c>
      <c r="J53" s="34" t="str">
        <f aca="false">IF(A53="","",IF(G53+F53&gt;0,"Overdue &gt; 90 days – follow up / review provision",IF(E53+D53&gt;0,"Overdue – send reminder","")))</f>
        <v/>
      </c>
    </row>
    <row r="54" customFormat="false" ht="15" hidden="false" customHeight="true" outlineLevel="0" collapsed="false">
      <c r="A54" s="31" t="str">
        <f aca="false">IFERROR(INDEX('AR Invoices'!$A$7:$A$606,MATCH(50,'AR Invoices'!$L$7:$L$606,0)),"")</f>
        <v/>
      </c>
      <c r="B54" s="24" t="str">
        <f aca="false">IF($A54="","",SUMIFS('AR Invoices'!$H$7:$H$606,'AR Invoices'!$A$7:$A$606,$A54,'AR Invoices'!$J$7:$J$606,"Not due"))</f>
        <v/>
      </c>
      <c r="C54" s="24" t="str">
        <f aca="false">IF($A54="","",SUMIFS('AR Invoices'!$H$7:$H$606,'AR Invoices'!$A$7:$A$606,$A54,'AR Invoices'!$J$7:$J$606,"0-30"))</f>
        <v/>
      </c>
      <c r="D54" s="24" t="str">
        <f aca="false">IF($A54="","",SUMIFS('AR Invoices'!$H$7:$H$606,'AR Invoices'!$A$7:$A$606,$A54,'AR Invoices'!$J$7:$J$606,"31-60"))</f>
        <v/>
      </c>
      <c r="E54" s="24" t="str">
        <f aca="false">IF($A54="","",SUMIFS('AR Invoices'!$H$7:$H$606,'AR Invoices'!$A$7:$A$606,$A54,'AR Invoices'!$J$7:$J$606,"61-90"))</f>
        <v/>
      </c>
      <c r="F54" s="24" t="str">
        <f aca="false">IF($A54="","",SUMIFS('AR Invoices'!$H$7:$H$606,'AR Invoices'!$A$7:$A$606,$A54,'AR Invoices'!$J$7:$J$606,"91-180"))</f>
        <v/>
      </c>
      <c r="G54" s="24" t="str">
        <f aca="false">IF($A54="","",SUMIFS('AR Invoices'!$H$7:$H$606,'AR Invoices'!$A$7:$A$606,$A54,'AR Invoices'!$J$7:$J$606,"Over 180"))</f>
        <v/>
      </c>
      <c r="H54" s="32" t="str">
        <f aca="false">IF(A54="","",SUM(B54:G54))</f>
        <v/>
      </c>
      <c r="I54" s="33" t="str">
        <f aca="false">IF(OR(A54="",$H$156=0),"",H54/$H$156)</f>
        <v/>
      </c>
      <c r="J54" s="34" t="str">
        <f aca="false">IF(A54="","",IF(G54+F54&gt;0,"Overdue &gt; 90 days – follow up / review provision",IF(E54+D54&gt;0,"Overdue – send reminder","")))</f>
        <v/>
      </c>
    </row>
    <row r="55" customFormat="false" ht="15" hidden="false" customHeight="true" outlineLevel="0" collapsed="false">
      <c r="A55" s="31" t="str">
        <f aca="false">IFERROR(INDEX('AR Invoices'!$A$7:$A$606,MATCH(51,'AR Invoices'!$L$7:$L$606,0)),"")</f>
        <v/>
      </c>
      <c r="B55" s="24" t="str">
        <f aca="false">IF($A55="","",SUMIFS('AR Invoices'!$H$7:$H$606,'AR Invoices'!$A$7:$A$606,$A55,'AR Invoices'!$J$7:$J$606,"Not due"))</f>
        <v/>
      </c>
      <c r="C55" s="24" t="str">
        <f aca="false">IF($A55="","",SUMIFS('AR Invoices'!$H$7:$H$606,'AR Invoices'!$A$7:$A$606,$A55,'AR Invoices'!$J$7:$J$606,"0-30"))</f>
        <v/>
      </c>
      <c r="D55" s="24" t="str">
        <f aca="false">IF($A55="","",SUMIFS('AR Invoices'!$H$7:$H$606,'AR Invoices'!$A$7:$A$606,$A55,'AR Invoices'!$J$7:$J$606,"31-60"))</f>
        <v/>
      </c>
      <c r="E55" s="24" t="str">
        <f aca="false">IF($A55="","",SUMIFS('AR Invoices'!$H$7:$H$606,'AR Invoices'!$A$7:$A$606,$A55,'AR Invoices'!$J$7:$J$606,"61-90"))</f>
        <v/>
      </c>
      <c r="F55" s="24" t="str">
        <f aca="false">IF($A55="","",SUMIFS('AR Invoices'!$H$7:$H$606,'AR Invoices'!$A$7:$A$606,$A55,'AR Invoices'!$J$7:$J$606,"91-180"))</f>
        <v/>
      </c>
      <c r="G55" s="24" t="str">
        <f aca="false">IF($A55="","",SUMIFS('AR Invoices'!$H$7:$H$606,'AR Invoices'!$A$7:$A$606,$A55,'AR Invoices'!$J$7:$J$606,"Over 180"))</f>
        <v/>
      </c>
      <c r="H55" s="32" t="str">
        <f aca="false">IF(A55="","",SUM(B55:G55))</f>
        <v/>
      </c>
      <c r="I55" s="33" t="str">
        <f aca="false">IF(OR(A55="",$H$156=0),"",H55/$H$156)</f>
        <v/>
      </c>
      <c r="J55" s="34" t="str">
        <f aca="false">IF(A55="","",IF(G55+F55&gt;0,"Overdue &gt; 90 days – follow up / review provision",IF(E55+D55&gt;0,"Overdue – send reminder","")))</f>
        <v/>
      </c>
    </row>
    <row r="56" customFormat="false" ht="15" hidden="false" customHeight="true" outlineLevel="0" collapsed="false">
      <c r="A56" s="31" t="str">
        <f aca="false">IFERROR(INDEX('AR Invoices'!$A$7:$A$606,MATCH(52,'AR Invoices'!$L$7:$L$606,0)),"")</f>
        <v/>
      </c>
      <c r="B56" s="24" t="str">
        <f aca="false">IF($A56="","",SUMIFS('AR Invoices'!$H$7:$H$606,'AR Invoices'!$A$7:$A$606,$A56,'AR Invoices'!$J$7:$J$606,"Not due"))</f>
        <v/>
      </c>
      <c r="C56" s="24" t="str">
        <f aca="false">IF($A56="","",SUMIFS('AR Invoices'!$H$7:$H$606,'AR Invoices'!$A$7:$A$606,$A56,'AR Invoices'!$J$7:$J$606,"0-30"))</f>
        <v/>
      </c>
      <c r="D56" s="24" t="str">
        <f aca="false">IF($A56="","",SUMIFS('AR Invoices'!$H$7:$H$606,'AR Invoices'!$A$7:$A$606,$A56,'AR Invoices'!$J$7:$J$606,"31-60"))</f>
        <v/>
      </c>
      <c r="E56" s="24" t="str">
        <f aca="false">IF($A56="","",SUMIFS('AR Invoices'!$H$7:$H$606,'AR Invoices'!$A$7:$A$606,$A56,'AR Invoices'!$J$7:$J$606,"61-90"))</f>
        <v/>
      </c>
      <c r="F56" s="24" t="str">
        <f aca="false">IF($A56="","",SUMIFS('AR Invoices'!$H$7:$H$606,'AR Invoices'!$A$7:$A$606,$A56,'AR Invoices'!$J$7:$J$606,"91-180"))</f>
        <v/>
      </c>
      <c r="G56" s="24" t="str">
        <f aca="false">IF($A56="","",SUMIFS('AR Invoices'!$H$7:$H$606,'AR Invoices'!$A$7:$A$606,$A56,'AR Invoices'!$J$7:$J$606,"Over 180"))</f>
        <v/>
      </c>
      <c r="H56" s="32" t="str">
        <f aca="false">IF(A56="","",SUM(B56:G56))</f>
        <v/>
      </c>
      <c r="I56" s="33" t="str">
        <f aca="false">IF(OR(A56="",$H$156=0),"",H56/$H$156)</f>
        <v/>
      </c>
      <c r="J56" s="34" t="str">
        <f aca="false">IF(A56="","",IF(G56+F56&gt;0,"Overdue &gt; 90 days – follow up / review provision",IF(E56+D56&gt;0,"Overdue – send reminder","")))</f>
        <v/>
      </c>
    </row>
    <row r="57" customFormat="false" ht="15" hidden="false" customHeight="true" outlineLevel="0" collapsed="false">
      <c r="A57" s="31" t="str">
        <f aca="false">IFERROR(INDEX('AR Invoices'!$A$7:$A$606,MATCH(53,'AR Invoices'!$L$7:$L$606,0)),"")</f>
        <v/>
      </c>
      <c r="B57" s="24" t="str">
        <f aca="false">IF($A57="","",SUMIFS('AR Invoices'!$H$7:$H$606,'AR Invoices'!$A$7:$A$606,$A57,'AR Invoices'!$J$7:$J$606,"Not due"))</f>
        <v/>
      </c>
      <c r="C57" s="24" t="str">
        <f aca="false">IF($A57="","",SUMIFS('AR Invoices'!$H$7:$H$606,'AR Invoices'!$A$7:$A$606,$A57,'AR Invoices'!$J$7:$J$606,"0-30"))</f>
        <v/>
      </c>
      <c r="D57" s="24" t="str">
        <f aca="false">IF($A57="","",SUMIFS('AR Invoices'!$H$7:$H$606,'AR Invoices'!$A$7:$A$606,$A57,'AR Invoices'!$J$7:$J$606,"31-60"))</f>
        <v/>
      </c>
      <c r="E57" s="24" t="str">
        <f aca="false">IF($A57="","",SUMIFS('AR Invoices'!$H$7:$H$606,'AR Invoices'!$A$7:$A$606,$A57,'AR Invoices'!$J$7:$J$606,"61-90"))</f>
        <v/>
      </c>
      <c r="F57" s="24" t="str">
        <f aca="false">IF($A57="","",SUMIFS('AR Invoices'!$H$7:$H$606,'AR Invoices'!$A$7:$A$606,$A57,'AR Invoices'!$J$7:$J$606,"91-180"))</f>
        <v/>
      </c>
      <c r="G57" s="24" t="str">
        <f aca="false">IF($A57="","",SUMIFS('AR Invoices'!$H$7:$H$606,'AR Invoices'!$A$7:$A$606,$A57,'AR Invoices'!$J$7:$J$606,"Over 180"))</f>
        <v/>
      </c>
      <c r="H57" s="32" t="str">
        <f aca="false">IF(A57="","",SUM(B57:G57))</f>
        <v/>
      </c>
      <c r="I57" s="33" t="str">
        <f aca="false">IF(OR(A57="",$H$156=0),"",H57/$H$156)</f>
        <v/>
      </c>
      <c r="J57" s="34" t="str">
        <f aca="false">IF(A57="","",IF(G57+F57&gt;0,"Overdue &gt; 90 days – follow up / review provision",IF(E57+D57&gt;0,"Overdue – send reminder","")))</f>
        <v/>
      </c>
    </row>
    <row r="58" customFormat="false" ht="15" hidden="false" customHeight="true" outlineLevel="0" collapsed="false">
      <c r="A58" s="31" t="str">
        <f aca="false">IFERROR(INDEX('AR Invoices'!$A$7:$A$606,MATCH(54,'AR Invoices'!$L$7:$L$606,0)),"")</f>
        <v/>
      </c>
      <c r="B58" s="24" t="str">
        <f aca="false">IF($A58="","",SUMIFS('AR Invoices'!$H$7:$H$606,'AR Invoices'!$A$7:$A$606,$A58,'AR Invoices'!$J$7:$J$606,"Not due"))</f>
        <v/>
      </c>
      <c r="C58" s="24" t="str">
        <f aca="false">IF($A58="","",SUMIFS('AR Invoices'!$H$7:$H$606,'AR Invoices'!$A$7:$A$606,$A58,'AR Invoices'!$J$7:$J$606,"0-30"))</f>
        <v/>
      </c>
      <c r="D58" s="24" t="str">
        <f aca="false">IF($A58="","",SUMIFS('AR Invoices'!$H$7:$H$606,'AR Invoices'!$A$7:$A$606,$A58,'AR Invoices'!$J$7:$J$606,"31-60"))</f>
        <v/>
      </c>
      <c r="E58" s="24" t="str">
        <f aca="false">IF($A58="","",SUMIFS('AR Invoices'!$H$7:$H$606,'AR Invoices'!$A$7:$A$606,$A58,'AR Invoices'!$J$7:$J$606,"61-90"))</f>
        <v/>
      </c>
      <c r="F58" s="24" t="str">
        <f aca="false">IF($A58="","",SUMIFS('AR Invoices'!$H$7:$H$606,'AR Invoices'!$A$7:$A$606,$A58,'AR Invoices'!$J$7:$J$606,"91-180"))</f>
        <v/>
      </c>
      <c r="G58" s="24" t="str">
        <f aca="false">IF($A58="","",SUMIFS('AR Invoices'!$H$7:$H$606,'AR Invoices'!$A$7:$A$606,$A58,'AR Invoices'!$J$7:$J$606,"Over 180"))</f>
        <v/>
      </c>
      <c r="H58" s="32" t="str">
        <f aca="false">IF(A58="","",SUM(B58:G58))</f>
        <v/>
      </c>
      <c r="I58" s="33" t="str">
        <f aca="false">IF(OR(A58="",$H$156=0),"",H58/$H$156)</f>
        <v/>
      </c>
      <c r="J58" s="34" t="str">
        <f aca="false">IF(A58="","",IF(G58+F58&gt;0,"Overdue &gt; 90 days – follow up / review provision",IF(E58+D58&gt;0,"Overdue – send reminder","")))</f>
        <v/>
      </c>
    </row>
    <row r="59" customFormat="false" ht="15" hidden="false" customHeight="true" outlineLevel="0" collapsed="false">
      <c r="A59" s="31" t="str">
        <f aca="false">IFERROR(INDEX('AR Invoices'!$A$7:$A$606,MATCH(55,'AR Invoices'!$L$7:$L$606,0)),"")</f>
        <v/>
      </c>
      <c r="B59" s="24" t="str">
        <f aca="false">IF($A59="","",SUMIFS('AR Invoices'!$H$7:$H$606,'AR Invoices'!$A$7:$A$606,$A59,'AR Invoices'!$J$7:$J$606,"Not due"))</f>
        <v/>
      </c>
      <c r="C59" s="24" t="str">
        <f aca="false">IF($A59="","",SUMIFS('AR Invoices'!$H$7:$H$606,'AR Invoices'!$A$7:$A$606,$A59,'AR Invoices'!$J$7:$J$606,"0-30"))</f>
        <v/>
      </c>
      <c r="D59" s="24" t="str">
        <f aca="false">IF($A59="","",SUMIFS('AR Invoices'!$H$7:$H$606,'AR Invoices'!$A$7:$A$606,$A59,'AR Invoices'!$J$7:$J$606,"31-60"))</f>
        <v/>
      </c>
      <c r="E59" s="24" t="str">
        <f aca="false">IF($A59="","",SUMIFS('AR Invoices'!$H$7:$H$606,'AR Invoices'!$A$7:$A$606,$A59,'AR Invoices'!$J$7:$J$606,"61-90"))</f>
        <v/>
      </c>
      <c r="F59" s="24" t="str">
        <f aca="false">IF($A59="","",SUMIFS('AR Invoices'!$H$7:$H$606,'AR Invoices'!$A$7:$A$606,$A59,'AR Invoices'!$J$7:$J$606,"91-180"))</f>
        <v/>
      </c>
      <c r="G59" s="24" t="str">
        <f aca="false">IF($A59="","",SUMIFS('AR Invoices'!$H$7:$H$606,'AR Invoices'!$A$7:$A$606,$A59,'AR Invoices'!$J$7:$J$606,"Over 180"))</f>
        <v/>
      </c>
      <c r="H59" s="32" t="str">
        <f aca="false">IF(A59="","",SUM(B59:G59))</f>
        <v/>
      </c>
      <c r="I59" s="33" t="str">
        <f aca="false">IF(OR(A59="",$H$156=0),"",H59/$H$156)</f>
        <v/>
      </c>
      <c r="J59" s="34" t="str">
        <f aca="false">IF(A59="","",IF(G59+F59&gt;0,"Overdue &gt; 90 days – follow up / review provision",IF(E59+D59&gt;0,"Overdue – send reminder","")))</f>
        <v/>
      </c>
    </row>
    <row r="60" customFormat="false" ht="15" hidden="false" customHeight="true" outlineLevel="0" collapsed="false">
      <c r="A60" s="31" t="str">
        <f aca="false">IFERROR(INDEX('AR Invoices'!$A$7:$A$606,MATCH(56,'AR Invoices'!$L$7:$L$606,0)),"")</f>
        <v/>
      </c>
      <c r="B60" s="24" t="str">
        <f aca="false">IF($A60="","",SUMIFS('AR Invoices'!$H$7:$H$606,'AR Invoices'!$A$7:$A$606,$A60,'AR Invoices'!$J$7:$J$606,"Not due"))</f>
        <v/>
      </c>
      <c r="C60" s="24" t="str">
        <f aca="false">IF($A60="","",SUMIFS('AR Invoices'!$H$7:$H$606,'AR Invoices'!$A$7:$A$606,$A60,'AR Invoices'!$J$7:$J$606,"0-30"))</f>
        <v/>
      </c>
      <c r="D60" s="24" t="str">
        <f aca="false">IF($A60="","",SUMIFS('AR Invoices'!$H$7:$H$606,'AR Invoices'!$A$7:$A$606,$A60,'AR Invoices'!$J$7:$J$606,"31-60"))</f>
        <v/>
      </c>
      <c r="E60" s="24" t="str">
        <f aca="false">IF($A60="","",SUMIFS('AR Invoices'!$H$7:$H$606,'AR Invoices'!$A$7:$A$606,$A60,'AR Invoices'!$J$7:$J$606,"61-90"))</f>
        <v/>
      </c>
      <c r="F60" s="24" t="str">
        <f aca="false">IF($A60="","",SUMIFS('AR Invoices'!$H$7:$H$606,'AR Invoices'!$A$7:$A$606,$A60,'AR Invoices'!$J$7:$J$606,"91-180"))</f>
        <v/>
      </c>
      <c r="G60" s="24" t="str">
        <f aca="false">IF($A60="","",SUMIFS('AR Invoices'!$H$7:$H$606,'AR Invoices'!$A$7:$A$606,$A60,'AR Invoices'!$J$7:$J$606,"Over 180"))</f>
        <v/>
      </c>
      <c r="H60" s="32" t="str">
        <f aca="false">IF(A60="","",SUM(B60:G60))</f>
        <v/>
      </c>
      <c r="I60" s="33" t="str">
        <f aca="false">IF(OR(A60="",$H$156=0),"",H60/$H$156)</f>
        <v/>
      </c>
      <c r="J60" s="34" t="str">
        <f aca="false">IF(A60="","",IF(G60+F60&gt;0,"Overdue &gt; 90 days – follow up / review provision",IF(E60+D60&gt;0,"Overdue – send reminder","")))</f>
        <v/>
      </c>
    </row>
    <row r="61" customFormat="false" ht="15" hidden="false" customHeight="true" outlineLevel="0" collapsed="false">
      <c r="A61" s="31" t="str">
        <f aca="false">IFERROR(INDEX('AR Invoices'!$A$7:$A$606,MATCH(57,'AR Invoices'!$L$7:$L$606,0)),"")</f>
        <v/>
      </c>
      <c r="B61" s="24" t="str">
        <f aca="false">IF($A61="","",SUMIFS('AR Invoices'!$H$7:$H$606,'AR Invoices'!$A$7:$A$606,$A61,'AR Invoices'!$J$7:$J$606,"Not due"))</f>
        <v/>
      </c>
      <c r="C61" s="24" t="str">
        <f aca="false">IF($A61="","",SUMIFS('AR Invoices'!$H$7:$H$606,'AR Invoices'!$A$7:$A$606,$A61,'AR Invoices'!$J$7:$J$606,"0-30"))</f>
        <v/>
      </c>
      <c r="D61" s="24" t="str">
        <f aca="false">IF($A61="","",SUMIFS('AR Invoices'!$H$7:$H$606,'AR Invoices'!$A$7:$A$606,$A61,'AR Invoices'!$J$7:$J$606,"31-60"))</f>
        <v/>
      </c>
      <c r="E61" s="24" t="str">
        <f aca="false">IF($A61="","",SUMIFS('AR Invoices'!$H$7:$H$606,'AR Invoices'!$A$7:$A$606,$A61,'AR Invoices'!$J$7:$J$606,"61-90"))</f>
        <v/>
      </c>
      <c r="F61" s="24" t="str">
        <f aca="false">IF($A61="","",SUMIFS('AR Invoices'!$H$7:$H$606,'AR Invoices'!$A$7:$A$606,$A61,'AR Invoices'!$J$7:$J$606,"91-180"))</f>
        <v/>
      </c>
      <c r="G61" s="24" t="str">
        <f aca="false">IF($A61="","",SUMIFS('AR Invoices'!$H$7:$H$606,'AR Invoices'!$A$7:$A$606,$A61,'AR Invoices'!$J$7:$J$606,"Over 180"))</f>
        <v/>
      </c>
      <c r="H61" s="32" t="str">
        <f aca="false">IF(A61="","",SUM(B61:G61))</f>
        <v/>
      </c>
      <c r="I61" s="33" t="str">
        <f aca="false">IF(OR(A61="",$H$156=0),"",H61/$H$156)</f>
        <v/>
      </c>
      <c r="J61" s="34" t="str">
        <f aca="false">IF(A61="","",IF(G61+F61&gt;0,"Overdue &gt; 90 days – follow up / review provision",IF(E61+D61&gt;0,"Overdue – send reminder","")))</f>
        <v/>
      </c>
    </row>
    <row r="62" customFormat="false" ht="15" hidden="false" customHeight="true" outlineLevel="0" collapsed="false">
      <c r="A62" s="31" t="str">
        <f aca="false">IFERROR(INDEX('AR Invoices'!$A$7:$A$606,MATCH(58,'AR Invoices'!$L$7:$L$606,0)),"")</f>
        <v/>
      </c>
      <c r="B62" s="24" t="str">
        <f aca="false">IF($A62="","",SUMIFS('AR Invoices'!$H$7:$H$606,'AR Invoices'!$A$7:$A$606,$A62,'AR Invoices'!$J$7:$J$606,"Not due"))</f>
        <v/>
      </c>
      <c r="C62" s="24" t="str">
        <f aca="false">IF($A62="","",SUMIFS('AR Invoices'!$H$7:$H$606,'AR Invoices'!$A$7:$A$606,$A62,'AR Invoices'!$J$7:$J$606,"0-30"))</f>
        <v/>
      </c>
      <c r="D62" s="24" t="str">
        <f aca="false">IF($A62="","",SUMIFS('AR Invoices'!$H$7:$H$606,'AR Invoices'!$A$7:$A$606,$A62,'AR Invoices'!$J$7:$J$606,"31-60"))</f>
        <v/>
      </c>
      <c r="E62" s="24" t="str">
        <f aca="false">IF($A62="","",SUMIFS('AR Invoices'!$H$7:$H$606,'AR Invoices'!$A$7:$A$606,$A62,'AR Invoices'!$J$7:$J$606,"61-90"))</f>
        <v/>
      </c>
      <c r="F62" s="24" t="str">
        <f aca="false">IF($A62="","",SUMIFS('AR Invoices'!$H$7:$H$606,'AR Invoices'!$A$7:$A$606,$A62,'AR Invoices'!$J$7:$J$606,"91-180"))</f>
        <v/>
      </c>
      <c r="G62" s="24" t="str">
        <f aca="false">IF($A62="","",SUMIFS('AR Invoices'!$H$7:$H$606,'AR Invoices'!$A$7:$A$606,$A62,'AR Invoices'!$J$7:$J$606,"Over 180"))</f>
        <v/>
      </c>
      <c r="H62" s="32" t="str">
        <f aca="false">IF(A62="","",SUM(B62:G62))</f>
        <v/>
      </c>
      <c r="I62" s="33" t="str">
        <f aca="false">IF(OR(A62="",$H$156=0),"",H62/$H$156)</f>
        <v/>
      </c>
      <c r="J62" s="34" t="str">
        <f aca="false">IF(A62="","",IF(G62+F62&gt;0,"Overdue &gt; 90 days – follow up / review provision",IF(E62+D62&gt;0,"Overdue – send reminder","")))</f>
        <v/>
      </c>
    </row>
    <row r="63" customFormat="false" ht="15" hidden="false" customHeight="true" outlineLevel="0" collapsed="false">
      <c r="A63" s="31" t="str">
        <f aca="false">IFERROR(INDEX('AR Invoices'!$A$7:$A$606,MATCH(59,'AR Invoices'!$L$7:$L$606,0)),"")</f>
        <v/>
      </c>
      <c r="B63" s="24" t="str">
        <f aca="false">IF($A63="","",SUMIFS('AR Invoices'!$H$7:$H$606,'AR Invoices'!$A$7:$A$606,$A63,'AR Invoices'!$J$7:$J$606,"Not due"))</f>
        <v/>
      </c>
      <c r="C63" s="24" t="str">
        <f aca="false">IF($A63="","",SUMIFS('AR Invoices'!$H$7:$H$606,'AR Invoices'!$A$7:$A$606,$A63,'AR Invoices'!$J$7:$J$606,"0-30"))</f>
        <v/>
      </c>
      <c r="D63" s="24" t="str">
        <f aca="false">IF($A63="","",SUMIFS('AR Invoices'!$H$7:$H$606,'AR Invoices'!$A$7:$A$606,$A63,'AR Invoices'!$J$7:$J$606,"31-60"))</f>
        <v/>
      </c>
      <c r="E63" s="24" t="str">
        <f aca="false">IF($A63="","",SUMIFS('AR Invoices'!$H$7:$H$606,'AR Invoices'!$A$7:$A$606,$A63,'AR Invoices'!$J$7:$J$606,"61-90"))</f>
        <v/>
      </c>
      <c r="F63" s="24" t="str">
        <f aca="false">IF($A63="","",SUMIFS('AR Invoices'!$H$7:$H$606,'AR Invoices'!$A$7:$A$606,$A63,'AR Invoices'!$J$7:$J$606,"91-180"))</f>
        <v/>
      </c>
      <c r="G63" s="24" t="str">
        <f aca="false">IF($A63="","",SUMIFS('AR Invoices'!$H$7:$H$606,'AR Invoices'!$A$7:$A$606,$A63,'AR Invoices'!$J$7:$J$606,"Over 180"))</f>
        <v/>
      </c>
      <c r="H63" s="32" t="str">
        <f aca="false">IF(A63="","",SUM(B63:G63))</f>
        <v/>
      </c>
      <c r="I63" s="33" t="str">
        <f aca="false">IF(OR(A63="",$H$156=0),"",H63/$H$156)</f>
        <v/>
      </c>
      <c r="J63" s="34" t="str">
        <f aca="false">IF(A63="","",IF(G63+F63&gt;0,"Overdue &gt; 90 days – follow up / review provision",IF(E63+D63&gt;0,"Overdue – send reminder","")))</f>
        <v/>
      </c>
    </row>
    <row r="64" customFormat="false" ht="15" hidden="false" customHeight="true" outlineLevel="0" collapsed="false">
      <c r="A64" s="31" t="str">
        <f aca="false">IFERROR(INDEX('AR Invoices'!$A$7:$A$606,MATCH(60,'AR Invoices'!$L$7:$L$606,0)),"")</f>
        <v/>
      </c>
      <c r="B64" s="24" t="str">
        <f aca="false">IF($A64="","",SUMIFS('AR Invoices'!$H$7:$H$606,'AR Invoices'!$A$7:$A$606,$A64,'AR Invoices'!$J$7:$J$606,"Not due"))</f>
        <v/>
      </c>
      <c r="C64" s="24" t="str">
        <f aca="false">IF($A64="","",SUMIFS('AR Invoices'!$H$7:$H$606,'AR Invoices'!$A$7:$A$606,$A64,'AR Invoices'!$J$7:$J$606,"0-30"))</f>
        <v/>
      </c>
      <c r="D64" s="24" t="str">
        <f aca="false">IF($A64="","",SUMIFS('AR Invoices'!$H$7:$H$606,'AR Invoices'!$A$7:$A$606,$A64,'AR Invoices'!$J$7:$J$606,"31-60"))</f>
        <v/>
      </c>
      <c r="E64" s="24" t="str">
        <f aca="false">IF($A64="","",SUMIFS('AR Invoices'!$H$7:$H$606,'AR Invoices'!$A$7:$A$606,$A64,'AR Invoices'!$J$7:$J$606,"61-90"))</f>
        <v/>
      </c>
      <c r="F64" s="24" t="str">
        <f aca="false">IF($A64="","",SUMIFS('AR Invoices'!$H$7:$H$606,'AR Invoices'!$A$7:$A$606,$A64,'AR Invoices'!$J$7:$J$606,"91-180"))</f>
        <v/>
      </c>
      <c r="G64" s="24" t="str">
        <f aca="false">IF($A64="","",SUMIFS('AR Invoices'!$H$7:$H$606,'AR Invoices'!$A$7:$A$606,$A64,'AR Invoices'!$J$7:$J$606,"Over 180"))</f>
        <v/>
      </c>
      <c r="H64" s="32" t="str">
        <f aca="false">IF(A64="","",SUM(B64:G64))</f>
        <v/>
      </c>
      <c r="I64" s="33" t="str">
        <f aca="false">IF(OR(A64="",$H$156=0),"",H64/$H$156)</f>
        <v/>
      </c>
      <c r="J64" s="34" t="str">
        <f aca="false">IF(A64="","",IF(G64+F64&gt;0,"Overdue &gt; 90 days – follow up / review provision",IF(E64+D64&gt;0,"Overdue – send reminder","")))</f>
        <v/>
      </c>
    </row>
    <row r="65" customFormat="false" ht="15" hidden="false" customHeight="true" outlineLevel="0" collapsed="false">
      <c r="A65" s="31" t="str">
        <f aca="false">IFERROR(INDEX('AR Invoices'!$A$7:$A$606,MATCH(61,'AR Invoices'!$L$7:$L$606,0)),"")</f>
        <v/>
      </c>
      <c r="B65" s="24" t="str">
        <f aca="false">IF($A65="","",SUMIFS('AR Invoices'!$H$7:$H$606,'AR Invoices'!$A$7:$A$606,$A65,'AR Invoices'!$J$7:$J$606,"Not due"))</f>
        <v/>
      </c>
      <c r="C65" s="24" t="str">
        <f aca="false">IF($A65="","",SUMIFS('AR Invoices'!$H$7:$H$606,'AR Invoices'!$A$7:$A$606,$A65,'AR Invoices'!$J$7:$J$606,"0-30"))</f>
        <v/>
      </c>
      <c r="D65" s="24" t="str">
        <f aca="false">IF($A65="","",SUMIFS('AR Invoices'!$H$7:$H$606,'AR Invoices'!$A$7:$A$606,$A65,'AR Invoices'!$J$7:$J$606,"31-60"))</f>
        <v/>
      </c>
      <c r="E65" s="24" t="str">
        <f aca="false">IF($A65="","",SUMIFS('AR Invoices'!$H$7:$H$606,'AR Invoices'!$A$7:$A$606,$A65,'AR Invoices'!$J$7:$J$606,"61-90"))</f>
        <v/>
      </c>
      <c r="F65" s="24" t="str">
        <f aca="false">IF($A65="","",SUMIFS('AR Invoices'!$H$7:$H$606,'AR Invoices'!$A$7:$A$606,$A65,'AR Invoices'!$J$7:$J$606,"91-180"))</f>
        <v/>
      </c>
      <c r="G65" s="24" t="str">
        <f aca="false">IF($A65="","",SUMIFS('AR Invoices'!$H$7:$H$606,'AR Invoices'!$A$7:$A$606,$A65,'AR Invoices'!$J$7:$J$606,"Over 180"))</f>
        <v/>
      </c>
      <c r="H65" s="32" t="str">
        <f aca="false">IF(A65="","",SUM(B65:G65))</f>
        <v/>
      </c>
      <c r="I65" s="33" t="str">
        <f aca="false">IF(OR(A65="",$H$156=0),"",H65/$H$156)</f>
        <v/>
      </c>
      <c r="J65" s="34" t="str">
        <f aca="false">IF(A65="","",IF(G65+F65&gt;0,"Overdue &gt; 90 days – follow up / review provision",IF(E65+D65&gt;0,"Overdue – send reminder","")))</f>
        <v/>
      </c>
    </row>
    <row r="66" customFormat="false" ht="15" hidden="false" customHeight="true" outlineLevel="0" collapsed="false">
      <c r="A66" s="31" t="str">
        <f aca="false">IFERROR(INDEX('AR Invoices'!$A$7:$A$606,MATCH(62,'AR Invoices'!$L$7:$L$606,0)),"")</f>
        <v/>
      </c>
      <c r="B66" s="24" t="str">
        <f aca="false">IF($A66="","",SUMIFS('AR Invoices'!$H$7:$H$606,'AR Invoices'!$A$7:$A$606,$A66,'AR Invoices'!$J$7:$J$606,"Not due"))</f>
        <v/>
      </c>
      <c r="C66" s="24" t="str">
        <f aca="false">IF($A66="","",SUMIFS('AR Invoices'!$H$7:$H$606,'AR Invoices'!$A$7:$A$606,$A66,'AR Invoices'!$J$7:$J$606,"0-30"))</f>
        <v/>
      </c>
      <c r="D66" s="24" t="str">
        <f aca="false">IF($A66="","",SUMIFS('AR Invoices'!$H$7:$H$606,'AR Invoices'!$A$7:$A$606,$A66,'AR Invoices'!$J$7:$J$606,"31-60"))</f>
        <v/>
      </c>
      <c r="E66" s="24" t="str">
        <f aca="false">IF($A66="","",SUMIFS('AR Invoices'!$H$7:$H$606,'AR Invoices'!$A$7:$A$606,$A66,'AR Invoices'!$J$7:$J$606,"61-90"))</f>
        <v/>
      </c>
      <c r="F66" s="24" t="str">
        <f aca="false">IF($A66="","",SUMIFS('AR Invoices'!$H$7:$H$606,'AR Invoices'!$A$7:$A$606,$A66,'AR Invoices'!$J$7:$J$606,"91-180"))</f>
        <v/>
      </c>
      <c r="G66" s="24" t="str">
        <f aca="false">IF($A66="","",SUMIFS('AR Invoices'!$H$7:$H$606,'AR Invoices'!$A$7:$A$606,$A66,'AR Invoices'!$J$7:$J$606,"Over 180"))</f>
        <v/>
      </c>
      <c r="H66" s="32" t="str">
        <f aca="false">IF(A66="","",SUM(B66:G66))</f>
        <v/>
      </c>
      <c r="I66" s="33" t="str">
        <f aca="false">IF(OR(A66="",$H$156=0),"",H66/$H$156)</f>
        <v/>
      </c>
      <c r="J66" s="34" t="str">
        <f aca="false">IF(A66="","",IF(G66+F66&gt;0,"Overdue &gt; 90 days – follow up / review provision",IF(E66+D66&gt;0,"Overdue – send reminder","")))</f>
        <v/>
      </c>
    </row>
    <row r="67" customFormat="false" ht="15" hidden="false" customHeight="true" outlineLevel="0" collapsed="false">
      <c r="A67" s="31" t="str">
        <f aca="false">IFERROR(INDEX('AR Invoices'!$A$7:$A$606,MATCH(63,'AR Invoices'!$L$7:$L$606,0)),"")</f>
        <v/>
      </c>
      <c r="B67" s="24" t="str">
        <f aca="false">IF($A67="","",SUMIFS('AR Invoices'!$H$7:$H$606,'AR Invoices'!$A$7:$A$606,$A67,'AR Invoices'!$J$7:$J$606,"Not due"))</f>
        <v/>
      </c>
      <c r="C67" s="24" t="str">
        <f aca="false">IF($A67="","",SUMIFS('AR Invoices'!$H$7:$H$606,'AR Invoices'!$A$7:$A$606,$A67,'AR Invoices'!$J$7:$J$606,"0-30"))</f>
        <v/>
      </c>
      <c r="D67" s="24" t="str">
        <f aca="false">IF($A67="","",SUMIFS('AR Invoices'!$H$7:$H$606,'AR Invoices'!$A$7:$A$606,$A67,'AR Invoices'!$J$7:$J$606,"31-60"))</f>
        <v/>
      </c>
      <c r="E67" s="24" t="str">
        <f aca="false">IF($A67="","",SUMIFS('AR Invoices'!$H$7:$H$606,'AR Invoices'!$A$7:$A$606,$A67,'AR Invoices'!$J$7:$J$606,"61-90"))</f>
        <v/>
      </c>
      <c r="F67" s="24" t="str">
        <f aca="false">IF($A67="","",SUMIFS('AR Invoices'!$H$7:$H$606,'AR Invoices'!$A$7:$A$606,$A67,'AR Invoices'!$J$7:$J$606,"91-180"))</f>
        <v/>
      </c>
      <c r="G67" s="24" t="str">
        <f aca="false">IF($A67="","",SUMIFS('AR Invoices'!$H$7:$H$606,'AR Invoices'!$A$7:$A$606,$A67,'AR Invoices'!$J$7:$J$606,"Over 180"))</f>
        <v/>
      </c>
      <c r="H67" s="32" t="str">
        <f aca="false">IF(A67="","",SUM(B67:G67))</f>
        <v/>
      </c>
      <c r="I67" s="33" t="str">
        <f aca="false">IF(OR(A67="",$H$156=0),"",H67/$H$156)</f>
        <v/>
      </c>
      <c r="J67" s="34" t="str">
        <f aca="false">IF(A67="","",IF(G67+F67&gt;0,"Overdue &gt; 90 days – follow up / review provision",IF(E67+D67&gt;0,"Overdue – send reminder","")))</f>
        <v/>
      </c>
    </row>
    <row r="68" customFormat="false" ht="15" hidden="false" customHeight="true" outlineLevel="0" collapsed="false">
      <c r="A68" s="31" t="str">
        <f aca="false">IFERROR(INDEX('AR Invoices'!$A$7:$A$606,MATCH(64,'AR Invoices'!$L$7:$L$606,0)),"")</f>
        <v/>
      </c>
      <c r="B68" s="24" t="str">
        <f aca="false">IF($A68="","",SUMIFS('AR Invoices'!$H$7:$H$606,'AR Invoices'!$A$7:$A$606,$A68,'AR Invoices'!$J$7:$J$606,"Not due"))</f>
        <v/>
      </c>
      <c r="C68" s="24" t="str">
        <f aca="false">IF($A68="","",SUMIFS('AR Invoices'!$H$7:$H$606,'AR Invoices'!$A$7:$A$606,$A68,'AR Invoices'!$J$7:$J$606,"0-30"))</f>
        <v/>
      </c>
      <c r="D68" s="24" t="str">
        <f aca="false">IF($A68="","",SUMIFS('AR Invoices'!$H$7:$H$606,'AR Invoices'!$A$7:$A$606,$A68,'AR Invoices'!$J$7:$J$606,"31-60"))</f>
        <v/>
      </c>
      <c r="E68" s="24" t="str">
        <f aca="false">IF($A68="","",SUMIFS('AR Invoices'!$H$7:$H$606,'AR Invoices'!$A$7:$A$606,$A68,'AR Invoices'!$J$7:$J$606,"61-90"))</f>
        <v/>
      </c>
      <c r="F68" s="24" t="str">
        <f aca="false">IF($A68="","",SUMIFS('AR Invoices'!$H$7:$H$606,'AR Invoices'!$A$7:$A$606,$A68,'AR Invoices'!$J$7:$J$606,"91-180"))</f>
        <v/>
      </c>
      <c r="G68" s="24" t="str">
        <f aca="false">IF($A68="","",SUMIFS('AR Invoices'!$H$7:$H$606,'AR Invoices'!$A$7:$A$606,$A68,'AR Invoices'!$J$7:$J$606,"Over 180"))</f>
        <v/>
      </c>
      <c r="H68" s="32" t="str">
        <f aca="false">IF(A68="","",SUM(B68:G68))</f>
        <v/>
      </c>
      <c r="I68" s="33" t="str">
        <f aca="false">IF(OR(A68="",$H$156=0),"",H68/$H$156)</f>
        <v/>
      </c>
      <c r="J68" s="34" t="str">
        <f aca="false">IF(A68="","",IF(G68+F68&gt;0,"Overdue &gt; 90 days – follow up / review provision",IF(E68+D68&gt;0,"Overdue – send reminder","")))</f>
        <v/>
      </c>
    </row>
    <row r="69" customFormat="false" ht="15" hidden="false" customHeight="true" outlineLevel="0" collapsed="false">
      <c r="A69" s="31" t="str">
        <f aca="false">IFERROR(INDEX('AR Invoices'!$A$7:$A$606,MATCH(65,'AR Invoices'!$L$7:$L$606,0)),"")</f>
        <v/>
      </c>
      <c r="B69" s="24" t="str">
        <f aca="false">IF($A69="","",SUMIFS('AR Invoices'!$H$7:$H$606,'AR Invoices'!$A$7:$A$606,$A69,'AR Invoices'!$J$7:$J$606,"Not due"))</f>
        <v/>
      </c>
      <c r="C69" s="24" t="str">
        <f aca="false">IF($A69="","",SUMIFS('AR Invoices'!$H$7:$H$606,'AR Invoices'!$A$7:$A$606,$A69,'AR Invoices'!$J$7:$J$606,"0-30"))</f>
        <v/>
      </c>
      <c r="D69" s="24" t="str">
        <f aca="false">IF($A69="","",SUMIFS('AR Invoices'!$H$7:$H$606,'AR Invoices'!$A$7:$A$606,$A69,'AR Invoices'!$J$7:$J$606,"31-60"))</f>
        <v/>
      </c>
      <c r="E69" s="24" t="str">
        <f aca="false">IF($A69="","",SUMIFS('AR Invoices'!$H$7:$H$606,'AR Invoices'!$A$7:$A$606,$A69,'AR Invoices'!$J$7:$J$606,"61-90"))</f>
        <v/>
      </c>
      <c r="F69" s="24" t="str">
        <f aca="false">IF($A69="","",SUMIFS('AR Invoices'!$H$7:$H$606,'AR Invoices'!$A$7:$A$606,$A69,'AR Invoices'!$J$7:$J$606,"91-180"))</f>
        <v/>
      </c>
      <c r="G69" s="24" t="str">
        <f aca="false">IF($A69="","",SUMIFS('AR Invoices'!$H$7:$H$606,'AR Invoices'!$A$7:$A$606,$A69,'AR Invoices'!$J$7:$J$606,"Over 180"))</f>
        <v/>
      </c>
      <c r="H69" s="32" t="str">
        <f aca="false">IF(A69="","",SUM(B69:G69))</f>
        <v/>
      </c>
      <c r="I69" s="33" t="str">
        <f aca="false">IF(OR(A69="",$H$156=0),"",H69/$H$156)</f>
        <v/>
      </c>
      <c r="J69" s="34" t="str">
        <f aca="false">IF(A69="","",IF(G69+F69&gt;0,"Overdue &gt; 90 days – follow up / review provision",IF(E69+D69&gt;0,"Overdue – send reminder","")))</f>
        <v/>
      </c>
    </row>
    <row r="70" customFormat="false" ht="15" hidden="false" customHeight="true" outlineLevel="0" collapsed="false">
      <c r="A70" s="31" t="str">
        <f aca="false">IFERROR(INDEX('AR Invoices'!$A$7:$A$606,MATCH(66,'AR Invoices'!$L$7:$L$606,0)),"")</f>
        <v/>
      </c>
      <c r="B70" s="24" t="str">
        <f aca="false">IF($A70="","",SUMIFS('AR Invoices'!$H$7:$H$606,'AR Invoices'!$A$7:$A$606,$A70,'AR Invoices'!$J$7:$J$606,"Not due"))</f>
        <v/>
      </c>
      <c r="C70" s="24" t="str">
        <f aca="false">IF($A70="","",SUMIFS('AR Invoices'!$H$7:$H$606,'AR Invoices'!$A$7:$A$606,$A70,'AR Invoices'!$J$7:$J$606,"0-30"))</f>
        <v/>
      </c>
      <c r="D70" s="24" t="str">
        <f aca="false">IF($A70="","",SUMIFS('AR Invoices'!$H$7:$H$606,'AR Invoices'!$A$7:$A$606,$A70,'AR Invoices'!$J$7:$J$606,"31-60"))</f>
        <v/>
      </c>
      <c r="E70" s="24" t="str">
        <f aca="false">IF($A70="","",SUMIFS('AR Invoices'!$H$7:$H$606,'AR Invoices'!$A$7:$A$606,$A70,'AR Invoices'!$J$7:$J$606,"61-90"))</f>
        <v/>
      </c>
      <c r="F70" s="24" t="str">
        <f aca="false">IF($A70="","",SUMIFS('AR Invoices'!$H$7:$H$606,'AR Invoices'!$A$7:$A$606,$A70,'AR Invoices'!$J$7:$J$606,"91-180"))</f>
        <v/>
      </c>
      <c r="G70" s="24" t="str">
        <f aca="false">IF($A70="","",SUMIFS('AR Invoices'!$H$7:$H$606,'AR Invoices'!$A$7:$A$606,$A70,'AR Invoices'!$J$7:$J$606,"Over 180"))</f>
        <v/>
      </c>
      <c r="H70" s="32" t="str">
        <f aca="false">IF(A70="","",SUM(B70:G70))</f>
        <v/>
      </c>
      <c r="I70" s="33" t="str">
        <f aca="false">IF(OR(A70="",$H$156=0),"",H70/$H$156)</f>
        <v/>
      </c>
      <c r="J70" s="34" t="str">
        <f aca="false">IF(A70="","",IF(G70+F70&gt;0,"Overdue &gt; 90 days – follow up / review provision",IF(E70+D70&gt;0,"Overdue – send reminder","")))</f>
        <v/>
      </c>
    </row>
    <row r="71" customFormat="false" ht="15" hidden="false" customHeight="true" outlineLevel="0" collapsed="false">
      <c r="A71" s="31" t="str">
        <f aca="false">IFERROR(INDEX('AR Invoices'!$A$7:$A$606,MATCH(67,'AR Invoices'!$L$7:$L$606,0)),"")</f>
        <v/>
      </c>
      <c r="B71" s="24" t="str">
        <f aca="false">IF($A71="","",SUMIFS('AR Invoices'!$H$7:$H$606,'AR Invoices'!$A$7:$A$606,$A71,'AR Invoices'!$J$7:$J$606,"Not due"))</f>
        <v/>
      </c>
      <c r="C71" s="24" t="str">
        <f aca="false">IF($A71="","",SUMIFS('AR Invoices'!$H$7:$H$606,'AR Invoices'!$A$7:$A$606,$A71,'AR Invoices'!$J$7:$J$606,"0-30"))</f>
        <v/>
      </c>
      <c r="D71" s="24" t="str">
        <f aca="false">IF($A71="","",SUMIFS('AR Invoices'!$H$7:$H$606,'AR Invoices'!$A$7:$A$606,$A71,'AR Invoices'!$J$7:$J$606,"31-60"))</f>
        <v/>
      </c>
      <c r="E71" s="24" t="str">
        <f aca="false">IF($A71="","",SUMIFS('AR Invoices'!$H$7:$H$606,'AR Invoices'!$A$7:$A$606,$A71,'AR Invoices'!$J$7:$J$606,"61-90"))</f>
        <v/>
      </c>
      <c r="F71" s="24" t="str">
        <f aca="false">IF($A71="","",SUMIFS('AR Invoices'!$H$7:$H$606,'AR Invoices'!$A$7:$A$606,$A71,'AR Invoices'!$J$7:$J$606,"91-180"))</f>
        <v/>
      </c>
      <c r="G71" s="24" t="str">
        <f aca="false">IF($A71="","",SUMIFS('AR Invoices'!$H$7:$H$606,'AR Invoices'!$A$7:$A$606,$A71,'AR Invoices'!$J$7:$J$606,"Over 180"))</f>
        <v/>
      </c>
      <c r="H71" s="32" t="str">
        <f aca="false">IF(A71="","",SUM(B71:G71))</f>
        <v/>
      </c>
      <c r="I71" s="33" t="str">
        <f aca="false">IF(OR(A71="",$H$156=0),"",H71/$H$156)</f>
        <v/>
      </c>
      <c r="J71" s="34" t="str">
        <f aca="false">IF(A71="","",IF(G71+F71&gt;0,"Overdue &gt; 90 days – follow up / review provision",IF(E71+D71&gt;0,"Overdue – send reminder","")))</f>
        <v/>
      </c>
    </row>
    <row r="72" customFormat="false" ht="15" hidden="false" customHeight="true" outlineLevel="0" collapsed="false">
      <c r="A72" s="31" t="str">
        <f aca="false">IFERROR(INDEX('AR Invoices'!$A$7:$A$606,MATCH(68,'AR Invoices'!$L$7:$L$606,0)),"")</f>
        <v/>
      </c>
      <c r="B72" s="24" t="str">
        <f aca="false">IF($A72="","",SUMIFS('AR Invoices'!$H$7:$H$606,'AR Invoices'!$A$7:$A$606,$A72,'AR Invoices'!$J$7:$J$606,"Not due"))</f>
        <v/>
      </c>
      <c r="C72" s="24" t="str">
        <f aca="false">IF($A72="","",SUMIFS('AR Invoices'!$H$7:$H$606,'AR Invoices'!$A$7:$A$606,$A72,'AR Invoices'!$J$7:$J$606,"0-30"))</f>
        <v/>
      </c>
      <c r="D72" s="24" t="str">
        <f aca="false">IF($A72="","",SUMIFS('AR Invoices'!$H$7:$H$606,'AR Invoices'!$A$7:$A$606,$A72,'AR Invoices'!$J$7:$J$606,"31-60"))</f>
        <v/>
      </c>
      <c r="E72" s="24" t="str">
        <f aca="false">IF($A72="","",SUMIFS('AR Invoices'!$H$7:$H$606,'AR Invoices'!$A$7:$A$606,$A72,'AR Invoices'!$J$7:$J$606,"61-90"))</f>
        <v/>
      </c>
      <c r="F72" s="24" t="str">
        <f aca="false">IF($A72="","",SUMIFS('AR Invoices'!$H$7:$H$606,'AR Invoices'!$A$7:$A$606,$A72,'AR Invoices'!$J$7:$J$606,"91-180"))</f>
        <v/>
      </c>
      <c r="G72" s="24" t="str">
        <f aca="false">IF($A72="","",SUMIFS('AR Invoices'!$H$7:$H$606,'AR Invoices'!$A$7:$A$606,$A72,'AR Invoices'!$J$7:$J$606,"Over 180"))</f>
        <v/>
      </c>
      <c r="H72" s="32" t="str">
        <f aca="false">IF(A72="","",SUM(B72:G72))</f>
        <v/>
      </c>
      <c r="I72" s="33" t="str">
        <f aca="false">IF(OR(A72="",$H$156=0),"",H72/$H$156)</f>
        <v/>
      </c>
      <c r="J72" s="34" t="str">
        <f aca="false">IF(A72="","",IF(G72+F72&gt;0,"Overdue &gt; 90 days – follow up / review provision",IF(E72+D72&gt;0,"Overdue – send reminder","")))</f>
        <v/>
      </c>
    </row>
    <row r="73" customFormat="false" ht="15" hidden="false" customHeight="true" outlineLevel="0" collapsed="false">
      <c r="A73" s="31" t="str">
        <f aca="false">IFERROR(INDEX('AR Invoices'!$A$7:$A$606,MATCH(69,'AR Invoices'!$L$7:$L$606,0)),"")</f>
        <v/>
      </c>
      <c r="B73" s="24" t="str">
        <f aca="false">IF($A73="","",SUMIFS('AR Invoices'!$H$7:$H$606,'AR Invoices'!$A$7:$A$606,$A73,'AR Invoices'!$J$7:$J$606,"Not due"))</f>
        <v/>
      </c>
      <c r="C73" s="24" t="str">
        <f aca="false">IF($A73="","",SUMIFS('AR Invoices'!$H$7:$H$606,'AR Invoices'!$A$7:$A$606,$A73,'AR Invoices'!$J$7:$J$606,"0-30"))</f>
        <v/>
      </c>
      <c r="D73" s="24" t="str">
        <f aca="false">IF($A73="","",SUMIFS('AR Invoices'!$H$7:$H$606,'AR Invoices'!$A$7:$A$606,$A73,'AR Invoices'!$J$7:$J$606,"31-60"))</f>
        <v/>
      </c>
      <c r="E73" s="24" t="str">
        <f aca="false">IF($A73="","",SUMIFS('AR Invoices'!$H$7:$H$606,'AR Invoices'!$A$7:$A$606,$A73,'AR Invoices'!$J$7:$J$606,"61-90"))</f>
        <v/>
      </c>
      <c r="F73" s="24" t="str">
        <f aca="false">IF($A73="","",SUMIFS('AR Invoices'!$H$7:$H$606,'AR Invoices'!$A$7:$A$606,$A73,'AR Invoices'!$J$7:$J$606,"91-180"))</f>
        <v/>
      </c>
      <c r="G73" s="24" t="str">
        <f aca="false">IF($A73="","",SUMIFS('AR Invoices'!$H$7:$H$606,'AR Invoices'!$A$7:$A$606,$A73,'AR Invoices'!$J$7:$J$606,"Over 180"))</f>
        <v/>
      </c>
      <c r="H73" s="32" t="str">
        <f aca="false">IF(A73="","",SUM(B73:G73))</f>
        <v/>
      </c>
      <c r="I73" s="33" t="str">
        <f aca="false">IF(OR(A73="",$H$156=0),"",H73/$H$156)</f>
        <v/>
      </c>
      <c r="J73" s="34" t="str">
        <f aca="false">IF(A73="","",IF(G73+F73&gt;0,"Overdue &gt; 90 days – follow up / review provision",IF(E73+D73&gt;0,"Overdue – send reminder","")))</f>
        <v/>
      </c>
    </row>
    <row r="74" customFormat="false" ht="15" hidden="false" customHeight="true" outlineLevel="0" collapsed="false">
      <c r="A74" s="31" t="str">
        <f aca="false">IFERROR(INDEX('AR Invoices'!$A$7:$A$606,MATCH(70,'AR Invoices'!$L$7:$L$606,0)),"")</f>
        <v/>
      </c>
      <c r="B74" s="24" t="str">
        <f aca="false">IF($A74="","",SUMIFS('AR Invoices'!$H$7:$H$606,'AR Invoices'!$A$7:$A$606,$A74,'AR Invoices'!$J$7:$J$606,"Not due"))</f>
        <v/>
      </c>
      <c r="C74" s="24" t="str">
        <f aca="false">IF($A74="","",SUMIFS('AR Invoices'!$H$7:$H$606,'AR Invoices'!$A$7:$A$606,$A74,'AR Invoices'!$J$7:$J$606,"0-30"))</f>
        <v/>
      </c>
      <c r="D74" s="24" t="str">
        <f aca="false">IF($A74="","",SUMIFS('AR Invoices'!$H$7:$H$606,'AR Invoices'!$A$7:$A$606,$A74,'AR Invoices'!$J$7:$J$606,"31-60"))</f>
        <v/>
      </c>
      <c r="E74" s="24" t="str">
        <f aca="false">IF($A74="","",SUMIFS('AR Invoices'!$H$7:$H$606,'AR Invoices'!$A$7:$A$606,$A74,'AR Invoices'!$J$7:$J$606,"61-90"))</f>
        <v/>
      </c>
      <c r="F74" s="24" t="str">
        <f aca="false">IF($A74="","",SUMIFS('AR Invoices'!$H$7:$H$606,'AR Invoices'!$A$7:$A$606,$A74,'AR Invoices'!$J$7:$J$606,"91-180"))</f>
        <v/>
      </c>
      <c r="G74" s="24" t="str">
        <f aca="false">IF($A74="","",SUMIFS('AR Invoices'!$H$7:$H$606,'AR Invoices'!$A$7:$A$606,$A74,'AR Invoices'!$J$7:$J$606,"Over 180"))</f>
        <v/>
      </c>
      <c r="H74" s="32" t="str">
        <f aca="false">IF(A74="","",SUM(B74:G74))</f>
        <v/>
      </c>
      <c r="I74" s="33" t="str">
        <f aca="false">IF(OR(A74="",$H$156=0),"",H74/$H$156)</f>
        <v/>
      </c>
      <c r="J74" s="34" t="str">
        <f aca="false">IF(A74="","",IF(G74+F74&gt;0,"Overdue &gt; 90 days – follow up / review provision",IF(E74+D74&gt;0,"Overdue – send reminder","")))</f>
        <v/>
      </c>
    </row>
    <row r="75" customFormat="false" ht="15" hidden="false" customHeight="true" outlineLevel="0" collapsed="false">
      <c r="A75" s="31" t="str">
        <f aca="false">IFERROR(INDEX('AR Invoices'!$A$7:$A$606,MATCH(71,'AR Invoices'!$L$7:$L$606,0)),"")</f>
        <v/>
      </c>
      <c r="B75" s="24" t="str">
        <f aca="false">IF($A75="","",SUMIFS('AR Invoices'!$H$7:$H$606,'AR Invoices'!$A$7:$A$606,$A75,'AR Invoices'!$J$7:$J$606,"Not due"))</f>
        <v/>
      </c>
      <c r="C75" s="24" t="str">
        <f aca="false">IF($A75="","",SUMIFS('AR Invoices'!$H$7:$H$606,'AR Invoices'!$A$7:$A$606,$A75,'AR Invoices'!$J$7:$J$606,"0-30"))</f>
        <v/>
      </c>
      <c r="D75" s="24" t="str">
        <f aca="false">IF($A75="","",SUMIFS('AR Invoices'!$H$7:$H$606,'AR Invoices'!$A$7:$A$606,$A75,'AR Invoices'!$J$7:$J$606,"31-60"))</f>
        <v/>
      </c>
      <c r="E75" s="24" t="str">
        <f aca="false">IF($A75="","",SUMIFS('AR Invoices'!$H$7:$H$606,'AR Invoices'!$A$7:$A$606,$A75,'AR Invoices'!$J$7:$J$606,"61-90"))</f>
        <v/>
      </c>
      <c r="F75" s="24" t="str">
        <f aca="false">IF($A75="","",SUMIFS('AR Invoices'!$H$7:$H$606,'AR Invoices'!$A$7:$A$606,$A75,'AR Invoices'!$J$7:$J$606,"91-180"))</f>
        <v/>
      </c>
      <c r="G75" s="24" t="str">
        <f aca="false">IF($A75="","",SUMIFS('AR Invoices'!$H$7:$H$606,'AR Invoices'!$A$7:$A$606,$A75,'AR Invoices'!$J$7:$J$606,"Over 180"))</f>
        <v/>
      </c>
      <c r="H75" s="32" t="str">
        <f aca="false">IF(A75="","",SUM(B75:G75))</f>
        <v/>
      </c>
      <c r="I75" s="33" t="str">
        <f aca="false">IF(OR(A75="",$H$156=0),"",H75/$H$156)</f>
        <v/>
      </c>
      <c r="J75" s="34" t="str">
        <f aca="false">IF(A75="","",IF(G75+F75&gt;0,"Overdue &gt; 90 days – follow up / review provision",IF(E75+D75&gt;0,"Overdue – send reminder","")))</f>
        <v/>
      </c>
    </row>
    <row r="76" customFormat="false" ht="15" hidden="false" customHeight="true" outlineLevel="0" collapsed="false">
      <c r="A76" s="31" t="str">
        <f aca="false">IFERROR(INDEX('AR Invoices'!$A$7:$A$606,MATCH(72,'AR Invoices'!$L$7:$L$606,0)),"")</f>
        <v/>
      </c>
      <c r="B76" s="24" t="str">
        <f aca="false">IF($A76="","",SUMIFS('AR Invoices'!$H$7:$H$606,'AR Invoices'!$A$7:$A$606,$A76,'AR Invoices'!$J$7:$J$606,"Not due"))</f>
        <v/>
      </c>
      <c r="C76" s="24" t="str">
        <f aca="false">IF($A76="","",SUMIFS('AR Invoices'!$H$7:$H$606,'AR Invoices'!$A$7:$A$606,$A76,'AR Invoices'!$J$7:$J$606,"0-30"))</f>
        <v/>
      </c>
      <c r="D76" s="24" t="str">
        <f aca="false">IF($A76="","",SUMIFS('AR Invoices'!$H$7:$H$606,'AR Invoices'!$A$7:$A$606,$A76,'AR Invoices'!$J$7:$J$606,"31-60"))</f>
        <v/>
      </c>
      <c r="E76" s="24" t="str">
        <f aca="false">IF($A76="","",SUMIFS('AR Invoices'!$H$7:$H$606,'AR Invoices'!$A$7:$A$606,$A76,'AR Invoices'!$J$7:$J$606,"61-90"))</f>
        <v/>
      </c>
      <c r="F76" s="24" t="str">
        <f aca="false">IF($A76="","",SUMIFS('AR Invoices'!$H$7:$H$606,'AR Invoices'!$A$7:$A$606,$A76,'AR Invoices'!$J$7:$J$606,"91-180"))</f>
        <v/>
      </c>
      <c r="G76" s="24" t="str">
        <f aca="false">IF($A76="","",SUMIFS('AR Invoices'!$H$7:$H$606,'AR Invoices'!$A$7:$A$606,$A76,'AR Invoices'!$J$7:$J$606,"Over 180"))</f>
        <v/>
      </c>
      <c r="H76" s="32" t="str">
        <f aca="false">IF(A76="","",SUM(B76:G76))</f>
        <v/>
      </c>
      <c r="I76" s="33" t="str">
        <f aca="false">IF(OR(A76="",$H$156=0),"",H76/$H$156)</f>
        <v/>
      </c>
      <c r="J76" s="34" t="str">
        <f aca="false">IF(A76="","",IF(G76+F76&gt;0,"Overdue &gt; 90 days – follow up / review provision",IF(E76+D76&gt;0,"Overdue – send reminder","")))</f>
        <v/>
      </c>
    </row>
    <row r="77" customFormat="false" ht="15" hidden="false" customHeight="true" outlineLevel="0" collapsed="false">
      <c r="A77" s="31" t="str">
        <f aca="false">IFERROR(INDEX('AR Invoices'!$A$7:$A$606,MATCH(73,'AR Invoices'!$L$7:$L$606,0)),"")</f>
        <v/>
      </c>
      <c r="B77" s="24" t="str">
        <f aca="false">IF($A77="","",SUMIFS('AR Invoices'!$H$7:$H$606,'AR Invoices'!$A$7:$A$606,$A77,'AR Invoices'!$J$7:$J$606,"Not due"))</f>
        <v/>
      </c>
      <c r="C77" s="24" t="str">
        <f aca="false">IF($A77="","",SUMIFS('AR Invoices'!$H$7:$H$606,'AR Invoices'!$A$7:$A$606,$A77,'AR Invoices'!$J$7:$J$606,"0-30"))</f>
        <v/>
      </c>
      <c r="D77" s="24" t="str">
        <f aca="false">IF($A77="","",SUMIFS('AR Invoices'!$H$7:$H$606,'AR Invoices'!$A$7:$A$606,$A77,'AR Invoices'!$J$7:$J$606,"31-60"))</f>
        <v/>
      </c>
      <c r="E77" s="24" t="str">
        <f aca="false">IF($A77="","",SUMIFS('AR Invoices'!$H$7:$H$606,'AR Invoices'!$A$7:$A$606,$A77,'AR Invoices'!$J$7:$J$606,"61-90"))</f>
        <v/>
      </c>
      <c r="F77" s="24" t="str">
        <f aca="false">IF($A77="","",SUMIFS('AR Invoices'!$H$7:$H$606,'AR Invoices'!$A$7:$A$606,$A77,'AR Invoices'!$J$7:$J$606,"91-180"))</f>
        <v/>
      </c>
      <c r="G77" s="24" t="str">
        <f aca="false">IF($A77="","",SUMIFS('AR Invoices'!$H$7:$H$606,'AR Invoices'!$A$7:$A$606,$A77,'AR Invoices'!$J$7:$J$606,"Over 180"))</f>
        <v/>
      </c>
      <c r="H77" s="32" t="str">
        <f aca="false">IF(A77="","",SUM(B77:G77))</f>
        <v/>
      </c>
      <c r="I77" s="33" t="str">
        <f aca="false">IF(OR(A77="",$H$156=0),"",H77/$H$156)</f>
        <v/>
      </c>
      <c r="J77" s="34" t="str">
        <f aca="false">IF(A77="","",IF(G77+F77&gt;0,"Overdue &gt; 90 days – follow up / review provision",IF(E77+D77&gt;0,"Overdue – send reminder","")))</f>
        <v/>
      </c>
    </row>
    <row r="78" customFormat="false" ht="15" hidden="false" customHeight="true" outlineLevel="0" collapsed="false">
      <c r="A78" s="31" t="str">
        <f aca="false">IFERROR(INDEX('AR Invoices'!$A$7:$A$606,MATCH(74,'AR Invoices'!$L$7:$L$606,0)),"")</f>
        <v/>
      </c>
      <c r="B78" s="24" t="str">
        <f aca="false">IF($A78="","",SUMIFS('AR Invoices'!$H$7:$H$606,'AR Invoices'!$A$7:$A$606,$A78,'AR Invoices'!$J$7:$J$606,"Not due"))</f>
        <v/>
      </c>
      <c r="C78" s="24" t="str">
        <f aca="false">IF($A78="","",SUMIFS('AR Invoices'!$H$7:$H$606,'AR Invoices'!$A$7:$A$606,$A78,'AR Invoices'!$J$7:$J$606,"0-30"))</f>
        <v/>
      </c>
      <c r="D78" s="24" t="str">
        <f aca="false">IF($A78="","",SUMIFS('AR Invoices'!$H$7:$H$606,'AR Invoices'!$A$7:$A$606,$A78,'AR Invoices'!$J$7:$J$606,"31-60"))</f>
        <v/>
      </c>
      <c r="E78" s="24" t="str">
        <f aca="false">IF($A78="","",SUMIFS('AR Invoices'!$H$7:$H$606,'AR Invoices'!$A$7:$A$606,$A78,'AR Invoices'!$J$7:$J$606,"61-90"))</f>
        <v/>
      </c>
      <c r="F78" s="24" t="str">
        <f aca="false">IF($A78="","",SUMIFS('AR Invoices'!$H$7:$H$606,'AR Invoices'!$A$7:$A$606,$A78,'AR Invoices'!$J$7:$J$606,"91-180"))</f>
        <v/>
      </c>
      <c r="G78" s="24" t="str">
        <f aca="false">IF($A78="","",SUMIFS('AR Invoices'!$H$7:$H$606,'AR Invoices'!$A$7:$A$606,$A78,'AR Invoices'!$J$7:$J$606,"Over 180"))</f>
        <v/>
      </c>
      <c r="H78" s="32" t="str">
        <f aca="false">IF(A78="","",SUM(B78:G78))</f>
        <v/>
      </c>
      <c r="I78" s="33" t="str">
        <f aca="false">IF(OR(A78="",$H$156=0),"",H78/$H$156)</f>
        <v/>
      </c>
      <c r="J78" s="34" t="str">
        <f aca="false">IF(A78="","",IF(G78+F78&gt;0,"Overdue &gt; 90 days – follow up / review provision",IF(E78+D78&gt;0,"Overdue – send reminder","")))</f>
        <v/>
      </c>
    </row>
    <row r="79" customFormat="false" ht="15" hidden="false" customHeight="true" outlineLevel="0" collapsed="false">
      <c r="A79" s="31" t="str">
        <f aca="false">IFERROR(INDEX('AR Invoices'!$A$7:$A$606,MATCH(75,'AR Invoices'!$L$7:$L$606,0)),"")</f>
        <v/>
      </c>
      <c r="B79" s="24" t="str">
        <f aca="false">IF($A79="","",SUMIFS('AR Invoices'!$H$7:$H$606,'AR Invoices'!$A$7:$A$606,$A79,'AR Invoices'!$J$7:$J$606,"Not due"))</f>
        <v/>
      </c>
      <c r="C79" s="24" t="str">
        <f aca="false">IF($A79="","",SUMIFS('AR Invoices'!$H$7:$H$606,'AR Invoices'!$A$7:$A$606,$A79,'AR Invoices'!$J$7:$J$606,"0-30"))</f>
        <v/>
      </c>
      <c r="D79" s="24" t="str">
        <f aca="false">IF($A79="","",SUMIFS('AR Invoices'!$H$7:$H$606,'AR Invoices'!$A$7:$A$606,$A79,'AR Invoices'!$J$7:$J$606,"31-60"))</f>
        <v/>
      </c>
      <c r="E79" s="24" t="str">
        <f aca="false">IF($A79="","",SUMIFS('AR Invoices'!$H$7:$H$606,'AR Invoices'!$A$7:$A$606,$A79,'AR Invoices'!$J$7:$J$606,"61-90"))</f>
        <v/>
      </c>
      <c r="F79" s="24" t="str">
        <f aca="false">IF($A79="","",SUMIFS('AR Invoices'!$H$7:$H$606,'AR Invoices'!$A$7:$A$606,$A79,'AR Invoices'!$J$7:$J$606,"91-180"))</f>
        <v/>
      </c>
      <c r="G79" s="24" t="str">
        <f aca="false">IF($A79="","",SUMIFS('AR Invoices'!$H$7:$H$606,'AR Invoices'!$A$7:$A$606,$A79,'AR Invoices'!$J$7:$J$606,"Over 180"))</f>
        <v/>
      </c>
      <c r="H79" s="32" t="str">
        <f aca="false">IF(A79="","",SUM(B79:G79))</f>
        <v/>
      </c>
      <c r="I79" s="33" t="str">
        <f aca="false">IF(OR(A79="",$H$156=0),"",H79/$H$156)</f>
        <v/>
      </c>
      <c r="J79" s="34" t="str">
        <f aca="false">IF(A79="","",IF(G79+F79&gt;0,"Overdue &gt; 90 days – follow up / review provision",IF(E79+D79&gt;0,"Overdue – send reminder","")))</f>
        <v/>
      </c>
    </row>
    <row r="80" customFormat="false" ht="15" hidden="false" customHeight="true" outlineLevel="0" collapsed="false">
      <c r="A80" s="31" t="str">
        <f aca="false">IFERROR(INDEX('AR Invoices'!$A$7:$A$606,MATCH(76,'AR Invoices'!$L$7:$L$606,0)),"")</f>
        <v/>
      </c>
      <c r="B80" s="24" t="str">
        <f aca="false">IF($A80="","",SUMIFS('AR Invoices'!$H$7:$H$606,'AR Invoices'!$A$7:$A$606,$A80,'AR Invoices'!$J$7:$J$606,"Not due"))</f>
        <v/>
      </c>
      <c r="C80" s="24" t="str">
        <f aca="false">IF($A80="","",SUMIFS('AR Invoices'!$H$7:$H$606,'AR Invoices'!$A$7:$A$606,$A80,'AR Invoices'!$J$7:$J$606,"0-30"))</f>
        <v/>
      </c>
      <c r="D80" s="24" t="str">
        <f aca="false">IF($A80="","",SUMIFS('AR Invoices'!$H$7:$H$606,'AR Invoices'!$A$7:$A$606,$A80,'AR Invoices'!$J$7:$J$606,"31-60"))</f>
        <v/>
      </c>
      <c r="E80" s="24" t="str">
        <f aca="false">IF($A80="","",SUMIFS('AR Invoices'!$H$7:$H$606,'AR Invoices'!$A$7:$A$606,$A80,'AR Invoices'!$J$7:$J$606,"61-90"))</f>
        <v/>
      </c>
      <c r="F80" s="24" t="str">
        <f aca="false">IF($A80="","",SUMIFS('AR Invoices'!$H$7:$H$606,'AR Invoices'!$A$7:$A$606,$A80,'AR Invoices'!$J$7:$J$606,"91-180"))</f>
        <v/>
      </c>
      <c r="G80" s="24" t="str">
        <f aca="false">IF($A80="","",SUMIFS('AR Invoices'!$H$7:$H$606,'AR Invoices'!$A$7:$A$606,$A80,'AR Invoices'!$J$7:$J$606,"Over 180"))</f>
        <v/>
      </c>
      <c r="H80" s="32" t="str">
        <f aca="false">IF(A80="","",SUM(B80:G80))</f>
        <v/>
      </c>
      <c r="I80" s="33" t="str">
        <f aca="false">IF(OR(A80="",$H$156=0),"",H80/$H$156)</f>
        <v/>
      </c>
      <c r="J80" s="34" t="str">
        <f aca="false">IF(A80="","",IF(G80+F80&gt;0,"Overdue &gt; 90 days – follow up / review provision",IF(E80+D80&gt;0,"Overdue – send reminder","")))</f>
        <v/>
      </c>
    </row>
    <row r="81" customFormat="false" ht="15" hidden="false" customHeight="true" outlineLevel="0" collapsed="false">
      <c r="A81" s="31" t="str">
        <f aca="false">IFERROR(INDEX('AR Invoices'!$A$7:$A$606,MATCH(77,'AR Invoices'!$L$7:$L$606,0)),"")</f>
        <v/>
      </c>
      <c r="B81" s="24" t="str">
        <f aca="false">IF($A81="","",SUMIFS('AR Invoices'!$H$7:$H$606,'AR Invoices'!$A$7:$A$606,$A81,'AR Invoices'!$J$7:$J$606,"Not due"))</f>
        <v/>
      </c>
      <c r="C81" s="24" t="str">
        <f aca="false">IF($A81="","",SUMIFS('AR Invoices'!$H$7:$H$606,'AR Invoices'!$A$7:$A$606,$A81,'AR Invoices'!$J$7:$J$606,"0-30"))</f>
        <v/>
      </c>
      <c r="D81" s="24" t="str">
        <f aca="false">IF($A81="","",SUMIFS('AR Invoices'!$H$7:$H$606,'AR Invoices'!$A$7:$A$606,$A81,'AR Invoices'!$J$7:$J$606,"31-60"))</f>
        <v/>
      </c>
      <c r="E81" s="24" t="str">
        <f aca="false">IF($A81="","",SUMIFS('AR Invoices'!$H$7:$H$606,'AR Invoices'!$A$7:$A$606,$A81,'AR Invoices'!$J$7:$J$606,"61-90"))</f>
        <v/>
      </c>
      <c r="F81" s="24" t="str">
        <f aca="false">IF($A81="","",SUMIFS('AR Invoices'!$H$7:$H$606,'AR Invoices'!$A$7:$A$606,$A81,'AR Invoices'!$J$7:$J$606,"91-180"))</f>
        <v/>
      </c>
      <c r="G81" s="24" t="str">
        <f aca="false">IF($A81="","",SUMIFS('AR Invoices'!$H$7:$H$606,'AR Invoices'!$A$7:$A$606,$A81,'AR Invoices'!$J$7:$J$606,"Over 180"))</f>
        <v/>
      </c>
      <c r="H81" s="32" t="str">
        <f aca="false">IF(A81="","",SUM(B81:G81))</f>
        <v/>
      </c>
      <c r="I81" s="33" t="str">
        <f aca="false">IF(OR(A81="",$H$156=0),"",H81/$H$156)</f>
        <v/>
      </c>
      <c r="J81" s="34" t="str">
        <f aca="false">IF(A81="","",IF(G81+F81&gt;0,"Overdue &gt; 90 days – follow up / review provision",IF(E81+D81&gt;0,"Overdue – send reminder","")))</f>
        <v/>
      </c>
    </row>
    <row r="82" customFormat="false" ht="15" hidden="false" customHeight="true" outlineLevel="0" collapsed="false">
      <c r="A82" s="31" t="str">
        <f aca="false">IFERROR(INDEX('AR Invoices'!$A$7:$A$606,MATCH(78,'AR Invoices'!$L$7:$L$606,0)),"")</f>
        <v/>
      </c>
      <c r="B82" s="24" t="str">
        <f aca="false">IF($A82="","",SUMIFS('AR Invoices'!$H$7:$H$606,'AR Invoices'!$A$7:$A$606,$A82,'AR Invoices'!$J$7:$J$606,"Not due"))</f>
        <v/>
      </c>
      <c r="C82" s="24" t="str">
        <f aca="false">IF($A82="","",SUMIFS('AR Invoices'!$H$7:$H$606,'AR Invoices'!$A$7:$A$606,$A82,'AR Invoices'!$J$7:$J$606,"0-30"))</f>
        <v/>
      </c>
      <c r="D82" s="24" t="str">
        <f aca="false">IF($A82="","",SUMIFS('AR Invoices'!$H$7:$H$606,'AR Invoices'!$A$7:$A$606,$A82,'AR Invoices'!$J$7:$J$606,"31-60"))</f>
        <v/>
      </c>
      <c r="E82" s="24" t="str">
        <f aca="false">IF($A82="","",SUMIFS('AR Invoices'!$H$7:$H$606,'AR Invoices'!$A$7:$A$606,$A82,'AR Invoices'!$J$7:$J$606,"61-90"))</f>
        <v/>
      </c>
      <c r="F82" s="24" t="str">
        <f aca="false">IF($A82="","",SUMIFS('AR Invoices'!$H$7:$H$606,'AR Invoices'!$A$7:$A$606,$A82,'AR Invoices'!$J$7:$J$606,"91-180"))</f>
        <v/>
      </c>
      <c r="G82" s="24" t="str">
        <f aca="false">IF($A82="","",SUMIFS('AR Invoices'!$H$7:$H$606,'AR Invoices'!$A$7:$A$606,$A82,'AR Invoices'!$J$7:$J$606,"Over 180"))</f>
        <v/>
      </c>
      <c r="H82" s="32" t="str">
        <f aca="false">IF(A82="","",SUM(B82:G82))</f>
        <v/>
      </c>
      <c r="I82" s="33" t="str">
        <f aca="false">IF(OR(A82="",$H$156=0),"",H82/$H$156)</f>
        <v/>
      </c>
      <c r="J82" s="34" t="str">
        <f aca="false">IF(A82="","",IF(G82+F82&gt;0,"Overdue &gt; 90 days – follow up / review provision",IF(E82+D82&gt;0,"Overdue – send reminder","")))</f>
        <v/>
      </c>
    </row>
    <row r="83" customFormat="false" ht="15" hidden="false" customHeight="true" outlineLevel="0" collapsed="false">
      <c r="A83" s="31" t="str">
        <f aca="false">IFERROR(INDEX('AR Invoices'!$A$7:$A$606,MATCH(79,'AR Invoices'!$L$7:$L$606,0)),"")</f>
        <v/>
      </c>
      <c r="B83" s="24" t="str">
        <f aca="false">IF($A83="","",SUMIFS('AR Invoices'!$H$7:$H$606,'AR Invoices'!$A$7:$A$606,$A83,'AR Invoices'!$J$7:$J$606,"Not due"))</f>
        <v/>
      </c>
      <c r="C83" s="24" t="str">
        <f aca="false">IF($A83="","",SUMIFS('AR Invoices'!$H$7:$H$606,'AR Invoices'!$A$7:$A$606,$A83,'AR Invoices'!$J$7:$J$606,"0-30"))</f>
        <v/>
      </c>
      <c r="D83" s="24" t="str">
        <f aca="false">IF($A83="","",SUMIFS('AR Invoices'!$H$7:$H$606,'AR Invoices'!$A$7:$A$606,$A83,'AR Invoices'!$J$7:$J$606,"31-60"))</f>
        <v/>
      </c>
      <c r="E83" s="24" t="str">
        <f aca="false">IF($A83="","",SUMIFS('AR Invoices'!$H$7:$H$606,'AR Invoices'!$A$7:$A$606,$A83,'AR Invoices'!$J$7:$J$606,"61-90"))</f>
        <v/>
      </c>
      <c r="F83" s="24" t="str">
        <f aca="false">IF($A83="","",SUMIFS('AR Invoices'!$H$7:$H$606,'AR Invoices'!$A$7:$A$606,$A83,'AR Invoices'!$J$7:$J$606,"91-180"))</f>
        <v/>
      </c>
      <c r="G83" s="24" t="str">
        <f aca="false">IF($A83="","",SUMIFS('AR Invoices'!$H$7:$H$606,'AR Invoices'!$A$7:$A$606,$A83,'AR Invoices'!$J$7:$J$606,"Over 180"))</f>
        <v/>
      </c>
      <c r="H83" s="32" t="str">
        <f aca="false">IF(A83="","",SUM(B83:G83))</f>
        <v/>
      </c>
      <c r="I83" s="33" t="str">
        <f aca="false">IF(OR(A83="",$H$156=0),"",H83/$H$156)</f>
        <v/>
      </c>
      <c r="J83" s="34" t="str">
        <f aca="false">IF(A83="","",IF(G83+F83&gt;0,"Overdue &gt; 90 days – follow up / review provision",IF(E83+D83&gt;0,"Overdue – send reminder","")))</f>
        <v/>
      </c>
    </row>
    <row r="84" customFormat="false" ht="15" hidden="false" customHeight="true" outlineLevel="0" collapsed="false">
      <c r="A84" s="31" t="str">
        <f aca="false">IFERROR(INDEX('AR Invoices'!$A$7:$A$606,MATCH(80,'AR Invoices'!$L$7:$L$606,0)),"")</f>
        <v/>
      </c>
      <c r="B84" s="24" t="str">
        <f aca="false">IF($A84="","",SUMIFS('AR Invoices'!$H$7:$H$606,'AR Invoices'!$A$7:$A$606,$A84,'AR Invoices'!$J$7:$J$606,"Not due"))</f>
        <v/>
      </c>
      <c r="C84" s="24" t="str">
        <f aca="false">IF($A84="","",SUMIFS('AR Invoices'!$H$7:$H$606,'AR Invoices'!$A$7:$A$606,$A84,'AR Invoices'!$J$7:$J$606,"0-30"))</f>
        <v/>
      </c>
      <c r="D84" s="24" t="str">
        <f aca="false">IF($A84="","",SUMIFS('AR Invoices'!$H$7:$H$606,'AR Invoices'!$A$7:$A$606,$A84,'AR Invoices'!$J$7:$J$606,"31-60"))</f>
        <v/>
      </c>
      <c r="E84" s="24" t="str">
        <f aca="false">IF($A84="","",SUMIFS('AR Invoices'!$H$7:$H$606,'AR Invoices'!$A$7:$A$606,$A84,'AR Invoices'!$J$7:$J$606,"61-90"))</f>
        <v/>
      </c>
      <c r="F84" s="24" t="str">
        <f aca="false">IF($A84="","",SUMIFS('AR Invoices'!$H$7:$H$606,'AR Invoices'!$A$7:$A$606,$A84,'AR Invoices'!$J$7:$J$606,"91-180"))</f>
        <v/>
      </c>
      <c r="G84" s="24" t="str">
        <f aca="false">IF($A84="","",SUMIFS('AR Invoices'!$H$7:$H$606,'AR Invoices'!$A$7:$A$606,$A84,'AR Invoices'!$J$7:$J$606,"Over 180"))</f>
        <v/>
      </c>
      <c r="H84" s="32" t="str">
        <f aca="false">IF(A84="","",SUM(B84:G84))</f>
        <v/>
      </c>
      <c r="I84" s="33" t="str">
        <f aca="false">IF(OR(A84="",$H$156=0),"",H84/$H$156)</f>
        <v/>
      </c>
      <c r="J84" s="34" t="str">
        <f aca="false">IF(A84="","",IF(G84+F84&gt;0,"Overdue &gt; 90 days – follow up / review provision",IF(E84+D84&gt;0,"Overdue – send reminder","")))</f>
        <v/>
      </c>
    </row>
    <row r="85" customFormat="false" ht="15" hidden="false" customHeight="true" outlineLevel="0" collapsed="false">
      <c r="A85" s="31" t="str">
        <f aca="false">IFERROR(INDEX('AR Invoices'!$A$7:$A$606,MATCH(81,'AR Invoices'!$L$7:$L$606,0)),"")</f>
        <v/>
      </c>
      <c r="B85" s="24" t="str">
        <f aca="false">IF($A85="","",SUMIFS('AR Invoices'!$H$7:$H$606,'AR Invoices'!$A$7:$A$606,$A85,'AR Invoices'!$J$7:$J$606,"Not due"))</f>
        <v/>
      </c>
      <c r="C85" s="24" t="str">
        <f aca="false">IF($A85="","",SUMIFS('AR Invoices'!$H$7:$H$606,'AR Invoices'!$A$7:$A$606,$A85,'AR Invoices'!$J$7:$J$606,"0-30"))</f>
        <v/>
      </c>
      <c r="D85" s="24" t="str">
        <f aca="false">IF($A85="","",SUMIFS('AR Invoices'!$H$7:$H$606,'AR Invoices'!$A$7:$A$606,$A85,'AR Invoices'!$J$7:$J$606,"31-60"))</f>
        <v/>
      </c>
      <c r="E85" s="24" t="str">
        <f aca="false">IF($A85="","",SUMIFS('AR Invoices'!$H$7:$H$606,'AR Invoices'!$A$7:$A$606,$A85,'AR Invoices'!$J$7:$J$606,"61-90"))</f>
        <v/>
      </c>
      <c r="F85" s="24" t="str">
        <f aca="false">IF($A85="","",SUMIFS('AR Invoices'!$H$7:$H$606,'AR Invoices'!$A$7:$A$606,$A85,'AR Invoices'!$J$7:$J$606,"91-180"))</f>
        <v/>
      </c>
      <c r="G85" s="24" t="str">
        <f aca="false">IF($A85="","",SUMIFS('AR Invoices'!$H$7:$H$606,'AR Invoices'!$A$7:$A$606,$A85,'AR Invoices'!$J$7:$J$606,"Over 180"))</f>
        <v/>
      </c>
      <c r="H85" s="32" t="str">
        <f aca="false">IF(A85="","",SUM(B85:G85))</f>
        <v/>
      </c>
      <c r="I85" s="33" t="str">
        <f aca="false">IF(OR(A85="",$H$156=0),"",H85/$H$156)</f>
        <v/>
      </c>
      <c r="J85" s="34" t="str">
        <f aca="false">IF(A85="","",IF(G85+F85&gt;0,"Overdue &gt; 90 days – follow up / review provision",IF(E85+D85&gt;0,"Overdue – send reminder","")))</f>
        <v/>
      </c>
    </row>
    <row r="86" customFormat="false" ht="15" hidden="false" customHeight="true" outlineLevel="0" collapsed="false">
      <c r="A86" s="31" t="str">
        <f aca="false">IFERROR(INDEX('AR Invoices'!$A$7:$A$606,MATCH(82,'AR Invoices'!$L$7:$L$606,0)),"")</f>
        <v/>
      </c>
      <c r="B86" s="24" t="str">
        <f aca="false">IF($A86="","",SUMIFS('AR Invoices'!$H$7:$H$606,'AR Invoices'!$A$7:$A$606,$A86,'AR Invoices'!$J$7:$J$606,"Not due"))</f>
        <v/>
      </c>
      <c r="C86" s="24" t="str">
        <f aca="false">IF($A86="","",SUMIFS('AR Invoices'!$H$7:$H$606,'AR Invoices'!$A$7:$A$606,$A86,'AR Invoices'!$J$7:$J$606,"0-30"))</f>
        <v/>
      </c>
      <c r="D86" s="24" t="str">
        <f aca="false">IF($A86="","",SUMIFS('AR Invoices'!$H$7:$H$606,'AR Invoices'!$A$7:$A$606,$A86,'AR Invoices'!$J$7:$J$606,"31-60"))</f>
        <v/>
      </c>
      <c r="E86" s="24" t="str">
        <f aca="false">IF($A86="","",SUMIFS('AR Invoices'!$H$7:$H$606,'AR Invoices'!$A$7:$A$606,$A86,'AR Invoices'!$J$7:$J$606,"61-90"))</f>
        <v/>
      </c>
      <c r="F86" s="24" t="str">
        <f aca="false">IF($A86="","",SUMIFS('AR Invoices'!$H$7:$H$606,'AR Invoices'!$A$7:$A$606,$A86,'AR Invoices'!$J$7:$J$606,"91-180"))</f>
        <v/>
      </c>
      <c r="G86" s="24" t="str">
        <f aca="false">IF($A86="","",SUMIFS('AR Invoices'!$H$7:$H$606,'AR Invoices'!$A$7:$A$606,$A86,'AR Invoices'!$J$7:$J$606,"Over 180"))</f>
        <v/>
      </c>
      <c r="H86" s="32" t="str">
        <f aca="false">IF(A86="","",SUM(B86:G86))</f>
        <v/>
      </c>
      <c r="I86" s="33" t="str">
        <f aca="false">IF(OR(A86="",$H$156=0),"",H86/$H$156)</f>
        <v/>
      </c>
      <c r="J86" s="34" t="str">
        <f aca="false">IF(A86="","",IF(G86+F86&gt;0,"Overdue &gt; 90 days – follow up / review provision",IF(E86+D86&gt;0,"Overdue – send reminder","")))</f>
        <v/>
      </c>
    </row>
    <row r="87" customFormat="false" ht="15" hidden="false" customHeight="true" outlineLevel="0" collapsed="false">
      <c r="A87" s="31" t="str">
        <f aca="false">IFERROR(INDEX('AR Invoices'!$A$7:$A$606,MATCH(83,'AR Invoices'!$L$7:$L$606,0)),"")</f>
        <v/>
      </c>
      <c r="B87" s="24" t="str">
        <f aca="false">IF($A87="","",SUMIFS('AR Invoices'!$H$7:$H$606,'AR Invoices'!$A$7:$A$606,$A87,'AR Invoices'!$J$7:$J$606,"Not due"))</f>
        <v/>
      </c>
      <c r="C87" s="24" t="str">
        <f aca="false">IF($A87="","",SUMIFS('AR Invoices'!$H$7:$H$606,'AR Invoices'!$A$7:$A$606,$A87,'AR Invoices'!$J$7:$J$606,"0-30"))</f>
        <v/>
      </c>
      <c r="D87" s="24" t="str">
        <f aca="false">IF($A87="","",SUMIFS('AR Invoices'!$H$7:$H$606,'AR Invoices'!$A$7:$A$606,$A87,'AR Invoices'!$J$7:$J$606,"31-60"))</f>
        <v/>
      </c>
      <c r="E87" s="24" t="str">
        <f aca="false">IF($A87="","",SUMIFS('AR Invoices'!$H$7:$H$606,'AR Invoices'!$A$7:$A$606,$A87,'AR Invoices'!$J$7:$J$606,"61-90"))</f>
        <v/>
      </c>
      <c r="F87" s="24" t="str">
        <f aca="false">IF($A87="","",SUMIFS('AR Invoices'!$H$7:$H$606,'AR Invoices'!$A$7:$A$606,$A87,'AR Invoices'!$J$7:$J$606,"91-180"))</f>
        <v/>
      </c>
      <c r="G87" s="24" t="str">
        <f aca="false">IF($A87="","",SUMIFS('AR Invoices'!$H$7:$H$606,'AR Invoices'!$A$7:$A$606,$A87,'AR Invoices'!$J$7:$J$606,"Over 180"))</f>
        <v/>
      </c>
      <c r="H87" s="32" t="str">
        <f aca="false">IF(A87="","",SUM(B87:G87))</f>
        <v/>
      </c>
      <c r="I87" s="33" t="str">
        <f aca="false">IF(OR(A87="",$H$156=0),"",H87/$H$156)</f>
        <v/>
      </c>
      <c r="J87" s="34" t="str">
        <f aca="false">IF(A87="","",IF(G87+F87&gt;0,"Overdue &gt; 90 days – follow up / review provision",IF(E87+D87&gt;0,"Overdue – send reminder","")))</f>
        <v/>
      </c>
    </row>
    <row r="88" customFormat="false" ht="15" hidden="false" customHeight="true" outlineLevel="0" collapsed="false">
      <c r="A88" s="31" t="str">
        <f aca="false">IFERROR(INDEX('AR Invoices'!$A$7:$A$606,MATCH(84,'AR Invoices'!$L$7:$L$606,0)),"")</f>
        <v/>
      </c>
      <c r="B88" s="24" t="str">
        <f aca="false">IF($A88="","",SUMIFS('AR Invoices'!$H$7:$H$606,'AR Invoices'!$A$7:$A$606,$A88,'AR Invoices'!$J$7:$J$606,"Not due"))</f>
        <v/>
      </c>
      <c r="C88" s="24" t="str">
        <f aca="false">IF($A88="","",SUMIFS('AR Invoices'!$H$7:$H$606,'AR Invoices'!$A$7:$A$606,$A88,'AR Invoices'!$J$7:$J$606,"0-30"))</f>
        <v/>
      </c>
      <c r="D88" s="24" t="str">
        <f aca="false">IF($A88="","",SUMIFS('AR Invoices'!$H$7:$H$606,'AR Invoices'!$A$7:$A$606,$A88,'AR Invoices'!$J$7:$J$606,"31-60"))</f>
        <v/>
      </c>
      <c r="E88" s="24" t="str">
        <f aca="false">IF($A88="","",SUMIFS('AR Invoices'!$H$7:$H$606,'AR Invoices'!$A$7:$A$606,$A88,'AR Invoices'!$J$7:$J$606,"61-90"))</f>
        <v/>
      </c>
      <c r="F88" s="24" t="str">
        <f aca="false">IF($A88="","",SUMIFS('AR Invoices'!$H$7:$H$606,'AR Invoices'!$A$7:$A$606,$A88,'AR Invoices'!$J$7:$J$606,"91-180"))</f>
        <v/>
      </c>
      <c r="G88" s="24" t="str">
        <f aca="false">IF($A88="","",SUMIFS('AR Invoices'!$H$7:$H$606,'AR Invoices'!$A$7:$A$606,$A88,'AR Invoices'!$J$7:$J$606,"Over 180"))</f>
        <v/>
      </c>
      <c r="H88" s="32" t="str">
        <f aca="false">IF(A88="","",SUM(B88:G88))</f>
        <v/>
      </c>
      <c r="I88" s="33" t="str">
        <f aca="false">IF(OR(A88="",$H$156=0),"",H88/$H$156)</f>
        <v/>
      </c>
      <c r="J88" s="34" t="str">
        <f aca="false">IF(A88="","",IF(G88+F88&gt;0,"Overdue &gt; 90 days – follow up / review provision",IF(E88+D88&gt;0,"Overdue – send reminder","")))</f>
        <v/>
      </c>
    </row>
    <row r="89" customFormat="false" ht="15" hidden="false" customHeight="true" outlineLevel="0" collapsed="false">
      <c r="A89" s="31" t="str">
        <f aca="false">IFERROR(INDEX('AR Invoices'!$A$7:$A$606,MATCH(85,'AR Invoices'!$L$7:$L$606,0)),"")</f>
        <v/>
      </c>
      <c r="B89" s="24" t="str">
        <f aca="false">IF($A89="","",SUMIFS('AR Invoices'!$H$7:$H$606,'AR Invoices'!$A$7:$A$606,$A89,'AR Invoices'!$J$7:$J$606,"Not due"))</f>
        <v/>
      </c>
      <c r="C89" s="24" t="str">
        <f aca="false">IF($A89="","",SUMIFS('AR Invoices'!$H$7:$H$606,'AR Invoices'!$A$7:$A$606,$A89,'AR Invoices'!$J$7:$J$606,"0-30"))</f>
        <v/>
      </c>
      <c r="D89" s="24" t="str">
        <f aca="false">IF($A89="","",SUMIFS('AR Invoices'!$H$7:$H$606,'AR Invoices'!$A$7:$A$606,$A89,'AR Invoices'!$J$7:$J$606,"31-60"))</f>
        <v/>
      </c>
      <c r="E89" s="24" t="str">
        <f aca="false">IF($A89="","",SUMIFS('AR Invoices'!$H$7:$H$606,'AR Invoices'!$A$7:$A$606,$A89,'AR Invoices'!$J$7:$J$606,"61-90"))</f>
        <v/>
      </c>
      <c r="F89" s="24" t="str">
        <f aca="false">IF($A89="","",SUMIFS('AR Invoices'!$H$7:$H$606,'AR Invoices'!$A$7:$A$606,$A89,'AR Invoices'!$J$7:$J$606,"91-180"))</f>
        <v/>
      </c>
      <c r="G89" s="24" t="str">
        <f aca="false">IF($A89="","",SUMIFS('AR Invoices'!$H$7:$H$606,'AR Invoices'!$A$7:$A$606,$A89,'AR Invoices'!$J$7:$J$606,"Over 180"))</f>
        <v/>
      </c>
      <c r="H89" s="32" t="str">
        <f aca="false">IF(A89="","",SUM(B89:G89))</f>
        <v/>
      </c>
      <c r="I89" s="33" t="str">
        <f aca="false">IF(OR(A89="",$H$156=0),"",H89/$H$156)</f>
        <v/>
      </c>
      <c r="J89" s="34" t="str">
        <f aca="false">IF(A89="","",IF(G89+F89&gt;0,"Overdue &gt; 90 days – follow up / review provision",IF(E89+D89&gt;0,"Overdue – send reminder","")))</f>
        <v/>
      </c>
    </row>
    <row r="90" customFormat="false" ht="15" hidden="false" customHeight="true" outlineLevel="0" collapsed="false">
      <c r="A90" s="31" t="str">
        <f aca="false">IFERROR(INDEX('AR Invoices'!$A$7:$A$606,MATCH(86,'AR Invoices'!$L$7:$L$606,0)),"")</f>
        <v/>
      </c>
      <c r="B90" s="24" t="str">
        <f aca="false">IF($A90="","",SUMIFS('AR Invoices'!$H$7:$H$606,'AR Invoices'!$A$7:$A$606,$A90,'AR Invoices'!$J$7:$J$606,"Not due"))</f>
        <v/>
      </c>
      <c r="C90" s="24" t="str">
        <f aca="false">IF($A90="","",SUMIFS('AR Invoices'!$H$7:$H$606,'AR Invoices'!$A$7:$A$606,$A90,'AR Invoices'!$J$7:$J$606,"0-30"))</f>
        <v/>
      </c>
      <c r="D90" s="24" t="str">
        <f aca="false">IF($A90="","",SUMIFS('AR Invoices'!$H$7:$H$606,'AR Invoices'!$A$7:$A$606,$A90,'AR Invoices'!$J$7:$J$606,"31-60"))</f>
        <v/>
      </c>
      <c r="E90" s="24" t="str">
        <f aca="false">IF($A90="","",SUMIFS('AR Invoices'!$H$7:$H$606,'AR Invoices'!$A$7:$A$606,$A90,'AR Invoices'!$J$7:$J$606,"61-90"))</f>
        <v/>
      </c>
      <c r="F90" s="24" t="str">
        <f aca="false">IF($A90="","",SUMIFS('AR Invoices'!$H$7:$H$606,'AR Invoices'!$A$7:$A$606,$A90,'AR Invoices'!$J$7:$J$606,"91-180"))</f>
        <v/>
      </c>
      <c r="G90" s="24" t="str">
        <f aca="false">IF($A90="","",SUMIFS('AR Invoices'!$H$7:$H$606,'AR Invoices'!$A$7:$A$606,$A90,'AR Invoices'!$J$7:$J$606,"Over 180"))</f>
        <v/>
      </c>
      <c r="H90" s="32" t="str">
        <f aca="false">IF(A90="","",SUM(B90:G90))</f>
        <v/>
      </c>
      <c r="I90" s="33" t="str">
        <f aca="false">IF(OR(A90="",$H$156=0),"",H90/$H$156)</f>
        <v/>
      </c>
      <c r="J90" s="34" t="str">
        <f aca="false">IF(A90="","",IF(G90+F90&gt;0,"Overdue &gt; 90 days – follow up / review provision",IF(E90+D90&gt;0,"Overdue – send reminder","")))</f>
        <v/>
      </c>
    </row>
    <row r="91" customFormat="false" ht="15" hidden="false" customHeight="true" outlineLevel="0" collapsed="false">
      <c r="A91" s="31" t="str">
        <f aca="false">IFERROR(INDEX('AR Invoices'!$A$7:$A$606,MATCH(87,'AR Invoices'!$L$7:$L$606,0)),"")</f>
        <v/>
      </c>
      <c r="B91" s="24" t="str">
        <f aca="false">IF($A91="","",SUMIFS('AR Invoices'!$H$7:$H$606,'AR Invoices'!$A$7:$A$606,$A91,'AR Invoices'!$J$7:$J$606,"Not due"))</f>
        <v/>
      </c>
      <c r="C91" s="24" t="str">
        <f aca="false">IF($A91="","",SUMIFS('AR Invoices'!$H$7:$H$606,'AR Invoices'!$A$7:$A$606,$A91,'AR Invoices'!$J$7:$J$606,"0-30"))</f>
        <v/>
      </c>
      <c r="D91" s="24" t="str">
        <f aca="false">IF($A91="","",SUMIFS('AR Invoices'!$H$7:$H$606,'AR Invoices'!$A$7:$A$606,$A91,'AR Invoices'!$J$7:$J$606,"31-60"))</f>
        <v/>
      </c>
      <c r="E91" s="24" t="str">
        <f aca="false">IF($A91="","",SUMIFS('AR Invoices'!$H$7:$H$606,'AR Invoices'!$A$7:$A$606,$A91,'AR Invoices'!$J$7:$J$606,"61-90"))</f>
        <v/>
      </c>
      <c r="F91" s="24" t="str">
        <f aca="false">IF($A91="","",SUMIFS('AR Invoices'!$H$7:$H$606,'AR Invoices'!$A$7:$A$606,$A91,'AR Invoices'!$J$7:$J$606,"91-180"))</f>
        <v/>
      </c>
      <c r="G91" s="24" t="str">
        <f aca="false">IF($A91="","",SUMIFS('AR Invoices'!$H$7:$H$606,'AR Invoices'!$A$7:$A$606,$A91,'AR Invoices'!$J$7:$J$606,"Over 180"))</f>
        <v/>
      </c>
      <c r="H91" s="32" t="str">
        <f aca="false">IF(A91="","",SUM(B91:G91))</f>
        <v/>
      </c>
      <c r="I91" s="33" t="str">
        <f aca="false">IF(OR(A91="",$H$156=0),"",H91/$H$156)</f>
        <v/>
      </c>
      <c r="J91" s="34" t="str">
        <f aca="false">IF(A91="","",IF(G91+F91&gt;0,"Overdue &gt; 90 days – follow up / review provision",IF(E91+D91&gt;0,"Overdue – send reminder","")))</f>
        <v/>
      </c>
    </row>
    <row r="92" customFormat="false" ht="15" hidden="false" customHeight="true" outlineLevel="0" collapsed="false">
      <c r="A92" s="31" t="str">
        <f aca="false">IFERROR(INDEX('AR Invoices'!$A$7:$A$606,MATCH(88,'AR Invoices'!$L$7:$L$606,0)),"")</f>
        <v/>
      </c>
      <c r="B92" s="24" t="str">
        <f aca="false">IF($A92="","",SUMIFS('AR Invoices'!$H$7:$H$606,'AR Invoices'!$A$7:$A$606,$A92,'AR Invoices'!$J$7:$J$606,"Not due"))</f>
        <v/>
      </c>
      <c r="C92" s="24" t="str">
        <f aca="false">IF($A92="","",SUMIFS('AR Invoices'!$H$7:$H$606,'AR Invoices'!$A$7:$A$606,$A92,'AR Invoices'!$J$7:$J$606,"0-30"))</f>
        <v/>
      </c>
      <c r="D92" s="24" t="str">
        <f aca="false">IF($A92="","",SUMIFS('AR Invoices'!$H$7:$H$606,'AR Invoices'!$A$7:$A$606,$A92,'AR Invoices'!$J$7:$J$606,"31-60"))</f>
        <v/>
      </c>
      <c r="E92" s="24" t="str">
        <f aca="false">IF($A92="","",SUMIFS('AR Invoices'!$H$7:$H$606,'AR Invoices'!$A$7:$A$606,$A92,'AR Invoices'!$J$7:$J$606,"61-90"))</f>
        <v/>
      </c>
      <c r="F92" s="24" t="str">
        <f aca="false">IF($A92="","",SUMIFS('AR Invoices'!$H$7:$H$606,'AR Invoices'!$A$7:$A$606,$A92,'AR Invoices'!$J$7:$J$606,"91-180"))</f>
        <v/>
      </c>
      <c r="G92" s="24" t="str">
        <f aca="false">IF($A92="","",SUMIFS('AR Invoices'!$H$7:$H$606,'AR Invoices'!$A$7:$A$606,$A92,'AR Invoices'!$J$7:$J$606,"Over 180"))</f>
        <v/>
      </c>
      <c r="H92" s="32" t="str">
        <f aca="false">IF(A92="","",SUM(B92:G92))</f>
        <v/>
      </c>
      <c r="I92" s="33" t="str">
        <f aca="false">IF(OR(A92="",$H$156=0),"",H92/$H$156)</f>
        <v/>
      </c>
      <c r="J92" s="34" t="str">
        <f aca="false">IF(A92="","",IF(G92+F92&gt;0,"Overdue &gt; 90 days – follow up / review provision",IF(E92+D92&gt;0,"Overdue – send reminder","")))</f>
        <v/>
      </c>
    </row>
    <row r="93" customFormat="false" ht="15" hidden="false" customHeight="true" outlineLevel="0" collapsed="false">
      <c r="A93" s="31" t="str">
        <f aca="false">IFERROR(INDEX('AR Invoices'!$A$7:$A$606,MATCH(89,'AR Invoices'!$L$7:$L$606,0)),"")</f>
        <v/>
      </c>
      <c r="B93" s="24" t="str">
        <f aca="false">IF($A93="","",SUMIFS('AR Invoices'!$H$7:$H$606,'AR Invoices'!$A$7:$A$606,$A93,'AR Invoices'!$J$7:$J$606,"Not due"))</f>
        <v/>
      </c>
      <c r="C93" s="24" t="str">
        <f aca="false">IF($A93="","",SUMIFS('AR Invoices'!$H$7:$H$606,'AR Invoices'!$A$7:$A$606,$A93,'AR Invoices'!$J$7:$J$606,"0-30"))</f>
        <v/>
      </c>
      <c r="D93" s="24" t="str">
        <f aca="false">IF($A93="","",SUMIFS('AR Invoices'!$H$7:$H$606,'AR Invoices'!$A$7:$A$606,$A93,'AR Invoices'!$J$7:$J$606,"31-60"))</f>
        <v/>
      </c>
      <c r="E93" s="24" t="str">
        <f aca="false">IF($A93="","",SUMIFS('AR Invoices'!$H$7:$H$606,'AR Invoices'!$A$7:$A$606,$A93,'AR Invoices'!$J$7:$J$606,"61-90"))</f>
        <v/>
      </c>
      <c r="F93" s="24" t="str">
        <f aca="false">IF($A93="","",SUMIFS('AR Invoices'!$H$7:$H$606,'AR Invoices'!$A$7:$A$606,$A93,'AR Invoices'!$J$7:$J$606,"91-180"))</f>
        <v/>
      </c>
      <c r="G93" s="24" t="str">
        <f aca="false">IF($A93="","",SUMIFS('AR Invoices'!$H$7:$H$606,'AR Invoices'!$A$7:$A$606,$A93,'AR Invoices'!$J$7:$J$606,"Over 180"))</f>
        <v/>
      </c>
      <c r="H93" s="32" t="str">
        <f aca="false">IF(A93="","",SUM(B93:G93))</f>
        <v/>
      </c>
      <c r="I93" s="33" t="str">
        <f aca="false">IF(OR(A93="",$H$156=0),"",H93/$H$156)</f>
        <v/>
      </c>
      <c r="J93" s="34" t="str">
        <f aca="false">IF(A93="","",IF(G93+F93&gt;0,"Overdue &gt; 90 days – follow up / review provision",IF(E93+D93&gt;0,"Overdue – send reminder","")))</f>
        <v/>
      </c>
    </row>
    <row r="94" customFormat="false" ht="15" hidden="false" customHeight="true" outlineLevel="0" collapsed="false">
      <c r="A94" s="31" t="str">
        <f aca="false">IFERROR(INDEX('AR Invoices'!$A$7:$A$606,MATCH(90,'AR Invoices'!$L$7:$L$606,0)),"")</f>
        <v/>
      </c>
      <c r="B94" s="24" t="str">
        <f aca="false">IF($A94="","",SUMIFS('AR Invoices'!$H$7:$H$606,'AR Invoices'!$A$7:$A$606,$A94,'AR Invoices'!$J$7:$J$606,"Not due"))</f>
        <v/>
      </c>
      <c r="C94" s="24" t="str">
        <f aca="false">IF($A94="","",SUMIFS('AR Invoices'!$H$7:$H$606,'AR Invoices'!$A$7:$A$606,$A94,'AR Invoices'!$J$7:$J$606,"0-30"))</f>
        <v/>
      </c>
      <c r="D94" s="24" t="str">
        <f aca="false">IF($A94="","",SUMIFS('AR Invoices'!$H$7:$H$606,'AR Invoices'!$A$7:$A$606,$A94,'AR Invoices'!$J$7:$J$606,"31-60"))</f>
        <v/>
      </c>
      <c r="E94" s="24" t="str">
        <f aca="false">IF($A94="","",SUMIFS('AR Invoices'!$H$7:$H$606,'AR Invoices'!$A$7:$A$606,$A94,'AR Invoices'!$J$7:$J$606,"61-90"))</f>
        <v/>
      </c>
      <c r="F94" s="24" t="str">
        <f aca="false">IF($A94="","",SUMIFS('AR Invoices'!$H$7:$H$606,'AR Invoices'!$A$7:$A$606,$A94,'AR Invoices'!$J$7:$J$606,"91-180"))</f>
        <v/>
      </c>
      <c r="G94" s="24" t="str">
        <f aca="false">IF($A94="","",SUMIFS('AR Invoices'!$H$7:$H$606,'AR Invoices'!$A$7:$A$606,$A94,'AR Invoices'!$J$7:$J$606,"Over 180"))</f>
        <v/>
      </c>
      <c r="H94" s="32" t="str">
        <f aca="false">IF(A94="","",SUM(B94:G94))</f>
        <v/>
      </c>
      <c r="I94" s="33" t="str">
        <f aca="false">IF(OR(A94="",$H$156=0),"",H94/$H$156)</f>
        <v/>
      </c>
      <c r="J94" s="34" t="str">
        <f aca="false">IF(A94="","",IF(G94+F94&gt;0,"Overdue &gt; 90 days – follow up / review provision",IF(E94+D94&gt;0,"Overdue – send reminder","")))</f>
        <v/>
      </c>
    </row>
    <row r="95" customFormat="false" ht="15" hidden="false" customHeight="true" outlineLevel="0" collapsed="false">
      <c r="A95" s="31" t="str">
        <f aca="false">IFERROR(INDEX('AR Invoices'!$A$7:$A$606,MATCH(91,'AR Invoices'!$L$7:$L$606,0)),"")</f>
        <v/>
      </c>
      <c r="B95" s="24" t="str">
        <f aca="false">IF($A95="","",SUMIFS('AR Invoices'!$H$7:$H$606,'AR Invoices'!$A$7:$A$606,$A95,'AR Invoices'!$J$7:$J$606,"Not due"))</f>
        <v/>
      </c>
      <c r="C95" s="24" t="str">
        <f aca="false">IF($A95="","",SUMIFS('AR Invoices'!$H$7:$H$606,'AR Invoices'!$A$7:$A$606,$A95,'AR Invoices'!$J$7:$J$606,"0-30"))</f>
        <v/>
      </c>
      <c r="D95" s="24" t="str">
        <f aca="false">IF($A95="","",SUMIFS('AR Invoices'!$H$7:$H$606,'AR Invoices'!$A$7:$A$606,$A95,'AR Invoices'!$J$7:$J$606,"31-60"))</f>
        <v/>
      </c>
      <c r="E95" s="24" t="str">
        <f aca="false">IF($A95="","",SUMIFS('AR Invoices'!$H$7:$H$606,'AR Invoices'!$A$7:$A$606,$A95,'AR Invoices'!$J$7:$J$606,"61-90"))</f>
        <v/>
      </c>
      <c r="F95" s="24" t="str">
        <f aca="false">IF($A95="","",SUMIFS('AR Invoices'!$H$7:$H$606,'AR Invoices'!$A$7:$A$606,$A95,'AR Invoices'!$J$7:$J$606,"91-180"))</f>
        <v/>
      </c>
      <c r="G95" s="24" t="str">
        <f aca="false">IF($A95="","",SUMIFS('AR Invoices'!$H$7:$H$606,'AR Invoices'!$A$7:$A$606,$A95,'AR Invoices'!$J$7:$J$606,"Over 180"))</f>
        <v/>
      </c>
      <c r="H95" s="32" t="str">
        <f aca="false">IF(A95="","",SUM(B95:G95))</f>
        <v/>
      </c>
      <c r="I95" s="33" t="str">
        <f aca="false">IF(OR(A95="",$H$156=0),"",H95/$H$156)</f>
        <v/>
      </c>
      <c r="J95" s="34" t="str">
        <f aca="false">IF(A95="","",IF(G95+F95&gt;0,"Overdue &gt; 90 days – follow up / review provision",IF(E95+D95&gt;0,"Overdue – send reminder","")))</f>
        <v/>
      </c>
    </row>
    <row r="96" customFormat="false" ht="15" hidden="false" customHeight="true" outlineLevel="0" collapsed="false">
      <c r="A96" s="31" t="str">
        <f aca="false">IFERROR(INDEX('AR Invoices'!$A$7:$A$606,MATCH(92,'AR Invoices'!$L$7:$L$606,0)),"")</f>
        <v/>
      </c>
      <c r="B96" s="24" t="str">
        <f aca="false">IF($A96="","",SUMIFS('AR Invoices'!$H$7:$H$606,'AR Invoices'!$A$7:$A$606,$A96,'AR Invoices'!$J$7:$J$606,"Not due"))</f>
        <v/>
      </c>
      <c r="C96" s="24" t="str">
        <f aca="false">IF($A96="","",SUMIFS('AR Invoices'!$H$7:$H$606,'AR Invoices'!$A$7:$A$606,$A96,'AR Invoices'!$J$7:$J$606,"0-30"))</f>
        <v/>
      </c>
      <c r="D96" s="24" t="str">
        <f aca="false">IF($A96="","",SUMIFS('AR Invoices'!$H$7:$H$606,'AR Invoices'!$A$7:$A$606,$A96,'AR Invoices'!$J$7:$J$606,"31-60"))</f>
        <v/>
      </c>
      <c r="E96" s="24" t="str">
        <f aca="false">IF($A96="","",SUMIFS('AR Invoices'!$H$7:$H$606,'AR Invoices'!$A$7:$A$606,$A96,'AR Invoices'!$J$7:$J$606,"61-90"))</f>
        <v/>
      </c>
      <c r="F96" s="24" t="str">
        <f aca="false">IF($A96="","",SUMIFS('AR Invoices'!$H$7:$H$606,'AR Invoices'!$A$7:$A$606,$A96,'AR Invoices'!$J$7:$J$606,"91-180"))</f>
        <v/>
      </c>
      <c r="G96" s="24" t="str">
        <f aca="false">IF($A96="","",SUMIFS('AR Invoices'!$H$7:$H$606,'AR Invoices'!$A$7:$A$606,$A96,'AR Invoices'!$J$7:$J$606,"Over 180"))</f>
        <v/>
      </c>
      <c r="H96" s="32" t="str">
        <f aca="false">IF(A96="","",SUM(B96:G96))</f>
        <v/>
      </c>
      <c r="I96" s="33" t="str">
        <f aca="false">IF(OR(A96="",$H$156=0),"",H96/$H$156)</f>
        <v/>
      </c>
      <c r="J96" s="34" t="str">
        <f aca="false">IF(A96="","",IF(G96+F96&gt;0,"Overdue &gt; 90 days – follow up / review provision",IF(E96+D96&gt;0,"Overdue – send reminder","")))</f>
        <v/>
      </c>
    </row>
    <row r="97" customFormat="false" ht="15" hidden="false" customHeight="true" outlineLevel="0" collapsed="false">
      <c r="A97" s="31" t="str">
        <f aca="false">IFERROR(INDEX('AR Invoices'!$A$7:$A$606,MATCH(93,'AR Invoices'!$L$7:$L$606,0)),"")</f>
        <v/>
      </c>
      <c r="B97" s="24" t="str">
        <f aca="false">IF($A97="","",SUMIFS('AR Invoices'!$H$7:$H$606,'AR Invoices'!$A$7:$A$606,$A97,'AR Invoices'!$J$7:$J$606,"Not due"))</f>
        <v/>
      </c>
      <c r="C97" s="24" t="str">
        <f aca="false">IF($A97="","",SUMIFS('AR Invoices'!$H$7:$H$606,'AR Invoices'!$A$7:$A$606,$A97,'AR Invoices'!$J$7:$J$606,"0-30"))</f>
        <v/>
      </c>
      <c r="D97" s="24" t="str">
        <f aca="false">IF($A97="","",SUMIFS('AR Invoices'!$H$7:$H$606,'AR Invoices'!$A$7:$A$606,$A97,'AR Invoices'!$J$7:$J$606,"31-60"))</f>
        <v/>
      </c>
      <c r="E97" s="24" t="str">
        <f aca="false">IF($A97="","",SUMIFS('AR Invoices'!$H$7:$H$606,'AR Invoices'!$A$7:$A$606,$A97,'AR Invoices'!$J$7:$J$606,"61-90"))</f>
        <v/>
      </c>
      <c r="F97" s="24" t="str">
        <f aca="false">IF($A97="","",SUMIFS('AR Invoices'!$H$7:$H$606,'AR Invoices'!$A$7:$A$606,$A97,'AR Invoices'!$J$7:$J$606,"91-180"))</f>
        <v/>
      </c>
      <c r="G97" s="24" t="str">
        <f aca="false">IF($A97="","",SUMIFS('AR Invoices'!$H$7:$H$606,'AR Invoices'!$A$7:$A$606,$A97,'AR Invoices'!$J$7:$J$606,"Over 180"))</f>
        <v/>
      </c>
      <c r="H97" s="32" t="str">
        <f aca="false">IF(A97="","",SUM(B97:G97))</f>
        <v/>
      </c>
      <c r="I97" s="33" t="str">
        <f aca="false">IF(OR(A97="",$H$156=0),"",H97/$H$156)</f>
        <v/>
      </c>
      <c r="J97" s="34" t="str">
        <f aca="false">IF(A97="","",IF(G97+F97&gt;0,"Overdue &gt; 90 days – follow up / review provision",IF(E97+D97&gt;0,"Overdue – send reminder","")))</f>
        <v/>
      </c>
    </row>
    <row r="98" customFormat="false" ht="15" hidden="false" customHeight="true" outlineLevel="0" collapsed="false">
      <c r="A98" s="31" t="str">
        <f aca="false">IFERROR(INDEX('AR Invoices'!$A$7:$A$606,MATCH(94,'AR Invoices'!$L$7:$L$606,0)),"")</f>
        <v/>
      </c>
      <c r="B98" s="24" t="str">
        <f aca="false">IF($A98="","",SUMIFS('AR Invoices'!$H$7:$H$606,'AR Invoices'!$A$7:$A$606,$A98,'AR Invoices'!$J$7:$J$606,"Not due"))</f>
        <v/>
      </c>
      <c r="C98" s="24" t="str">
        <f aca="false">IF($A98="","",SUMIFS('AR Invoices'!$H$7:$H$606,'AR Invoices'!$A$7:$A$606,$A98,'AR Invoices'!$J$7:$J$606,"0-30"))</f>
        <v/>
      </c>
      <c r="D98" s="24" t="str">
        <f aca="false">IF($A98="","",SUMIFS('AR Invoices'!$H$7:$H$606,'AR Invoices'!$A$7:$A$606,$A98,'AR Invoices'!$J$7:$J$606,"31-60"))</f>
        <v/>
      </c>
      <c r="E98" s="24" t="str">
        <f aca="false">IF($A98="","",SUMIFS('AR Invoices'!$H$7:$H$606,'AR Invoices'!$A$7:$A$606,$A98,'AR Invoices'!$J$7:$J$606,"61-90"))</f>
        <v/>
      </c>
      <c r="F98" s="24" t="str">
        <f aca="false">IF($A98="","",SUMIFS('AR Invoices'!$H$7:$H$606,'AR Invoices'!$A$7:$A$606,$A98,'AR Invoices'!$J$7:$J$606,"91-180"))</f>
        <v/>
      </c>
      <c r="G98" s="24" t="str">
        <f aca="false">IF($A98="","",SUMIFS('AR Invoices'!$H$7:$H$606,'AR Invoices'!$A$7:$A$606,$A98,'AR Invoices'!$J$7:$J$606,"Over 180"))</f>
        <v/>
      </c>
      <c r="H98" s="32" t="str">
        <f aca="false">IF(A98="","",SUM(B98:G98))</f>
        <v/>
      </c>
      <c r="I98" s="33" t="str">
        <f aca="false">IF(OR(A98="",$H$156=0),"",H98/$H$156)</f>
        <v/>
      </c>
      <c r="J98" s="34" t="str">
        <f aca="false">IF(A98="","",IF(G98+F98&gt;0,"Overdue &gt; 90 days – follow up / review provision",IF(E98+D98&gt;0,"Overdue – send reminder","")))</f>
        <v/>
      </c>
    </row>
    <row r="99" customFormat="false" ht="15" hidden="false" customHeight="true" outlineLevel="0" collapsed="false">
      <c r="A99" s="31" t="str">
        <f aca="false">IFERROR(INDEX('AR Invoices'!$A$7:$A$606,MATCH(95,'AR Invoices'!$L$7:$L$606,0)),"")</f>
        <v/>
      </c>
      <c r="B99" s="24" t="str">
        <f aca="false">IF($A99="","",SUMIFS('AR Invoices'!$H$7:$H$606,'AR Invoices'!$A$7:$A$606,$A99,'AR Invoices'!$J$7:$J$606,"Not due"))</f>
        <v/>
      </c>
      <c r="C99" s="24" t="str">
        <f aca="false">IF($A99="","",SUMIFS('AR Invoices'!$H$7:$H$606,'AR Invoices'!$A$7:$A$606,$A99,'AR Invoices'!$J$7:$J$606,"0-30"))</f>
        <v/>
      </c>
      <c r="D99" s="24" t="str">
        <f aca="false">IF($A99="","",SUMIFS('AR Invoices'!$H$7:$H$606,'AR Invoices'!$A$7:$A$606,$A99,'AR Invoices'!$J$7:$J$606,"31-60"))</f>
        <v/>
      </c>
      <c r="E99" s="24" t="str">
        <f aca="false">IF($A99="","",SUMIFS('AR Invoices'!$H$7:$H$606,'AR Invoices'!$A$7:$A$606,$A99,'AR Invoices'!$J$7:$J$606,"61-90"))</f>
        <v/>
      </c>
      <c r="F99" s="24" t="str">
        <f aca="false">IF($A99="","",SUMIFS('AR Invoices'!$H$7:$H$606,'AR Invoices'!$A$7:$A$606,$A99,'AR Invoices'!$J$7:$J$606,"91-180"))</f>
        <v/>
      </c>
      <c r="G99" s="24" t="str">
        <f aca="false">IF($A99="","",SUMIFS('AR Invoices'!$H$7:$H$606,'AR Invoices'!$A$7:$A$606,$A99,'AR Invoices'!$J$7:$J$606,"Over 180"))</f>
        <v/>
      </c>
      <c r="H99" s="32" t="str">
        <f aca="false">IF(A99="","",SUM(B99:G99))</f>
        <v/>
      </c>
      <c r="I99" s="33" t="str">
        <f aca="false">IF(OR(A99="",$H$156=0),"",H99/$H$156)</f>
        <v/>
      </c>
      <c r="J99" s="34" t="str">
        <f aca="false">IF(A99="","",IF(G99+F99&gt;0,"Overdue &gt; 90 days – follow up / review provision",IF(E99+D99&gt;0,"Overdue – send reminder","")))</f>
        <v/>
      </c>
    </row>
    <row r="100" customFormat="false" ht="15" hidden="false" customHeight="true" outlineLevel="0" collapsed="false">
      <c r="A100" s="31" t="str">
        <f aca="false">IFERROR(INDEX('AR Invoices'!$A$7:$A$606,MATCH(96,'AR Invoices'!$L$7:$L$606,0)),"")</f>
        <v/>
      </c>
      <c r="B100" s="24" t="str">
        <f aca="false">IF($A100="","",SUMIFS('AR Invoices'!$H$7:$H$606,'AR Invoices'!$A$7:$A$606,$A100,'AR Invoices'!$J$7:$J$606,"Not due"))</f>
        <v/>
      </c>
      <c r="C100" s="24" t="str">
        <f aca="false">IF($A100="","",SUMIFS('AR Invoices'!$H$7:$H$606,'AR Invoices'!$A$7:$A$606,$A100,'AR Invoices'!$J$7:$J$606,"0-30"))</f>
        <v/>
      </c>
      <c r="D100" s="24" t="str">
        <f aca="false">IF($A100="","",SUMIFS('AR Invoices'!$H$7:$H$606,'AR Invoices'!$A$7:$A$606,$A100,'AR Invoices'!$J$7:$J$606,"31-60"))</f>
        <v/>
      </c>
      <c r="E100" s="24" t="str">
        <f aca="false">IF($A100="","",SUMIFS('AR Invoices'!$H$7:$H$606,'AR Invoices'!$A$7:$A$606,$A100,'AR Invoices'!$J$7:$J$606,"61-90"))</f>
        <v/>
      </c>
      <c r="F100" s="24" t="str">
        <f aca="false">IF($A100="","",SUMIFS('AR Invoices'!$H$7:$H$606,'AR Invoices'!$A$7:$A$606,$A100,'AR Invoices'!$J$7:$J$606,"91-180"))</f>
        <v/>
      </c>
      <c r="G100" s="24" t="str">
        <f aca="false">IF($A100="","",SUMIFS('AR Invoices'!$H$7:$H$606,'AR Invoices'!$A$7:$A$606,$A100,'AR Invoices'!$J$7:$J$606,"Over 180"))</f>
        <v/>
      </c>
      <c r="H100" s="32" t="str">
        <f aca="false">IF(A100="","",SUM(B100:G100))</f>
        <v/>
      </c>
      <c r="I100" s="33" t="str">
        <f aca="false">IF(OR(A100="",$H$156=0),"",H100/$H$156)</f>
        <v/>
      </c>
      <c r="J100" s="34" t="str">
        <f aca="false">IF(A100="","",IF(G100+F100&gt;0,"Overdue &gt; 90 days – follow up / review provision",IF(E100+D100&gt;0,"Overdue – send reminder","")))</f>
        <v/>
      </c>
    </row>
    <row r="101" customFormat="false" ht="15" hidden="false" customHeight="true" outlineLevel="0" collapsed="false">
      <c r="A101" s="31" t="str">
        <f aca="false">IFERROR(INDEX('AR Invoices'!$A$7:$A$606,MATCH(97,'AR Invoices'!$L$7:$L$606,0)),"")</f>
        <v/>
      </c>
      <c r="B101" s="24" t="str">
        <f aca="false">IF($A101="","",SUMIFS('AR Invoices'!$H$7:$H$606,'AR Invoices'!$A$7:$A$606,$A101,'AR Invoices'!$J$7:$J$606,"Not due"))</f>
        <v/>
      </c>
      <c r="C101" s="24" t="str">
        <f aca="false">IF($A101="","",SUMIFS('AR Invoices'!$H$7:$H$606,'AR Invoices'!$A$7:$A$606,$A101,'AR Invoices'!$J$7:$J$606,"0-30"))</f>
        <v/>
      </c>
      <c r="D101" s="24" t="str">
        <f aca="false">IF($A101="","",SUMIFS('AR Invoices'!$H$7:$H$606,'AR Invoices'!$A$7:$A$606,$A101,'AR Invoices'!$J$7:$J$606,"31-60"))</f>
        <v/>
      </c>
      <c r="E101" s="24" t="str">
        <f aca="false">IF($A101="","",SUMIFS('AR Invoices'!$H$7:$H$606,'AR Invoices'!$A$7:$A$606,$A101,'AR Invoices'!$J$7:$J$606,"61-90"))</f>
        <v/>
      </c>
      <c r="F101" s="24" t="str">
        <f aca="false">IF($A101="","",SUMIFS('AR Invoices'!$H$7:$H$606,'AR Invoices'!$A$7:$A$606,$A101,'AR Invoices'!$J$7:$J$606,"91-180"))</f>
        <v/>
      </c>
      <c r="G101" s="24" t="str">
        <f aca="false">IF($A101="","",SUMIFS('AR Invoices'!$H$7:$H$606,'AR Invoices'!$A$7:$A$606,$A101,'AR Invoices'!$J$7:$J$606,"Over 180"))</f>
        <v/>
      </c>
      <c r="H101" s="32" t="str">
        <f aca="false">IF(A101="","",SUM(B101:G101))</f>
        <v/>
      </c>
      <c r="I101" s="33" t="str">
        <f aca="false">IF(OR(A101="",$H$156=0),"",H101/$H$156)</f>
        <v/>
      </c>
      <c r="J101" s="34" t="str">
        <f aca="false">IF(A101="","",IF(G101+F101&gt;0,"Overdue &gt; 90 days – follow up / review provision",IF(E101+D101&gt;0,"Overdue – send reminder","")))</f>
        <v/>
      </c>
    </row>
    <row r="102" customFormat="false" ht="15" hidden="false" customHeight="true" outlineLevel="0" collapsed="false">
      <c r="A102" s="31" t="str">
        <f aca="false">IFERROR(INDEX('AR Invoices'!$A$7:$A$606,MATCH(98,'AR Invoices'!$L$7:$L$606,0)),"")</f>
        <v/>
      </c>
      <c r="B102" s="24" t="str">
        <f aca="false">IF($A102="","",SUMIFS('AR Invoices'!$H$7:$H$606,'AR Invoices'!$A$7:$A$606,$A102,'AR Invoices'!$J$7:$J$606,"Not due"))</f>
        <v/>
      </c>
      <c r="C102" s="24" t="str">
        <f aca="false">IF($A102="","",SUMIFS('AR Invoices'!$H$7:$H$606,'AR Invoices'!$A$7:$A$606,$A102,'AR Invoices'!$J$7:$J$606,"0-30"))</f>
        <v/>
      </c>
      <c r="D102" s="24" t="str">
        <f aca="false">IF($A102="","",SUMIFS('AR Invoices'!$H$7:$H$606,'AR Invoices'!$A$7:$A$606,$A102,'AR Invoices'!$J$7:$J$606,"31-60"))</f>
        <v/>
      </c>
      <c r="E102" s="24" t="str">
        <f aca="false">IF($A102="","",SUMIFS('AR Invoices'!$H$7:$H$606,'AR Invoices'!$A$7:$A$606,$A102,'AR Invoices'!$J$7:$J$606,"61-90"))</f>
        <v/>
      </c>
      <c r="F102" s="24" t="str">
        <f aca="false">IF($A102="","",SUMIFS('AR Invoices'!$H$7:$H$606,'AR Invoices'!$A$7:$A$606,$A102,'AR Invoices'!$J$7:$J$606,"91-180"))</f>
        <v/>
      </c>
      <c r="G102" s="24" t="str">
        <f aca="false">IF($A102="","",SUMIFS('AR Invoices'!$H$7:$H$606,'AR Invoices'!$A$7:$A$606,$A102,'AR Invoices'!$J$7:$J$606,"Over 180"))</f>
        <v/>
      </c>
      <c r="H102" s="32" t="str">
        <f aca="false">IF(A102="","",SUM(B102:G102))</f>
        <v/>
      </c>
      <c r="I102" s="33" t="str">
        <f aca="false">IF(OR(A102="",$H$156=0),"",H102/$H$156)</f>
        <v/>
      </c>
      <c r="J102" s="34" t="str">
        <f aca="false">IF(A102="","",IF(G102+F102&gt;0,"Overdue &gt; 90 days – follow up / review provision",IF(E102+D102&gt;0,"Overdue – send reminder","")))</f>
        <v/>
      </c>
    </row>
    <row r="103" customFormat="false" ht="15" hidden="false" customHeight="true" outlineLevel="0" collapsed="false">
      <c r="A103" s="31" t="str">
        <f aca="false">IFERROR(INDEX('AR Invoices'!$A$7:$A$606,MATCH(99,'AR Invoices'!$L$7:$L$606,0)),"")</f>
        <v/>
      </c>
      <c r="B103" s="24" t="str">
        <f aca="false">IF($A103="","",SUMIFS('AR Invoices'!$H$7:$H$606,'AR Invoices'!$A$7:$A$606,$A103,'AR Invoices'!$J$7:$J$606,"Not due"))</f>
        <v/>
      </c>
      <c r="C103" s="24" t="str">
        <f aca="false">IF($A103="","",SUMIFS('AR Invoices'!$H$7:$H$606,'AR Invoices'!$A$7:$A$606,$A103,'AR Invoices'!$J$7:$J$606,"0-30"))</f>
        <v/>
      </c>
      <c r="D103" s="24" t="str">
        <f aca="false">IF($A103="","",SUMIFS('AR Invoices'!$H$7:$H$606,'AR Invoices'!$A$7:$A$606,$A103,'AR Invoices'!$J$7:$J$606,"31-60"))</f>
        <v/>
      </c>
      <c r="E103" s="24" t="str">
        <f aca="false">IF($A103="","",SUMIFS('AR Invoices'!$H$7:$H$606,'AR Invoices'!$A$7:$A$606,$A103,'AR Invoices'!$J$7:$J$606,"61-90"))</f>
        <v/>
      </c>
      <c r="F103" s="24" t="str">
        <f aca="false">IF($A103="","",SUMIFS('AR Invoices'!$H$7:$H$606,'AR Invoices'!$A$7:$A$606,$A103,'AR Invoices'!$J$7:$J$606,"91-180"))</f>
        <v/>
      </c>
      <c r="G103" s="24" t="str">
        <f aca="false">IF($A103="","",SUMIFS('AR Invoices'!$H$7:$H$606,'AR Invoices'!$A$7:$A$606,$A103,'AR Invoices'!$J$7:$J$606,"Over 180"))</f>
        <v/>
      </c>
      <c r="H103" s="32" t="str">
        <f aca="false">IF(A103="","",SUM(B103:G103))</f>
        <v/>
      </c>
      <c r="I103" s="33" t="str">
        <f aca="false">IF(OR(A103="",$H$156=0),"",H103/$H$156)</f>
        <v/>
      </c>
      <c r="J103" s="34" t="str">
        <f aca="false">IF(A103="","",IF(G103+F103&gt;0,"Overdue &gt; 90 days – follow up / review provision",IF(E103+D103&gt;0,"Overdue – send reminder","")))</f>
        <v/>
      </c>
    </row>
    <row r="104" customFormat="false" ht="15" hidden="false" customHeight="true" outlineLevel="0" collapsed="false">
      <c r="A104" s="31" t="str">
        <f aca="false">IFERROR(INDEX('AR Invoices'!$A$7:$A$606,MATCH(100,'AR Invoices'!$L$7:$L$606,0)),"")</f>
        <v/>
      </c>
      <c r="B104" s="24" t="str">
        <f aca="false">IF($A104="","",SUMIFS('AR Invoices'!$H$7:$H$606,'AR Invoices'!$A$7:$A$606,$A104,'AR Invoices'!$J$7:$J$606,"Not due"))</f>
        <v/>
      </c>
      <c r="C104" s="24" t="str">
        <f aca="false">IF($A104="","",SUMIFS('AR Invoices'!$H$7:$H$606,'AR Invoices'!$A$7:$A$606,$A104,'AR Invoices'!$J$7:$J$606,"0-30"))</f>
        <v/>
      </c>
      <c r="D104" s="24" t="str">
        <f aca="false">IF($A104="","",SUMIFS('AR Invoices'!$H$7:$H$606,'AR Invoices'!$A$7:$A$606,$A104,'AR Invoices'!$J$7:$J$606,"31-60"))</f>
        <v/>
      </c>
      <c r="E104" s="24" t="str">
        <f aca="false">IF($A104="","",SUMIFS('AR Invoices'!$H$7:$H$606,'AR Invoices'!$A$7:$A$606,$A104,'AR Invoices'!$J$7:$J$606,"61-90"))</f>
        <v/>
      </c>
      <c r="F104" s="24" t="str">
        <f aca="false">IF($A104="","",SUMIFS('AR Invoices'!$H$7:$H$606,'AR Invoices'!$A$7:$A$606,$A104,'AR Invoices'!$J$7:$J$606,"91-180"))</f>
        <v/>
      </c>
      <c r="G104" s="24" t="str">
        <f aca="false">IF($A104="","",SUMIFS('AR Invoices'!$H$7:$H$606,'AR Invoices'!$A$7:$A$606,$A104,'AR Invoices'!$J$7:$J$606,"Over 180"))</f>
        <v/>
      </c>
      <c r="H104" s="32" t="str">
        <f aca="false">IF(A104="","",SUM(B104:G104))</f>
        <v/>
      </c>
      <c r="I104" s="33" t="str">
        <f aca="false">IF(OR(A104="",$H$156=0),"",H104/$H$156)</f>
        <v/>
      </c>
      <c r="J104" s="34" t="str">
        <f aca="false">IF(A104="","",IF(G104+F104&gt;0,"Overdue &gt; 90 days – follow up / review provision",IF(E104+D104&gt;0,"Overdue – send reminder","")))</f>
        <v/>
      </c>
    </row>
    <row r="105" customFormat="false" ht="15" hidden="false" customHeight="true" outlineLevel="0" collapsed="false">
      <c r="A105" s="31" t="str">
        <f aca="false">IFERROR(INDEX('AR Invoices'!$A$7:$A$606,MATCH(101,'AR Invoices'!$L$7:$L$606,0)),"")</f>
        <v/>
      </c>
      <c r="B105" s="24" t="str">
        <f aca="false">IF($A105="","",SUMIFS('AR Invoices'!$H$7:$H$606,'AR Invoices'!$A$7:$A$606,$A105,'AR Invoices'!$J$7:$J$606,"Not due"))</f>
        <v/>
      </c>
      <c r="C105" s="24" t="str">
        <f aca="false">IF($A105="","",SUMIFS('AR Invoices'!$H$7:$H$606,'AR Invoices'!$A$7:$A$606,$A105,'AR Invoices'!$J$7:$J$606,"0-30"))</f>
        <v/>
      </c>
      <c r="D105" s="24" t="str">
        <f aca="false">IF($A105="","",SUMIFS('AR Invoices'!$H$7:$H$606,'AR Invoices'!$A$7:$A$606,$A105,'AR Invoices'!$J$7:$J$606,"31-60"))</f>
        <v/>
      </c>
      <c r="E105" s="24" t="str">
        <f aca="false">IF($A105="","",SUMIFS('AR Invoices'!$H$7:$H$606,'AR Invoices'!$A$7:$A$606,$A105,'AR Invoices'!$J$7:$J$606,"61-90"))</f>
        <v/>
      </c>
      <c r="F105" s="24" t="str">
        <f aca="false">IF($A105="","",SUMIFS('AR Invoices'!$H$7:$H$606,'AR Invoices'!$A$7:$A$606,$A105,'AR Invoices'!$J$7:$J$606,"91-180"))</f>
        <v/>
      </c>
      <c r="G105" s="24" t="str">
        <f aca="false">IF($A105="","",SUMIFS('AR Invoices'!$H$7:$H$606,'AR Invoices'!$A$7:$A$606,$A105,'AR Invoices'!$J$7:$J$606,"Over 180"))</f>
        <v/>
      </c>
      <c r="H105" s="32" t="str">
        <f aca="false">IF(A105="","",SUM(B105:G105))</f>
        <v/>
      </c>
      <c r="I105" s="33" t="str">
        <f aca="false">IF(OR(A105="",$H$156=0),"",H105/$H$156)</f>
        <v/>
      </c>
      <c r="J105" s="34" t="str">
        <f aca="false">IF(A105="","",IF(G105+F105&gt;0,"Overdue &gt; 90 days – follow up / review provision",IF(E105+D105&gt;0,"Overdue – send reminder","")))</f>
        <v/>
      </c>
    </row>
    <row r="106" customFormat="false" ht="15" hidden="false" customHeight="true" outlineLevel="0" collapsed="false">
      <c r="A106" s="31" t="str">
        <f aca="false">IFERROR(INDEX('AR Invoices'!$A$7:$A$606,MATCH(102,'AR Invoices'!$L$7:$L$606,0)),"")</f>
        <v/>
      </c>
      <c r="B106" s="24" t="str">
        <f aca="false">IF($A106="","",SUMIFS('AR Invoices'!$H$7:$H$606,'AR Invoices'!$A$7:$A$606,$A106,'AR Invoices'!$J$7:$J$606,"Not due"))</f>
        <v/>
      </c>
      <c r="C106" s="24" t="str">
        <f aca="false">IF($A106="","",SUMIFS('AR Invoices'!$H$7:$H$606,'AR Invoices'!$A$7:$A$606,$A106,'AR Invoices'!$J$7:$J$606,"0-30"))</f>
        <v/>
      </c>
      <c r="D106" s="24" t="str">
        <f aca="false">IF($A106="","",SUMIFS('AR Invoices'!$H$7:$H$606,'AR Invoices'!$A$7:$A$606,$A106,'AR Invoices'!$J$7:$J$606,"31-60"))</f>
        <v/>
      </c>
      <c r="E106" s="24" t="str">
        <f aca="false">IF($A106="","",SUMIFS('AR Invoices'!$H$7:$H$606,'AR Invoices'!$A$7:$A$606,$A106,'AR Invoices'!$J$7:$J$606,"61-90"))</f>
        <v/>
      </c>
      <c r="F106" s="24" t="str">
        <f aca="false">IF($A106="","",SUMIFS('AR Invoices'!$H$7:$H$606,'AR Invoices'!$A$7:$A$606,$A106,'AR Invoices'!$J$7:$J$606,"91-180"))</f>
        <v/>
      </c>
      <c r="G106" s="24" t="str">
        <f aca="false">IF($A106="","",SUMIFS('AR Invoices'!$H$7:$H$606,'AR Invoices'!$A$7:$A$606,$A106,'AR Invoices'!$J$7:$J$606,"Over 180"))</f>
        <v/>
      </c>
      <c r="H106" s="32" t="str">
        <f aca="false">IF(A106="","",SUM(B106:G106))</f>
        <v/>
      </c>
      <c r="I106" s="33" t="str">
        <f aca="false">IF(OR(A106="",$H$156=0),"",H106/$H$156)</f>
        <v/>
      </c>
      <c r="J106" s="34" t="str">
        <f aca="false">IF(A106="","",IF(G106+F106&gt;0,"Overdue &gt; 90 days – follow up / review provision",IF(E106+D106&gt;0,"Overdue – send reminder","")))</f>
        <v/>
      </c>
    </row>
    <row r="107" customFormat="false" ht="15" hidden="false" customHeight="true" outlineLevel="0" collapsed="false">
      <c r="A107" s="31" t="str">
        <f aca="false">IFERROR(INDEX('AR Invoices'!$A$7:$A$606,MATCH(103,'AR Invoices'!$L$7:$L$606,0)),"")</f>
        <v/>
      </c>
      <c r="B107" s="24" t="str">
        <f aca="false">IF($A107="","",SUMIFS('AR Invoices'!$H$7:$H$606,'AR Invoices'!$A$7:$A$606,$A107,'AR Invoices'!$J$7:$J$606,"Not due"))</f>
        <v/>
      </c>
      <c r="C107" s="24" t="str">
        <f aca="false">IF($A107="","",SUMIFS('AR Invoices'!$H$7:$H$606,'AR Invoices'!$A$7:$A$606,$A107,'AR Invoices'!$J$7:$J$606,"0-30"))</f>
        <v/>
      </c>
      <c r="D107" s="24" t="str">
        <f aca="false">IF($A107="","",SUMIFS('AR Invoices'!$H$7:$H$606,'AR Invoices'!$A$7:$A$606,$A107,'AR Invoices'!$J$7:$J$606,"31-60"))</f>
        <v/>
      </c>
      <c r="E107" s="24" t="str">
        <f aca="false">IF($A107="","",SUMIFS('AR Invoices'!$H$7:$H$606,'AR Invoices'!$A$7:$A$606,$A107,'AR Invoices'!$J$7:$J$606,"61-90"))</f>
        <v/>
      </c>
      <c r="F107" s="24" t="str">
        <f aca="false">IF($A107="","",SUMIFS('AR Invoices'!$H$7:$H$606,'AR Invoices'!$A$7:$A$606,$A107,'AR Invoices'!$J$7:$J$606,"91-180"))</f>
        <v/>
      </c>
      <c r="G107" s="24" t="str">
        <f aca="false">IF($A107="","",SUMIFS('AR Invoices'!$H$7:$H$606,'AR Invoices'!$A$7:$A$606,$A107,'AR Invoices'!$J$7:$J$606,"Over 180"))</f>
        <v/>
      </c>
      <c r="H107" s="32" t="str">
        <f aca="false">IF(A107="","",SUM(B107:G107))</f>
        <v/>
      </c>
      <c r="I107" s="33" t="str">
        <f aca="false">IF(OR(A107="",$H$156=0),"",H107/$H$156)</f>
        <v/>
      </c>
      <c r="J107" s="34" t="str">
        <f aca="false">IF(A107="","",IF(G107+F107&gt;0,"Overdue &gt; 90 days – follow up / review provision",IF(E107+D107&gt;0,"Overdue – send reminder","")))</f>
        <v/>
      </c>
    </row>
    <row r="108" customFormat="false" ht="15" hidden="false" customHeight="true" outlineLevel="0" collapsed="false">
      <c r="A108" s="31" t="str">
        <f aca="false">IFERROR(INDEX('AR Invoices'!$A$7:$A$606,MATCH(104,'AR Invoices'!$L$7:$L$606,0)),"")</f>
        <v/>
      </c>
      <c r="B108" s="24" t="str">
        <f aca="false">IF($A108="","",SUMIFS('AR Invoices'!$H$7:$H$606,'AR Invoices'!$A$7:$A$606,$A108,'AR Invoices'!$J$7:$J$606,"Not due"))</f>
        <v/>
      </c>
      <c r="C108" s="24" t="str">
        <f aca="false">IF($A108="","",SUMIFS('AR Invoices'!$H$7:$H$606,'AR Invoices'!$A$7:$A$606,$A108,'AR Invoices'!$J$7:$J$606,"0-30"))</f>
        <v/>
      </c>
      <c r="D108" s="24" t="str">
        <f aca="false">IF($A108="","",SUMIFS('AR Invoices'!$H$7:$H$606,'AR Invoices'!$A$7:$A$606,$A108,'AR Invoices'!$J$7:$J$606,"31-60"))</f>
        <v/>
      </c>
      <c r="E108" s="24" t="str">
        <f aca="false">IF($A108="","",SUMIFS('AR Invoices'!$H$7:$H$606,'AR Invoices'!$A$7:$A$606,$A108,'AR Invoices'!$J$7:$J$606,"61-90"))</f>
        <v/>
      </c>
      <c r="F108" s="24" t="str">
        <f aca="false">IF($A108="","",SUMIFS('AR Invoices'!$H$7:$H$606,'AR Invoices'!$A$7:$A$606,$A108,'AR Invoices'!$J$7:$J$606,"91-180"))</f>
        <v/>
      </c>
      <c r="G108" s="24" t="str">
        <f aca="false">IF($A108="","",SUMIFS('AR Invoices'!$H$7:$H$606,'AR Invoices'!$A$7:$A$606,$A108,'AR Invoices'!$J$7:$J$606,"Over 180"))</f>
        <v/>
      </c>
      <c r="H108" s="32" t="str">
        <f aca="false">IF(A108="","",SUM(B108:G108))</f>
        <v/>
      </c>
      <c r="I108" s="33" t="str">
        <f aca="false">IF(OR(A108="",$H$156=0),"",H108/$H$156)</f>
        <v/>
      </c>
      <c r="J108" s="34" t="str">
        <f aca="false">IF(A108="","",IF(G108+F108&gt;0,"Overdue &gt; 90 days – follow up / review provision",IF(E108+D108&gt;0,"Overdue – send reminder","")))</f>
        <v/>
      </c>
    </row>
    <row r="109" customFormat="false" ht="15" hidden="false" customHeight="true" outlineLevel="0" collapsed="false">
      <c r="A109" s="31" t="str">
        <f aca="false">IFERROR(INDEX('AR Invoices'!$A$7:$A$606,MATCH(105,'AR Invoices'!$L$7:$L$606,0)),"")</f>
        <v/>
      </c>
      <c r="B109" s="24" t="str">
        <f aca="false">IF($A109="","",SUMIFS('AR Invoices'!$H$7:$H$606,'AR Invoices'!$A$7:$A$606,$A109,'AR Invoices'!$J$7:$J$606,"Not due"))</f>
        <v/>
      </c>
      <c r="C109" s="24" t="str">
        <f aca="false">IF($A109="","",SUMIFS('AR Invoices'!$H$7:$H$606,'AR Invoices'!$A$7:$A$606,$A109,'AR Invoices'!$J$7:$J$606,"0-30"))</f>
        <v/>
      </c>
      <c r="D109" s="24" t="str">
        <f aca="false">IF($A109="","",SUMIFS('AR Invoices'!$H$7:$H$606,'AR Invoices'!$A$7:$A$606,$A109,'AR Invoices'!$J$7:$J$606,"31-60"))</f>
        <v/>
      </c>
      <c r="E109" s="24" t="str">
        <f aca="false">IF($A109="","",SUMIFS('AR Invoices'!$H$7:$H$606,'AR Invoices'!$A$7:$A$606,$A109,'AR Invoices'!$J$7:$J$606,"61-90"))</f>
        <v/>
      </c>
      <c r="F109" s="24" t="str">
        <f aca="false">IF($A109="","",SUMIFS('AR Invoices'!$H$7:$H$606,'AR Invoices'!$A$7:$A$606,$A109,'AR Invoices'!$J$7:$J$606,"91-180"))</f>
        <v/>
      </c>
      <c r="G109" s="24" t="str">
        <f aca="false">IF($A109="","",SUMIFS('AR Invoices'!$H$7:$H$606,'AR Invoices'!$A$7:$A$606,$A109,'AR Invoices'!$J$7:$J$606,"Over 180"))</f>
        <v/>
      </c>
      <c r="H109" s="32" t="str">
        <f aca="false">IF(A109="","",SUM(B109:G109))</f>
        <v/>
      </c>
      <c r="I109" s="33" t="str">
        <f aca="false">IF(OR(A109="",$H$156=0),"",H109/$H$156)</f>
        <v/>
      </c>
      <c r="J109" s="34" t="str">
        <f aca="false">IF(A109="","",IF(G109+F109&gt;0,"Overdue &gt; 90 days – follow up / review provision",IF(E109+D109&gt;0,"Overdue – send reminder","")))</f>
        <v/>
      </c>
    </row>
    <row r="110" customFormat="false" ht="15" hidden="false" customHeight="true" outlineLevel="0" collapsed="false">
      <c r="A110" s="31" t="str">
        <f aca="false">IFERROR(INDEX('AR Invoices'!$A$7:$A$606,MATCH(106,'AR Invoices'!$L$7:$L$606,0)),"")</f>
        <v/>
      </c>
      <c r="B110" s="24" t="str">
        <f aca="false">IF($A110="","",SUMIFS('AR Invoices'!$H$7:$H$606,'AR Invoices'!$A$7:$A$606,$A110,'AR Invoices'!$J$7:$J$606,"Not due"))</f>
        <v/>
      </c>
      <c r="C110" s="24" t="str">
        <f aca="false">IF($A110="","",SUMIFS('AR Invoices'!$H$7:$H$606,'AR Invoices'!$A$7:$A$606,$A110,'AR Invoices'!$J$7:$J$606,"0-30"))</f>
        <v/>
      </c>
      <c r="D110" s="24" t="str">
        <f aca="false">IF($A110="","",SUMIFS('AR Invoices'!$H$7:$H$606,'AR Invoices'!$A$7:$A$606,$A110,'AR Invoices'!$J$7:$J$606,"31-60"))</f>
        <v/>
      </c>
      <c r="E110" s="24" t="str">
        <f aca="false">IF($A110="","",SUMIFS('AR Invoices'!$H$7:$H$606,'AR Invoices'!$A$7:$A$606,$A110,'AR Invoices'!$J$7:$J$606,"61-90"))</f>
        <v/>
      </c>
      <c r="F110" s="24" t="str">
        <f aca="false">IF($A110="","",SUMIFS('AR Invoices'!$H$7:$H$606,'AR Invoices'!$A$7:$A$606,$A110,'AR Invoices'!$J$7:$J$606,"91-180"))</f>
        <v/>
      </c>
      <c r="G110" s="24" t="str">
        <f aca="false">IF($A110="","",SUMIFS('AR Invoices'!$H$7:$H$606,'AR Invoices'!$A$7:$A$606,$A110,'AR Invoices'!$J$7:$J$606,"Over 180"))</f>
        <v/>
      </c>
      <c r="H110" s="32" t="str">
        <f aca="false">IF(A110="","",SUM(B110:G110))</f>
        <v/>
      </c>
      <c r="I110" s="33" t="str">
        <f aca="false">IF(OR(A110="",$H$156=0),"",H110/$H$156)</f>
        <v/>
      </c>
      <c r="J110" s="34" t="str">
        <f aca="false">IF(A110="","",IF(G110+F110&gt;0,"Overdue &gt; 90 days – follow up / review provision",IF(E110+D110&gt;0,"Overdue – send reminder","")))</f>
        <v/>
      </c>
    </row>
    <row r="111" customFormat="false" ht="15" hidden="false" customHeight="true" outlineLevel="0" collapsed="false">
      <c r="A111" s="31" t="str">
        <f aca="false">IFERROR(INDEX('AR Invoices'!$A$7:$A$606,MATCH(107,'AR Invoices'!$L$7:$L$606,0)),"")</f>
        <v/>
      </c>
      <c r="B111" s="24" t="str">
        <f aca="false">IF($A111="","",SUMIFS('AR Invoices'!$H$7:$H$606,'AR Invoices'!$A$7:$A$606,$A111,'AR Invoices'!$J$7:$J$606,"Not due"))</f>
        <v/>
      </c>
      <c r="C111" s="24" t="str">
        <f aca="false">IF($A111="","",SUMIFS('AR Invoices'!$H$7:$H$606,'AR Invoices'!$A$7:$A$606,$A111,'AR Invoices'!$J$7:$J$606,"0-30"))</f>
        <v/>
      </c>
      <c r="D111" s="24" t="str">
        <f aca="false">IF($A111="","",SUMIFS('AR Invoices'!$H$7:$H$606,'AR Invoices'!$A$7:$A$606,$A111,'AR Invoices'!$J$7:$J$606,"31-60"))</f>
        <v/>
      </c>
      <c r="E111" s="24" t="str">
        <f aca="false">IF($A111="","",SUMIFS('AR Invoices'!$H$7:$H$606,'AR Invoices'!$A$7:$A$606,$A111,'AR Invoices'!$J$7:$J$606,"61-90"))</f>
        <v/>
      </c>
      <c r="F111" s="24" t="str">
        <f aca="false">IF($A111="","",SUMIFS('AR Invoices'!$H$7:$H$606,'AR Invoices'!$A$7:$A$606,$A111,'AR Invoices'!$J$7:$J$606,"91-180"))</f>
        <v/>
      </c>
      <c r="G111" s="24" t="str">
        <f aca="false">IF($A111="","",SUMIFS('AR Invoices'!$H$7:$H$606,'AR Invoices'!$A$7:$A$606,$A111,'AR Invoices'!$J$7:$J$606,"Over 180"))</f>
        <v/>
      </c>
      <c r="H111" s="32" t="str">
        <f aca="false">IF(A111="","",SUM(B111:G111))</f>
        <v/>
      </c>
      <c r="I111" s="33" t="str">
        <f aca="false">IF(OR(A111="",$H$156=0),"",H111/$H$156)</f>
        <v/>
      </c>
      <c r="J111" s="34" t="str">
        <f aca="false">IF(A111="","",IF(G111+F111&gt;0,"Overdue &gt; 90 days – follow up / review provision",IF(E111+D111&gt;0,"Overdue – send reminder","")))</f>
        <v/>
      </c>
    </row>
    <row r="112" customFormat="false" ht="15" hidden="false" customHeight="true" outlineLevel="0" collapsed="false">
      <c r="A112" s="31" t="str">
        <f aca="false">IFERROR(INDEX('AR Invoices'!$A$7:$A$606,MATCH(108,'AR Invoices'!$L$7:$L$606,0)),"")</f>
        <v/>
      </c>
      <c r="B112" s="24" t="str">
        <f aca="false">IF($A112="","",SUMIFS('AR Invoices'!$H$7:$H$606,'AR Invoices'!$A$7:$A$606,$A112,'AR Invoices'!$J$7:$J$606,"Not due"))</f>
        <v/>
      </c>
      <c r="C112" s="24" t="str">
        <f aca="false">IF($A112="","",SUMIFS('AR Invoices'!$H$7:$H$606,'AR Invoices'!$A$7:$A$606,$A112,'AR Invoices'!$J$7:$J$606,"0-30"))</f>
        <v/>
      </c>
      <c r="D112" s="24" t="str">
        <f aca="false">IF($A112="","",SUMIFS('AR Invoices'!$H$7:$H$606,'AR Invoices'!$A$7:$A$606,$A112,'AR Invoices'!$J$7:$J$606,"31-60"))</f>
        <v/>
      </c>
      <c r="E112" s="24" t="str">
        <f aca="false">IF($A112="","",SUMIFS('AR Invoices'!$H$7:$H$606,'AR Invoices'!$A$7:$A$606,$A112,'AR Invoices'!$J$7:$J$606,"61-90"))</f>
        <v/>
      </c>
      <c r="F112" s="24" t="str">
        <f aca="false">IF($A112="","",SUMIFS('AR Invoices'!$H$7:$H$606,'AR Invoices'!$A$7:$A$606,$A112,'AR Invoices'!$J$7:$J$606,"91-180"))</f>
        <v/>
      </c>
      <c r="G112" s="24" t="str">
        <f aca="false">IF($A112="","",SUMIFS('AR Invoices'!$H$7:$H$606,'AR Invoices'!$A$7:$A$606,$A112,'AR Invoices'!$J$7:$J$606,"Over 180"))</f>
        <v/>
      </c>
      <c r="H112" s="32" t="str">
        <f aca="false">IF(A112="","",SUM(B112:G112))</f>
        <v/>
      </c>
      <c r="I112" s="33" t="str">
        <f aca="false">IF(OR(A112="",$H$156=0),"",H112/$H$156)</f>
        <v/>
      </c>
      <c r="J112" s="34" t="str">
        <f aca="false">IF(A112="","",IF(G112+F112&gt;0,"Overdue &gt; 90 days – follow up / review provision",IF(E112+D112&gt;0,"Overdue – send reminder","")))</f>
        <v/>
      </c>
    </row>
    <row r="113" customFormat="false" ht="15" hidden="false" customHeight="true" outlineLevel="0" collapsed="false">
      <c r="A113" s="31" t="str">
        <f aca="false">IFERROR(INDEX('AR Invoices'!$A$7:$A$606,MATCH(109,'AR Invoices'!$L$7:$L$606,0)),"")</f>
        <v/>
      </c>
      <c r="B113" s="24" t="str">
        <f aca="false">IF($A113="","",SUMIFS('AR Invoices'!$H$7:$H$606,'AR Invoices'!$A$7:$A$606,$A113,'AR Invoices'!$J$7:$J$606,"Not due"))</f>
        <v/>
      </c>
      <c r="C113" s="24" t="str">
        <f aca="false">IF($A113="","",SUMIFS('AR Invoices'!$H$7:$H$606,'AR Invoices'!$A$7:$A$606,$A113,'AR Invoices'!$J$7:$J$606,"0-30"))</f>
        <v/>
      </c>
      <c r="D113" s="24" t="str">
        <f aca="false">IF($A113="","",SUMIFS('AR Invoices'!$H$7:$H$606,'AR Invoices'!$A$7:$A$606,$A113,'AR Invoices'!$J$7:$J$606,"31-60"))</f>
        <v/>
      </c>
      <c r="E113" s="24" t="str">
        <f aca="false">IF($A113="","",SUMIFS('AR Invoices'!$H$7:$H$606,'AR Invoices'!$A$7:$A$606,$A113,'AR Invoices'!$J$7:$J$606,"61-90"))</f>
        <v/>
      </c>
      <c r="F113" s="24" t="str">
        <f aca="false">IF($A113="","",SUMIFS('AR Invoices'!$H$7:$H$606,'AR Invoices'!$A$7:$A$606,$A113,'AR Invoices'!$J$7:$J$606,"91-180"))</f>
        <v/>
      </c>
      <c r="G113" s="24" t="str">
        <f aca="false">IF($A113="","",SUMIFS('AR Invoices'!$H$7:$H$606,'AR Invoices'!$A$7:$A$606,$A113,'AR Invoices'!$J$7:$J$606,"Over 180"))</f>
        <v/>
      </c>
      <c r="H113" s="32" t="str">
        <f aca="false">IF(A113="","",SUM(B113:G113))</f>
        <v/>
      </c>
      <c r="I113" s="33" t="str">
        <f aca="false">IF(OR(A113="",$H$156=0),"",H113/$H$156)</f>
        <v/>
      </c>
      <c r="J113" s="34" t="str">
        <f aca="false">IF(A113="","",IF(G113+F113&gt;0,"Overdue &gt; 90 days – follow up / review provision",IF(E113+D113&gt;0,"Overdue – send reminder","")))</f>
        <v/>
      </c>
    </row>
    <row r="114" customFormat="false" ht="15" hidden="false" customHeight="true" outlineLevel="0" collapsed="false">
      <c r="A114" s="31" t="str">
        <f aca="false">IFERROR(INDEX('AR Invoices'!$A$7:$A$606,MATCH(110,'AR Invoices'!$L$7:$L$606,0)),"")</f>
        <v/>
      </c>
      <c r="B114" s="24" t="str">
        <f aca="false">IF($A114="","",SUMIFS('AR Invoices'!$H$7:$H$606,'AR Invoices'!$A$7:$A$606,$A114,'AR Invoices'!$J$7:$J$606,"Not due"))</f>
        <v/>
      </c>
      <c r="C114" s="24" t="str">
        <f aca="false">IF($A114="","",SUMIFS('AR Invoices'!$H$7:$H$606,'AR Invoices'!$A$7:$A$606,$A114,'AR Invoices'!$J$7:$J$606,"0-30"))</f>
        <v/>
      </c>
      <c r="D114" s="24" t="str">
        <f aca="false">IF($A114="","",SUMIFS('AR Invoices'!$H$7:$H$606,'AR Invoices'!$A$7:$A$606,$A114,'AR Invoices'!$J$7:$J$606,"31-60"))</f>
        <v/>
      </c>
      <c r="E114" s="24" t="str">
        <f aca="false">IF($A114="","",SUMIFS('AR Invoices'!$H$7:$H$606,'AR Invoices'!$A$7:$A$606,$A114,'AR Invoices'!$J$7:$J$606,"61-90"))</f>
        <v/>
      </c>
      <c r="F114" s="24" t="str">
        <f aca="false">IF($A114="","",SUMIFS('AR Invoices'!$H$7:$H$606,'AR Invoices'!$A$7:$A$606,$A114,'AR Invoices'!$J$7:$J$606,"91-180"))</f>
        <v/>
      </c>
      <c r="G114" s="24" t="str">
        <f aca="false">IF($A114="","",SUMIFS('AR Invoices'!$H$7:$H$606,'AR Invoices'!$A$7:$A$606,$A114,'AR Invoices'!$J$7:$J$606,"Over 180"))</f>
        <v/>
      </c>
      <c r="H114" s="32" t="str">
        <f aca="false">IF(A114="","",SUM(B114:G114))</f>
        <v/>
      </c>
      <c r="I114" s="33" t="str">
        <f aca="false">IF(OR(A114="",$H$156=0),"",H114/$H$156)</f>
        <v/>
      </c>
      <c r="J114" s="34" t="str">
        <f aca="false">IF(A114="","",IF(G114+F114&gt;0,"Overdue &gt; 90 days – follow up / review provision",IF(E114+D114&gt;0,"Overdue – send reminder","")))</f>
        <v/>
      </c>
    </row>
    <row r="115" customFormat="false" ht="15" hidden="false" customHeight="true" outlineLevel="0" collapsed="false">
      <c r="A115" s="31" t="str">
        <f aca="false">IFERROR(INDEX('AR Invoices'!$A$7:$A$606,MATCH(111,'AR Invoices'!$L$7:$L$606,0)),"")</f>
        <v/>
      </c>
      <c r="B115" s="24" t="str">
        <f aca="false">IF($A115="","",SUMIFS('AR Invoices'!$H$7:$H$606,'AR Invoices'!$A$7:$A$606,$A115,'AR Invoices'!$J$7:$J$606,"Not due"))</f>
        <v/>
      </c>
      <c r="C115" s="24" t="str">
        <f aca="false">IF($A115="","",SUMIFS('AR Invoices'!$H$7:$H$606,'AR Invoices'!$A$7:$A$606,$A115,'AR Invoices'!$J$7:$J$606,"0-30"))</f>
        <v/>
      </c>
      <c r="D115" s="24" t="str">
        <f aca="false">IF($A115="","",SUMIFS('AR Invoices'!$H$7:$H$606,'AR Invoices'!$A$7:$A$606,$A115,'AR Invoices'!$J$7:$J$606,"31-60"))</f>
        <v/>
      </c>
      <c r="E115" s="24" t="str">
        <f aca="false">IF($A115="","",SUMIFS('AR Invoices'!$H$7:$H$606,'AR Invoices'!$A$7:$A$606,$A115,'AR Invoices'!$J$7:$J$606,"61-90"))</f>
        <v/>
      </c>
      <c r="F115" s="24" t="str">
        <f aca="false">IF($A115="","",SUMIFS('AR Invoices'!$H$7:$H$606,'AR Invoices'!$A$7:$A$606,$A115,'AR Invoices'!$J$7:$J$606,"91-180"))</f>
        <v/>
      </c>
      <c r="G115" s="24" t="str">
        <f aca="false">IF($A115="","",SUMIFS('AR Invoices'!$H$7:$H$606,'AR Invoices'!$A$7:$A$606,$A115,'AR Invoices'!$J$7:$J$606,"Over 180"))</f>
        <v/>
      </c>
      <c r="H115" s="32" t="str">
        <f aca="false">IF(A115="","",SUM(B115:G115))</f>
        <v/>
      </c>
      <c r="I115" s="33" t="str">
        <f aca="false">IF(OR(A115="",$H$156=0),"",H115/$H$156)</f>
        <v/>
      </c>
      <c r="J115" s="34" t="str">
        <f aca="false">IF(A115="","",IF(G115+F115&gt;0,"Overdue &gt; 90 days – follow up / review provision",IF(E115+D115&gt;0,"Overdue – send reminder","")))</f>
        <v/>
      </c>
    </row>
    <row r="116" customFormat="false" ht="15" hidden="false" customHeight="true" outlineLevel="0" collapsed="false">
      <c r="A116" s="31" t="str">
        <f aca="false">IFERROR(INDEX('AR Invoices'!$A$7:$A$606,MATCH(112,'AR Invoices'!$L$7:$L$606,0)),"")</f>
        <v/>
      </c>
      <c r="B116" s="24" t="str">
        <f aca="false">IF($A116="","",SUMIFS('AR Invoices'!$H$7:$H$606,'AR Invoices'!$A$7:$A$606,$A116,'AR Invoices'!$J$7:$J$606,"Not due"))</f>
        <v/>
      </c>
      <c r="C116" s="24" t="str">
        <f aca="false">IF($A116="","",SUMIFS('AR Invoices'!$H$7:$H$606,'AR Invoices'!$A$7:$A$606,$A116,'AR Invoices'!$J$7:$J$606,"0-30"))</f>
        <v/>
      </c>
      <c r="D116" s="24" t="str">
        <f aca="false">IF($A116="","",SUMIFS('AR Invoices'!$H$7:$H$606,'AR Invoices'!$A$7:$A$606,$A116,'AR Invoices'!$J$7:$J$606,"31-60"))</f>
        <v/>
      </c>
      <c r="E116" s="24" t="str">
        <f aca="false">IF($A116="","",SUMIFS('AR Invoices'!$H$7:$H$606,'AR Invoices'!$A$7:$A$606,$A116,'AR Invoices'!$J$7:$J$606,"61-90"))</f>
        <v/>
      </c>
      <c r="F116" s="24" t="str">
        <f aca="false">IF($A116="","",SUMIFS('AR Invoices'!$H$7:$H$606,'AR Invoices'!$A$7:$A$606,$A116,'AR Invoices'!$J$7:$J$606,"91-180"))</f>
        <v/>
      </c>
      <c r="G116" s="24" t="str">
        <f aca="false">IF($A116="","",SUMIFS('AR Invoices'!$H$7:$H$606,'AR Invoices'!$A$7:$A$606,$A116,'AR Invoices'!$J$7:$J$606,"Over 180"))</f>
        <v/>
      </c>
      <c r="H116" s="32" t="str">
        <f aca="false">IF(A116="","",SUM(B116:G116))</f>
        <v/>
      </c>
      <c r="I116" s="33" t="str">
        <f aca="false">IF(OR(A116="",$H$156=0),"",H116/$H$156)</f>
        <v/>
      </c>
      <c r="J116" s="34" t="str">
        <f aca="false">IF(A116="","",IF(G116+F116&gt;0,"Overdue &gt; 90 days – follow up / review provision",IF(E116+D116&gt;0,"Overdue – send reminder","")))</f>
        <v/>
      </c>
    </row>
    <row r="117" customFormat="false" ht="15" hidden="false" customHeight="true" outlineLevel="0" collapsed="false">
      <c r="A117" s="31" t="str">
        <f aca="false">IFERROR(INDEX('AR Invoices'!$A$7:$A$606,MATCH(113,'AR Invoices'!$L$7:$L$606,0)),"")</f>
        <v/>
      </c>
      <c r="B117" s="24" t="str">
        <f aca="false">IF($A117="","",SUMIFS('AR Invoices'!$H$7:$H$606,'AR Invoices'!$A$7:$A$606,$A117,'AR Invoices'!$J$7:$J$606,"Not due"))</f>
        <v/>
      </c>
      <c r="C117" s="24" t="str">
        <f aca="false">IF($A117="","",SUMIFS('AR Invoices'!$H$7:$H$606,'AR Invoices'!$A$7:$A$606,$A117,'AR Invoices'!$J$7:$J$606,"0-30"))</f>
        <v/>
      </c>
      <c r="D117" s="24" t="str">
        <f aca="false">IF($A117="","",SUMIFS('AR Invoices'!$H$7:$H$606,'AR Invoices'!$A$7:$A$606,$A117,'AR Invoices'!$J$7:$J$606,"31-60"))</f>
        <v/>
      </c>
      <c r="E117" s="24" t="str">
        <f aca="false">IF($A117="","",SUMIFS('AR Invoices'!$H$7:$H$606,'AR Invoices'!$A$7:$A$606,$A117,'AR Invoices'!$J$7:$J$606,"61-90"))</f>
        <v/>
      </c>
      <c r="F117" s="24" t="str">
        <f aca="false">IF($A117="","",SUMIFS('AR Invoices'!$H$7:$H$606,'AR Invoices'!$A$7:$A$606,$A117,'AR Invoices'!$J$7:$J$606,"91-180"))</f>
        <v/>
      </c>
      <c r="G117" s="24" t="str">
        <f aca="false">IF($A117="","",SUMIFS('AR Invoices'!$H$7:$H$606,'AR Invoices'!$A$7:$A$606,$A117,'AR Invoices'!$J$7:$J$606,"Over 180"))</f>
        <v/>
      </c>
      <c r="H117" s="32" t="str">
        <f aca="false">IF(A117="","",SUM(B117:G117))</f>
        <v/>
      </c>
      <c r="I117" s="33" t="str">
        <f aca="false">IF(OR(A117="",$H$156=0),"",H117/$H$156)</f>
        <v/>
      </c>
      <c r="J117" s="34" t="str">
        <f aca="false">IF(A117="","",IF(G117+F117&gt;0,"Overdue &gt; 90 days – follow up / review provision",IF(E117+D117&gt;0,"Overdue – send reminder","")))</f>
        <v/>
      </c>
    </row>
    <row r="118" customFormat="false" ht="15" hidden="false" customHeight="true" outlineLevel="0" collapsed="false">
      <c r="A118" s="31" t="str">
        <f aca="false">IFERROR(INDEX('AR Invoices'!$A$7:$A$606,MATCH(114,'AR Invoices'!$L$7:$L$606,0)),"")</f>
        <v/>
      </c>
      <c r="B118" s="24" t="str">
        <f aca="false">IF($A118="","",SUMIFS('AR Invoices'!$H$7:$H$606,'AR Invoices'!$A$7:$A$606,$A118,'AR Invoices'!$J$7:$J$606,"Not due"))</f>
        <v/>
      </c>
      <c r="C118" s="24" t="str">
        <f aca="false">IF($A118="","",SUMIFS('AR Invoices'!$H$7:$H$606,'AR Invoices'!$A$7:$A$606,$A118,'AR Invoices'!$J$7:$J$606,"0-30"))</f>
        <v/>
      </c>
      <c r="D118" s="24" t="str">
        <f aca="false">IF($A118="","",SUMIFS('AR Invoices'!$H$7:$H$606,'AR Invoices'!$A$7:$A$606,$A118,'AR Invoices'!$J$7:$J$606,"31-60"))</f>
        <v/>
      </c>
      <c r="E118" s="24" t="str">
        <f aca="false">IF($A118="","",SUMIFS('AR Invoices'!$H$7:$H$606,'AR Invoices'!$A$7:$A$606,$A118,'AR Invoices'!$J$7:$J$606,"61-90"))</f>
        <v/>
      </c>
      <c r="F118" s="24" t="str">
        <f aca="false">IF($A118="","",SUMIFS('AR Invoices'!$H$7:$H$606,'AR Invoices'!$A$7:$A$606,$A118,'AR Invoices'!$J$7:$J$606,"91-180"))</f>
        <v/>
      </c>
      <c r="G118" s="24" t="str">
        <f aca="false">IF($A118="","",SUMIFS('AR Invoices'!$H$7:$H$606,'AR Invoices'!$A$7:$A$606,$A118,'AR Invoices'!$J$7:$J$606,"Over 180"))</f>
        <v/>
      </c>
      <c r="H118" s="32" t="str">
        <f aca="false">IF(A118="","",SUM(B118:G118))</f>
        <v/>
      </c>
      <c r="I118" s="33" t="str">
        <f aca="false">IF(OR(A118="",$H$156=0),"",H118/$H$156)</f>
        <v/>
      </c>
      <c r="J118" s="34" t="str">
        <f aca="false">IF(A118="","",IF(G118+F118&gt;0,"Overdue &gt; 90 days – follow up / review provision",IF(E118+D118&gt;0,"Overdue – send reminder","")))</f>
        <v/>
      </c>
    </row>
    <row r="119" customFormat="false" ht="15" hidden="false" customHeight="true" outlineLevel="0" collapsed="false">
      <c r="A119" s="31" t="str">
        <f aca="false">IFERROR(INDEX('AR Invoices'!$A$7:$A$606,MATCH(115,'AR Invoices'!$L$7:$L$606,0)),"")</f>
        <v/>
      </c>
      <c r="B119" s="24" t="str">
        <f aca="false">IF($A119="","",SUMIFS('AR Invoices'!$H$7:$H$606,'AR Invoices'!$A$7:$A$606,$A119,'AR Invoices'!$J$7:$J$606,"Not due"))</f>
        <v/>
      </c>
      <c r="C119" s="24" t="str">
        <f aca="false">IF($A119="","",SUMIFS('AR Invoices'!$H$7:$H$606,'AR Invoices'!$A$7:$A$606,$A119,'AR Invoices'!$J$7:$J$606,"0-30"))</f>
        <v/>
      </c>
      <c r="D119" s="24" t="str">
        <f aca="false">IF($A119="","",SUMIFS('AR Invoices'!$H$7:$H$606,'AR Invoices'!$A$7:$A$606,$A119,'AR Invoices'!$J$7:$J$606,"31-60"))</f>
        <v/>
      </c>
      <c r="E119" s="24" t="str">
        <f aca="false">IF($A119="","",SUMIFS('AR Invoices'!$H$7:$H$606,'AR Invoices'!$A$7:$A$606,$A119,'AR Invoices'!$J$7:$J$606,"61-90"))</f>
        <v/>
      </c>
      <c r="F119" s="24" t="str">
        <f aca="false">IF($A119="","",SUMIFS('AR Invoices'!$H$7:$H$606,'AR Invoices'!$A$7:$A$606,$A119,'AR Invoices'!$J$7:$J$606,"91-180"))</f>
        <v/>
      </c>
      <c r="G119" s="24" t="str">
        <f aca="false">IF($A119="","",SUMIFS('AR Invoices'!$H$7:$H$606,'AR Invoices'!$A$7:$A$606,$A119,'AR Invoices'!$J$7:$J$606,"Over 180"))</f>
        <v/>
      </c>
      <c r="H119" s="32" t="str">
        <f aca="false">IF(A119="","",SUM(B119:G119))</f>
        <v/>
      </c>
      <c r="I119" s="33" t="str">
        <f aca="false">IF(OR(A119="",$H$156=0),"",H119/$H$156)</f>
        <v/>
      </c>
      <c r="J119" s="34" t="str">
        <f aca="false">IF(A119="","",IF(G119+F119&gt;0,"Overdue &gt; 90 days – follow up / review provision",IF(E119+D119&gt;0,"Overdue – send reminder","")))</f>
        <v/>
      </c>
    </row>
    <row r="120" customFormat="false" ht="15" hidden="false" customHeight="true" outlineLevel="0" collapsed="false">
      <c r="A120" s="31" t="str">
        <f aca="false">IFERROR(INDEX('AR Invoices'!$A$7:$A$606,MATCH(116,'AR Invoices'!$L$7:$L$606,0)),"")</f>
        <v/>
      </c>
      <c r="B120" s="24" t="str">
        <f aca="false">IF($A120="","",SUMIFS('AR Invoices'!$H$7:$H$606,'AR Invoices'!$A$7:$A$606,$A120,'AR Invoices'!$J$7:$J$606,"Not due"))</f>
        <v/>
      </c>
      <c r="C120" s="24" t="str">
        <f aca="false">IF($A120="","",SUMIFS('AR Invoices'!$H$7:$H$606,'AR Invoices'!$A$7:$A$606,$A120,'AR Invoices'!$J$7:$J$606,"0-30"))</f>
        <v/>
      </c>
      <c r="D120" s="24" t="str">
        <f aca="false">IF($A120="","",SUMIFS('AR Invoices'!$H$7:$H$606,'AR Invoices'!$A$7:$A$606,$A120,'AR Invoices'!$J$7:$J$606,"31-60"))</f>
        <v/>
      </c>
      <c r="E120" s="24" t="str">
        <f aca="false">IF($A120="","",SUMIFS('AR Invoices'!$H$7:$H$606,'AR Invoices'!$A$7:$A$606,$A120,'AR Invoices'!$J$7:$J$606,"61-90"))</f>
        <v/>
      </c>
      <c r="F120" s="24" t="str">
        <f aca="false">IF($A120="","",SUMIFS('AR Invoices'!$H$7:$H$606,'AR Invoices'!$A$7:$A$606,$A120,'AR Invoices'!$J$7:$J$606,"91-180"))</f>
        <v/>
      </c>
      <c r="G120" s="24" t="str">
        <f aca="false">IF($A120="","",SUMIFS('AR Invoices'!$H$7:$H$606,'AR Invoices'!$A$7:$A$606,$A120,'AR Invoices'!$J$7:$J$606,"Over 180"))</f>
        <v/>
      </c>
      <c r="H120" s="32" t="str">
        <f aca="false">IF(A120="","",SUM(B120:G120))</f>
        <v/>
      </c>
      <c r="I120" s="33" t="str">
        <f aca="false">IF(OR(A120="",$H$156=0),"",H120/$H$156)</f>
        <v/>
      </c>
      <c r="J120" s="34" t="str">
        <f aca="false">IF(A120="","",IF(G120+F120&gt;0,"Overdue &gt; 90 days – follow up / review provision",IF(E120+D120&gt;0,"Overdue – send reminder","")))</f>
        <v/>
      </c>
    </row>
    <row r="121" customFormat="false" ht="15" hidden="false" customHeight="true" outlineLevel="0" collapsed="false">
      <c r="A121" s="31" t="str">
        <f aca="false">IFERROR(INDEX('AR Invoices'!$A$7:$A$606,MATCH(117,'AR Invoices'!$L$7:$L$606,0)),"")</f>
        <v/>
      </c>
      <c r="B121" s="24" t="str">
        <f aca="false">IF($A121="","",SUMIFS('AR Invoices'!$H$7:$H$606,'AR Invoices'!$A$7:$A$606,$A121,'AR Invoices'!$J$7:$J$606,"Not due"))</f>
        <v/>
      </c>
      <c r="C121" s="24" t="str">
        <f aca="false">IF($A121="","",SUMIFS('AR Invoices'!$H$7:$H$606,'AR Invoices'!$A$7:$A$606,$A121,'AR Invoices'!$J$7:$J$606,"0-30"))</f>
        <v/>
      </c>
      <c r="D121" s="24" t="str">
        <f aca="false">IF($A121="","",SUMIFS('AR Invoices'!$H$7:$H$606,'AR Invoices'!$A$7:$A$606,$A121,'AR Invoices'!$J$7:$J$606,"31-60"))</f>
        <v/>
      </c>
      <c r="E121" s="24" t="str">
        <f aca="false">IF($A121="","",SUMIFS('AR Invoices'!$H$7:$H$606,'AR Invoices'!$A$7:$A$606,$A121,'AR Invoices'!$J$7:$J$606,"61-90"))</f>
        <v/>
      </c>
      <c r="F121" s="24" t="str">
        <f aca="false">IF($A121="","",SUMIFS('AR Invoices'!$H$7:$H$606,'AR Invoices'!$A$7:$A$606,$A121,'AR Invoices'!$J$7:$J$606,"91-180"))</f>
        <v/>
      </c>
      <c r="G121" s="24" t="str">
        <f aca="false">IF($A121="","",SUMIFS('AR Invoices'!$H$7:$H$606,'AR Invoices'!$A$7:$A$606,$A121,'AR Invoices'!$J$7:$J$606,"Over 180"))</f>
        <v/>
      </c>
      <c r="H121" s="32" t="str">
        <f aca="false">IF(A121="","",SUM(B121:G121))</f>
        <v/>
      </c>
      <c r="I121" s="33" t="str">
        <f aca="false">IF(OR(A121="",$H$156=0),"",H121/$H$156)</f>
        <v/>
      </c>
      <c r="J121" s="34" t="str">
        <f aca="false">IF(A121="","",IF(G121+F121&gt;0,"Overdue &gt; 90 days – follow up / review provision",IF(E121+D121&gt;0,"Overdue – send reminder","")))</f>
        <v/>
      </c>
    </row>
    <row r="122" customFormat="false" ht="15" hidden="false" customHeight="true" outlineLevel="0" collapsed="false">
      <c r="A122" s="31" t="str">
        <f aca="false">IFERROR(INDEX('AR Invoices'!$A$7:$A$606,MATCH(118,'AR Invoices'!$L$7:$L$606,0)),"")</f>
        <v/>
      </c>
      <c r="B122" s="24" t="str">
        <f aca="false">IF($A122="","",SUMIFS('AR Invoices'!$H$7:$H$606,'AR Invoices'!$A$7:$A$606,$A122,'AR Invoices'!$J$7:$J$606,"Not due"))</f>
        <v/>
      </c>
      <c r="C122" s="24" t="str">
        <f aca="false">IF($A122="","",SUMIFS('AR Invoices'!$H$7:$H$606,'AR Invoices'!$A$7:$A$606,$A122,'AR Invoices'!$J$7:$J$606,"0-30"))</f>
        <v/>
      </c>
      <c r="D122" s="24" t="str">
        <f aca="false">IF($A122="","",SUMIFS('AR Invoices'!$H$7:$H$606,'AR Invoices'!$A$7:$A$606,$A122,'AR Invoices'!$J$7:$J$606,"31-60"))</f>
        <v/>
      </c>
      <c r="E122" s="24" t="str">
        <f aca="false">IF($A122="","",SUMIFS('AR Invoices'!$H$7:$H$606,'AR Invoices'!$A$7:$A$606,$A122,'AR Invoices'!$J$7:$J$606,"61-90"))</f>
        <v/>
      </c>
      <c r="F122" s="24" t="str">
        <f aca="false">IF($A122="","",SUMIFS('AR Invoices'!$H$7:$H$606,'AR Invoices'!$A$7:$A$606,$A122,'AR Invoices'!$J$7:$J$606,"91-180"))</f>
        <v/>
      </c>
      <c r="G122" s="24" t="str">
        <f aca="false">IF($A122="","",SUMIFS('AR Invoices'!$H$7:$H$606,'AR Invoices'!$A$7:$A$606,$A122,'AR Invoices'!$J$7:$J$606,"Over 180"))</f>
        <v/>
      </c>
      <c r="H122" s="32" t="str">
        <f aca="false">IF(A122="","",SUM(B122:G122))</f>
        <v/>
      </c>
      <c r="I122" s="33" t="str">
        <f aca="false">IF(OR(A122="",$H$156=0),"",H122/$H$156)</f>
        <v/>
      </c>
      <c r="J122" s="34" t="str">
        <f aca="false">IF(A122="","",IF(G122+F122&gt;0,"Overdue &gt; 90 days – follow up / review provision",IF(E122+D122&gt;0,"Overdue – send reminder","")))</f>
        <v/>
      </c>
    </row>
    <row r="123" customFormat="false" ht="15" hidden="false" customHeight="true" outlineLevel="0" collapsed="false">
      <c r="A123" s="31" t="str">
        <f aca="false">IFERROR(INDEX('AR Invoices'!$A$7:$A$606,MATCH(119,'AR Invoices'!$L$7:$L$606,0)),"")</f>
        <v/>
      </c>
      <c r="B123" s="24" t="str">
        <f aca="false">IF($A123="","",SUMIFS('AR Invoices'!$H$7:$H$606,'AR Invoices'!$A$7:$A$606,$A123,'AR Invoices'!$J$7:$J$606,"Not due"))</f>
        <v/>
      </c>
      <c r="C123" s="24" t="str">
        <f aca="false">IF($A123="","",SUMIFS('AR Invoices'!$H$7:$H$606,'AR Invoices'!$A$7:$A$606,$A123,'AR Invoices'!$J$7:$J$606,"0-30"))</f>
        <v/>
      </c>
      <c r="D123" s="24" t="str">
        <f aca="false">IF($A123="","",SUMIFS('AR Invoices'!$H$7:$H$606,'AR Invoices'!$A$7:$A$606,$A123,'AR Invoices'!$J$7:$J$606,"31-60"))</f>
        <v/>
      </c>
      <c r="E123" s="24" t="str">
        <f aca="false">IF($A123="","",SUMIFS('AR Invoices'!$H$7:$H$606,'AR Invoices'!$A$7:$A$606,$A123,'AR Invoices'!$J$7:$J$606,"61-90"))</f>
        <v/>
      </c>
      <c r="F123" s="24" t="str">
        <f aca="false">IF($A123="","",SUMIFS('AR Invoices'!$H$7:$H$606,'AR Invoices'!$A$7:$A$606,$A123,'AR Invoices'!$J$7:$J$606,"91-180"))</f>
        <v/>
      </c>
      <c r="G123" s="24" t="str">
        <f aca="false">IF($A123="","",SUMIFS('AR Invoices'!$H$7:$H$606,'AR Invoices'!$A$7:$A$606,$A123,'AR Invoices'!$J$7:$J$606,"Over 180"))</f>
        <v/>
      </c>
      <c r="H123" s="32" t="str">
        <f aca="false">IF(A123="","",SUM(B123:G123))</f>
        <v/>
      </c>
      <c r="I123" s="33" t="str">
        <f aca="false">IF(OR(A123="",$H$156=0),"",H123/$H$156)</f>
        <v/>
      </c>
      <c r="J123" s="34" t="str">
        <f aca="false">IF(A123="","",IF(G123+F123&gt;0,"Overdue &gt; 90 days – follow up / review provision",IF(E123+D123&gt;0,"Overdue – send reminder","")))</f>
        <v/>
      </c>
    </row>
    <row r="124" customFormat="false" ht="15" hidden="false" customHeight="true" outlineLevel="0" collapsed="false">
      <c r="A124" s="31" t="str">
        <f aca="false">IFERROR(INDEX('AR Invoices'!$A$7:$A$606,MATCH(120,'AR Invoices'!$L$7:$L$606,0)),"")</f>
        <v/>
      </c>
      <c r="B124" s="24" t="str">
        <f aca="false">IF($A124="","",SUMIFS('AR Invoices'!$H$7:$H$606,'AR Invoices'!$A$7:$A$606,$A124,'AR Invoices'!$J$7:$J$606,"Not due"))</f>
        <v/>
      </c>
      <c r="C124" s="24" t="str">
        <f aca="false">IF($A124="","",SUMIFS('AR Invoices'!$H$7:$H$606,'AR Invoices'!$A$7:$A$606,$A124,'AR Invoices'!$J$7:$J$606,"0-30"))</f>
        <v/>
      </c>
      <c r="D124" s="24" t="str">
        <f aca="false">IF($A124="","",SUMIFS('AR Invoices'!$H$7:$H$606,'AR Invoices'!$A$7:$A$606,$A124,'AR Invoices'!$J$7:$J$606,"31-60"))</f>
        <v/>
      </c>
      <c r="E124" s="24" t="str">
        <f aca="false">IF($A124="","",SUMIFS('AR Invoices'!$H$7:$H$606,'AR Invoices'!$A$7:$A$606,$A124,'AR Invoices'!$J$7:$J$606,"61-90"))</f>
        <v/>
      </c>
      <c r="F124" s="24" t="str">
        <f aca="false">IF($A124="","",SUMIFS('AR Invoices'!$H$7:$H$606,'AR Invoices'!$A$7:$A$606,$A124,'AR Invoices'!$J$7:$J$606,"91-180"))</f>
        <v/>
      </c>
      <c r="G124" s="24" t="str">
        <f aca="false">IF($A124="","",SUMIFS('AR Invoices'!$H$7:$H$606,'AR Invoices'!$A$7:$A$606,$A124,'AR Invoices'!$J$7:$J$606,"Over 180"))</f>
        <v/>
      </c>
      <c r="H124" s="32" t="str">
        <f aca="false">IF(A124="","",SUM(B124:G124))</f>
        <v/>
      </c>
      <c r="I124" s="33" t="str">
        <f aca="false">IF(OR(A124="",$H$156=0),"",H124/$H$156)</f>
        <v/>
      </c>
      <c r="J124" s="34" t="str">
        <f aca="false">IF(A124="","",IF(G124+F124&gt;0,"Overdue &gt; 90 days – follow up / review provision",IF(E124+D124&gt;0,"Overdue – send reminder","")))</f>
        <v/>
      </c>
    </row>
    <row r="125" customFormat="false" ht="15" hidden="false" customHeight="true" outlineLevel="0" collapsed="false">
      <c r="A125" s="31" t="str">
        <f aca="false">IFERROR(INDEX('AR Invoices'!$A$7:$A$606,MATCH(121,'AR Invoices'!$L$7:$L$606,0)),"")</f>
        <v/>
      </c>
      <c r="B125" s="24" t="str">
        <f aca="false">IF($A125="","",SUMIFS('AR Invoices'!$H$7:$H$606,'AR Invoices'!$A$7:$A$606,$A125,'AR Invoices'!$J$7:$J$606,"Not due"))</f>
        <v/>
      </c>
      <c r="C125" s="24" t="str">
        <f aca="false">IF($A125="","",SUMIFS('AR Invoices'!$H$7:$H$606,'AR Invoices'!$A$7:$A$606,$A125,'AR Invoices'!$J$7:$J$606,"0-30"))</f>
        <v/>
      </c>
      <c r="D125" s="24" t="str">
        <f aca="false">IF($A125="","",SUMIFS('AR Invoices'!$H$7:$H$606,'AR Invoices'!$A$7:$A$606,$A125,'AR Invoices'!$J$7:$J$606,"31-60"))</f>
        <v/>
      </c>
      <c r="E125" s="24" t="str">
        <f aca="false">IF($A125="","",SUMIFS('AR Invoices'!$H$7:$H$606,'AR Invoices'!$A$7:$A$606,$A125,'AR Invoices'!$J$7:$J$606,"61-90"))</f>
        <v/>
      </c>
      <c r="F125" s="24" t="str">
        <f aca="false">IF($A125="","",SUMIFS('AR Invoices'!$H$7:$H$606,'AR Invoices'!$A$7:$A$606,$A125,'AR Invoices'!$J$7:$J$606,"91-180"))</f>
        <v/>
      </c>
      <c r="G125" s="24" t="str">
        <f aca="false">IF($A125="","",SUMIFS('AR Invoices'!$H$7:$H$606,'AR Invoices'!$A$7:$A$606,$A125,'AR Invoices'!$J$7:$J$606,"Over 180"))</f>
        <v/>
      </c>
      <c r="H125" s="32" t="str">
        <f aca="false">IF(A125="","",SUM(B125:G125))</f>
        <v/>
      </c>
      <c r="I125" s="33" t="str">
        <f aca="false">IF(OR(A125="",$H$156=0),"",H125/$H$156)</f>
        <v/>
      </c>
      <c r="J125" s="34" t="str">
        <f aca="false">IF(A125="","",IF(G125+F125&gt;0,"Overdue &gt; 90 days – follow up / review provision",IF(E125+D125&gt;0,"Overdue – send reminder","")))</f>
        <v/>
      </c>
    </row>
    <row r="126" customFormat="false" ht="15" hidden="false" customHeight="true" outlineLevel="0" collapsed="false">
      <c r="A126" s="31" t="str">
        <f aca="false">IFERROR(INDEX('AR Invoices'!$A$7:$A$606,MATCH(122,'AR Invoices'!$L$7:$L$606,0)),"")</f>
        <v/>
      </c>
      <c r="B126" s="24" t="str">
        <f aca="false">IF($A126="","",SUMIFS('AR Invoices'!$H$7:$H$606,'AR Invoices'!$A$7:$A$606,$A126,'AR Invoices'!$J$7:$J$606,"Not due"))</f>
        <v/>
      </c>
      <c r="C126" s="24" t="str">
        <f aca="false">IF($A126="","",SUMIFS('AR Invoices'!$H$7:$H$606,'AR Invoices'!$A$7:$A$606,$A126,'AR Invoices'!$J$7:$J$606,"0-30"))</f>
        <v/>
      </c>
      <c r="D126" s="24" t="str">
        <f aca="false">IF($A126="","",SUMIFS('AR Invoices'!$H$7:$H$606,'AR Invoices'!$A$7:$A$606,$A126,'AR Invoices'!$J$7:$J$606,"31-60"))</f>
        <v/>
      </c>
      <c r="E126" s="24" t="str">
        <f aca="false">IF($A126="","",SUMIFS('AR Invoices'!$H$7:$H$606,'AR Invoices'!$A$7:$A$606,$A126,'AR Invoices'!$J$7:$J$606,"61-90"))</f>
        <v/>
      </c>
      <c r="F126" s="24" t="str">
        <f aca="false">IF($A126="","",SUMIFS('AR Invoices'!$H$7:$H$606,'AR Invoices'!$A$7:$A$606,$A126,'AR Invoices'!$J$7:$J$606,"91-180"))</f>
        <v/>
      </c>
      <c r="G126" s="24" t="str">
        <f aca="false">IF($A126="","",SUMIFS('AR Invoices'!$H$7:$H$606,'AR Invoices'!$A$7:$A$606,$A126,'AR Invoices'!$J$7:$J$606,"Over 180"))</f>
        <v/>
      </c>
      <c r="H126" s="32" t="str">
        <f aca="false">IF(A126="","",SUM(B126:G126))</f>
        <v/>
      </c>
      <c r="I126" s="33" t="str">
        <f aca="false">IF(OR(A126="",$H$156=0),"",H126/$H$156)</f>
        <v/>
      </c>
      <c r="J126" s="34" t="str">
        <f aca="false">IF(A126="","",IF(G126+F126&gt;0,"Overdue &gt; 90 days – follow up / review provision",IF(E126+D126&gt;0,"Overdue – send reminder","")))</f>
        <v/>
      </c>
    </row>
    <row r="127" customFormat="false" ht="15" hidden="false" customHeight="true" outlineLevel="0" collapsed="false">
      <c r="A127" s="31" t="str">
        <f aca="false">IFERROR(INDEX('AR Invoices'!$A$7:$A$606,MATCH(123,'AR Invoices'!$L$7:$L$606,0)),"")</f>
        <v/>
      </c>
      <c r="B127" s="24" t="str">
        <f aca="false">IF($A127="","",SUMIFS('AR Invoices'!$H$7:$H$606,'AR Invoices'!$A$7:$A$606,$A127,'AR Invoices'!$J$7:$J$606,"Not due"))</f>
        <v/>
      </c>
      <c r="C127" s="24" t="str">
        <f aca="false">IF($A127="","",SUMIFS('AR Invoices'!$H$7:$H$606,'AR Invoices'!$A$7:$A$606,$A127,'AR Invoices'!$J$7:$J$606,"0-30"))</f>
        <v/>
      </c>
      <c r="D127" s="24" t="str">
        <f aca="false">IF($A127="","",SUMIFS('AR Invoices'!$H$7:$H$606,'AR Invoices'!$A$7:$A$606,$A127,'AR Invoices'!$J$7:$J$606,"31-60"))</f>
        <v/>
      </c>
      <c r="E127" s="24" t="str">
        <f aca="false">IF($A127="","",SUMIFS('AR Invoices'!$H$7:$H$606,'AR Invoices'!$A$7:$A$606,$A127,'AR Invoices'!$J$7:$J$606,"61-90"))</f>
        <v/>
      </c>
      <c r="F127" s="24" t="str">
        <f aca="false">IF($A127="","",SUMIFS('AR Invoices'!$H$7:$H$606,'AR Invoices'!$A$7:$A$606,$A127,'AR Invoices'!$J$7:$J$606,"91-180"))</f>
        <v/>
      </c>
      <c r="G127" s="24" t="str">
        <f aca="false">IF($A127="","",SUMIFS('AR Invoices'!$H$7:$H$606,'AR Invoices'!$A$7:$A$606,$A127,'AR Invoices'!$J$7:$J$606,"Over 180"))</f>
        <v/>
      </c>
      <c r="H127" s="32" t="str">
        <f aca="false">IF(A127="","",SUM(B127:G127))</f>
        <v/>
      </c>
      <c r="I127" s="33" t="str">
        <f aca="false">IF(OR(A127="",$H$156=0),"",H127/$H$156)</f>
        <v/>
      </c>
      <c r="J127" s="34" t="str">
        <f aca="false">IF(A127="","",IF(G127+F127&gt;0,"Overdue &gt; 90 days – follow up / review provision",IF(E127+D127&gt;0,"Overdue – send reminder","")))</f>
        <v/>
      </c>
    </row>
    <row r="128" customFormat="false" ht="15" hidden="false" customHeight="true" outlineLevel="0" collapsed="false">
      <c r="A128" s="31" t="str">
        <f aca="false">IFERROR(INDEX('AR Invoices'!$A$7:$A$606,MATCH(124,'AR Invoices'!$L$7:$L$606,0)),"")</f>
        <v/>
      </c>
      <c r="B128" s="24" t="str">
        <f aca="false">IF($A128="","",SUMIFS('AR Invoices'!$H$7:$H$606,'AR Invoices'!$A$7:$A$606,$A128,'AR Invoices'!$J$7:$J$606,"Not due"))</f>
        <v/>
      </c>
      <c r="C128" s="24" t="str">
        <f aca="false">IF($A128="","",SUMIFS('AR Invoices'!$H$7:$H$606,'AR Invoices'!$A$7:$A$606,$A128,'AR Invoices'!$J$7:$J$606,"0-30"))</f>
        <v/>
      </c>
      <c r="D128" s="24" t="str">
        <f aca="false">IF($A128="","",SUMIFS('AR Invoices'!$H$7:$H$606,'AR Invoices'!$A$7:$A$606,$A128,'AR Invoices'!$J$7:$J$606,"31-60"))</f>
        <v/>
      </c>
      <c r="E128" s="24" t="str">
        <f aca="false">IF($A128="","",SUMIFS('AR Invoices'!$H$7:$H$606,'AR Invoices'!$A$7:$A$606,$A128,'AR Invoices'!$J$7:$J$606,"61-90"))</f>
        <v/>
      </c>
      <c r="F128" s="24" t="str">
        <f aca="false">IF($A128="","",SUMIFS('AR Invoices'!$H$7:$H$606,'AR Invoices'!$A$7:$A$606,$A128,'AR Invoices'!$J$7:$J$606,"91-180"))</f>
        <v/>
      </c>
      <c r="G128" s="24" t="str">
        <f aca="false">IF($A128="","",SUMIFS('AR Invoices'!$H$7:$H$606,'AR Invoices'!$A$7:$A$606,$A128,'AR Invoices'!$J$7:$J$606,"Over 180"))</f>
        <v/>
      </c>
      <c r="H128" s="32" t="str">
        <f aca="false">IF(A128="","",SUM(B128:G128))</f>
        <v/>
      </c>
      <c r="I128" s="33" t="str">
        <f aca="false">IF(OR(A128="",$H$156=0),"",H128/$H$156)</f>
        <v/>
      </c>
      <c r="J128" s="34" t="str">
        <f aca="false">IF(A128="","",IF(G128+F128&gt;0,"Overdue &gt; 90 days – follow up / review provision",IF(E128+D128&gt;0,"Overdue – send reminder","")))</f>
        <v/>
      </c>
    </row>
    <row r="129" customFormat="false" ht="15" hidden="false" customHeight="true" outlineLevel="0" collapsed="false">
      <c r="A129" s="31" t="str">
        <f aca="false">IFERROR(INDEX('AR Invoices'!$A$7:$A$606,MATCH(125,'AR Invoices'!$L$7:$L$606,0)),"")</f>
        <v/>
      </c>
      <c r="B129" s="24" t="str">
        <f aca="false">IF($A129="","",SUMIFS('AR Invoices'!$H$7:$H$606,'AR Invoices'!$A$7:$A$606,$A129,'AR Invoices'!$J$7:$J$606,"Not due"))</f>
        <v/>
      </c>
      <c r="C129" s="24" t="str">
        <f aca="false">IF($A129="","",SUMIFS('AR Invoices'!$H$7:$H$606,'AR Invoices'!$A$7:$A$606,$A129,'AR Invoices'!$J$7:$J$606,"0-30"))</f>
        <v/>
      </c>
      <c r="D129" s="24" t="str">
        <f aca="false">IF($A129="","",SUMIFS('AR Invoices'!$H$7:$H$606,'AR Invoices'!$A$7:$A$606,$A129,'AR Invoices'!$J$7:$J$606,"31-60"))</f>
        <v/>
      </c>
      <c r="E129" s="24" t="str">
        <f aca="false">IF($A129="","",SUMIFS('AR Invoices'!$H$7:$H$606,'AR Invoices'!$A$7:$A$606,$A129,'AR Invoices'!$J$7:$J$606,"61-90"))</f>
        <v/>
      </c>
      <c r="F129" s="24" t="str">
        <f aca="false">IF($A129="","",SUMIFS('AR Invoices'!$H$7:$H$606,'AR Invoices'!$A$7:$A$606,$A129,'AR Invoices'!$J$7:$J$606,"91-180"))</f>
        <v/>
      </c>
      <c r="G129" s="24" t="str">
        <f aca="false">IF($A129="","",SUMIFS('AR Invoices'!$H$7:$H$606,'AR Invoices'!$A$7:$A$606,$A129,'AR Invoices'!$J$7:$J$606,"Over 180"))</f>
        <v/>
      </c>
      <c r="H129" s="32" t="str">
        <f aca="false">IF(A129="","",SUM(B129:G129))</f>
        <v/>
      </c>
      <c r="I129" s="33" t="str">
        <f aca="false">IF(OR(A129="",$H$156=0),"",H129/$H$156)</f>
        <v/>
      </c>
      <c r="J129" s="34" t="str">
        <f aca="false">IF(A129="","",IF(G129+F129&gt;0,"Overdue &gt; 90 days – follow up / review provision",IF(E129+D129&gt;0,"Overdue – send reminder","")))</f>
        <v/>
      </c>
    </row>
    <row r="130" customFormat="false" ht="15" hidden="false" customHeight="true" outlineLevel="0" collapsed="false">
      <c r="A130" s="31" t="str">
        <f aca="false">IFERROR(INDEX('AR Invoices'!$A$7:$A$606,MATCH(126,'AR Invoices'!$L$7:$L$606,0)),"")</f>
        <v/>
      </c>
      <c r="B130" s="24" t="str">
        <f aca="false">IF($A130="","",SUMIFS('AR Invoices'!$H$7:$H$606,'AR Invoices'!$A$7:$A$606,$A130,'AR Invoices'!$J$7:$J$606,"Not due"))</f>
        <v/>
      </c>
      <c r="C130" s="24" t="str">
        <f aca="false">IF($A130="","",SUMIFS('AR Invoices'!$H$7:$H$606,'AR Invoices'!$A$7:$A$606,$A130,'AR Invoices'!$J$7:$J$606,"0-30"))</f>
        <v/>
      </c>
      <c r="D130" s="24" t="str">
        <f aca="false">IF($A130="","",SUMIFS('AR Invoices'!$H$7:$H$606,'AR Invoices'!$A$7:$A$606,$A130,'AR Invoices'!$J$7:$J$606,"31-60"))</f>
        <v/>
      </c>
      <c r="E130" s="24" t="str">
        <f aca="false">IF($A130="","",SUMIFS('AR Invoices'!$H$7:$H$606,'AR Invoices'!$A$7:$A$606,$A130,'AR Invoices'!$J$7:$J$606,"61-90"))</f>
        <v/>
      </c>
      <c r="F130" s="24" t="str">
        <f aca="false">IF($A130="","",SUMIFS('AR Invoices'!$H$7:$H$606,'AR Invoices'!$A$7:$A$606,$A130,'AR Invoices'!$J$7:$J$606,"91-180"))</f>
        <v/>
      </c>
      <c r="G130" s="24" t="str">
        <f aca="false">IF($A130="","",SUMIFS('AR Invoices'!$H$7:$H$606,'AR Invoices'!$A$7:$A$606,$A130,'AR Invoices'!$J$7:$J$606,"Over 180"))</f>
        <v/>
      </c>
      <c r="H130" s="32" t="str">
        <f aca="false">IF(A130="","",SUM(B130:G130))</f>
        <v/>
      </c>
      <c r="I130" s="33" t="str">
        <f aca="false">IF(OR(A130="",$H$156=0),"",H130/$H$156)</f>
        <v/>
      </c>
      <c r="J130" s="34" t="str">
        <f aca="false">IF(A130="","",IF(G130+F130&gt;0,"Overdue &gt; 90 days – follow up / review provision",IF(E130+D130&gt;0,"Overdue – send reminder","")))</f>
        <v/>
      </c>
    </row>
    <row r="131" customFormat="false" ht="15" hidden="false" customHeight="true" outlineLevel="0" collapsed="false">
      <c r="A131" s="31" t="str">
        <f aca="false">IFERROR(INDEX('AR Invoices'!$A$7:$A$606,MATCH(127,'AR Invoices'!$L$7:$L$606,0)),"")</f>
        <v/>
      </c>
      <c r="B131" s="24" t="str">
        <f aca="false">IF($A131="","",SUMIFS('AR Invoices'!$H$7:$H$606,'AR Invoices'!$A$7:$A$606,$A131,'AR Invoices'!$J$7:$J$606,"Not due"))</f>
        <v/>
      </c>
      <c r="C131" s="24" t="str">
        <f aca="false">IF($A131="","",SUMIFS('AR Invoices'!$H$7:$H$606,'AR Invoices'!$A$7:$A$606,$A131,'AR Invoices'!$J$7:$J$606,"0-30"))</f>
        <v/>
      </c>
      <c r="D131" s="24" t="str">
        <f aca="false">IF($A131="","",SUMIFS('AR Invoices'!$H$7:$H$606,'AR Invoices'!$A$7:$A$606,$A131,'AR Invoices'!$J$7:$J$606,"31-60"))</f>
        <v/>
      </c>
      <c r="E131" s="24" t="str">
        <f aca="false">IF($A131="","",SUMIFS('AR Invoices'!$H$7:$H$606,'AR Invoices'!$A$7:$A$606,$A131,'AR Invoices'!$J$7:$J$606,"61-90"))</f>
        <v/>
      </c>
      <c r="F131" s="24" t="str">
        <f aca="false">IF($A131="","",SUMIFS('AR Invoices'!$H$7:$H$606,'AR Invoices'!$A$7:$A$606,$A131,'AR Invoices'!$J$7:$J$606,"91-180"))</f>
        <v/>
      </c>
      <c r="G131" s="24" t="str">
        <f aca="false">IF($A131="","",SUMIFS('AR Invoices'!$H$7:$H$606,'AR Invoices'!$A$7:$A$606,$A131,'AR Invoices'!$J$7:$J$606,"Over 180"))</f>
        <v/>
      </c>
      <c r="H131" s="32" t="str">
        <f aca="false">IF(A131="","",SUM(B131:G131))</f>
        <v/>
      </c>
      <c r="I131" s="33" t="str">
        <f aca="false">IF(OR(A131="",$H$156=0),"",H131/$H$156)</f>
        <v/>
      </c>
      <c r="J131" s="34" t="str">
        <f aca="false">IF(A131="","",IF(G131+F131&gt;0,"Overdue &gt; 90 days – follow up / review provision",IF(E131+D131&gt;0,"Overdue – send reminder","")))</f>
        <v/>
      </c>
    </row>
    <row r="132" customFormat="false" ht="15" hidden="false" customHeight="true" outlineLevel="0" collapsed="false">
      <c r="A132" s="31" t="str">
        <f aca="false">IFERROR(INDEX('AR Invoices'!$A$7:$A$606,MATCH(128,'AR Invoices'!$L$7:$L$606,0)),"")</f>
        <v/>
      </c>
      <c r="B132" s="24" t="str">
        <f aca="false">IF($A132="","",SUMIFS('AR Invoices'!$H$7:$H$606,'AR Invoices'!$A$7:$A$606,$A132,'AR Invoices'!$J$7:$J$606,"Not due"))</f>
        <v/>
      </c>
      <c r="C132" s="24" t="str">
        <f aca="false">IF($A132="","",SUMIFS('AR Invoices'!$H$7:$H$606,'AR Invoices'!$A$7:$A$606,$A132,'AR Invoices'!$J$7:$J$606,"0-30"))</f>
        <v/>
      </c>
      <c r="D132" s="24" t="str">
        <f aca="false">IF($A132="","",SUMIFS('AR Invoices'!$H$7:$H$606,'AR Invoices'!$A$7:$A$606,$A132,'AR Invoices'!$J$7:$J$606,"31-60"))</f>
        <v/>
      </c>
      <c r="E132" s="24" t="str">
        <f aca="false">IF($A132="","",SUMIFS('AR Invoices'!$H$7:$H$606,'AR Invoices'!$A$7:$A$606,$A132,'AR Invoices'!$J$7:$J$606,"61-90"))</f>
        <v/>
      </c>
      <c r="F132" s="24" t="str">
        <f aca="false">IF($A132="","",SUMIFS('AR Invoices'!$H$7:$H$606,'AR Invoices'!$A$7:$A$606,$A132,'AR Invoices'!$J$7:$J$606,"91-180"))</f>
        <v/>
      </c>
      <c r="G132" s="24" t="str">
        <f aca="false">IF($A132="","",SUMIFS('AR Invoices'!$H$7:$H$606,'AR Invoices'!$A$7:$A$606,$A132,'AR Invoices'!$J$7:$J$606,"Over 180"))</f>
        <v/>
      </c>
      <c r="H132" s="32" t="str">
        <f aca="false">IF(A132="","",SUM(B132:G132))</f>
        <v/>
      </c>
      <c r="I132" s="33" t="str">
        <f aca="false">IF(OR(A132="",$H$156=0),"",H132/$H$156)</f>
        <v/>
      </c>
      <c r="J132" s="34" t="str">
        <f aca="false">IF(A132="","",IF(G132+F132&gt;0,"Overdue &gt; 90 days – follow up / review provision",IF(E132+D132&gt;0,"Overdue – send reminder","")))</f>
        <v/>
      </c>
    </row>
    <row r="133" customFormat="false" ht="15" hidden="false" customHeight="true" outlineLevel="0" collapsed="false">
      <c r="A133" s="31" t="str">
        <f aca="false">IFERROR(INDEX('AR Invoices'!$A$7:$A$606,MATCH(129,'AR Invoices'!$L$7:$L$606,0)),"")</f>
        <v/>
      </c>
      <c r="B133" s="24" t="str">
        <f aca="false">IF($A133="","",SUMIFS('AR Invoices'!$H$7:$H$606,'AR Invoices'!$A$7:$A$606,$A133,'AR Invoices'!$J$7:$J$606,"Not due"))</f>
        <v/>
      </c>
      <c r="C133" s="24" t="str">
        <f aca="false">IF($A133="","",SUMIFS('AR Invoices'!$H$7:$H$606,'AR Invoices'!$A$7:$A$606,$A133,'AR Invoices'!$J$7:$J$606,"0-30"))</f>
        <v/>
      </c>
      <c r="D133" s="24" t="str">
        <f aca="false">IF($A133="","",SUMIFS('AR Invoices'!$H$7:$H$606,'AR Invoices'!$A$7:$A$606,$A133,'AR Invoices'!$J$7:$J$606,"31-60"))</f>
        <v/>
      </c>
      <c r="E133" s="24" t="str">
        <f aca="false">IF($A133="","",SUMIFS('AR Invoices'!$H$7:$H$606,'AR Invoices'!$A$7:$A$606,$A133,'AR Invoices'!$J$7:$J$606,"61-90"))</f>
        <v/>
      </c>
      <c r="F133" s="24" t="str">
        <f aca="false">IF($A133="","",SUMIFS('AR Invoices'!$H$7:$H$606,'AR Invoices'!$A$7:$A$606,$A133,'AR Invoices'!$J$7:$J$606,"91-180"))</f>
        <v/>
      </c>
      <c r="G133" s="24" t="str">
        <f aca="false">IF($A133="","",SUMIFS('AR Invoices'!$H$7:$H$606,'AR Invoices'!$A$7:$A$606,$A133,'AR Invoices'!$J$7:$J$606,"Over 180"))</f>
        <v/>
      </c>
      <c r="H133" s="32" t="str">
        <f aca="false">IF(A133="","",SUM(B133:G133))</f>
        <v/>
      </c>
      <c r="I133" s="33" t="str">
        <f aca="false">IF(OR(A133="",$H$156=0),"",H133/$H$156)</f>
        <v/>
      </c>
      <c r="J133" s="34" t="str">
        <f aca="false">IF(A133="","",IF(G133+F133&gt;0,"Overdue &gt; 90 days – follow up / review provision",IF(E133+D133&gt;0,"Overdue – send reminder","")))</f>
        <v/>
      </c>
    </row>
    <row r="134" customFormat="false" ht="15" hidden="false" customHeight="true" outlineLevel="0" collapsed="false">
      <c r="A134" s="31" t="str">
        <f aca="false">IFERROR(INDEX('AR Invoices'!$A$7:$A$606,MATCH(130,'AR Invoices'!$L$7:$L$606,0)),"")</f>
        <v/>
      </c>
      <c r="B134" s="24" t="str">
        <f aca="false">IF($A134="","",SUMIFS('AR Invoices'!$H$7:$H$606,'AR Invoices'!$A$7:$A$606,$A134,'AR Invoices'!$J$7:$J$606,"Not due"))</f>
        <v/>
      </c>
      <c r="C134" s="24" t="str">
        <f aca="false">IF($A134="","",SUMIFS('AR Invoices'!$H$7:$H$606,'AR Invoices'!$A$7:$A$606,$A134,'AR Invoices'!$J$7:$J$606,"0-30"))</f>
        <v/>
      </c>
      <c r="D134" s="24" t="str">
        <f aca="false">IF($A134="","",SUMIFS('AR Invoices'!$H$7:$H$606,'AR Invoices'!$A$7:$A$606,$A134,'AR Invoices'!$J$7:$J$606,"31-60"))</f>
        <v/>
      </c>
      <c r="E134" s="24" t="str">
        <f aca="false">IF($A134="","",SUMIFS('AR Invoices'!$H$7:$H$606,'AR Invoices'!$A$7:$A$606,$A134,'AR Invoices'!$J$7:$J$606,"61-90"))</f>
        <v/>
      </c>
      <c r="F134" s="24" t="str">
        <f aca="false">IF($A134="","",SUMIFS('AR Invoices'!$H$7:$H$606,'AR Invoices'!$A$7:$A$606,$A134,'AR Invoices'!$J$7:$J$606,"91-180"))</f>
        <v/>
      </c>
      <c r="G134" s="24" t="str">
        <f aca="false">IF($A134="","",SUMIFS('AR Invoices'!$H$7:$H$606,'AR Invoices'!$A$7:$A$606,$A134,'AR Invoices'!$J$7:$J$606,"Over 180"))</f>
        <v/>
      </c>
      <c r="H134" s="32" t="str">
        <f aca="false">IF(A134="","",SUM(B134:G134))</f>
        <v/>
      </c>
      <c r="I134" s="33" t="str">
        <f aca="false">IF(OR(A134="",$H$156=0),"",H134/$H$156)</f>
        <v/>
      </c>
      <c r="J134" s="34" t="str">
        <f aca="false">IF(A134="","",IF(G134+F134&gt;0,"Overdue &gt; 90 days – follow up / review provision",IF(E134+D134&gt;0,"Overdue – send reminder","")))</f>
        <v/>
      </c>
    </row>
    <row r="135" customFormat="false" ht="15" hidden="false" customHeight="true" outlineLevel="0" collapsed="false">
      <c r="A135" s="31" t="str">
        <f aca="false">IFERROR(INDEX('AR Invoices'!$A$7:$A$606,MATCH(131,'AR Invoices'!$L$7:$L$606,0)),"")</f>
        <v/>
      </c>
      <c r="B135" s="24" t="str">
        <f aca="false">IF($A135="","",SUMIFS('AR Invoices'!$H$7:$H$606,'AR Invoices'!$A$7:$A$606,$A135,'AR Invoices'!$J$7:$J$606,"Not due"))</f>
        <v/>
      </c>
      <c r="C135" s="24" t="str">
        <f aca="false">IF($A135="","",SUMIFS('AR Invoices'!$H$7:$H$606,'AR Invoices'!$A$7:$A$606,$A135,'AR Invoices'!$J$7:$J$606,"0-30"))</f>
        <v/>
      </c>
      <c r="D135" s="24" t="str">
        <f aca="false">IF($A135="","",SUMIFS('AR Invoices'!$H$7:$H$606,'AR Invoices'!$A$7:$A$606,$A135,'AR Invoices'!$J$7:$J$606,"31-60"))</f>
        <v/>
      </c>
      <c r="E135" s="24" t="str">
        <f aca="false">IF($A135="","",SUMIFS('AR Invoices'!$H$7:$H$606,'AR Invoices'!$A$7:$A$606,$A135,'AR Invoices'!$J$7:$J$606,"61-90"))</f>
        <v/>
      </c>
      <c r="F135" s="24" t="str">
        <f aca="false">IF($A135="","",SUMIFS('AR Invoices'!$H$7:$H$606,'AR Invoices'!$A$7:$A$606,$A135,'AR Invoices'!$J$7:$J$606,"91-180"))</f>
        <v/>
      </c>
      <c r="G135" s="24" t="str">
        <f aca="false">IF($A135="","",SUMIFS('AR Invoices'!$H$7:$H$606,'AR Invoices'!$A$7:$A$606,$A135,'AR Invoices'!$J$7:$J$606,"Over 180"))</f>
        <v/>
      </c>
      <c r="H135" s="32" t="str">
        <f aca="false">IF(A135="","",SUM(B135:G135))</f>
        <v/>
      </c>
      <c r="I135" s="33" t="str">
        <f aca="false">IF(OR(A135="",$H$156=0),"",H135/$H$156)</f>
        <v/>
      </c>
      <c r="J135" s="34" t="str">
        <f aca="false">IF(A135="","",IF(G135+F135&gt;0,"Overdue &gt; 90 days – follow up / review provision",IF(E135+D135&gt;0,"Overdue – send reminder","")))</f>
        <v/>
      </c>
    </row>
    <row r="136" customFormat="false" ht="15" hidden="false" customHeight="true" outlineLevel="0" collapsed="false">
      <c r="A136" s="31" t="str">
        <f aca="false">IFERROR(INDEX('AR Invoices'!$A$7:$A$606,MATCH(132,'AR Invoices'!$L$7:$L$606,0)),"")</f>
        <v/>
      </c>
      <c r="B136" s="24" t="str">
        <f aca="false">IF($A136="","",SUMIFS('AR Invoices'!$H$7:$H$606,'AR Invoices'!$A$7:$A$606,$A136,'AR Invoices'!$J$7:$J$606,"Not due"))</f>
        <v/>
      </c>
      <c r="C136" s="24" t="str">
        <f aca="false">IF($A136="","",SUMIFS('AR Invoices'!$H$7:$H$606,'AR Invoices'!$A$7:$A$606,$A136,'AR Invoices'!$J$7:$J$606,"0-30"))</f>
        <v/>
      </c>
      <c r="D136" s="24" t="str">
        <f aca="false">IF($A136="","",SUMIFS('AR Invoices'!$H$7:$H$606,'AR Invoices'!$A$7:$A$606,$A136,'AR Invoices'!$J$7:$J$606,"31-60"))</f>
        <v/>
      </c>
      <c r="E136" s="24" t="str">
        <f aca="false">IF($A136="","",SUMIFS('AR Invoices'!$H$7:$H$606,'AR Invoices'!$A$7:$A$606,$A136,'AR Invoices'!$J$7:$J$606,"61-90"))</f>
        <v/>
      </c>
      <c r="F136" s="24" t="str">
        <f aca="false">IF($A136="","",SUMIFS('AR Invoices'!$H$7:$H$606,'AR Invoices'!$A$7:$A$606,$A136,'AR Invoices'!$J$7:$J$606,"91-180"))</f>
        <v/>
      </c>
      <c r="G136" s="24" t="str">
        <f aca="false">IF($A136="","",SUMIFS('AR Invoices'!$H$7:$H$606,'AR Invoices'!$A$7:$A$606,$A136,'AR Invoices'!$J$7:$J$606,"Over 180"))</f>
        <v/>
      </c>
      <c r="H136" s="32" t="str">
        <f aca="false">IF(A136="","",SUM(B136:G136))</f>
        <v/>
      </c>
      <c r="I136" s="33" t="str">
        <f aca="false">IF(OR(A136="",$H$156=0),"",H136/$H$156)</f>
        <v/>
      </c>
      <c r="J136" s="34" t="str">
        <f aca="false">IF(A136="","",IF(G136+F136&gt;0,"Overdue &gt; 90 days – follow up / review provision",IF(E136+D136&gt;0,"Overdue – send reminder","")))</f>
        <v/>
      </c>
    </row>
    <row r="137" customFormat="false" ht="15" hidden="false" customHeight="true" outlineLevel="0" collapsed="false">
      <c r="A137" s="31" t="str">
        <f aca="false">IFERROR(INDEX('AR Invoices'!$A$7:$A$606,MATCH(133,'AR Invoices'!$L$7:$L$606,0)),"")</f>
        <v/>
      </c>
      <c r="B137" s="24" t="str">
        <f aca="false">IF($A137="","",SUMIFS('AR Invoices'!$H$7:$H$606,'AR Invoices'!$A$7:$A$606,$A137,'AR Invoices'!$J$7:$J$606,"Not due"))</f>
        <v/>
      </c>
      <c r="C137" s="24" t="str">
        <f aca="false">IF($A137="","",SUMIFS('AR Invoices'!$H$7:$H$606,'AR Invoices'!$A$7:$A$606,$A137,'AR Invoices'!$J$7:$J$606,"0-30"))</f>
        <v/>
      </c>
      <c r="D137" s="24" t="str">
        <f aca="false">IF($A137="","",SUMIFS('AR Invoices'!$H$7:$H$606,'AR Invoices'!$A$7:$A$606,$A137,'AR Invoices'!$J$7:$J$606,"31-60"))</f>
        <v/>
      </c>
      <c r="E137" s="24" t="str">
        <f aca="false">IF($A137="","",SUMIFS('AR Invoices'!$H$7:$H$606,'AR Invoices'!$A$7:$A$606,$A137,'AR Invoices'!$J$7:$J$606,"61-90"))</f>
        <v/>
      </c>
      <c r="F137" s="24" t="str">
        <f aca="false">IF($A137="","",SUMIFS('AR Invoices'!$H$7:$H$606,'AR Invoices'!$A$7:$A$606,$A137,'AR Invoices'!$J$7:$J$606,"91-180"))</f>
        <v/>
      </c>
      <c r="G137" s="24" t="str">
        <f aca="false">IF($A137="","",SUMIFS('AR Invoices'!$H$7:$H$606,'AR Invoices'!$A$7:$A$606,$A137,'AR Invoices'!$J$7:$J$606,"Over 180"))</f>
        <v/>
      </c>
      <c r="H137" s="32" t="str">
        <f aca="false">IF(A137="","",SUM(B137:G137))</f>
        <v/>
      </c>
      <c r="I137" s="33" t="str">
        <f aca="false">IF(OR(A137="",$H$156=0),"",H137/$H$156)</f>
        <v/>
      </c>
      <c r="J137" s="34" t="str">
        <f aca="false">IF(A137="","",IF(G137+F137&gt;0,"Overdue &gt; 90 days – follow up / review provision",IF(E137+D137&gt;0,"Overdue – send reminder","")))</f>
        <v/>
      </c>
    </row>
    <row r="138" customFormat="false" ht="15" hidden="false" customHeight="true" outlineLevel="0" collapsed="false">
      <c r="A138" s="31" t="str">
        <f aca="false">IFERROR(INDEX('AR Invoices'!$A$7:$A$606,MATCH(134,'AR Invoices'!$L$7:$L$606,0)),"")</f>
        <v/>
      </c>
      <c r="B138" s="24" t="str">
        <f aca="false">IF($A138="","",SUMIFS('AR Invoices'!$H$7:$H$606,'AR Invoices'!$A$7:$A$606,$A138,'AR Invoices'!$J$7:$J$606,"Not due"))</f>
        <v/>
      </c>
      <c r="C138" s="24" t="str">
        <f aca="false">IF($A138="","",SUMIFS('AR Invoices'!$H$7:$H$606,'AR Invoices'!$A$7:$A$606,$A138,'AR Invoices'!$J$7:$J$606,"0-30"))</f>
        <v/>
      </c>
      <c r="D138" s="24" t="str">
        <f aca="false">IF($A138="","",SUMIFS('AR Invoices'!$H$7:$H$606,'AR Invoices'!$A$7:$A$606,$A138,'AR Invoices'!$J$7:$J$606,"31-60"))</f>
        <v/>
      </c>
      <c r="E138" s="24" t="str">
        <f aca="false">IF($A138="","",SUMIFS('AR Invoices'!$H$7:$H$606,'AR Invoices'!$A$7:$A$606,$A138,'AR Invoices'!$J$7:$J$606,"61-90"))</f>
        <v/>
      </c>
      <c r="F138" s="24" t="str">
        <f aca="false">IF($A138="","",SUMIFS('AR Invoices'!$H$7:$H$606,'AR Invoices'!$A$7:$A$606,$A138,'AR Invoices'!$J$7:$J$606,"91-180"))</f>
        <v/>
      </c>
      <c r="G138" s="24" t="str">
        <f aca="false">IF($A138="","",SUMIFS('AR Invoices'!$H$7:$H$606,'AR Invoices'!$A$7:$A$606,$A138,'AR Invoices'!$J$7:$J$606,"Over 180"))</f>
        <v/>
      </c>
      <c r="H138" s="32" t="str">
        <f aca="false">IF(A138="","",SUM(B138:G138))</f>
        <v/>
      </c>
      <c r="I138" s="33" t="str">
        <f aca="false">IF(OR(A138="",$H$156=0),"",H138/$H$156)</f>
        <v/>
      </c>
      <c r="J138" s="34" t="str">
        <f aca="false">IF(A138="","",IF(G138+F138&gt;0,"Overdue &gt; 90 days – follow up / review provision",IF(E138+D138&gt;0,"Overdue – send reminder","")))</f>
        <v/>
      </c>
    </row>
    <row r="139" customFormat="false" ht="15" hidden="false" customHeight="true" outlineLevel="0" collapsed="false">
      <c r="A139" s="31" t="str">
        <f aca="false">IFERROR(INDEX('AR Invoices'!$A$7:$A$606,MATCH(135,'AR Invoices'!$L$7:$L$606,0)),"")</f>
        <v/>
      </c>
      <c r="B139" s="24" t="str">
        <f aca="false">IF($A139="","",SUMIFS('AR Invoices'!$H$7:$H$606,'AR Invoices'!$A$7:$A$606,$A139,'AR Invoices'!$J$7:$J$606,"Not due"))</f>
        <v/>
      </c>
      <c r="C139" s="24" t="str">
        <f aca="false">IF($A139="","",SUMIFS('AR Invoices'!$H$7:$H$606,'AR Invoices'!$A$7:$A$606,$A139,'AR Invoices'!$J$7:$J$606,"0-30"))</f>
        <v/>
      </c>
      <c r="D139" s="24" t="str">
        <f aca="false">IF($A139="","",SUMIFS('AR Invoices'!$H$7:$H$606,'AR Invoices'!$A$7:$A$606,$A139,'AR Invoices'!$J$7:$J$606,"31-60"))</f>
        <v/>
      </c>
      <c r="E139" s="24" t="str">
        <f aca="false">IF($A139="","",SUMIFS('AR Invoices'!$H$7:$H$606,'AR Invoices'!$A$7:$A$606,$A139,'AR Invoices'!$J$7:$J$606,"61-90"))</f>
        <v/>
      </c>
      <c r="F139" s="24" t="str">
        <f aca="false">IF($A139="","",SUMIFS('AR Invoices'!$H$7:$H$606,'AR Invoices'!$A$7:$A$606,$A139,'AR Invoices'!$J$7:$J$606,"91-180"))</f>
        <v/>
      </c>
      <c r="G139" s="24" t="str">
        <f aca="false">IF($A139="","",SUMIFS('AR Invoices'!$H$7:$H$606,'AR Invoices'!$A$7:$A$606,$A139,'AR Invoices'!$J$7:$J$606,"Over 180"))</f>
        <v/>
      </c>
      <c r="H139" s="32" t="str">
        <f aca="false">IF(A139="","",SUM(B139:G139))</f>
        <v/>
      </c>
      <c r="I139" s="33" t="str">
        <f aca="false">IF(OR(A139="",$H$156=0),"",H139/$H$156)</f>
        <v/>
      </c>
      <c r="J139" s="34" t="str">
        <f aca="false">IF(A139="","",IF(G139+F139&gt;0,"Overdue &gt; 90 days – follow up / review provision",IF(E139+D139&gt;0,"Overdue – send reminder","")))</f>
        <v/>
      </c>
    </row>
    <row r="140" customFormat="false" ht="15" hidden="false" customHeight="true" outlineLevel="0" collapsed="false">
      <c r="A140" s="31" t="str">
        <f aca="false">IFERROR(INDEX('AR Invoices'!$A$7:$A$606,MATCH(136,'AR Invoices'!$L$7:$L$606,0)),"")</f>
        <v/>
      </c>
      <c r="B140" s="24" t="str">
        <f aca="false">IF($A140="","",SUMIFS('AR Invoices'!$H$7:$H$606,'AR Invoices'!$A$7:$A$606,$A140,'AR Invoices'!$J$7:$J$606,"Not due"))</f>
        <v/>
      </c>
      <c r="C140" s="24" t="str">
        <f aca="false">IF($A140="","",SUMIFS('AR Invoices'!$H$7:$H$606,'AR Invoices'!$A$7:$A$606,$A140,'AR Invoices'!$J$7:$J$606,"0-30"))</f>
        <v/>
      </c>
      <c r="D140" s="24" t="str">
        <f aca="false">IF($A140="","",SUMIFS('AR Invoices'!$H$7:$H$606,'AR Invoices'!$A$7:$A$606,$A140,'AR Invoices'!$J$7:$J$606,"31-60"))</f>
        <v/>
      </c>
      <c r="E140" s="24" t="str">
        <f aca="false">IF($A140="","",SUMIFS('AR Invoices'!$H$7:$H$606,'AR Invoices'!$A$7:$A$606,$A140,'AR Invoices'!$J$7:$J$606,"61-90"))</f>
        <v/>
      </c>
      <c r="F140" s="24" t="str">
        <f aca="false">IF($A140="","",SUMIFS('AR Invoices'!$H$7:$H$606,'AR Invoices'!$A$7:$A$606,$A140,'AR Invoices'!$J$7:$J$606,"91-180"))</f>
        <v/>
      </c>
      <c r="G140" s="24" t="str">
        <f aca="false">IF($A140="","",SUMIFS('AR Invoices'!$H$7:$H$606,'AR Invoices'!$A$7:$A$606,$A140,'AR Invoices'!$J$7:$J$606,"Over 180"))</f>
        <v/>
      </c>
      <c r="H140" s="32" t="str">
        <f aca="false">IF(A140="","",SUM(B140:G140))</f>
        <v/>
      </c>
      <c r="I140" s="33" t="str">
        <f aca="false">IF(OR(A140="",$H$156=0),"",H140/$H$156)</f>
        <v/>
      </c>
      <c r="J140" s="34" t="str">
        <f aca="false">IF(A140="","",IF(G140+F140&gt;0,"Overdue &gt; 90 days – follow up / review provision",IF(E140+D140&gt;0,"Overdue – send reminder","")))</f>
        <v/>
      </c>
    </row>
    <row r="141" customFormat="false" ht="15" hidden="false" customHeight="true" outlineLevel="0" collapsed="false">
      <c r="A141" s="31" t="str">
        <f aca="false">IFERROR(INDEX('AR Invoices'!$A$7:$A$606,MATCH(137,'AR Invoices'!$L$7:$L$606,0)),"")</f>
        <v/>
      </c>
      <c r="B141" s="24" t="str">
        <f aca="false">IF($A141="","",SUMIFS('AR Invoices'!$H$7:$H$606,'AR Invoices'!$A$7:$A$606,$A141,'AR Invoices'!$J$7:$J$606,"Not due"))</f>
        <v/>
      </c>
      <c r="C141" s="24" t="str">
        <f aca="false">IF($A141="","",SUMIFS('AR Invoices'!$H$7:$H$606,'AR Invoices'!$A$7:$A$606,$A141,'AR Invoices'!$J$7:$J$606,"0-30"))</f>
        <v/>
      </c>
      <c r="D141" s="24" t="str">
        <f aca="false">IF($A141="","",SUMIFS('AR Invoices'!$H$7:$H$606,'AR Invoices'!$A$7:$A$606,$A141,'AR Invoices'!$J$7:$J$606,"31-60"))</f>
        <v/>
      </c>
      <c r="E141" s="24" t="str">
        <f aca="false">IF($A141="","",SUMIFS('AR Invoices'!$H$7:$H$606,'AR Invoices'!$A$7:$A$606,$A141,'AR Invoices'!$J$7:$J$606,"61-90"))</f>
        <v/>
      </c>
      <c r="F141" s="24" t="str">
        <f aca="false">IF($A141="","",SUMIFS('AR Invoices'!$H$7:$H$606,'AR Invoices'!$A$7:$A$606,$A141,'AR Invoices'!$J$7:$J$606,"91-180"))</f>
        <v/>
      </c>
      <c r="G141" s="24" t="str">
        <f aca="false">IF($A141="","",SUMIFS('AR Invoices'!$H$7:$H$606,'AR Invoices'!$A$7:$A$606,$A141,'AR Invoices'!$J$7:$J$606,"Over 180"))</f>
        <v/>
      </c>
      <c r="H141" s="32" t="str">
        <f aca="false">IF(A141="","",SUM(B141:G141))</f>
        <v/>
      </c>
      <c r="I141" s="33" t="str">
        <f aca="false">IF(OR(A141="",$H$156=0),"",H141/$H$156)</f>
        <v/>
      </c>
      <c r="J141" s="34" t="str">
        <f aca="false">IF(A141="","",IF(G141+F141&gt;0,"Overdue &gt; 90 days – follow up / review provision",IF(E141+D141&gt;0,"Overdue – send reminder","")))</f>
        <v/>
      </c>
    </row>
    <row r="142" customFormat="false" ht="15" hidden="false" customHeight="true" outlineLevel="0" collapsed="false">
      <c r="A142" s="31" t="str">
        <f aca="false">IFERROR(INDEX('AR Invoices'!$A$7:$A$606,MATCH(138,'AR Invoices'!$L$7:$L$606,0)),"")</f>
        <v/>
      </c>
      <c r="B142" s="24" t="str">
        <f aca="false">IF($A142="","",SUMIFS('AR Invoices'!$H$7:$H$606,'AR Invoices'!$A$7:$A$606,$A142,'AR Invoices'!$J$7:$J$606,"Not due"))</f>
        <v/>
      </c>
      <c r="C142" s="24" t="str">
        <f aca="false">IF($A142="","",SUMIFS('AR Invoices'!$H$7:$H$606,'AR Invoices'!$A$7:$A$606,$A142,'AR Invoices'!$J$7:$J$606,"0-30"))</f>
        <v/>
      </c>
      <c r="D142" s="24" t="str">
        <f aca="false">IF($A142="","",SUMIFS('AR Invoices'!$H$7:$H$606,'AR Invoices'!$A$7:$A$606,$A142,'AR Invoices'!$J$7:$J$606,"31-60"))</f>
        <v/>
      </c>
      <c r="E142" s="24" t="str">
        <f aca="false">IF($A142="","",SUMIFS('AR Invoices'!$H$7:$H$606,'AR Invoices'!$A$7:$A$606,$A142,'AR Invoices'!$J$7:$J$606,"61-90"))</f>
        <v/>
      </c>
      <c r="F142" s="24" t="str">
        <f aca="false">IF($A142="","",SUMIFS('AR Invoices'!$H$7:$H$606,'AR Invoices'!$A$7:$A$606,$A142,'AR Invoices'!$J$7:$J$606,"91-180"))</f>
        <v/>
      </c>
      <c r="G142" s="24" t="str">
        <f aca="false">IF($A142="","",SUMIFS('AR Invoices'!$H$7:$H$606,'AR Invoices'!$A$7:$A$606,$A142,'AR Invoices'!$J$7:$J$606,"Over 180"))</f>
        <v/>
      </c>
      <c r="H142" s="32" t="str">
        <f aca="false">IF(A142="","",SUM(B142:G142))</f>
        <v/>
      </c>
      <c r="I142" s="33" t="str">
        <f aca="false">IF(OR(A142="",$H$156=0),"",H142/$H$156)</f>
        <v/>
      </c>
      <c r="J142" s="34" t="str">
        <f aca="false">IF(A142="","",IF(G142+F142&gt;0,"Overdue &gt; 90 days – follow up / review provision",IF(E142+D142&gt;0,"Overdue – send reminder","")))</f>
        <v/>
      </c>
    </row>
    <row r="143" customFormat="false" ht="15" hidden="false" customHeight="true" outlineLevel="0" collapsed="false">
      <c r="A143" s="31" t="str">
        <f aca="false">IFERROR(INDEX('AR Invoices'!$A$7:$A$606,MATCH(139,'AR Invoices'!$L$7:$L$606,0)),"")</f>
        <v/>
      </c>
      <c r="B143" s="24" t="str">
        <f aca="false">IF($A143="","",SUMIFS('AR Invoices'!$H$7:$H$606,'AR Invoices'!$A$7:$A$606,$A143,'AR Invoices'!$J$7:$J$606,"Not due"))</f>
        <v/>
      </c>
      <c r="C143" s="24" t="str">
        <f aca="false">IF($A143="","",SUMIFS('AR Invoices'!$H$7:$H$606,'AR Invoices'!$A$7:$A$606,$A143,'AR Invoices'!$J$7:$J$606,"0-30"))</f>
        <v/>
      </c>
      <c r="D143" s="24" t="str">
        <f aca="false">IF($A143="","",SUMIFS('AR Invoices'!$H$7:$H$606,'AR Invoices'!$A$7:$A$606,$A143,'AR Invoices'!$J$7:$J$606,"31-60"))</f>
        <v/>
      </c>
      <c r="E143" s="24" t="str">
        <f aca="false">IF($A143="","",SUMIFS('AR Invoices'!$H$7:$H$606,'AR Invoices'!$A$7:$A$606,$A143,'AR Invoices'!$J$7:$J$606,"61-90"))</f>
        <v/>
      </c>
      <c r="F143" s="24" t="str">
        <f aca="false">IF($A143="","",SUMIFS('AR Invoices'!$H$7:$H$606,'AR Invoices'!$A$7:$A$606,$A143,'AR Invoices'!$J$7:$J$606,"91-180"))</f>
        <v/>
      </c>
      <c r="G143" s="24" t="str">
        <f aca="false">IF($A143="","",SUMIFS('AR Invoices'!$H$7:$H$606,'AR Invoices'!$A$7:$A$606,$A143,'AR Invoices'!$J$7:$J$606,"Over 180"))</f>
        <v/>
      </c>
      <c r="H143" s="32" t="str">
        <f aca="false">IF(A143="","",SUM(B143:G143))</f>
        <v/>
      </c>
      <c r="I143" s="33" t="str">
        <f aca="false">IF(OR(A143="",$H$156=0),"",H143/$H$156)</f>
        <v/>
      </c>
      <c r="J143" s="34" t="str">
        <f aca="false">IF(A143="","",IF(G143+F143&gt;0,"Overdue &gt; 90 days – follow up / review provision",IF(E143+D143&gt;0,"Overdue – send reminder","")))</f>
        <v/>
      </c>
    </row>
    <row r="144" customFormat="false" ht="15" hidden="false" customHeight="true" outlineLevel="0" collapsed="false">
      <c r="A144" s="31" t="str">
        <f aca="false">IFERROR(INDEX('AR Invoices'!$A$7:$A$606,MATCH(140,'AR Invoices'!$L$7:$L$606,0)),"")</f>
        <v/>
      </c>
      <c r="B144" s="24" t="str">
        <f aca="false">IF($A144="","",SUMIFS('AR Invoices'!$H$7:$H$606,'AR Invoices'!$A$7:$A$606,$A144,'AR Invoices'!$J$7:$J$606,"Not due"))</f>
        <v/>
      </c>
      <c r="C144" s="24" t="str">
        <f aca="false">IF($A144="","",SUMIFS('AR Invoices'!$H$7:$H$606,'AR Invoices'!$A$7:$A$606,$A144,'AR Invoices'!$J$7:$J$606,"0-30"))</f>
        <v/>
      </c>
      <c r="D144" s="24" t="str">
        <f aca="false">IF($A144="","",SUMIFS('AR Invoices'!$H$7:$H$606,'AR Invoices'!$A$7:$A$606,$A144,'AR Invoices'!$J$7:$J$606,"31-60"))</f>
        <v/>
      </c>
      <c r="E144" s="24" t="str">
        <f aca="false">IF($A144="","",SUMIFS('AR Invoices'!$H$7:$H$606,'AR Invoices'!$A$7:$A$606,$A144,'AR Invoices'!$J$7:$J$606,"61-90"))</f>
        <v/>
      </c>
      <c r="F144" s="24" t="str">
        <f aca="false">IF($A144="","",SUMIFS('AR Invoices'!$H$7:$H$606,'AR Invoices'!$A$7:$A$606,$A144,'AR Invoices'!$J$7:$J$606,"91-180"))</f>
        <v/>
      </c>
      <c r="G144" s="24" t="str">
        <f aca="false">IF($A144="","",SUMIFS('AR Invoices'!$H$7:$H$606,'AR Invoices'!$A$7:$A$606,$A144,'AR Invoices'!$J$7:$J$606,"Over 180"))</f>
        <v/>
      </c>
      <c r="H144" s="32" t="str">
        <f aca="false">IF(A144="","",SUM(B144:G144))</f>
        <v/>
      </c>
      <c r="I144" s="33" t="str">
        <f aca="false">IF(OR(A144="",$H$156=0),"",H144/$H$156)</f>
        <v/>
      </c>
      <c r="J144" s="34" t="str">
        <f aca="false">IF(A144="","",IF(G144+F144&gt;0,"Overdue &gt; 90 days – follow up / review provision",IF(E144+D144&gt;0,"Overdue – send reminder","")))</f>
        <v/>
      </c>
    </row>
    <row r="145" customFormat="false" ht="15" hidden="false" customHeight="true" outlineLevel="0" collapsed="false">
      <c r="A145" s="31" t="str">
        <f aca="false">IFERROR(INDEX('AR Invoices'!$A$7:$A$606,MATCH(141,'AR Invoices'!$L$7:$L$606,0)),"")</f>
        <v/>
      </c>
      <c r="B145" s="24" t="str">
        <f aca="false">IF($A145="","",SUMIFS('AR Invoices'!$H$7:$H$606,'AR Invoices'!$A$7:$A$606,$A145,'AR Invoices'!$J$7:$J$606,"Not due"))</f>
        <v/>
      </c>
      <c r="C145" s="24" t="str">
        <f aca="false">IF($A145="","",SUMIFS('AR Invoices'!$H$7:$H$606,'AR Invoices'!$A$7:$A$606,$A145,'AR Invoices'!$J$7:$J$606,"0-30"))</f>
        <v/>
      </c>
      <c r="D145" s="24" t="str">
        <f aca="false">IF($A145="","",SUMIFS('AR Invoices'!$H$7:$H$606,'AR Invoices'!$A$7:$A$606,$A145,'AR Invoices'!$J$7:$J$606,"31-60"))</f>
        <v/>
      </c>
      <c r="E145" s="24" t="str">
        <f aca="false">IF($A145="","",SUMIFS('AR Invoices'!$H$7:$H$606,'AR Invoices'!$A$7:$A$606,$A145,'AR Invoices'!$J$7:$J$606,"61-90"))</f>
        <v/>
      </c>
      <c r="F145" s="24" t="str">
        <f aca="false">IF($A145="","",SUMIFS('AR Invoices'!$H$7:$H$606,'AR Invoices'!$A$7:$A$606,$A145,'AR Invoices'!$J$7:$J$606,"91-180"))</f>
        <v/>
      </c>
      <c r="G145" s="24" t="str">
        <f aca="false">IF($A145="","",SUMIFS('AR Invoices'!$H$7:$H$606,'AR Invoices'!$A$7:$A$606,$A145,'AR Invoices'!$J$7:$J$606,"Over 180"))</f>
        <v/>
      </c>
      <c r="H145" s="32" t="str">
        <f aca="false">IF(A145="","",SUM(B145:G145))</f>
        <v/>
      </c>
      <c r="I145" s="33" t="str">
        <f aca="false">IF(OR(A145="",$H$156=0),"",H145/$H$156)</f>
        <v/>
      </c>
      <c r="J145" s="34" t="str">
        <f aca="false">IF(A145="","",IF(G145+F145&gt;0,"Overdue &gt; 90 days – follow up / review provision",IF(E145+D145&gt;0,"Overdue – send reminder","")))</f>
        <v/>
      </c>
    </row>
    <row r="146" customFormat="false" ht="15" hidden="false" customHeight="true" outlineLevel="0" collapsed="false">
      <c r="A146" s="31" t="str">
        <f aca="false">IFERROR(INDEX('AR Invoices'!$A$7:$A$606,MATCH(142,'AR Invoices'!$L$7:$L$606,0)),"")</f>
        <v/>
      </c>
      <c r="B146" s="24" t="str">
        <f aca="false">IF($A146="","",SUMIFS('AR Invoices'!$H$7:$H$606,'AR Invoices'!$A$7:$A$606,$A146,'AR Invoices'!$J$7:$J$606,"Not due"))</f>
        <v/>
      </c>
      <c r="C146" s="24" t="str">
        <f aca="false">IF($A146="","",SUMIFS('AR Invoices'!$H$7:$H$606,'AR Invoices'!$A$7:$A$606,$A146,'AR Invoices'!$J$7:$J$606,"0-30"))</f>
        <v/>
      </c>
      <c r="D146" s="24" t="str">
        <f aca="false">IF($A146="","",SUMIFS('AR Invoices'!$H$7:$H$606,'AR Invoices'!$A$7:$A$606,$A146,'AR Invoices'!$J$7:$J$606,"31-60"))</f>
        <v/>
      </c>
      <c r="E146" s="24" t="str">
        <f aca="false">IF($A146="","",SUMIFS('AR Invoices'!$H$7:$H$606,'AR Invoices'!$A$7:$A$606,$A146,'AR Invoices'!$J$7:$J$606,"61-90"))</f>
        <v/>
      </c>
      <c r="F146" s="24" t="str">
        <f aca="false">IF($A146="","",SUMIFS('AR Invoices'!$H$7:$H$606,'AR Invoices'!$A$7:$A$606,$A146,'AR Invoices'!$J$7:$J$606,"91-180"))</f>
        <v/>
      </c>
      <c r="G146" s="24" t="str">
        <f aca="false">IF($A146="","",SUMIFS('AR Invoices'!$H$7:$H$606,'AR Invoices'!$A$7:$A$606,$A146,'AR Invoices'!$J$7:$J$606,"Over 180"))</f>
        <v/>
      </c>
      <c r="H146" s="32" t="str">
        <f aca="false">IF(A146="","",SUM(B146:G146))</f>
        <v/>
      </c>
      <c r="I146" s="33" t="str">
        <f aca="false">IF(OR(A146="",$H$156=0),"",H146/$H$156)</f>
        <v/>
      </c>
      <c r="J146" s="34" t="str">
        <f aca="false">IF(A146="","",IF(G146+F146&gt;0,"Overdue &gt; 90 days – follow up / review provision",IF(E146+D146&gt;0,"Overdue – send reminder","")))</f>
        <v/>
      </c>
    </row>
    <row r="147" customFormat="false" ht="15" hidden="false" customHeight="true" outlineLevel="0" collapsed="false">
      <c r="A147" s="31" t="str">
        <f aca="false">IFERROR(INDEX('AR Invoices'!$A$7:$A$606,MATCH(143,'AR Invoices'!$L$7:$L$606,0)),"")</f>
        <v/>
      </c>
      <c r="B147" s="24" t="str">
        <f aca="false">IF($A147="","",SUMIFS('AR Invoices'!$H$7:$H$606,'AR Invoices'!$A$7:$A$606,$A147,'AR Invoices'!$J$7:$J$606,"Not due"))</f>
        <v/>
      </c>
      <c r="C147" s="24" t="str">
        <f aca="false">IF($A147="","",SUMIFS('AR Invoices'!$H$7:$H$606,'AR Invoices'!$A$7:$A$606,$A147,'AR Invoices'!$J$7:$J$606,"0-30"))</f>
        <v/>
      </c>
      <c r="D147" s="24" t="str">
        <f aca="false">IF($A147="","",SUMIFS('AR Invoices'!$H$7:$H$606,'AR Invoices'!$A$7:$A$606,$A147,'AR Invoices'!$J$7:$J$606,"31-60"))</f>
        <v/>
      </c>
      <c r="E147" s="24" t="str">
        <f aca="false">IF($A147="","",SUMIFS('AR Invoices'!$H$7:$H$606,'AR Invoices'!$A$7:$A$606,$A147,'AR Invoices'!$J$7:$J$606,"61-90"))</f>
        <v/>
      </c>
      <c r="F147" s="24" t="str">
        <f aca="false">IF($A147="","",SUMIFS('AR Invoices'!$H$7:$H$606,'AR Invoices'!$A$7:$A$606,$A147,'AR Invoices'!$J$7:$J$606,"91-180"))</f>
        <v/>
      </c>
      <c r="G147" s="24" t="str">
        <f aca="false">IF($A147="","",SUMIFS('AR Invoices'!$H$7:$H$606,'AR Invoices'!$A$7:$A$606,$A147,'AR Invoices'!$J$7:$J$606,"Over 180"))</f>
        <v/>
      </c>
      <c r="H147" s="32" t="str">
        <f aca="false">IF(A147="","",SUM(B147:G147))</f>
        <v/>
      </c>
      <c r="I147" s="33" t="str">
        <f aca="false">IF(OR(A147="",$H$156=0),"",H147/$H$156)</f>
        <v/>
      </c>
      <c r="J147" s="34" t="str">
        <f aca="false">IF(A147="","",IF(G147+F147&gt;0,"Overdue &gt; 90 days – follow up / review provision",IF(E147+D147&gt;0,"Overdue – send reminder","")))</f>
        <v/>
      </c>
    </row>
    <row r="148" customFormat="false" ht="15" hidden="false" customHeight="true" outlineLevel="0" collapsed="false">
      <c r="A148" s="31" t="str">
        <f aca="false">IFERROR(INDEX('AR Invoices'!$A$7:$A$606,MATCH(144,'AR Invoices'!$L$7:$L$606,0)),"")</f>
        <v/>
      </c>
      <c r="B148" s="24" t="str">
        <f aca="false">IF($A148="","",SUMIFS('AR Invoices'!$H$7:$H$606,'AR Invoices'!$A$7:$A$606,$A148,'AR Invoices'!$J$7:$J$606,"Not due"))</f>
        <v/>
      </c>
      <c r="C148" s="24" t="str">
        <f aca="false">IF($A148="","",SUMIFS('AR Invoices'!$H$7:$H$606,'AR Invoices'!$A$7:$A$606,$A148,'AR Invoices'!$J$7:$J$606,"0-30"))</f>
        <v/>
      </c>
      <c r="D148" s="24" t="str">
        <f aca="false">IF($A148="","",SUMIFS('AR Invoices'!$H$7:$H$606,'AR Invoices'!$A$7:$A$606,$A148,'AR Invoices'!$J$7:$J$606,"31-60"))</f>
        <v/>
      </c>
      <c r="E148" s="24" t="str">
        <f aca="false">IF($A148="","",SUMIFS('AR Invoices'!$H$7:$H$606,'AR Invoices'!$A$7:$A$606,$A148,'AR Invoices'!$J$7:$J$606,"61-90"))</f>
        <v/>
      </c>
      <c r="F148" s="24" t="str">
        <f aca="false">IF($A148="","",SUMIFS('AR Invoices'!$H$7:$H$606,'AR Invoices'!$A$7:$A$606,$A148,'AR Invoices'!$J$7:$J$606,"91-180"))</f>
        <v/>
      </c>
      <c r="G148" s="24" t="str">
        <f aca="false">IF($A148="","",SUMIFS('AR Invoices'!$H$7:$H$606,'AR Invoices'!$A$7:$A$606,$A148,'AR Invoices'!$J$7:$J$606,"Over 180"))</f>
        <v/>
      </c>
      <c r="H148" s="32" t="str">
        <f aca="false">IF(A148="","",SUM(B148:G148))</f>
        <v/>
      </c>
      <c r="I148" s="33" t="str">
        <f aca="false">IF(OR(A148="",$H$156=0),"",H148/$H$156)</f>
        <v/>
      </c>
      <c r="J148" s="34" t="str">
        <f aca="false">IF(A148="","",IF(G148+F148&gt;0,"Overdue &gt; 90 days – follow up / review provision",IF(E148+D148&gt;0,"Overdue – send reminder","")))</f>
        <v/>
      </c>
    </row>
    <row r="149" customFormat="false" ht="15" hidden="false" customHeight="true" outlineLevel="0" collapsed="false">
      <c r="A149" s="31" t="str">
        <f aca="false">IFERROR(INDEX('AR Invoices'!$A$7:$A$606,MATCH(145,'AR Invoices'!$L$7:$L$606,0)),"")</f>
        <v/>
      </c>
      <c r="B149" s="24" t="str">
        <f aca="false">IF($A149="","",SUMIFS('AR Invoices'!$H$7:$H$606,'AR Invoices'!$A$7:$A$606,$A149,'AR Invoices'!$J$7:$J$606,"Not due"))</f>
        <v/>
      </c>
      <c r="C149" s="24" t="str">
        <f aca="false">IF($A149="","",SUMIFS('AR Invoices'!$H$7:$H$606,'AR Invoices'!$A$7:$A$606,$A149,'AR Invoices'!$J$7:$J$606,"0-30"))</f>
        <v/>
      </c>
      <c r="D149" s="24" t="str">
        <f aca="false">IF($A149="","",SUMIFS('AR Invoices'!$H$7:$H$606,'AR Invoices'!$A$7:$A$606,$A149,'AR Invoices'!$J$7:$J$606,"31-60"))</f>
        <v/>
      </c>
      <c r="E149" s="24" t="str">
        <f aca="false">IF($A149="","",SUMIFS('AR Invoices'!$H$7:$H$606,'AR Invoices'!$A$7:$A$606,$A149,'AR Invoices'!$J$7:$J$606,"61-90"))</f>
        <v/>
      </c>
      <c r="F149" s="24" t="str">
        <f aca="false">IF($A149="","",SUMIFS('AR Invoices'!$H$7:$H$606,'AR Invoices'!$A$7:$A$606,$A149,'AR Invoices'!$J$7:$J$606,"91-180"))</f>
        <v/>
      </c>
      <c r="G149" s="24" t="str">
        <f aca="false">IF($A149="","",SUMIFS('AR Invoices'!$H$7:$H$606,'AR Invoices'!$A$7:$A$606,$A149,'AR Invoices'!$J$7:$J$606,"Over 180"))</f>
        <v/>
      </c>
      <c r="H149" s="32" t="str">
        <f aca="false">IF(A149="","",SUM(B149:G149))</f>
        <v/>
      </c>
      <c r="I149" s="33" t="str">
        <f aca="false">IF(OR(A149="",$H$156=0),"",H149/$H$156)</f>
        <v/>
      </c>
      <c r="J149" s="34" t="str">
        <f aca="false">IF(A149="","",IF(G149+F149&gt;0,"Overdue &gt; 90 days – follow up / review provision",IF(E149+D149&gt;0,"Overdue – send reminder","")))</f>
        <v/>
      </c>
    </row>
    <row r="150" customFormat="false" ht="15" hidden="false" customHeight="true" outlineLevel="0" collapsed="false">
      <c r="A150" s="31" t="str">
        <f aca="false">IFERROR(INDEX('AR Invoices'!$A$7:$A$606,MATCH(146,'AR Invoices'!$L$7:$L$606,0)),"")</f>
        <v/>
      </c>
      <c r="B150" s="24" t="str">
        <f aca="false">IF($A150="","",SUMIFS('AR Invoices'!$H$7:$H$606,'AR Invoices'!$A$7:$A$606,$A150,'AR Invoices'!$J$7:$J$606,"Not due"))</f>
        <v/>
      </c>
      <c r="C150" s="24" t="str">
        <f aca="false">IF($A150="","",SUMIFS('AR Invoices'!$H$7:$H$606,'AR Invoices'!$A$7:$A$606,$A150,'AR Invoices'!$J$7:$J$606,"0-30"))</f>
        <v/>
      </c>
      <c r="D150" s="24" t="str">
        <f aca="false">IF($A150="","",SUMIFS('AR Invoices'!$H$7:$H$606,'AR Invoices'!$A$7:$A$606,$A150,'AR Invoices'!$J$7:$J$606,"31-60"))</f>
        <v/>
      </c>
      <c r="E150" s="24" t="str">
        <f aca="false">IF($A150="","",SUMIFS('AR Invoices'!$H$7:$H$606,'AR Invoices'!$A$7:$A$606,$A150,'AR Invoices'!$J$7:$J$606,"61-90"))</f>
        <v/>
      </c>
      <c r="F150" s="24" t="str">
        <f aca="false">IF($A150="","",SUMIFS('AR Invoices'!$H$7:$H$606,'AR Invoices'!$A$7:$A$606,$A150,'AR Invoices'!$J$7:$J$606,"91-180"))</f>
        <v/>
      </c>
      <c r="G150" s="24" t="str">
        <f aca="false">IF($A150="","",SUMIFS('AR Invoices'!$H$7:$H$606,'AR Invoices'!$A$7:$A$606,$A150,'AR Invoices'!$J$7:$J$606,"Over 180"))</f>
        <v/>
      </c>
      <c r="H150" s="32" t="str">
        <f aca="false">IF(A150="","",SUM(B150:G150))</f>
        <v/>
      </c>
      <c r="I150" s="33" t="str">
        <f aca="false">IF(OR(A150="",$H$156=0),"",H150/$H$156)</f>
        <v/>
      </c>
      <c r="J150" s="34" t="str">
        <f aca="false">IF(A150="","",IF(G150+F150&gt;0,"Overdue &gt; 90 days – follow up / review provision",IF(E150+D150&gt;0,"Overdue – send reminder","")))</f>
        <v/>
      </c>
    </row>
    <row r="151" customFormat="false" ht="15" hidden="false" customHeight="true" outlineLevel="0" collapsed="false">
      <c r="A151" s="31" t="str">
        <f aca="false">IFERROR(INDEX('AR Invoices'!$A$7:$A$606,MATCH(147,'AR Invoices'!$L$7:$L$606,0)),"")</f>
        <v/>
      </c>
      <c r="B151" s="24" t="str">
        <f aca="false">IF($A151="","",SUMIFS('AR Invoices'!$H$7:$H$606,'AR Invoices'!$A$7:$A$606,$A151,'AR Invoices'!$J$7:$J$606,"Not due"))</f>
        <v/>
      </c>
      <c r="C151" s="24" t="str">
        <f aca="false">IF($A151="","",SUMIFS('AR Invoices'!$H$7:$H$606,'AR Invoices'!$A$7:$A$606,$A151,'AR Invoices'!$J$7:$J$606,"0-30"))</f>
        <v/>
      </c>
      <c r="D151" s="24" t="str">
        <f aca="false">IF($A151="","",SUMIFS('AR Invoices'!$H$7:$H$606,'AR Invoices'!$A$7:$A$606,$A151,'AR Invoices'!$J$7:$J$606,"31-60"))</f>
        <v/>
      </c>
      <c r="E151" s="24" t="str">
        <f aca="false">IF($A151="","",SUMIFS('AR Invoices'!$H$7:$H$606,'AR Invoices'!$A$7:$A$606,$A151,'AR Invoices'!$J$7:$J$606,"61-90"))</f>
        <v/>
      </c>
      <c r="F151" s="24" t="str">
        <f aca="false">IF($A151="","",SUMIFS('AR Invoices'!$H$7:$H$606,'AR Invoices'!$A$7:$A$606,$A151,'AR Invoices'!$J$7:$J$606,"91-180"))</f>
        <v/>
      </c>
      <c r="G151" s="24" t="str">
        <f aca="false">IF($A151="","",SUMIFS('AR Invoices'!$H$7:$H$606,'AR Invoices'!$A$7:$A$606,$A151,'AR Invoices'!$J$7:$J$606,"Over 180"))</f>
        <v/>
      </c>
      <c r="H151" s="32" t="str">
        <f aca="false">IF(A151="","",SUM(B151:G151))</f>
        <v/>
      </c>
      <c r="I151" s="33" t="str">
        <f aca="false">IF(OR(A151="",$H$156=0),"",H151/$H$156)</f>
        <v/>
      </c>
      <c r="J151" s="34" t="str">
        <f aca="false">IF(A151="","",IF(G151+F151&gt;0,"Overdue &gt; 90 days – follow up / review provision",IF(E151+D151&gt;0,"Overdue – send reminder","")))</f>
        <v/>
      </c>
    </row>
    <row r="152" customFormat="false" ht="15" hidden="false" customHeight="true" outlineLevel="0" collapsed="false">
      <c r="A152" s="31" t="str">
        <f aca="false">IFERROR(INDEX('AR Invoices'!$A$7:$A$606,MATCH(148,'AR Invoices'!$L$7:$L$606,0)),"")</f>
        <v/>
      </c>
      <c r="B152" s="24" t="str">
        <f aca="false">IF($A152="","",SUMIFS('AR Invoices'!$H$7:$H$606,'AR Invoices'!$A$7:$A$606,$A152,'AR Invoices'!$J$7:$J$606,"Not due"))</f>
        <v/>
      </c>
      <c r="C152" s="24" t="str">
        <f aca="false">IF($A152="","",SUMIFS('AR Invoices'!$H$7:$H$606,'AR Invoices'!$A$7:$A$606,$A152,'AR Invoices'!$J$7:$J$606,"0-30"))</f>
        <v/>
      </c>
      <c r="D152" s="24" t="str">
        <f aca="false">IF($A152="","",SUMIFS('AR Invoices'!$H$7:$H$606,'AR Invoices'!$A$7:$A$606,$A152,'AR Invoices'!$J$7:$J$606,"31-60"))</f>
        <v/>
      </c>
      <c r="E152" s="24" t="str">
        <f aca="false">IF($A152="","",SUMIFS('AR Invoices'!$H$7:$H$606,'AR Invoices'!$A$7:$A$606,$A152,'AR Invoices'!$J$7:$J$606,"61-90"))</f>
        <v/>
      </c>
      <c r="F152" s="24" t="str">
        <f aca="false">IF($A152="","",SUMIFS('AR Invoices'!$H$7:$H$606,'AR Invoices'!$A$7:$A$606,$A152,'AR Invoices'!$J$7:$J$606,"91-180"))</f>
        <v/>
      </c>
      <c r="G152" s="24" t="str">
        <f aca="false">IF($A152="","",SUMIFS('AR Invoices'!$H$7:$H$606,'AR Invoices'!$A$7:$A$606,$A152,'AR Invoices'!$J$7:$J$606,"Over 180"))</f>
        <v/>
      </c>
      <c r="H152" s="32" t="str">
        <f aca="false">IF(A152="","",SUM(B152:G152))</f>
        <v/>
      </c>
      <c r="I152" s="33" t="str">
        <f aca="false">IF(OR(A152="",$H$156=0),"",H152/$H$156)</f>
        <v/>
      </c>
      <c r="J152" s="34" t="str">
        <f aca="false">IF(A152="","",IF(G152+F152&gt;0,"Overdue &gt; 90 days – follow up / review provision",IF(E152+D152&gt;0,"Overdue – send reminder","")))</f>
        <v/>
      </c>
    </row>
    <row r="153" customFormat="false" ht="15" hidden="false" customHeight="true" outlineLevel="0" collapsed="false">
      <c r="A153" s="31" t="str">
        <f aca="false">IFERROR(INDEX('AR Invoices'!$A$7:$A$606,MATCH(149,'AR Invoices'!$L$7:$L$606,0)),"")</f>
        <v/>
      </c>
      <c r="B153" s="24" t="str">
        <f aca="false">IF($A153="","",SUMIFS('AR Invoices'!$H$7:$H$606,'AR Invoices'!$A$7:$A$606,$A153,'AR Invoices'!$J$7:$J$606,"Not due"))</f>
        <v/>
      </c>
      <c r="C153" s="24" t="str">
        <f aca="false">IF($A153="","",SUMIFS('AR Invoices'!$H$7:$H$606,'AR Invoices'!$A$7:$A$606,$A153,'AR Invoices'!$J$7:$J$606,"0-30"))</f>
        <v/>
      </c>
      <c r="D153" s="24" t="str">
        <f aca="false">IF($A153="","",SUMIFS('AR Invoices'!$H$7:$H$606,'AR Invoices'!$A$7:$A$606,$A153,'AR Invoices'!$J$7:$J$606,"31-60"))</f>
        <v/>
      </c>
      <c r="E153" s="24" t="str">
        <f aca="false">IF($A153="","",SUMIFS('AR Invoices'!$H$7:$H$606,'AR Invoices'!$A$7:$A$606,$A153,'AR Invoices'!$J$7:$J$606,"61-90"))</f>
        <v/>
      </c>
      <c r="F153" s="24" t="str">
        <f aca="false">IF($A153="","",SUMIFS('AR Invoices'!$H$7:$H$606,'AR Invoices'!$A$7:$A$606,$A153,'AR Invoices'!$J$7:$J$606,"91-180"))</f>
        <v/>
      </c>
      <c r="G153" s="24" t="str">
        <f aca="false">IF($A153="","",SUMIFS('AR Invoices'!$H$7:$H$606,'AR Invoices'!$A$7:$A$606,$A153,'AR Invoices'!$J$7:$J$606,"Over 180"))</f>
        <v/>
      </c>
      <c r="H153" s="32" t="str">
        <f aca="false">IF(A153="","",SUM(B153:G153))</f>
        <v/>
      </c>
      <c r="I153" s="33" t="str">
        <f aca="false">IF(OR(A153="",$H$156=0),"",H153/$H$156)</f>
        <v/>
      </c>
      <c r="J153" s="34" t="str">
        <f aca="false">IF(A153="","",IF(G153+F153&gt;0,"Overdue &gt; 90 days – follow up / review provision",IF(E153+D153&gt;0,"Overdue – send reminder","")))</f>
        <v/>
      </c>
    </row>
    <row r="154" customFormat="false" ht="15" hidden="false" customHeight="true" outlineLevel="0" collapsed="false">
      <c r="A154" s="31" t="str">
        <f aca="false">IFERROR(INDEX('AR Invoices'!$A$7:$A$606,MATCH(150,'AR Invoices'!$L$7:$L$606,0)),"")</f>
        <v/>
      </c>
      <c r="B154" s="24" t="str">
        <f aca="false">IF($A154="","",SUMIFS('AR Invoices'!$H$7:$H$606,'AR Invoices'!$A$7:$A$606,$A154,'AR Invoices'!$J$7:$J$606,"Not due"))</f>
        <v/>
      </c>
      <c r="C154" s="24" t="str">
        <f aca="false">IF($A154="","",SUMIFS('AR Invoices'!$H$7:$H$606,'AR Invoices'!$A$7:$A$606,$A154,'AR Invoices'!$J$7:$J$606,"0-30"))</f>
        <v/>
      </c>
      <c r="D154" s="24" t="str">
        <f aca="false">IF($A154="","",SUMIFS('AR Invoices'!$H$7:$H$606,'AR Invoices'!$A$7:$A$606,$A154,'AR Invoices'!$J$7:$J$606,"31-60"))</f>
        <v/>
      </c>
      <c r="E154" s="24" t="str">
        <f aca="false">IF($A154="","",SUMIFS('AR Invoices'!$H$7:$H$606,'AR Invoices'!$A$7:$A$606,$A154,'AR Invoices'!$J$7:$J$606,"61-90"))</f>
        <v/>
      </c>
      <c r="F154" s="24" t="str">
        <f aca="false">IF($A154="","",SUMIFS('AR Invoices'!$H$7:$H$606,'AR Invoices'!$A$7:$A$606,$A154,'AR Invoices'!$J$7:$J$606,"91-180"))</f>
        <v/>
      </c>
      <c r="G154" s="24" t="str">
        <f aca="false">IF($A154="","",SUMIFS('AR Invoices'!$H$7:$H$606,'AR Invoices'!$A$7:$A$606,$A154,'AR Invoices'!$J$7:$J$606,"Over 180"))</f>
        <v/>
      </c>
      <c r="H154" s="32" t="str">
        <f aca="false">IF(A154="","",SUM(B154:G154))</f>
        <v/>
      </c>
      <c r="I154" s="33" t="str">
        <f aca="false">IF(OR(A154="",$H$156=0),"",H154/$H$156)</f>
        <v/>
      </c>
      <c r="J154" s="34" t="str">
        <f aca="false">IF(A154="","",IF(G154+F154&gt;0,"Overdue &gt; 90 days – follow up / review provision",IF(E154+D154&gt;0,"Overdue – send reminder","")))</f>
        <v/>
      </c>
    </row>
    <row r="156" customFormat="false" ht="15" hidden="false" customHeight="true" outlineLevel="0" collapsed="false">
      <c r="A156" s="4" t="s">
        <v>95</v>
      </c>
      <c r="B156" s="35" t="n">
        <f aca="false">SUM(B5:B154)</f>
        <v>1449000</v>
      </c>
      <c r="C156" s="35" t="n">
        <f aca="false">SUM(C5:C154)</f>
        <v>1119500</v>
      </c>
      <c r="D156" s="35" t="n">
        <f aca="false">SUM(D5:D154)</f>
        <v>312000</v>
      </c>
      <c r="E156" s="35" t="n">
        <f aca="false">SUM(E5:E154)</f>
        <v>390000</v>
      </c>
      <c r="F156" s="35" t="n">
        <f aca="false">SUM(F5:F154)</f>
        <v>341000</v>
      </c>
      <c r="G156" s="35" t="n">
        <f aca="false">SUM(G5:G154)</f>
        <v>670000</v>
      </c>
      <c r="H156" s="35" t="n">
        <f aca="false">SUM(H5:H154)</f>
        <v>4281500</v>
      </c>
      <c r="I156" s="36" t="n">
        <f aca="false">IF(H156=0,"",SUM(I5:I154))</f>
        <v>1</v>
      </c>
    </row>
    <row r="157" customFormat="false" ht="15" hidden="false" customHeight="true" outlineLevel="0" collapsed="false">
      <c r="A157" s="3" t="s">
        <v>93</v>
      </c>
      <c r="B157" s="33" t="n">
        <f aca="false">IF($H$156=0,"",B156/$H$156)</f>
        <v>0.338432792245708</v>
      </c>
      <c r="C157" s="33" t="n">
        <f aca="false">IF($H$156=0,"",C156/$H$156)</f>
        <v>0.261473782552844</v>
      </c>
      <c r="D157" s="33" t="n">
        <f aca="false">IF($H$156=0,"",D156/$H$156)</f>
        <v>0.0728716571295107</v>
      </c>
      <c r="E157" s="33" t="n">
        <f aca="false">IF($H$156=0,"",E156/$H$156)</f>
        <v>0.0910895714118884</v>
      </c>
      <c r="F157" s="33" t="n">
        <f aca="false">IF($H$156=0,"",F156/$H$156)</f>
        <v>0.0796449842344973</v>
      </c>
      <c r="G157" s="33" t="n">
        <f aca="false">IF($H$156=0,"",G156/$H$156)</f>
        <v>0.156487212425552</v>
      </c>
    </row>
    <row r="159" customFormat="false" ht="15" hidden="false" customHeight="true" outlineLevel="0" collapsed="false">
      <c r="A159" s="4" t="s">
        <v>96</v>
      </c>
      <c r="H159" s="24" t="n">
        <f aca="false">ROUND(H156-SUM('AR Invoices'!$H$7:$H$606),0)</f>
        <v>0</v>
      </c>
    </row>
  </sheetData>
  <conditionalFormatting sqref="H159">
    <cfRule type="expression" priority="2" aboveAverage="0" equalAverage="0" bottom="0" percent="0" rank="0" text="" dxfId="0">
      <formula>ROUND(H159,2)&lt;&gt;0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7" t="s">
        <v>97</v>
      </c>
    </row>
    <row r="4" customFormat="false" ht="15" hidden="false" customHeight="false" outlineLevel="0" collapsed="false">
      <c r="B4" s="38" t="s">
        <v>98</v>
      </c>
    </row>
    <row r="5" customFormat="false" ht="35.05" hidden="false" customHeight="false" outlineLevel="0" collapsed="false">
      <c r="B5" s="39" t="s">
        <v>99</v>
      </c>
    </row>
    <row r="6" customFormat="false" ht="23.85" hidden="false" customHeight="false" outlineLevel="0" collapsed="false">
      <c r="B6" s="39" t="s">
        <v>100</v>
      </c>
    </row>
    <row r="7" customFormat="false" ht="15" hidden="false" customHeight="false" outlineLevel="0" collapsed="false">
      <c r="B7" s="39" t="s">
        <v>101</v>
      </c>
    </row>
    <row r="9" customFormat="false" ht="15" hidden="false" customHeight="false" outlineLevel="0" collapsed="false">
      <c r="B9" s="38" t="s">
        <v>102</v>
      </c>
    </row>
    <row r="10" customFormat="false" ht="15" hidden="false" customHeight="false" outlineLevel="0" collapsed="false">
      <c r="B10" s="40" t="s">
        <v>103</v>
      </c>
    </row>
    <row r="12" customFormat="false" ht="15" hidden="false" customHeight="false" outlineLevel="0" collapsed="false">
      <c r="B12" s="41" t="s">
        <v>104</v>
      </c>
    </row>
  </sheetData>
  <hyperlinks>
    <hyperlink ref="B10" r:id="rId1" display="Get it at https://pblab.in/templates/receivables-payables-agein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2026-10-12T15:53:08Z</dcterms:created>
  <dc:creator>PB Lab</dc:creator>
  <dc:description/>
  <cp:keywords>PB Lab pblab.in Excel template India</cp:keywords>
  <dc:language>en-US</dc:language>
  <cp:lastModifiedBy/>
  <dcterms:modified xsi:type="dcterms:W3CDTF">2026-10-12T15:53:27Z</dcterms:modified>
  <cp:revision>0</cp:revision>
  <dc:subject>Invoice-wise debtors ageing as on any date with a customer summary – and in Pro, creditors ageing with the MSME 45-day flag and an expected credit loss provision matrix.</dc:subject>
  <dc:title>Receivables &amp; Payables Ageing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