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uide" sheetId="1" state="visible" r:id="rId3"/>
    <sheet name="Settings" sheetId="2" state="visible" r:id="rId4"/>
    <sheet name="Employees" sheetId="3" state="visible" r:id="rId5"/>
    <sheet name="Payroll" sheetId="4" state="visible" r:id="rId6"/>
    <sheet name="Summary" sheetId="5" state="visible" r:id="rId7"/>
    <sheet name="Get Pro"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<sst xmlns="http://schemas.openxmlformats.org/spreadsheetml/2006/main" count="283" uniqueCount="251">
  <si>
    <t xml:space="preserve">Salary Sheet &amp; Payroll Register</t>
  </si>
  <si>
    <t xml:space="preserve">Monthly salary sheet for Indian employers: pro-rata earnings for loss-of-pay days, PF, ESI, professional tax and TDS, employer contributions and net pay – with statutory dues for the month.</t>
  </si>
  <si>
    <t xml:space="preserve">Edition</t>
  </si>
  <si>
    <t xml:space="preserve">FREE EDITION – Pro sheets listed below are available in the Pro edition</t>
  </si>
  <si>
    <t xml:space="preserve">Status</t>
  </si>
  <si>
    <t xml:space="preserve">What this template does</t>
  </si>
  <si>
    <t xml:space="preserve">A monthly salary sheet for Indian employers. Keep each employee's monthly rate of pay once in the Employees sheet; enter loss-of-pay days, arrears and deductions for the month, and the Payroll sheet pro-rates earnings and works out employee PF, ESI, professional tax, TDS, net pay and the employer's PF, EPS, EDLI, admin charges and ESI. The Summary gives totals, the PF, ESI, PT and TDS amounts to deposit, and their due dates.</t>
  </si>
  <si>
    <t xml:space="preserve">How to use</t>
  </si>
  <si>
    <t xml:space="preserve">1. Settings</t>
  </si>
  <si>
    <t xml:space="preserve">Enter the company and salary month. Review PF, ESI and professional-tax rates – PT slabs differ by state, so replace the example slabs.</t>
  </si>
  <si>
    <t xml:space="preserve">2. Employees</t>
  </si>
  <si>
    <t xml:space="preserve">One row per employee with monthly Basic, DA, allowances, PF applicability and monthly TDS (from your salary TDS working).</t>
  </si>
  <si>
    <t xml:space="preserve">3. Payroll</t>
  </si>
  <si>
    <t xml:space="preserve">Enter loss-of-pay days, arrears/bonus and advances for the month. Everything else is calculated.</t>
  </si>
  <si>
    <t xml:space="preserve">4. Summary</t>
  </si>
  <si>
    <t xml:space="preserve">Check the totals and the statutory amounts to deposit. The checks must show zero.</t>
  </si>
  <si>
    <t xml:space="preserve">5. Next month</t>
  </si>
  <si>
    <t xml:space="preserve">Save a copy of the file for the month, change the salary month in Settings, and update LOP days and one-off amounts.</t>
  </si>
  <si>
    <t xml:space="preserve">Colour legend</t>
  </si>
  <si>
    <t xml:space="preserve">Blue text, yellow fill</t>
  </si>
  <si>
    <t xml:space="preserve">Input – type or paste here</t>
  </si>
  <si>
    <t xml:space="preserve">Black text</t>
  </si>
  <si>
    <t xml:space="preserve">Formula – do not overwrite</t>
  </si>
  <si>
    <t xml:space="preserve">Green text</t>
  </si>
  <si>
    <t xml:space="preserve">Formula linked from another sheet</t>
  </si>
  <si>
    <t xml:space="preserve">Orange tab</t>
  </si>
  <si>
    <t xml:space="preserve">Pro sheet</t>
  </si>
  <si>
    <t xml:space="preserve">Notes</t>
  </si>
  <si>
    <t xml:space="preserve">PF</t>
  </si>
  <si>
    <t xml:space="preserve">Employee 12% of PF wages; employer 12% split into EPS 8.33% (wages up to ₹15,000) and EPF for the balance; EDLI 0.5% and admin 0.5%. Members not eligible for EPS (e.g. joined after Sept 2014 above the ceiling) need EPS set to 0 manually.</t>
  </si>
  <si>
    <t xml:space="preserve">ESI</t>
  </si>
  <si>
    <t xml:space="preserve">0.75% employee and 3.25% employer on gross wages, for employees with fixed gross up to ₹21,000. Once covered, contributions continue to the end of the contribution period even if pay rises – adjust manually in that case.</t>
  </si>
  <si>
    <t xml:space="preserve">Code wages</t>
  </si>
  <si>
    <t xml:space="preserve">Since 21 November 2025 the Code on Wages, 2019 counts allowances above 50% of total pay as wages. The 'Wages under Code' column shows the result; choose in Settings whether PF uses it.</t>
  </si>
  <si>
    <t xml:space="preserve">Pro-rata</t>
  </si>
  <si>
    <t xml:space="preserve">Earnings = monthly rate × paid days ÷ days in the month (calendar-day basis).</t>
  </si>
  <si>
    <t xml:space="preserve">Capacity</t>
  </si>
  <si>
    <t xml:space="preserve">100 employees.</t>
  </si>
  <si>
    <t xml:space="preserve">Assumptions in the sample data</t>
  </si>
  <si>
    <t xml:space="preserve">A Raipur manufacturer with 8 employees for September 2026. Three have loss-of-pay days, one has a ₹4,000 incentive and one a ₹2,000 advance recovery. Professional-tax slabs are an example only.</t>
  </si>
  <si>
    <t xml:space="preserve">Pro edition includes</t>
  </si>
  <si>
    <t xml:space="preserve">✔</t>
  </si>
  <si>
    <t xml:space="preserve">Payslip – pick an employee to get a print-ready payslip with earnings, deductions, net pay and employer contributions</t>
  </si>
  <si>
    <t xml:space="preserve">Bank Transfer – beneficiary-wise salary list with account number, IFSC and narration, totalled and checked against net pay</t>
  </si>
  <si>
    <t xml:space="preserve">PF ECR &amp; ESI – EPF/EPS/EDLI wages, contributions and NCP days in ECR column order, plus the ESIC monthly contribution list</t>
  </si>
  <si>
    <t xml:space="preserve">Free updates and priority email support</t>
  </si>
  <si>
    <t xml:space="preserve">Support</t>
  </si>
  <si>
    <t xml:space="preserve">Email</t>
  </si>
  <si>
    <t xml:space="preserve">support@pblab.in</t>
  </si>
  <si>
    <t xml:space="preserve">Contact</t>
  </si>
  <si>
    <t xml:space="preserve">https://pblab.in/contact</t>
  </si>
  <si>
    <t xml:space="preserve">More templates</t>
  </si>
  <si>
    <t xml:space="preserve">https://pblab.in/templates</t>
  </si>
  <si>
    <t xml:space="preserve">Licence</t>
  </si>
  <si>
    <t xml:space="preserve">For use in your own business or practice, including client work. Please don't resell, share or upload the file.</t>
  </si>
  <si>
    <t xml:space="preserve">Disclaimer</t>
  </si>
  <si>
    <t xml:space="preserve">Formats are provided as a working aid. Verify rates, thresholds and presentation against the current law, ICAI guidance and your auditor's requirements before filing or publishing.</t>
  </si>
  <si>
    <t xml:space="preserve">Settings – company, month and statutory rates</t>
  </si>
  <si>
    <t xml:space="preserve">PB Lab · pblab.in/templates</t>
  </si>
  <si>
    <t xml:space="preserve">Rates and limits are inputs. Check them against current EPFO, ESIC and state notifications before use.</t>
  </si>
  <si>
    <t xml:space="preserve">Company and month</t>
  </si>
  <si>
    <t xml:space="preserve">Company name</t>
  </si>
  <si>
    <t xml:space="preserve">Raipur Precision Components Pvt Ltd</t>
  </si>
  <si>
    <t xml:space="preserve">Salary month (any date in the month)</t>
  </si>
  <si>
    <t xml:space="preserve">Pay days are worked out from the number of days in this month.</t>
  </si>
  <si>
    <t xml:space="preserve">Provident Fund (EPF)</t>
  </si>
  <si>
    <t xml:space="preserve">Employee PF rate</t>
  </si>
  <si>
    <t xml:space="preserve">12% of PF wages.</t>
  </si>
  <si>
    <t xml:space="preserve">Employer PF rate (EPF + EPS)</t>
  </si>
  <si>
    <t xml:space="preserve">Split into EPS 8.33% (on wages up to the ceiling) and the balance to EPF.</t>
  </si>
  <si>
    <t xml:space="preserve">EPS (pension) rate</t>
  </si>
  <si>
    <t xml:space="preserve">PF wage ceiling (₹ per month)</t>
  </si>
  <si>
    <t xml:space="preserve">Statutory ceiling for EPS and EDLI; also used for PF if the next option is Y.</t>
  </si>
  <si>
    <t xml:space="preserve">Restrict PF to the ceiling? (Y/N)</t>
  </si>
  <si>
    <t xml:space="preserve">Y</t>
  </si>
  <si>
    <t xml:space="preserve">Y = PF on wages up to ₹15,000 (common). N = PF on full PF wages.</t>
  </si>
  <si>
    <t xml:space="preserve">PF wages based on</t>
  </si>
  <si>
    <t xml:space="preserve">Basic + DA</t>
  </si>
  <si>
    <t xml:space="preserve">'Code wages' adds back allowances above 50% of pay, as defined in the Code on Wages, 2019.</t>
  </si>
  <si>
    <t xml:space="preserve">EDLI rate (employer)</t>
  </si>
  <si>
    <t xml:space="preserve">On wages up to the ceiling.</t>
  </si>
  <si>
    <t xml:space="preserve">PF admin charges (employer)</t>
  </si>
  <si>
    <t xml:space="preserve">On PF wages.</t>
  </si>
  <si>
    <t xml:space="preserve">ESI wage ceiling (gross ₹ per month)</t>
  </si>
  <si>
    <t xml:space="preserve">Employees whose fixed gross is at or below this are covered.</t>
  </si>
  <si>
    <t xml:space="preserve">Employee ESI rate</t>
  </si>
  <si>
    <t xml:space="preserve">Rounded up to the next rupee.</t>
  </si>
  <si>
    <t xml:space="preserve">Employer ESI rate</t>
  </si>
  <si>
    <t xml:space="preserve">Professional tax (monthly slabs – replace with your state's)</t>
  </si>
  <si>
    <t xml:space="preserve">State</t>
  </si>
  <si>
    <t xml:space="preserve">Example slabs – edit for your state</t>
  </si>
  <si>
    <t xml:space="preserve">PT is a state levy and slabs differ by state. Some states have no PT – set all amounts to 0.</t>
  </si>
  <si>
    <t xml:space="preserve">Slab 1 – gross from (₹)</t>
  </si>
  <si>
    <t xml:space="preserve">Slab 1 – PT (₹)</t>
  </si>
  <si>
    <t xml:space="preserve">Slab 2 – gross from (₹)</t>
  </si>
  <si>
    <t xml:space="preserve">Slab 2 – PT (₹)</t>
  </si>
  <si>
    <t xml:space="preserve">Slab 3 – gross from (₹)</t>
  </si>
  <si>
    <t xml:space="preserve">Slab 3 – PT (₹)</t>
  </si>
  <si>
    <t xml:space="preserve">Slab 3 – PT in February (₹)</t>
  </si>
  <si>
    <t xml:space="preserve">Some states collect a higher amount in the last month so the year totals ₹2,500.</t>
  </si>
  <si>
    <t xml:space="preserve">Worked out</t>
  </si>
  <si>
    <t xml:space="preserve">Days in the salary month</t>
  </si>
  <si>
    <t xml:space="preserve">Month label</t>
  </si>
  <si>
    <t xml:space="preserve">Employee master – monthly rates of pay</t>
  </si>
  <si>
    <t xml:space="preserve">One row per employee. Amounts are full-month rates; the Payroll sheet pro-rates them for loss-of-pay days.</t>
  </si>
  <si>
    <t xml:space="preserve">Emp ID</t>
  </si>
  <si>
    <t xml:space="preserve">Name</t>
  </si>
  <si>
    <t xml:space="preserve">Designation</t>
  </si>
  <si>
    <t xml:space="preserve">Department</t>
  </si>
  <si>
    <t xml:space="preserve">Date of joining</t>
  </si>
  <si>
    <t xml:space="preserve">UAN</t>
  </si>
  <si>
    <t xml:space="preserve">ESIC IP no.</t>
  </si>
  <si>
    <t xml:space="preserve">PAN</t>
  </si>
  <si>
    <t xml:space="preserve">Bank</t>
  </si>
  <si>
    <t xml:space="preserve">Account no.</t>
  </si>
  <si>
    <t xml:space="preserve">IFSC</t>
  </si>
  <si>
    <t xml:space="preserve">Basic</t>
  </si>
  <si>
    <t xml:space="preserve">DA</t>
  </si>
  <si>
    <t xml:space="preserve">HRA</t>
  </si>
  <si>
    <t xml:space="preserve">Conveyance</t>
  </si>
  <si>
    <t xml:space="preserve">Special allowance</t>
  </si>
  <si>
    <t xml:space="preserve">Other allowance</t>
  </si>
  <si>
    <t xml:space="preserve">Fixed gross</t>
  </si>
  <si>
    <t xml:space="preserve">PF? (Y/N)</t>
  </si>
  <si>
    <t xml:space="preserve">Monthly TDS</t>
  </si>
  <si>
    <t xml:space="preserve">E001</t>
  </si>
  <si>
    <t xml:space="preserve">Anil Sharma</t>
  </si>
  <si>
    <t xml:space="preserve">Plant Manager</t>
  </si>
  <si>
    <t xml:space="preserve">Production</t>
  </si>
  <si>
    <t xml:space="preserve">100912345671</t>
  </si>
  <si>
    <t xml:space="preserve">ABCPS1234F</t>
  </si>
  <si>
    <t xml:space="preserve">SBI</t>
  </si>
  <si>
    <t xml:space="preserve">30112233445</t>
  </si>
  <si>
    <t xml:space="preserve">SBIN0001234</t>
  </si>
  <si>
    <t xml:space="preserve">E002</t>
  </si>
  <si>
    <t xml:space="preserve">Kavita Sahu</t>
  </si>
  <si>
    <t xml:space="preserve">Accounts Executive</t>
  </si>
  <si>
    <t xml:space="preserve">Finance</t>
  </si>
  <si>
    <t xml:space="preserve">100912345672</t>
  </si>
  <si>
    <t xml:space="preserve">BCDPS2345G</t>
  </si>
  <si>
    <t xml:space="preserve">HDFC Bank</t>
  </si>
  <si>
    <t xml:space="preserve">50100223344</t>
  </si>
  <si>
    <t xml:space="preserve">HDFC0000456</t>
  </si>
  <si>
    <t xml:space="preserve">E003</t>
  </si>
  <si>
    <t xml:space="preserve">Rohit Verma</t>
  </si>
  <si>
    <t xml:space="preserve">Machine Operator</t>
  </si>
  <si>
    <t xml:space="preserve">100912345673</t>
  </si>
  <si>
    <t xml:space="preserve">3111223344</t>
  </si>
  <si>
    <t xml:space="preserve">Bank of Baroda</t>
  </si>
  <si>
    <t xml:space="preserve">27890100012</t>
  </si>
  <si>
    <t xml:space="preserve">BARB0RAIPUR</t>
  </si>
  <si>
    <t xml:space="preserve">E004</t>
  </si>
  <si>
    <t xml:space="preserve">Sunita Dewangan</t>
  </si>
  <si>
    <t xml:space="preserve">100912345674</t>
  </si>
  <si>
    <t xml:space="preserve">3111223345</t>
  </si>
  <si>
    <t xml:space="preserve">30998877665</t>
  </si>
  <si>
    <t xml:space="preserve">E005</t>
  </si>
  <si>
    <t xml:space="preserve">Imran Khan</t>
  </si>
  <si>
    <t xml:space="preserve">Quality Inspector</t>
  </si>
  <si>
    <t xml:space="preserve">Quality</t>
  </si>
  <si>
    <t xml:space="preserve">100912345675</t>
  </si>
  <si>
    <t xml:space="preserve">3111223346</t>
  </si>
  <si>
    <t xml:space="preserve">CDEPK3456H</t>
  </si>
  <si>
    <t xml:space="preserve">ICICI Bank</t>
  </si>
  <si>
    <t xml:space="preserve">012345678901</t>
  </si>
  <si>
    <t xml:space="preserve">ICIC0000789</t>
  </si>
  <si>
    <t xml:space="preserve">E006</t>
  </si>
  <si>
    <t xml:space="preserve">Priya Nair</t>
  </si>
  <si>
    <t xml:space="preserve">HR Executive</t>
  </si>
  <si>
    <t xml:space="preserve">Admin</t>
  </si>
  <si>
    <t xml:space="preserve">100912345676</t>
  </si>
  <si>
    <t xml:space="preserve">DEFPN4567J</t>
  </si>
  <si>
    <t xml:space="preserve">Axis Bank</t>
  </si>
  <si>
    <t xml:space="preserve">921010012345</t>
  </si>
  <si>
    <t xml:space="preserve">UTIB0000321</t>
  </si>
  <si>
    <t xml:space="preserve">E007</t>
  </si>
  <si>
    <t xml:space="preserve">Deepak Yadav</t>
  </si>
  <si>
    <t xml:space="preserve">Driver</t>
  </si>
  <si>
    <t xml:space="preserve">100912345677</t>
  </si>
  <si>
    <t xml:space="preserve">3111223347</t>
  </si>
  <si>
    <t xml:space="preserve">31122334455</t>
  </si>
  <si>
    <t xml:space="preserve">E008</t>
  </si>
  <si>
    <t xml:space="preserve">Neha Agrawal</t>
  </si>
  <si>
    <t xml:space="preserve">Sales Manager</t>
  </si>
  <si>
    <t xml:space="preserve">Sales</t>
  </si>
  <si>
    <t xml:space="preserve">EFGPA5678K</t>
  </si>
  <si>
    <t xml:space="preserve">Kotak Bank</t>
  </si>
  <si>
    <t xml:space="preserve">4512345678</t>
  </si>
  <si>
    <t xml:space="preserve">KKBK0000654</t>
  </si>
  <si>
    <t xml:space="preserve">N</t>
  </si>
  <si>
    <t xml:space="preserve">Payroll register</t>
  </si>
  <si>
    <t xml:space="preserve">Days in month</t>
  </si>
  <si>
    <t xml:space="preserve">LOP days</t>
  </si>
  <si>
    <t xml:space="preserve">Paid days</t>
  </si>
  <si>
    <t xml:space="preserve">Special</t>
  </si>
  <si>
    <t xml:space="preserve">Other</t>
  </si>
  <si>
    <t xml:space="preserve">Arrears / bonus / incentive</t>
  </si>
  <si>
    <t xml:space="preserve">Gross earnings</t>
  </si>
  <si>
    <t xml:space="preserve">Wages under Code (50% test)</t>
  </si>
  <si>
    <t xml:space="preserve">PF wages</t>
  </si>
  <si>
    <t xml:space="preserve">Employee PF</t>
  </si>
  <si>
    <t xml:space="preserve">ESI covered?</t>
  </si>
  <si>
    <t xml:space="preserve">Employee ESI</t>
  </si>
  <si>
    <t xml:space="preserve">Prof. tax</t>
  </si>
  <si>
    <t xml:space="preserve">TDS</t>
  </si>
  <si>
    <t xml:space="preserve">Advance / other deductions</t>
  </si>
  <si>
    <t xml:space="preserve">Total deductions</t>
  </si>
  <si>
    <t xml:space="preserve">Net pay</t>
  </si>
  <si>
    <t xml:space="preserve">Employer EPS</t>
  </si>
  <si>
    <t xml:space="preserve">Employer EPF</t>
  </si>
  <si>
    <t xml:space="preserve">EDLI</t>
  </si>
  <si>
    <t xml:space="preserve">PF admin</t>
  </si>
  <si>
    <t xml:space="preserve">Employer ESI</t>
  </si>
  <si>
    <t xml:space="preserve">Cost to company (month)</t>
  </si>
  <si>
    <t xml:space="preserve">Total</t>
  </si>
  <si>
    <t xml:space="preserve">Payroll summary and statutory dues</t>
  </si>
  <si>
    <t xml:space="preserve">Payroll</t>
  </si>
  <si>
    <t xml:space="preserve">Employees paid</t>
  </si>
  <si>
    <t xml:space="preserve">Professional tax</t>
  </si>
  <si>
    <t xml:space="preserve">TDS on salary</t>
  </si>
  <si>
    <t xml:space="preserve">Advances / other deductions</t>
  </si>
  <si>
    <t xml:space="preserve">Net pay to employees</t>
  </si>
  <si>
    <t xml:space="preserve">Transfer to employees' bank accounts.</t>
  </si>
  <si>
    <t xml:space="preserve">Employer contributions (PF, EDLI, admin, ESI)</t>
  </si>
  <si>
    <t xml:space="preserve">Total employment cost for the month</t>
  </si>
  <si>
    <t xml:space="preserve">Statutory dues for the month</t>
  </si>
  <si>
    <t xml:space="preserve">PF challan (ECR) – employee + employer + EDLI + admin</t>
  </si>
  <si>
    <t xml:space="preserve">Due by the 15th of next month (EPFO).</t>
  </si>
  <si>
    <t xml:space="preserve">   PF due date</t>
  </si>
  <si>
    <t xml:space="preserve">ESI challan – employee + employer</t>
  </si>
  <si>
    <t xml:space="preserve">Due by the 15th of next month (ESIC).</t>
  </si>
  <si>
    <t xml:space="preserve">   ESI due date</t>
  </si>
  <si>
    <t xml:space="preserve">Due date and return frequency depend on your state.</t>
  </si>
  <si>
    <t xml:space="preserve">TDS on salary (Income-tax Act, 2025 – section 392)</t>
  </si>
  <si>
    <t xml:space="preserve">Deposit by the 7th of next month (30 April for March).</t>
  </si>
  <si>
    <t xml:space="preserve">   TDS due date</t>
  </si>
  <si>
    <t xml:space="preserve">Checks</t>
  </si>
  <si>
    <t xml:space="preserve">Gross − deductions − net pay</t>
  </si>
  <si>
    <t xml:space="preserve">Rows with LOP days more than days in month</t>
  </si>
  <si>
    <t xml:space="preserve">Employees with negative net pay</t>
  </si>
  <si>
    <t xml:space="preserve">Employees where allowances exceed 50% of pay</t>
  </si>
  <si>
    <t xml:space="preserve">Information: their 'Code wages' are higher than Basic + DA (Code on Wages, 2019 s.2(y)).</t>
  </si>
  <si>
    <t xml:space="preserve">Upgrade to Salary Sheet &amp; Payroll Register – Pro</t>
  </si>
  <si>
    <t xml:space="preserve">The Pro edition adds:</t>
  </si>
  <si>
    <t xml:space="preserve">✔  Payslip – pick an employee to get a print-ready payslip with earnings, deductions, net pay and employer contributions</t>
  </si>
  <si>
    <t xml:space="preserve">✔  Bank Transfer – beneficiary-wise salary list with account number, IFSC and narration, totalled and checked against net pay</t>
  </si>
  <si>
    <t xml:space="preserve">✔  PF ECR &amp; ESI – EPF/EPS/EDLI wages, contributions and NCP days in ECR column order, plus the ESIC monthly contribution list</t>
  </si>
  <si>
    <t xml:space="preserve">✔  Free updates and priority email support</t>
  </si>
  <si>
    <t xml:space="preserve">Price: ₹19 (regular ₹99) – one-time payment, instant download</t>
  </si>
  <si>
    <t xml:space="preserve">Get it at https://pblab.in/templates/salary-sheet-payroll-register</t>
  </si>
  <si>
    <t xml:space="preserve">Questions? support@pblab.in · https://pblab.in/contact</t>
  </si>
</sst>
</file>

<file path=xl/styles.xml><?xml version="1.0" encoding="utf-8"?>
<styleSheet xmlns="http://schemas.openxmlformats.org/spreadsheetml/2006/main">
  <numFmts count="8">
    <numFmt numFmtId="164" formatCode="General"/>
    <numFmt numFmtId="165" formatCode="dd\-mmm\-yyyy"/>
    <numFmt numFmtId="166" formatCode="0.0%;\(0.0%\);\-"/>
    <numFmt numFmtId="167" formatCode="0.00%"/>
    <numFmt numFmtId="168" formatCode="#,##0;\(#,##0\);\-"/>
    <numFmt numFmtId="169" formatCode="0"/>
    <numFmt numFmtId="170" formatCode="@"/>
    <numFmt numFmtId="171" formatCode="0.0"/>
  </numFmts>
  <fonts count="18">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i val="true"/>
      <sz val="9"/>
      <color rgb="FF595959"/>
      <name val="Arial"/>
      <family val="0"/>
      <charset val="1"/>
    </font>
    <font>
      <b val="true"/>
      <sz val="10"/>
      <name val="Arial"/>
      <family val="0"/>
      <charset val="1"/>
    </font>
    <font>
      <b val="true"/>
      <sz val="10"/>
      <color rgb="FF0000FF"/>
      <name val="Arial"/>
      <family val="0"/>
      <charset val="1"/>
    </font>
    <font>
      <b val="true"/>
      <sz val="10"/>
      <color rgb="FF008000"/>
      <name val="Arial"/>
      <family val="0"/>
      <charset val="1"/>
    </font>
    <font>
      <b val="true"/>
      <sz val="11"/>
      <color rgb="FF1F3864"/>
      <name val="Arial"/>
      <family val="0"/>
      <charset val="1"/>
    </font>
    <font>
      <sz val="10"/>
      <name val="Arial"/>
      <family val="0"/>
      <charset val="1"/>
    </font>
    <font>
      <sz val="10"/>
      <color rgb="FF0000FF"/>
      <name val="Arial"/>
      <family val="0"/>
      <charset val="1"/>
    </font>
    <font>
      <sz val="10"/>
      <color rgb="FF008000"/>
      <name val="Arial"/>
      <family val="0"/>
      <charset val="1"/>
    </font>
    <font>
      <b val="true"/>
      <sz val="14"/>
      <color rgb="FF1F3864"/>
      <name val="Arial"/>
      <family val="0"/>
      <charset val="1"/>
    </font>
    <font>
      <sz val="8"/>
      <color rgb="FF808080"/>
      <name val="Arial"/>
      <family val="0"/>
      <charset val="1"/>
    </font>
    <font>
      <b val="true"/>
      <sz val="10"/>
      <color rgb="FFFFFFFF"/>
      <name val="Arial"/>
      <family val="0"/>
      <charset val="1"/>
    </font>
    <font>
      <b val="true"/>
      <sz val="16"/>
      <color rgb="FFC65911"/>
      <name val="Arial"/>
      <family val="0"/>
      <charset val="1"/>
    </font>
    <font>
      <b val="true"/>
      <u val="single"/>
      <sz val="11"/>
      <color rgb="FF0563C1"/>
      <name val="Arial"/>
      <family val="0"/>
      <charset val="1"/>
    </font>
  </fonts>
  <fills count="6">
    <fill>
      <patternFill patternType="none"/>
    </fill>
    <fill>
      <patternFill patternType="gray125"/>
    </fill>
    <fill>
      <patternFill patternType="solid">
        <fgColor rgb="FFFFF2CC"/>
        <bgColor rgb="FFFCE4D6"/>
      </patternFill>
    </fill>
    <fill>
      <patternFill patternType="solid">
        <fgColor rgb="FFFCE4D6"/>
        <bgColor rgb="FFFFF2CC"/>
      </patternFill>
    </fill>
    <fill>
      <patternFill patternType="solid">
        <fgColor rgb="FFD9E1F2"/>
        <bgColor rgb="FFFCE4D6"/>
      </patternFill>
    </fill>
    <fill>
      <patternFill patternType="solid">
        <fgColor rgb="FF1F3864"/>
        <bgColor rgb="FF333333"/>
      </patternFill>
    </fill>
  </fills>
  <borders count="3">
    <border diagonalUp="false" diagonalDown="false">
      <left/>
      <right/>
      <top/>
      <bottom/>
      <diagonal/>
    </border>
    <border diagonalUp="false" diagonalDown="false">
      <left style="hair">
        <color rgb="FFBFBFBF"/>
      </left>
      <right style="hair">
        <color rgb="FFBFBFBF"/>
      </right>
      <top style="hair">
        <color rgb="FFBFBFBF"/>
      </top>
      <bottom style="hair">
        <color rgb="FFBFBFBF"/>
      </bottom>
      <diagonal/>
    </border>
    <border diagonalUp="false" diagonalDown="false">
      <left/>
      <right/>
      <top style="thin">
        <color rgb="FF808080"/>
      </top>
      <bottom style="double">
        <color rgb="FF80808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2"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6" fillId="3"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right" vertical="bottom" textRotation="0" wrapText="false" indent="0" shrinkToFit="false"/>
      <protection locked="true" hidden="false"/>
    </xf>
    <xf numFmtId="164" fontId="6" fillId="4" borderId="0" xfId="0" applyFont="true" applyBorder="false" applyAlignment="true" applyProtection="false">
      <alignment horizontal="general" vertical="bottom" textRotation="0" wrapText="false" indent="0" shrinkToFit="false"/>
      <protection locked="true" hidden="false"/>
    </xf>
    <xf numFmtId="164" fontId="0" fillId="4" borderId="0" xfId="0" applyFont="fals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true" applyAlignment="true" applyProtection="false">
      <alignment horizontal="general" vertical="bottom" textRotation="0" wrapText="false" indent="0" shrinkToFit="false"/>
      <protection locked="true" hidden="false"/>
    </xf>
    <xf numFmtId="165" fontId="11" fillId="2" borderId="0" xfId="0" applyFont="true" applyBorder="false" applyAlignment="true" applyProtection="false">
      <alignment horizontal="general" vertical="bottom" textRotation="0" wrapText="false" indent="0" shrinkToFit="false"/>
      <protection locked="true" hidden="false"/>
    </xf>
    <xf numFmtId="166" fontId="11" fillId="2" borderId="0" xfId="0" applyFont="true" applyBorder="false" applyAlignment="true" applyProtection="false">
      <alignment horizontal="general" vertical="bottom" textRotation="0" wrapText="false" indent="0" shrinkToFit="false"/>
      <protection locked="true" hidden="false"/>
    </xf>
    <xf numFmtId="167" fontId="11" fillId="2" borderId="0" xfId="0" applyFont="true" applyBorder="false" applyAlignment="true" applyProtection="false">
      <alignment horizontal="general" vertical="bottom" textRotation="0" wrapText="false" indent="0" shrinkToFit="false"/>
      <protection locked="true" hidden="false"/>
    </xf>
    <xf numFmtId="168" fontId="11" fillId="2"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general" vertical="bottom" textRotation="0" wrapText="false" indent="0" shrinkToFit="false"/>
      <protection locked="true" hidden="false"/>
    </xf>
    <xf numFmtId="169" fontId="10" fillId="0" borderId="0" xfId="0" applyFont="true" applyBorder="false" applyAlignment="true" applyProtection="false">
      <alignment horizontal="general" vertical="bottom" textRotation="0" wrapText="false" indent="0" shrinkToFit="false"/>
      <protection locked="true" hidden="false"/>
    </xf>
    <xf numFmtId="164" fontId="15" fillId="5" borderId="0" xfId="0" applyFont="true" applyBorder="false" applyAlignment="true" applyProtection="false">
      <alignment horizontal="left" vertical="center" textRotation="0" wrapText="true" indent="0" shrinkToFit="false"/>
      <protection locked="true" hidden="false"/>
    </xf>
    <xf numFmtId="164" fontId="15" fillId="5" borderId="0" xfId="0" applyFont="true" applyBorder="false" applyAlignment="true" applyProtection="false">
      <alignment horizontal="center" vertical="center" textRotation="0" wrapText="true" indent="0" shrinkToFit="false"/>
      <protection locked="true" hidden="false"/>
    </xf>
    <xf numFmtId="170" fontId="11" fillId="2" borderId="0" xfId="0" applyFont="true" applyBorder="false" applyAlignment="true" applyProtection="false">
      <alignment horizontal="general" vertical="bottom" textRotation="0" wrapText="false" indent="0" shrinkToFit="false"/>
      <protection locked="true" hidden="false"/>
    </xf>
    <xf numFmtId="168" fontId="10" fillId="0" borderId="0" xfId="0" applyFont="true" applyBorder="false" applyAlignment="tru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general" vertical="bottom" textRotation="0" wrapText="false" indent="0" shrinkToFit="false"/>
      <protection locked="true" hidden="false"/>
    </xf>
    <xf numFmtId="165" fontId="11" fillId="2" borderId="1" xfId="0" applyFont="true" applyBorder="true" applyAlignment="true" applyProtection="false">
      <alignment horizontal="general" vertical="bottom" textRotation="0" wrapText="false" indent="0" shrinkToFit="false"/>
      <protection locked="true" hidden="false"/>
    </xf>
    <xf numFmtId="168" fontId="11" fillId="2" borderId="1" xfId="0" applyFont="true" applyBorder="tru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9" fontId="12" fillId="0" borderId="0" xfId="0" applyFont="true" applyBorder="false" applyAlignment="true" applyProtection="false">
      <alignment horizontal="general" vertical="bottom" textRotation="0" wrapText="false" indent="0" shrinkToFit="false"/>
      <protection locked="true" hidden="false"/>
    </xf>
    <xf numFmtId="171" fontId="11" fillId="2" borderId="0" xfId="0" applyFont="true" applyBorder="false" applyAlignment="true" applyProtection="false">
      <alignment horizontal="general" vertical="bottom" textRotation="0" wrapText="false" indent="0" shrinkToFit="false"/>
      <protection locked="true" hidden="false"/>
    </xf>
    <xf numFmtId="171" fontId="10"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8" fontId="12" fillId="0" borderId="0" xfId="0" applyFont="true" applyBorder="false" applyAlignment="true" applyProtection="false">
      <alignment horizontal="general" vertical="bottom" textRotation="0" wrapText="false" indent="0" shrinkToFit="false"/>
      <protection locked="true" hidden="false"/>
    </xf>
    <xf numFmtId="168" fontId="6" fillId="0" borderId="0" xfId="0" applyFont="true" applyBorder="false" applyAlignment="true" applyProtection="false">
      <alignment horizontal="general" vertical="bottom" textRotation="0" wrapText="false" indent="0" shrinkToFit="false"/>
      <protection locked="true" hidden="false"/>
    </xf>
    <xf numFmtId="168" fontId="6" fillId="0" borderId="2" xfId="0" applyFont="true" applyBorder="true" applyAlignment="tru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FFF2CC"/>
        </patternFill>
      </fill>
    </dxf>
    <dxf>
      <fill>
        <patternFill>
          <bgColor rgb="FFFFC7CE"/>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563C1"/>
      <rgbColor rgb="FFD9E1F2"/>
      <rgbColor rgb="FF000080"/>
      <rgbColor rgb="FFFF00FF"/>
      <rgbColor rgb="FFFFFF00"/>
      <rgbColor rgb="FF00FFFF"/>
      <rgbColor rgb="FF800080"/>
      <rgbColor rgb="FF800000"/>
      <rgbColor rgb="FF008080"/>
      <rgbColor rgb="FF0000FF"/>
      <rgbColor rgb="FF00CCFF"/>
      <rgbColor rgb="FFCCFFFF"/>
      <rgbColor rgb="FFCCFFCC"/>
      <rgbColor rgb="FFFCE4D6"/>
      <rgbColor rgb="FF99CCFF"/>
      <rgbColor rgb="FFFF99CC"/>
      <rgbColor rgb="FFCC99FF"/>
      <rgbColor rgb="FFFFC7CE"/>
      <rgbColor rgb="FF3366FF"/>
      <rgbColor rgb="FF33CCCC"/>
      <rgbColor rgb="FF99CC00"/>
      <rgbColor rgb="FFFFC000"/>
      <rgbColor rgb="FFFF9900"/>
      <rgbColor rgb="FFC65911"/>
      <rgbColor rgb="FF595959"/>
      <rgbColor rgb="FF70AD47"/>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6.xml.rels><?xml version="1.0" encoding="UTF-8"?>
<Relationships xmlns="http://schemas.openxmlformats.org/package/2006/relationships"><Relationship Id="rId1" Type="http://schemas.openxmlformats.org/officeDocument/2006/relationships/hyperlink" Target="https://pblab.in/templates/salary-sheet-payroll-register"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B2:C4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3" min="3" style="1" width="92"/>
  </cols>
  <sheetData>
    <row r="2" customFormat="false" ht="19.5"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c r="C4" s="5" t="s">
        <v>3</v>
      </c>
    </row>
    <row r="5" customFormat="false" ht="15" hidden="false" customHeight="true" outlineLevel="0" collapsed="false">
      <c r="B5" s="4" t="s">
        <v>4</v>
      </c>
      <c r="C5" s="6" t="str">
        <f aca="false">IF(AND(Summary!B26=0,Summary!B27=0,Summary!B28=0),"✔ Payroll complete – "&amp;Summary!B5&amp;" employees, net pay ₹"&amp;TEXT(Summary!B12,"#,##0")&amp;", PF ₹"&amp;TEXT(Summary!B17,"#,##0")&amp;", ESI ₹"&amp;TEXT(Summary!B19,"#,##0"),"✘ Check the Summary sheet")</f>
        <v>✔ Payroll complete – 8 employees, net pay ₹303,613, PF ₹22,472, ESI ₹2,754</v>
      </c>
    </row>
    <row r="7" customFormat="false" ht="15" hidden="false" customHeight="true" outlineLevel="0" collapsed="false">
      <c r="B7" s="7" t="s">
        <v>5</v>
      </c>
    </row>
    <row r="8" customFormat="false" ht="69.75" hidden="false" customHeight="true" outlineLevel="0" collapsed="false">
      <c r="B8" s="8"/>
      <c r="C8" s="8" t="s">
        <v>6</v>
      </c>
    </row>
    <row r="10" customFormat="false" ht="15" hidden="false" customHeight="true" outlineLevel="0" collapsed="false">
      <c r="B10" s="7" t="s">
        <v>7</v>
      </c>
    </row>
    <row r="11" customFormat="false" ht="27.75" hidden="false" customHeight="true" outlineLevel="0" collapsed="false">
      <c r="B11" s="9" t="s">
        <v>8</v>
      </c>
      <c r="C11" s="8" t="s">
        <v>9</v>
      </c>
    </row>
    <row r="12" customFormat="false" ht="27.75" hidden="false" customHeight="true" outlineLevel="0" collapsed="false">
      <c r="B12" s="9" t="s">
        <v>10</v>
      </c>
      <c r="C12" s="8" t="s">
        <v>11</v>
      </c>
    </row>
    <row r="13" customFormat="false" ht="15" hidden="false" customHeight="true" outlineLevel="0" collapsed="false">
      <c r="B13" s="9" t="s">
        <v>12</v>
      </c>
      <c r="C13" s="8" t="s">
        <v>13</v>
      </c>
    </row>
    <row r="14" customFormat="false" ht="15" hidden="false" customHeight="true" outlineLevel="0" collapsed="false">
      <c r="B14" s="9" t="s">
        <v>14</v>
      </c>
      <c r="C14" s="8" t="s">
        <v>15</v>
      </c>
    </row>
    <row r="15" customFormat="false" ht="27.75" hidden="false" customHeight="true" outlineLevel="0" collapsed="false">
      <c r="B15" s="9" t="s">
        <v>16</v>
      </c>
      <c r="C15" s="8" t="s">
        <v>17</v>
      </c>
    </row>
    <row r="17" customFormat="false" ht="15" hidden="false" customHeight="true" outlineLevel="0" collapsed="false">
      <c r="B17" s="7" t="s">
        <v>18</v>
      </c>
    </row>
    <row r="18" customFormat="false" ht="15" hidden="false" customHeight="true" outlineLevel="0" collapsed="false">
      <c r="B18" s="10" t="s">
        <v>19</v>
      </c>
      <c r="C18" s="8" t="s">
        <v>20</v>
      </c>
    </row>
    <row r="19" customFormat="false" ht="15" hidden="false" customHeight="true" outlineLevel="0" collapsed="false">
      <c r="B19" s="9" t="s">
        <v>21</v>
      </c>
      <c r="C19" s="8" t="s">
        <v>22</v>
      </c>
    </row>
    <row r="20" customFormat="false" ht="15" hidden="false" customHeight="true" outlineLevel="0" collapsed="false">
      <c r="B20" s="11" t="s">
        <v>23</v>
      </c>
      <c r="C20" s="8" t="s">
        <v>24</v>
      </c>
    </row>
    <row r="21" customFormat="false" ht="15" hidden="false" customHeight="true" outlineLevel="0" collapsed="false">
      <c r="B21" s="12" t="s">
        <v>25</v>
      </c>
      <c r="C21" s="8" t="s">
        <v>26</v>
      </c>
    </row>
    <row r="23" customFormat="false" ht="15" hidden="false" customHeight="true" outlineLevel="0" collapsed="false">
      <c r="B23" s="7" t="s">
        <v>27</v>
      </c>
    </row>
    <row r="24" customFormat="false" ht="42" hidden="false" customHeight="true" outlineLevel="0" collapsed="false">
      <c r="B24" s="9" t="s">
        <v>28</v>
      </c>
      <c r="C24" s="8" t="s">
        <v>29</v>
      </c>
    </row>
    <row r="25" customFormat="false" ht="42" hidden="false" customHeight="true" outlineLevel="0" collapsed="false">
      <c r="B25" s="9" t="s">
        <v>30</v>
      </c>
      <c r="C25" s="8" t="s">
        <v>31</v>
      </c>
    </row>
    <row r="26" customFormat="false" ht="27.75" hidden="false" customHeight="true" outlineLevel="0" collapsed="false">
      <c r="B26" s="9" t="s">
        <v>32</v>
      </c>
      <c r="C26" s="8" t="s">
        <v>33</v>
      </c>
    </row>
    <row r="27" customFormat="false" ht="15" hidden="false" customHeight="true" outlineLevel="0" collapsed="false">
      <c r="B27" s="9" t="s">
        <v>34</v>
      </c>
      <c r="C27" s="8" t="s">
        <v>35</v>
      </c>
    </row>
    <row r="28" customFormat="false" ht="15" hidden="false" customHeight="true" outlineLevel="0" collapsed="false">
      <c r="B28" s="9" t="s">
        <v>36</v>
      </c>
      <c r="C28" s="8" t="s">
        <v>37</v>
      </c>
    </row>
    <row r="30" customFormat="false" ht="15" hidden="false" customHeight="true" outlineLevel="0" collapsed="false">
      <c r="B30" s="7" t="s">
        <v>38</v>
      </c>
    </row>
    <row r="31" customFormat="false" ht="27.75" hidden="false" customHeight="true" outlineLevel="0" collapsed="false">
      <c r="B31" s="8"/>
      <c r="C31" s="8" t="s">
        <v>39</v>
      </c>
    </row>
    <row r="33" customFormat="false" ht="15" hidden="false" customHeight="true" outlineLevel="0" collapsed="false">
      <c r="B33" s="7" t="s">
        <v>40</v>
      </c>
    </row>
    <row r="34" customFormat="false" ht="27.75" hidden="false" customHeight="true" outlineLevel="0" collapsed="false">
      <c r="B34" s="9" t="s">
        <v>41</v>
      </c>
      <c r="C34" s="8" t="s">
        <v>42</v>
      </c>
    </row>
    <row r="35" customFormat="false" ht="27.75" hidden="false" customHeight="true" outlineLevel="0" collapsed="false">
      <c r="B35" s="9" t="s">
        <v>41</v>
      </c>
      <c r="C35" s="8" t="s">
        <v>43</v>
      </c>
    </row>
    <row r="36" customFormat="false" ht="27.75" hidden="false" customHeight="true" outlineLevel="0" collapsed="false">
      <c r="B36" s="9" t="s">
        <v>41</v>
      </c>
      <c r="C36" s="8" t="s">
        <v>44</v>
      </c>
    </row>
    <row r="37" customFormat="false" ht="15" hidden="false" customHeight="true" outlineLevel="0" collapsed="false">
      <c r="B37" s="9" t="s">
        <v>41</v>
      </c>
      <c r="C37" s="8" t="s">
        <v>45</v>
      </c>
    </row>
    <row r="39" customFormat="false" ht="15" hidden="false" customHeight="true" outlineLevel="0" collapsed="false">
      <c r="B39" s="7" t="s">
        <v>46</v>
      </c>
    </row>
    <row r="40" customFormat="false" ht="15" hidden="false" customHeight="true" outlineLevel="0" collapsed="false">
      <c r="B40" s="9" t="s">
        <v>47</v>
      </c>
      <c r="C40" s="8" t="s">
        <v>48</v>
      </c>
    </row>
    <row r="41" customFormat="false" ht="15" hidden="false" customHeight="true" outlineLevel="0" collapsed="false">
      <c r="B41" s="9" t="s">
        <v>49</v>
      </c>
      <c r="C41" s="8" t="s">
        <v>50</v>
      </c>
    </row>
    <row r="42" customFormat="false" ht="15" hidden="false" customHeight="true" outlineLevel="0" collapsed="false">
      <c r="B42" s="9" t="s">
        <v>51</v>
      </c>
      <c r="C42" s="8" t="s">
        <v>52</v>
      </c>
    </row>
    <row r="43" customFormat="false" ht="27.75" hidden="false" customHeight="true" outlineLevel="0" collapsed="false">
      <c r="B43" s="9" t="s">
        <v>53</v>
      </c>
      <c r="C43" s="8" t="s">
        <v>54</v>
      </c>
    </row>
    <row r="44" customFormat="false" ht="27.75" hidden="false" customHeight="true" outlineLevel="0" collapsed="false">
      <c r="B44" s="9" t="s">
        <v>55</v>
      </c>
      <c r="C44" s="8" t="s">
        <v>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D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2" min="2" style="1" width="18"/>
    <col collapsed="false" customWidth="true" hidden="false" outlineLevel="0" max="3" min="3" style="1" width="3"/>
    <col collapsed="false" customWidth="true" hidden="false" outlineLevel="0" max="4" min="4" style="1" width="74"/>
  </cols>
  <sheetData>
    <row r="1" customFormat="false" ht="21.75" hidden="false" customHeight="true" outlineLevel="0" collapsed="false">
      <c r="A1" s="13" t="s">
        <v>57</v>
      </c>
      <c r="D1" s="14" t="s">
        <v>58</v>
      </c>
    </row>
    <row r="2" customFormat="false" ht="15" hidden="false" customHeight="true" outlineLevel="0" collapsed="false">
      <c r="A2" s="3" t="s">
        <v>59</v>
      </c>
    </row>
    <row r="4" customFormat="false" ht="15" hidden="false" customHeight="true" outlineLevel="0" collapsed="false">
      <c r="A4" s="15" t="s">
        <v>60</v>
      </c>
      <c r="B4" s="16"/>
      <c r="C4" s="16"/>
      <c r="D4" s="16"/>
    </row>
    <row r="5" customFormat="false" ht="15" hidden="false" customHeight="true" outlineLevel="0" collapsed="false">
      <c r="A5" s="17" t="s">
        <v>61</v>
      </c>
      <c r="B5" s="18" t="s">
        <v>62</v>
      </c>
      <c r="C5" s="18"/>
      <c r="D5" s="18"/>
    </row>
    <row r="6" customFormat="false" ht="15" hidden="false" customHeight="true" outlineLevel="0" collapsed="false">
      <c r="A6" s="17" t="s">
        <v>63</v>
      </c>
      <c r="B6" s="19" t="n">
        <v>46266</v>
      </c>
      <c r="D6" s="3" t="s">
        <v>64</v>
      </c>
    </row>
    <row r="7" customFormat="false" ht="15" hidden="false" customHeight="true" outlineLevel="0" collapsed="false">
      <c r="A7" s="15" t="s">
        <v>65</v>
      </c>
      <c r="B7" s="16"/>
      <c r="C7" s="16"/>
      <c r="D7" s="16"/>
    </row>
    <row r="8" customFormat="false" ht="15" hidden="false" customHeight="true" outlineLevel="0" collapsed="false">
      <c r="A8" s="17" t="s">
        <v>66</v>
      </c>
      <c r="B8" s="20" t="n">
        <v>0.12</v>
      </c>
      <c r="D8" s="3" t="s">
        <v>67</v>
      </c>
    </row>
    <row r="9" customFormat="false" ht="15" hidden="false" customHeight="true" outlineLevel="0" collapsed="false">
      <c r="A9" s="17" t="s">
        <v>68</v>
      </c>
      <c r="B9" s="20" t="n">
        <v>0.12</v>
      </c>
      <c r="D9" s="3" t="s">
        <v>69</v>
      </c>
    </row>
    <row r="10" customFormat="false" ht="15" hidden="false" customHeight="true" outlineLevel="0" collapsed="false">
      <c r="A10" s="17" t="s">
        <v>70</v>
      </c>
      <c r="B10" s="21" t="n">
        <v>0.0833</v>
      </c>
    </row>
    <row r="11" customFormat="false" ht="15" hidden="false" customHeight="true" outlineLevel="0" collapsed="false">
      <c r="A11" s="17" t="s">
        <v>71</v>
      </c>
      <c r="B11" s="22" t="n">
        <v>15000</v>
      </c>
      <c r="D11" s="3" t="s">
        <v>72</v>
      </c>
    </row>
    <row r="12" customFormat="false" ht="15" hidden="false" customHeight="true" outlineLevel="0" collapsed="false">
      <c r="A12" s="17" t="s">
        <v>73</v>
      </c>
      <c r="B12" s="23" t="s">
        <v>74</v>
      </c>
      <c r="D12" s="3" t="s">
        <v>75</v>
      </c>
    </row>
    <row r="13" customFormat="false" ht="15" hidden="false" customHeight="true" outlineLevel="0" collapsed="false">
      <c r="A13" s="17" t="s">
        <v>76</v>
      </c>
      <c r="B13" s="23" t="s">
        <v>77</v>
      </c>
      <c r="D13" s="3" t="s">
        <v>78</v>
      </c>
    </row>
    <row r="14" customFormat="false" ht="15" hidden="false" customHeight="true" outlineLevel="0" collapsed="false">
      <c r="A14" s="17" t="s">
        <v>79</v>
      </c>
      <c r="B14" s="21" t="n">
        <v>0.005</v>
      </c>
      <c r="D14" s="3" t="s">
        <v>80</v>
      </c>
    </row>
    <row r="15" customFormat="false" ht="15" hidden="false" customHeight="true" outlineLevel="0" collapsed="false">
      <c r="A15" s="17" t="s">
        <v>81</v>
      </c>
      <c r="B15" s="21" t="n">
        <v>0.005</v>
      </c>
      <c r="D15" s="3" t="s">
        <v>82</v>
      </c>
    </row>
    <row r="16" customFormat="false" ht="15" hidden="false" customHeight="true" outlineLevel="0" collapsed="false">
      <c r="A16" s="15" t="s">
        <v>30</v>
      </c>
      <c r="B16" s="16"/>
      <c r="C16" s="16"/>
      <c r="D16" s="16"/>
    </row>
    <row r="17" customFormat="false" ht="15" hidden="false" customHeight="true" outlineLevel="0" collapsed="false">
      <c r="A17" s="17" t="s">
        <v>83</v>
      </c>
      <c r="B17" s="22" t="n">
        <v>21000</v>
      </c>
      <c r="D17" s="3" t="s">
        <v>84</v>
      </c>
    </row>
    <row r="18" customFormat="false" ht="15" hidden="false" customHeight="true" outlineLevel="0" collapsed="false">
      <c r="A18" s="17" t="s">
        <v>85</v>
      </c>
      <c r="B18" s="21" t="n">
        <v>0.0075</v>
      </c>
      <c r="D18" s="3" t="s">
        <v>86</v>
      </c>
    </row>
    <row r="19" customFormat="false" ht="15" hidden="false" customHeight="true" outlineLevel="0" collapsed="false">
      <c r="A19" s="17" t="s">
        <v>87</v>
      </c>
      <c r="B19" s="21" t="n">
        <v>0.0325</v>
      </c>
    </row>
    <row r="20" customFormat="false" ht="15" hidden="false" customHeight="true" outlineLevel="0" collapsed="false">
      <c r="A20" s="15" t="s">
        <v>88</v>
      </c>
      <c r="B20" s="16"/>
      <c r="C20" s="16"/>
      <c r="D20" s="16"/>
    </row>
    <row r="21" customFormat="false" ht="15" hidden="false" customHeight="true" outlineLevel="0" collapsed="false">
      <c r="A21" s="17" t="s">
        <v>89</v>
      </c>
      <c r="B21" s="23" t="s">
        <v>90</v>
      </c>
      <c r="D21" s="3" t="s">
        <v>91</v>
      </c>
    </row>
    <row r="22" customFormat="false" ht="15" hidden="false" customHeight="true" outlineLevel="0" collapsed="false">
      <c r="A22" s="17" t="s">
        <v>92</v>
      </c>
      <c r="B22" s="22" t="n">
        <v>0</v>
      </c>
    </row>
    <row r="23" customFormat="false" ht="15" hidden="false" customHeight="true" outlineLevel="0" collapsed="false">
      <c r="A23" s="17" t="s">
        <v>93</v>
      </c>
      <c r="B23" s="22" t="n">
        <v>0</v>
      </c>
    </row>
    <row r="24" customFormat="false" ht="15" hidden="false" customHeight="true" outlineLevel="0" collapsed="false">
      <c r="A24" s="17" t="s">
        <v>94</v>
      </c>
      <c r="B24" s="22" t="n">
        <v>7501</v>
      </c>
    </row>
    <row r="25" customFormat="false" ht="15" hidden="false" customHeight="true" outlineLevel="0" collapsed="false">
      <c r="A25" s="17" t="s">
        <v>95</v>
      </c>
      <c r="B25" s="22" t="n">
        <v>175</v>
      </c>
    </row>
    <row r="26" customFormat="false" ht="15" hidden="false" customHeight="true" outlineLevel="0" collapsed="false">
      <c r="A26" s="17" t="s">
        <v>96</v>
      </c>
      <c r="B26" s="22" t="n">
        <v>10001</v>
      </c>
    </row>
    <row r="27" customFormat="false" ht="15" hidden="false" customHeight="true" outlineLevel="0" collapsed="false">
      <c r="A27" s="17" t="s">
        <v>97</v>
      </c>
      <c r="B27" s="22" t="n">
        <v>200</v>
      </c>
    </row>
    <row r="28" customFormat="false" ht="15" hidden="false" customHeight="true" outlineLevel="0" collapsed="false">
      <c r="A28" s="17" t="s">
        <v>98</v>
      </c>
      <c r="B28" s="22" t="n">
        <v>300</v>
      </c>
      <c r="D28" s="3" t="s">
        <v>99</v>
      </c>
    </row>
    <row r="30" customFormat="false" ht="15" hidden="false" customHeight="true" outlineLevel="0" collapsed="false">
      <c r="A30" s="15" t="s">
        <v>100</v>
      </c>
      <c r="B30" s="16"/>
      <c r="C30" s="16"/>
      <c r="D30" s="16"/>
    </row>
    <row r="31" customFormat="false" ht="15" hidden="false" customHeight="true" outlineLevel="0" collapsed="false">
      <c r="A31" s="17" t="s">
        <v>101</v>
      </c>
      <c r="B31" s="24" t="n">
        <f aca="false">DAY(EOMONTH(Settings!$B$6,0))</f>
        <v>30</v>
      </c>
    </row>
    <row r="32" customFormat="false" ht="15" hidden="false" customHeight="true" outlineLevel="0" collapsed="false">
      <c r="A32" s="17" t="s">
        <v>102</v>
      </c>
      <c r="B32" s="17" t="str">
        <f aca="false">TEXT(Settings!$B$6,"mmm-yyyy")</f>
        <v>Sep-2026</v>
      </c>
    </row>
  </sheetData>
  <mergeCells count="1">
    <mergeCell ref="B5:D5"/>
  </mergeCells>
  <dataValidations count="2">
    <dataValidation allowBlank="true" errorStyle="stop" operator="between" showDropDown="false" showErrorMessage="false" showInputMessage="false" sqref="B12" type="list">
      <formula1>"Y,N"</formula1>
      <formula2>0</formula2>
    </dataValidation>
    <dataValidation allowBlank="true" errorStyle="stop" operator="between" showDropDown="false" showErrorMessage="false" showInputMessage="false" sqref="B13" type="list">
      <formula1>"Basic + DA,Code wages"</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T1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9"/>
    <col collapsed="false" customWidth="true" hidden="false" outlineLevel="0" max="2" min="2" style="1" width="22"/>
    <col collapsed="false" customWidth="true" hidden="false" outlineLevel="0" max="3" min="3" style="1" width="18"/>
    <col collapsed="false" customWidth="true" hidden="false" outlineLevel="0" max="4" min="4" style="1" width="13"/>
    <col collapsed="false" customWidth="true" hidden="false" outlineLevel="0" max="5" min="5" style="1" width="12"/>
    <col collapsed="false" customWidth="true" hidden="false" outlineLevel="0" max="6" min="6" style="1" width="14"/>
    <col collapsed="false" customWidth="true" hidden="false" outlineLevel="0" max="7" min="7" style="1" width="13"/>
    <col collapsed="false" customWidth="true" hidden="false" outlineLevel="0" max="9" min="8" style="1" width="12"/>
    <col collapsed="false" customWidth="true" hidden="false" outlineLevel="0" max="10" min="10" style="1" width="15"/>
    <col collapsed="false" customWidth="true" hidden="false" outlineLevel="0" max="11" min="11" style="1" width="13"/>
    <col collapsed="false" customWidth="true" hidden="false" outlineLevel="0" max="17" min="12" style="1" width="11"/>
    <col collapsed="false" customWidth="true" hidden="false" outlineLevel="0" max="18" min="18" style="1" width="12"/>
    <col collapsed="false" customWidth="true" hidden="false" outlineLevel="0" max="19" min="19" style="1" width="8"/>
    <col collapsed="false" customWidth="true" hidden="false" outlineLevel="0" max="20" min="20" style="1" width="10"/>
  </cols>
  <sheetData>
    <row r="1" customFormat="false" ht="21.75" hidden="false" customHeight="true" outlineLevel="0" collapsed="false">
      <c r="A1" s="13" t="s">
        <v>103</v>
      </c>
      <c r="T1" s="14" t="s">
        <v>58</v>
      </c>
    </row>
    <row r="2" customFormat="false" ht="15" hidden="false" customHeight="true" outlineLevel="0" collapsed="false">
      <c r="A2" s="3" t="s">
        <v>104</v>
      </c>
    </row>
    <row r="4" customFormat="false" ht="33.75" hidden="false" customHeight="true" outlineLevel="0" collapsed="false">
      <c r="A4" s="25" t="s">
        <v>105</v>
      </c>
      <c r="B4" s="26" t="s">
        <v>106</v>
      </c>
      <c r="C4" s="26" t="s">
        <v>107</v>
      </c>
      <c r="D4" s="26" t="s">
        <v>108</v>
      </c>
      <c r="E4" s="26" t="s">
        <v>109</v>
      </c>
      <c r="F4" s="26" t="s">
        <v>110</v>
      </c>
      <c r="G4" s="26" t="s">
        <v>111</v>
      </c>
      <c r="H4" s="26" t="s">
        <v>112</v>
      </c>
      <c r="I4" s="26" t="s">
        <v>113</v>
      </c>
      <c r="J4" s="26" t="s">
        <v>114</v>
      </c>
      <c r="K4" s="26" t="s">
        <v>115</v>
      </c>
      <c r="L4" s="26" t="s">
        <v>116</v>
      </c>
      <c r="M4" s="26" t="s">
        <v>117</v>
      </c>
      <c r="N4" s="26" t="s">
        <v>118</v>
      </c>
      <c r="O4" s="26" t="s">
        <v>119</v>
      </c>
      <c r="P4" s="26" t="s">
        <v>120</v>
      </c>
      <c r="Q4" s="26" t="s">
        <v>121</v>
      </c>
      <c r="R4" s="26" t="s">
        <v>122</v>
      </c>
      <c r="S4" s="26" t="s">
        <v>123</v>
      </c>
      <c r="T4" s="26" t="s">
        <v>124</v>
      </c>
    </row>
    <row r="5" customFormat="false" ht="15" hidden="false" customHeight="true" outlineLevel="0" collapsed="false">
      <c r="A5" s="23" t="s">
        <v>125</v>
      </c>
      <c r="B5" s="23" t="s">
        <v>126</v>
      </c>
      <c r="C5" s="23" t="s">
        <v>127</v>
      </c>
      <c r="D5" s="23" t="s">
        <v>128</v>
      </c>
      <c r="E5" s="19" t="n">
        <v>43252</v>
      </c>
      <c r="F5" s="27" t="s">
        <v>129</v>
      </c>
      <c r="G5" s="27"/>
      <c r="H5" s="23" t="s">
        <v>130</v>
      </c>
      <c r="I5" s="23" t="s">
        <v>131</v>
      </c>
      <c r="J5" s="27" t="s">
        <v>132</v>
      </c>
      <c r="K5" s="23" t="s">
        <v>133</v>
      </c>
      <c r="L5" s="22" t="n">
        <v>42000</v>
      </c>
      <c r="M5" s="22" t="n">
        <v>0</v>
      </c>
      <c r="N5" s="22" t="n">
        <v>21000</v>
      </c>
      <c r="O5" s="22" t="n">
        <v>1600</v>
      </c>
      <c r="P5" s="22" t="n">
        <v>18400</v>
      </c>
      <c r="Q5" s="22" t="n">
        <v>2000</v>
      </c>
      <c r="R5" s="28" t="n">
        <f aca="false">IF(B5="","",SUM(L5:Q5))</f>
        <v>85000</v>
      </c>
      <c r="S5" s="22" t="s">
        <v>74</v>
      </c>
      <c r="T5" s="22" t="n">
        <v>6500</v>
      </c>
    </row>
    <row r="6" customFormat="false" ht="15" hidden="false" customHeight="true" outlineLevel="0" collapsed="false">
      <c r="A6" s="23" t="s">
        <v>134</v>
      </c>
      <c r="B6" s="23" t="s">
        <v>135</v>
      </c>
      <c r="C6" s="23" t="s">
        <v>136</v>
      </c>
      <c r="D6" s="23" t="s">
        <v>137</v>
      </c>
      <c r="E6" s="19" t="n">
        <v>44298</v>
      </c>
      <c r="F6" s="27" t="s">
        <v>138</v>
      </c>
      <c r="G6" s="27"/>
      <c r="H6" s="23" t="s">
        <v>139</v>
      </c>
      <c r="I6" s="23" t="s">
        <v>140</v>
      </c>
      <c r="J6" s="27" t="s">
        <v>141</v>
      </c>
      <c r="K6" s="23" t="s">
        <v>142</v>
      </c>
      <c r="L6" s="22" t="n">
        <v>18500</v>
      </c>
      <c r="M6" s="22" t="n">
        <v>0</v>
      </c>
      <c r="N6" s="22" t="n">
        <v>9250</v>
      </c>
      <c r="O6" s="22" t="n">
        <v>1600</v>
      </c>
      <c r="P6" s="22" t="n">
        <v>5650</v>
      </c>
      <c r="Q6" s="22" t="n">
        <v>0</v>
      </c>
      <c r="R6" s="28" t="n">
        <f aca="false">IF(B6="","",SUM(L6:Q6))</f>
        <v>35000</v>
      </c>
      <c r="S6" s="22" t="s">
        <v>74</v>
      </c>
      <c r="T6" s="22" t="n">
        <v>0</v>
      </c>
    </row>
    <row r="7" customFormat="false" ht="15" hidden="false" customHeight="true" outlineLevel="0" collapsed="false">
      <c r="A7" s="23" t="s">
        <v>143</v>
      </c>
      <c r="B7" s="23" t="s">
        <v>144</v>
      </c>
      <c r="C7" s="23" t="s">
        <v>145</v>
      </c>
      <c r="D7" s="23" t="s">
        <v>128</v>
      </c>
      <c r="E7" s="19" t="n">
        <v>44564</v>
      </c>
      <c r="F7" s="27" t="s">
        <v>146</v>
      </c>
      <c r="G7" s="27" t="s">
        <v>147</v>
      </c>
      <c r="H7" s="23"/>
      <c r="I7" s="23" t="s">
        <v>148</v>
      </c>
      <c r="J7" s="27" t="s">
        <v>149</v>
      </c>
      <c r="K7" s="23" t="s">
        <v>150</v>
      </c>
      <c r="L7" s="22" t="n">
        <v>9800</v>
      </c>
      <c r="M7" s="22" t="n">
        <v>1200</v>
      </c>
      <c r="N7" s="22" t="n">
        <v>2500</v>
      </c>
      <c r="O7" s="22" t="n">
        <v>800</v>
      </c>
      <c r="P7" s="22" t="n">
        <v>2200</v>
      </c>
      <c r="Q7" s="22" t="n">
        <v>0</v>
      </c>
      <c r="R7" s="28" t="n">
        <f aca="false">IF(B7="","",SUM(L7:Q7))</f>
        <v>16500</v>
      </c>
      <c r="S7" s="22" t="s">
        <v>74</v>
      </c>
      <c r="T7" s="22" t="n">
        <v>0</v>
      </c>
    </row>
    <row r="8" customFormat="false" ht="15" hidden="false" customHeight="true" outlineLevel="0" collapsed="false">
      <c r="A8" s="23" t="s">
        <v>151</v>
      </c>
      <c r="B8" s="23" t="s">
        <v>152</v>
      </c>
      <c r="C8" s="23" t="s">
        <v>145</v>
      </c>
      <c r="D8" s="23" t="s">
        <v>128</v>
      </c>
      <c r="E8" s="19" t="n">
        <v>45124</v>
      </c>
      <c r="F8" s="27" t="s">
        <v>153</v>
      </c>
      <c r="G8" s="27" t="s">
        <v>154</v>
      </c>
      <c r="H8" s="23"/>
      <c r="I8" s="23" t="s">
        <v>131</v>
      </c>
      <c r="J8" s="27" t="s">
        <v>155</v>
      </c>
      <c r="K8" s="23" t="s">
        <v>133</v>
      </c>
      <c r="L8" s="22" t="n">
        <v>9400</v>
      </c>
      <c r="M8" s="22" t="n">
        <v>1200</v>
      </c>
      <c r="N8" s="22" t="n">
        <v>2400</v>
      </c>
      <c r="O8" s="22" t="n">
        <v>800</v>
      </c>
      <c r="P8" s="22" t="n">
        <v>1700</v>
      </c>
      <c r="Q8" s="22" t="n">
        <v>0</v>
      </c>
      <c r="R8" s="28" t="n">
        <f aca="false">IF(B8="","",SUM(L8:Q8))</f>
        <v>15500</v>
      </c>
      <c r="S8" s="22" t="s">
        <v>74</v>
      </c>
      <c r="T8" s="22" t="n">
        <v>0</v>
      </c>
    </row>
    <row r="9" customFormat="false" ht="15" hidden="false" customHeight="true" outlineLevel="0" collapsed="false">
      <c r="A9" s="23" t="s">
        <v>156</v>
      </c>
      <c r="B9" s="23" t="s">
        <v>157</v>
      </c>
      <c r="C9" s="23" t="s">
        <v>158</v>
      </c>
      <c r="D9" s="23" t="s">
        <v>159</v>
      </c>
      <c r="E9" s="19" t="n">
        <v>44075</v>
      </c>
      <c r="F9" s="27" t="s">
        <v>160</v>
      </c>
      <c r="G9" s="27" t="s">
        <v>161</v>
      </c>
      <c r="H9" s="23" t="s">
        <v>162</v>
      </c>
      <c r="I9" s="23" t="s">
        <v>163</v>
      </c>
      <c r="J9" s="27" t="s">
        <v>164</v>
      </c>
      <c r="K9" s="23" t="s">
        <v>165</v>
      </c>
      <c r="L9" s="22" t="n">
        <v>12500</v>
      </c>
      <c r="M9" s="22" t="n">
        <v>1200</v>
      </c>
      <c r="N9" s="22" t="n">
        <v>3500</v>
      </c>
      <c r="O9" s="22" t="n">
        <v>1000</v>
      </c>
      <c r="P9" s="22" t="n">
        <v>1300</v>
      </c>
      <c r="Q9" s="22" t="n">
        <v>0</v>
      </c>
      <c r="R9" s="28" t="n">
        <f aca="false">IF(B9="","",SUM(L9:Q9))</f>
        <v>19500</v>
      </c>
      <c r="S9" s="22" t="s">
        <v>74</v>
      </c>
      <c r="T9" s="22" t="n">
        <v>0</v>
      </c>
    </row>
    <row r="10" customFormat="false" ht="15" hidden="false" customHeight="true" outlineLevel="0" collapsed="false">
      <c r="A10" s="23" t="s">
        <v>166</v>
      </c>
      <c r="B10" s="23" t="s">
        <v>167</v>
      </c>
      <c r="C10" s="23" t="s">
        <v>168</v>
      </c>
      <c r="D10" s="23" t="s">
        <v>169</v>
      </c>
      <c r="E10" s="19" t="n">
        <v>45327</v>
      </c>
      <c r="F10" s="27" t="s">
        <v>170</v>
      </c>
      <c r="G10" s="27"/>
      <c r="H10" s="23" t="s">
        <v>171</v>
      </c>
      <c r="I10" s="23" t="s">
        <v>172</v>
      </c>
      <c r="J10" s="27" t="s">
        <v>173</v>
      </c>
      <c r="K10" s="23" t="s">
        <v>174</v>
      </c>
      <c r="L10" s="22" t="n">
        <v>20000</v>
      </c>
      <c r="M10" s="22" t="n">
        <v>0</v>
      </c>
      <c r="N10" s="22" t="n">
        <v>10000</v>
      </c>
      <c r="O10" s="22" t="n">
        <v>1600</v>
      </c>
      <c r="P10" s="22" t="n">
        <v>6400</v>
      </c>
      <c r="Q10" s="22" t="n">
        <v>0</v>
      </c>
      <c r="R10" s="28" t="n">
        <f aca="false">IF(B10="","",SUM(L10:Q10))</f>
        <v>38000</v>
      </c>
      <c r="S10" s="22" t="s">
        <v>74</v>
      </c>
      <c r="T10" s="22" t="n">
        <v>0</v>
      </c>
    </row>
    <row r="11" customFormat="false" ht="15" hidden="false" customHeight="true" outlineLevel="0" collapsed="false">
      <c r="A11" s="23" t="s">
        <v>175</v>
      </c>
      <c r="B11" s="23" t="s">
        <v>176</v>
      </c>
      <c r="C11" s="23" t="s">
        <v>177</v>
      </c>
      <c r="D11" s="23" t="s">
        <v>169</v>
      </c>
      <c r="E11" s="19" t="n">
        <v>43789</v>
      </c>
      <c r="F11" s="27" t="s">
        <v>178</v>
      </c>
      <c r="G11" s="27" t="s">
        <v>179</v>
      </c>
      <c r="H11" s="23"/>
      <c r="I11" s="23" t="s">
        <v>131</v>
      </c>
      <c r="J11" s="27" t="s">
        <v>180</v>
      </c>
      <c r="K11" s="23" t="s">
        <v>133</v>
      </c>
      <c r="L11" s="22" t="n">
        <v>8900</v>
      </c>
      <c r="M11" s="22" t="n">
        <v>1200</v>
      </c>
      <c r="N11" s="22" t="n">
        <v>2000</v>
      </c>
      <c r="O11" s="22" t="n">
        <v>0</v>
      </c>
      <c r="P11" s="22" t="n">
        <v>1400</v>
      </c>
      <c r="Q11" s="22" t="n">
        <v>500</v>
      </c>
      <c r="R11" s="28" t="n">
        <f aca="false">IF(B11="","",SUM(L11:Q11))</f>
        <v>14000</v>
      </c>
      <c r="S11" s="22" t="s">
        <v>74</v>
      </c>
      <c r="T11" s="22" t="n">
        <v>0</v>
      </c>
    </row>
    <row r="12" customFormat="false" ht="15" hidden="false" customHeight="true" outlineLevel="0" collapsed="false">
      <c r="A12" s="23" t="s">
        <v>181</v>
      </c>
      <c r="B12" s="23" t="s">
        <v>182</v>
      </c>
      <c r="C12" s="23" t="s">
        <v>183</v>
      </c>
      <c r="D12" s="23" t="s">
        <v>184</v>
      </c>
      <c r="E12" s="19" t="n">
        <v>45870</v>
      </c>
      <c r="F12" s="27"/>
      <c r="G12" s="27"/>
      <c r="H12" s="23" t="s">
        <v>185</v>
      </c>
      <c r="I12" s="23" t="s">
        <v>186</v>
      </c>
      <c r="J12" s="27" t="s">
        <v>187</v>
      </c>
      <c r="K12" s="23" t="s">
        <v>188</v>
      </c>
      <c r="L12" s="22" t="n">
        <v>55000</v>
      </c>
      <c r="M12" s="22" t="n">
        <v>0</v>
      </c>
      <c r="N12" s="22" t="n">
        <v>27500</v>
      </c>
      <c r="O12" s="22" t="n">
        <v>1600</v>
      </c>
      <c r="P12" s="22" t="n">
        <v>23900</v>
      </c>
      <c r="Q12" s="22" t="n">
        <v>5000</v>
      </c>
      <c r="R12" s="28" t="n">
        <f aca="false">IF(B12="","",SUM(L12:Q12))</f>
        <v>113000</v>
      </c>
      <c r="S12" s="22" t="s">
        <v>189</v>
      </c>
      <c r="T12" s="22" t="n">
        <v>12400</v>
      </c>
    </row>
    <row r="13" customFormat="false" ht="15" hidden="false" customHeight="true" outlineLevel="0" collapsed="false">
      <c r="A13" s="29"/>
      <c r="B13" s="29"/>
      <c r="C13" s="29"/>
      <c r="D13" s="29"/>
      <c r="E13" s="30"/>
      <c r="F13" s="29"/>
      <c r="G13" s="29"/>
      <c r="H13" s="29"/>
      <c r="I13" s="29"/>
      <c r="J13" s="29"/>
      <c r="K13" s="29"/>
      <c r="L13" s="31"/>
      <c r="M13" s="31"/>
      <c r="N13" s="31"/>
      <c r="O13" s="31"/>
      <c r="P13" s="31"/>
      <c r="Q13" s="31"/>
      <c r="R13" s="28" t="str">
        <f aca="false">IF(B13="","",SUM(L13:Q13))</f>
        <v/>
      </c>
      <c r="S13" s="29"/>
      <c r="T13" s="31"/>
    </row>
    <row r="14" customFormat="false" ht="15" hidden="false" customHeight="true" outlineLevel="0" collapsed="false">
      <c r="A14" s="29"/>
      <c r="B14" s="29"/>
      <c r="C14" s="29"/>
      <c r="D14" s="29"/>
      <c r="E14" s="30"/>
      <c r="F14" s="29"/>
      <c r="G14" s="29"/>
      <c r="H14" s="29"/>
      <c r="I14" s="29"/>
      <c r="J14" s="29"/>
      <c r="K14" s="29"/>
      <c r="L14" s="31"/>
      <c r="M14" s="31"/>
      <c r="N14" s="31"/>
      <c r="O14" s="31"/>
      <c r="P14" s="31"/>
      <c r="Q14" s="31"/>
      <c r="R14" s="28" t="str">
        <f aca="false">IF(B14="","",SUM(L14:Q14))</f>
        <v/>
      </c>
      <c r="S14" s="29"/>
      <c r="T14" s="31"/>
    </row>
    <row r="15" customFormat="false" ht="15" hidden="false" customHeight="true" outlineLevel="0" collapsed="false">
      <c r="A15" s="29"/>
      <c r="B15" s="29"/>
      <c r="C15" s="29"/>
      <c r="D15" s="29"/>
      <c r="E15" s="30"/>
      <c r="F15" s="29"/>
      <c r="G15" s="29"/>
      <c r="H15" s="29"/>
      <c r="I15" s="29"/>
      <c r="J15" s="29"/>
      <c r="K15" s="29"/>
      <c r="L15" s="31"/>
      <c r="M15" s="31"/>
      <c r="N15" s="31"/>
      <c r="O15" s="31"/>
      <c r="P15" s="31"/>
      <c r="Q15" s="31"/>
      <c r="R15" s="28" t="str">
        <f aca="false">IF(B15="","",SUM(L15:Q15))</f>
        <v/>
      </c>
      <c r="S15" s="29"/>
      <c r="T15" s="31"/>
    </row>
    <row r="16" customFormat="false" ht="15" hidden="false" customHeight="true" outlineLevel="0" collapsed="false">
      <c r="A16" s="29"/>
      <c r="B16" s="29"/>
      <c r="C16" s="29"/>
      <c r="D16" s="29"/>
      <c r="E16" s="30"/>
      <c r="F16" s="29"/>
      <c r="G16" s="29"/>
      <c r="H16" s="29"/>
      <c r="I16" s="29"/>
      <c r="J16" s="29"/>
      <c r="K16" s="29"/>
      <c r="L16" s="31"/>
      <c r="M16" s="31"/>
      <c r="N16" s="31"/>
      <c r="O16" s="31"/>
      <c r="P16" s="31"/>
      <c r="Q16" s="31"/>
      <c r="R16" s="28" t="str">
        <f aca="false">IF(B16="","",SUM(L16:Q16))</f>
        <v/>
      </c>
      <c r="S16" s="29"/>
      <c r="T16" s="31"/>
    </row>
    <row r="17" customFormat="false" ht="15" hidden="false" customHeight="true" outlineLevel="0" collapsed="false">
      <c r="A17" s="29"/>
      <c r="B17" s="29"/>
      <c r="C17" s="29"/>
      <c r="D17" s="29"/>
      <c r="E17" s="30"/>
      <c r="F17" s="29"/>
      <c r="G17" s="29"/>
      <c r="H17" s="29"/>
      <c r="I17" s="29"/>
      <c r="J17" s="29"/>
      <c r="K17" s="29"/>
      <c r="L17" s="31"/>
      <c r="M17" s="31"/>
      <c r="N17" s="31"/>
      <c r="O17" s="31"/>
      <c r="P17" s="31"/>
      <c r="Q17" s="31"/>
      <c r="R17" s="28" t="str">
        <f aca="false">IF(B17="","",SUM(L17:Q17))</f>
        <v/>
      </c>
      <c r="S17" s="29"/>
      <c r="T17" s="31"/>
    </row>
    <row r="18" customFormat="false" ht="15" hidden="false" customHeight="true" outlineLevel="0" collapsed="false">
      <c r="A18" s="29"/>
      <c r="B18" s="29"/>
      <c r="C18" s="29"/>
      <c r="D18" s="29"/>
      <c r="E18" s="30"/>
      <c r="F18" s="29"/>
      <c r="G18" s="29"/>
      <c r="H18" s="29"/>
      <c r="I18" s="29"/>
      <c r="J18" s="29"/>
      <c r="K18" s="29"/>
      <c r="L18" s="31"/>
      <c r="M18" s="31"/>
      <c r="N18" s="31"/>
      <c r="O18" s="31"/>
      <c r="P18" s="31"/>
      <c r="Q18" s="31"/>
      <c r="R18" s="28" t="str">
        <f aca="false">IF(B18="","",SUM(L18:Q18))</f>
        <v/>
      </c>
      <c r="S18" s="29"/>
      <c r="T18" s="31"/>
    </row>
    <row r="19" customFormat="false" ht="15" hidden="false" customHeight="true" outlineLevel="0" collapsed="false">
      <c r="A19" s="29"/>
      <c r="B19" s="29"/>
      <c r="C19" s="29"/>
      <c r="D19" s="29"/>
      <c r="E19" s="30"/>
      <c r="F19" s="29"/>
      <c r="G19" s="29"/>
      <c r="H19" s="29"/>
      <c r="I19" s="29"/>
      <c r="J19" s="29"/>
      <c r="K19" s="29"/>
      <c r="L19" s="31"/>
      <c r="M19" s="31"/>
      <c r="N19" s="31"/>
      <c r="O19" s="31"/>
      <c r="P19" s="31"/>
      <c r="Q19" s="31"/>
      <c r="R19" s="28" t="str">
        <f aca="false">IF(B19="","",SUM(L19:Q19))</f>
        <v/>
      </c>
      <c r="S19" s="29"/>
      <c r="T19" s="31"/>
    </row>
    <row r="20" customFormat="false" ht="15" hidden="false" customHeight="true" outlineLevel="0" collapsed="false">
      <c r="A20" s="29"/>
      <c r="B20" s="29"/>
      <c r="C20" s="29"/>
      <c r="D20" s="29"/>
      <c r="E20" s="30"/>
      <c r="F20" s="29"/>
      <c r="G20" s="29"/>
      <c r="H20" s="29"/>
      <c r="I20" s="29"/>
      <c r="J20" s="29"/>
      <c r="K20" s="29"/>
      <c r="L20" s="31"/>
      <c r="M20" s="31"/>
      <c r="N20" s="31"/>
      <c r="O20" s="31"/>
      <c r="P20" s="31"/>
      <c r="Q20" s="31"/>
      <c r="R20" s="28" t="str">
        <f aca="false">IF(B20="","",SUM(L20:Q20))</f>
        <v/>
      </c>
      <c r="S20" s="29"/>
      <c r="T20" s="31"/>
    </row>
    <row r="21" customFormat="false" ht="15" hidden="false" customHeight="true" outlineLevel="0" collapsed="false">
      <c r="A21" s="29"/>
      <c r="B21" s="29"/>
      <c r="C21" s="29"/>
      <c r="D21" s="29"/>
      <c r="E21" s="30"/>
      <c r="F21" s="29"/>
      <c r="G21" s="29"/>
      <c r="H21" s="29"/>
      <c r="I21" s="29"/>
      <c r="J21" s="29"/>
      <c r="K21" s="29"/>
      <c r="L21" s="31"/>
      <c r="M21" s="31"/>
      <c r="N21" s="31"/>
      <c r="O21" s="31"/>
      <c r="P21" s="31"/>
      <c r="Q21" s="31"/>
      <c r="R21" s="28" t="str">
        <f aca="false">IF(B21="","",SUM(L21:Q21))</f>
        <v/>
      </c>
      <c r="S21" s="29"/>
      <c r="T21" s="31"/>
    </row>
    <row r="22" customFormat="false" ht="15" hidden="false" customHeight="true" outlineLevel="0" collapsed="false">
      <c r="A22" s="29"/>
      <c r="B22" s="29"/>
      <c r="C22" s="29"/>
      <c r="D22" s="29"/>
      <c r="E22" s="30"/>
      <c r="F22" s="29"/>
      <c r="G22" s="29"/>
      <c r="H22" s="29"/>
      <c r="I22" s="29"/>
      <c r="J22" s="29"/>
      <c r="K22" s="29"/>
      <c r="L22" s="31"/>
      <c r="M22" s="31"/>
      <c r="N22" s="31"/>
      <c r="O22" s="31"/>
      <c r="P22" s="31"/>
      <c r="Q22" s="31"/>
      <c r="R22" s="28" t="str">
        <f aca="false">IF(B22="","",SUM(L22:Q22))</f>
        <v/>
      </c>
      <c r="S22" s="29"/>
      <c r="T22" s="31"/>
    </row>
    <row r="23" customFormat="false" ht="15" hidden="false" customHeight="true" outlineLevel="0" collapsed="false">
      <c r="A23" s="29"/>
      <c r="B23" s="29"/>
      <c r="C23" s="29"/>
      <c r="D23" s="29"/>
      <c r="E23" s="30"/>
      <c r="F23" s="29"/>
      <c r="G23" s="29"/>
      <c r="H23" s="29"/>
      <c r="I23" s="29"/>
      <c r="J23" s="29"/>
      <c r="K23" s="29"/>
      <c r="L23" s="31"/>
      <c r="M23" s="31"/>
      <c r="N23" s="31"/>
      <c r="O23" s="31"/>
      <c r="P23" s="31"/>
      <c r="Q23" s="31"/>
      <c r="R23" s="28" t="str">
        <f aca="false">IF(B23="","",SUM(L23:Q23))</f>
        <v/>
      </c>
      <c r="S23" s="29"/>
      <c r="T23" s="31"/>
    </row>
    <row r="24" customFormat="false" ht="15" hidden="false" customHeight="true" outlineLevel="0" collapsed="false">
      <c r="A24" s="29"/>
      <c r="B24" s="29"/>
      <c r="C24" s="29"/>
      <c r="D24" s="29"/>
      <c r="E24" s="30"/>
      <c r="F24" s="29"/>
      <c r="G24" s="29"/>
      <c r="H24" s="29"/>
      <c r="I24" s="29"/>
      <c r="J24" s="29"/>
      <c r="K24" s="29"/>
      <c r="L24" s="31"/>
      <c r="M24" s="31"/>
      <c r="N24" s="31"/>
      <c r="O24" s="31"/>
      <c r="P24" s="31"/>
      <c r="Q24" s="31"/>
      <c r="R24" s="28" t="str">
        <f aca="false">IF(B24="","",SUM(L24:Q24))</f>
        <v/>
      </c>
      <c r="S24" s="29"/>
      <c r="T24" s="31"/>
    </row>
    <row r="25" customFormat="false" ht="15" hidden="false" customHeight="true" outlineLevel="0" collapsed="false">
      <c r="A25" s="29"/>
      <c r="B25" s="29"/>
      <c r="C25" s="29"/>
      <c r="D25" s="29"/>
      <c r="E25" s="30"/>
      <c r="F25" s="29"/>
      <c r="G25" s="29"/>
      <c r="H25" s="29"/>
      <c r="I25" s="29"/>
      <c r="J25" s="29"/>
      <c r="K25" s="29"/>
      <c r="L25" s="31"/>
      <c r="M25" s="31"/>
      <c r="N25" s="31"/>
      <c r="O25" s="31"/>
      <c r="P25" s="31"/>
      <c r="Q25" s="31"/>
      <c r="R25" s="28" t="str">
        <f aca="false">IF(B25="","",SUM(L25:Q25))</f>
        <v/>
      </c>
      <c r="S25" s="29"/>
      <c r="T25" s="31"/>
    </row>
    <row r="26" customFormat="false" ht="15" hidden="false" customHeight="true" outlineLevel="0" collapsed="false">
      <c r="A26" s="29"/>
      <c r="B26" s="29"/>
      <c r="C26" s="29"/>
      <c r="D26" s="29"/>
      <c r="E26" s="30"/>
      <c r="F26" s="29"/>
      <c r="G26" s="29"/>
      <c r="H26" s="29"/>
      <c r="I26" s="29"/>
      <c r="J26" s="29"/>
      <c r="K26" s="29"/>
      <c r="L26" s="31"/>
      <c r="M26" s="31"/>
      <c r="N26" s="31"/>
      <c r="O26" s="31"/>
      <c r="P26" s="31"/>
      <c r="Q26" s="31"/>
      <c r="R26" s="28" t="str">
        <f aca="false">IF(B26="","",SUM(L26:Q26))</f>
        <v/>
      </c>
      <c r="S26" s="29"/>
      <c r="T26" s="31"/>
    </row>
    <row r="27" customFormat="false" ht="15" hidden="false" customHeight="true" outlineLevel="0" collapsed="false">
      <c r="A27" s="29"/>
      <c r="B27" s="29"/>
      <c r="C27" s="29"/>
      <c r="D27" s="29"/>
      <c r="E27" s="30"/>
      <c r="F27" s="29"/>
      <c r="G27" s="29"/>
      <c r="H27" s="29"/>
      <c r="I27" s="29"/>
      <c r="J27" s="29"/>
      <c r="K27" s="29"/>
      <c r="L27" s="31"/>
      <c r="M27" s="31"/>
      <c r="N27" s="31"/>
      <c r="O27" s="31"/>
      <c r="P27" s="31"/>
      <c r="Q27" s="31"/>
      <c r="R27" s="28" t="str">
        <f aca="false">IF(B27="","",SUM(L27:Q27))</f>
        <v/>
      </c>
      <c r="S27" s="29"/>
      <c r="T27" s="31"/>
    </row>
    <row r="28" customFormat="false" ht="15" hidden="false" customHeight="true" outlineLevel="0" collapsed="false">
      <c r="A28" s="29"/>
      <c r="B28" s="29"/>
      <c r="C28" s="29"/>
      <c r="D28" s="29"/>
      <c r="E28" s="30"/>
      <c r="F28" s="29"/>
      <c r="G28" s="29"/>
      <c r="H28" s="29"/>
      <c r="I28" s="29"/>
      <c r="J28" s="29"/>
      <c r="K28" s="29"/>
      <c r="L28" s="31"/>
      <c r="M28" s="31"/>
      <c r="N28" s="31"/>
      <c r="O28" s="31"/>
      <c r="P28" s="31"/>
      <c r="Q28" s="31"/>
      <c r="R28" s="28" t="str">
        <f aca="false">IF(B28="","",SUM(L28:Q28))</f>
        <v/>
      </c>
      <c r="S28" s="29"/>
      <c r="T28" s="31"/>
    </row>
    <row r="29" customFormat="false" ht="15" hidden="false" customHeight="true" outlineLevel="0" collapsed="false">
      <c r="A29" s="29"/>
      <c r="B29" s="29"/>
      <c r="C29" s="29"/>
      <c r="D29" s="29"/>
      <c r="E29" s="30"/>
      <c r="F29" s="29"/>
      <c r="G29" s="29"/>
      <c r="H29" s="29"/>
      <c r="I29" s="29"/>
      <c r="J29" s="29"/>
      <c r="K29" s="29"/>
      <c r="L29" s="31"/>
      <c r="M29" s="31"/>
      <c r="N29" s="31"/>
      <c r="O29" s="31"/>
      <c r="P29" s="31"/>
      <c r="Q29" s="31"/>
      <c r="R29" s="28" t="str">
        <f aca="false">IF(B29="","",SUM(L29:Q29))</f>
        <v/>
      </c>
      <c r="S29" s="29"/>
      <c r="T29" s="31"/>
    </row>
    <row r="30" customFormat="false" ht="15" hidden="false" customHeight="true" outlineLevel="0" collapsed="false">
      <c r="A30" s="29"/>
      <c r="B30" s="29"/>
      <c r="C30" s="29"/>
      <c r="D30" s="29"/>
      <c r="E30" s="30"/>
      <c r="F30" s="29"/>
      <c r="G30" s="29"/>
      <c r="H30" s="29"/>
      <c r="I30" s="29"/>
      <c r="J30" s="29"/>
      <c r="K30" s="29"/>
      <c r="L30" s="31"/>
      <c r="M30" s="31"/>
      <c r="N30" s="31"/>
      <c r="O30" s="31"/>
      <c r="P30" s="31"/>
      <c r="Q30" s="31"/>
      <c r="R30" s="28" t="str">
        <f aca="false">IF(B30="","",SUM(L30:Q30))</f>
        <v/>
      </c>
      <c r="S30" s="29"/>
      <c r="T30" s="31"/>
    </row>
    <row r="31" customFormat="false" ht="15" hidden="false" customHeight="true" outlineLevel="0" collapsed="false">
      <c r="A31" s="29"/>
      <c r="B31" s="29"/>
      <c r="C31" s="29"/>
      <c r="D31" s="29"/>
      <c r="E31" s="30"/>
      <c r="F31" s="29"/>
      <c r="G31" s="29"/>
      <c r="H31" s="29"/>
      <c r="I31" s="29"/>
      <c r="J31" s="29"/>
      <c r="K31" s="29"/>
      <c r="L31" s="31"/>
      <c r="M31" s="31"/>
      <c r="N31" s="31"/>
      <c r="O31" s="31"/>
      <c r="P31" s="31"/>
      <c r="Q31" s="31"/>
      <c r="R31" s="28" t="str">
        <f aca="false">IF(B31="","",SUM(L31:Q31))</f>
        <v/>
      </c>
      <c r="S31" s="29"/>
      <c r="T31" s="31"/>
    </row>
    <row r="32" customFormat="false" ht="15" hidden="false" customHeight="true" outlineLevel="0" collapsed="false">
      <c r="A32" s="29"/>
      <c r="B32" s="29"/>
      <c r="C32" s="29"/>
      <c r="D32" s="29"/>
      <c r="E32" s="30"/>
      <c r="F32" s="29"/>
      <c r="G32" s="29"/>
      <c r="H32" s="29"/>
      <c r="I32" s="29"/>
      <c r="J32" s="29"/>
      <c r="K32" s="29"/>
      <c r="L32" s="31"/>
      <c r="M32" s="31"/>
      <c r="N32" s="31"/>
      <c r="O32" s="31"/>
      <c r="P32" s="31"/>
      <c r="Q32" s="31"/>
      <c r="R32" s="28" t="str">
        <f aca="false">IF(B32="","",SUM(L32:Q32))</f>
        <v/>
      </c>
      <c r="S32" s="29"/>
      <c r="T32" s="31"/>
    </row>
    <row r="33" customFormat="false" ht="15" hidden="false" customHeight="true" outlineLevel="0" collapsed="false">
      <c r="A33" s="29"/>
      <c r="B33" s="29"/>
      <c r="C33" s="29"/>
      <c r="D33" s="29"/>
      <c r="E33" s="30"/>
      <c r="F33" s="29"/>
      <c r="G33" s="29"/>
      <c r="H33" s="29"/>
      <c r="I33" s="29"/>
      <c r="J33" s="29"/>
      <c r="K33" s="29"/>
      <c r="L33" s="31"/>
      <c r="M33" s="31"/>
      <c r="N33" s="31"/>
      <c r="O33" s="31"/>
      <c r="P33" s="31"/>
      <c r="Q33" s="31"/>
      <c r="R33" s="28" t="str">
        <f aca="false">IF(B33="","",SUM(L33:Q33))</f>
        <v/>
      </c>
      <c r="S33" s="29"/>
      <c r="T33" s="31"/>
    </row>
    <row r="34" customFormat="false" ht="15" hidden="false" customHeight="true" outlineLevel="0" collapsed="false">
      <c r="A34" s="29"/>
      <c r="B34" s="29"/>
      <c r="C34" s="29"/>
      <c r="D34" s="29"/>
      <c r="E34" s="30"/>
      <c r="F34" s="29"/>
      <c r="G34" s="29"/>
      <c r="H34" s="29"/>
      <c r="I34" s="29"/>
      <c r="J34" s="29"/>
      <c r="K34" s="29"/>
      <c r="L34" s="31"/>
      <c r="M34" s="31"/>
      <c r="N34" s="31"/>
      <c r="O34" s="31"/>
      <c r="P34" s="31"/>
      <c r="Q34" s="31"/>
      <c r="R34" s="28" t="str">
        <f aca="false">IF(B34="","",SUM(L34:Q34))</f>
        <v/>
      </c>
      <c r="S34" s="29"/>
      <c r="T34" s="31"/>
    </row>
    <row r="35" customFormat="false" ht="15" hidden="false" customHeight="true" outlineLevel="0" collapsed="false">
      <c r="A35" s="29"/>
      <c r="B35" s="29"/>
      <c r="C35" s="29"/>
      <c r="D35" s="29"/>
      <c r="E35" s="30"/>
      <c r="F35" s="29"/>
      <c r="G35" s="29"/>
      <c r="H35" s="29"/>
      <c r="I35" s="29"/>
      <c r="J35" s="29"/>
      <c r="K35" s="29"/>
      <c r="L35" s="31"/>
      <c r="M35" s="31"/>
      <c r="N35" s="31"/>
      <c r="O35" s="31"/>
      <c r="P35" s="31"/>
      <c r="Q35" s="31"/>
      <c r="R35" s="28" t="str">
        <f aca="false">IF(B35="","",SUM(L35:Q35))</f>
        <v/>
      </c>
      <c r="S35" s="29"/>
      <c r="T35" s="31"/>
    </row>
    <row r="36" customFormat="false" ht="15" hidden="false" customHeight="true" outlineLevel="0" collapsed="false">
      <c r="A36" s="29"/>
      <c r="B36" s="29"/>
      <c r="C36" s="29"/>
      <c r="D36" s="29"/>
      <c r="E36" s="30"/>
      <c r="F36" s="29"/>
      <c r="G36" s="29"/>
      <c r="H36" s="29"/>
      <c r="I36" s="29"/>
      <c r="J36" s="29"/>
      <c r="K36" s="29"/>
      <c r="L36" s="31"/>
      <c r="M36" s="31"/>
      <c r="N36" s="31"/>
      <c r="O36" s="31"/>
      <c r="P36" s="31"/>
      <c r="Q36" s="31"/>
      <c r="R36" s="28" t="str">
        <f aca="false">IF(B36="","",SUM(L36:Q36))</f>
        <v/>
      </c>
      <c r="S36" s="29"/>
      <c r="T36" s="31"/>
    </row>
    <row r="37" customFormat="false" ht="15" hidden="false" customHeight="true" outlineLevel="0" collapsed="false">
      <c r="A37" s="29"/>
      <c r="B37" s="29"/>
      <c r="C37" s="29"/>
      <c r="D37" s="29"/>
      <c r="E37" s="30"/>
      <c r="F37" s="29"/>
      <c r="G37" s="29"/>
      <c r="H37" s="29"/>
      <c r="I37" s="29"/>
      <c r="J37" s="29"/>
      <c r="K37" s="29"/>
      <c r="L37" s="31"/>
      <c r="M37" s="31"/>
      <c r="N37" s="31"/>
      <c r="O37" s="31"/>
      <c r="P37" s="31"/>
      <c r="Q37" s="31"/>
      <c r="R37" s="28" t="str">
        <f aca="false">IF(B37="","",SUM(L37:Q37))</f>
        <v/>
      </c>
      <c r="S37" s="29"/>
      <c r="T37" s="31"/>
    </row>
    <row r="38" customFormat="false" ht="15" hidden="false" customHeight="true" outlineLevel="0" collapsed="false">
      <c r="A38" s="29"/>
      <c r="B38" s="29"/>
      <c r="C38" s="29"/>
      <c r="D38" s="29"/>
      <c r="E38" s="30"/>
      <c r="F38" s="29"/>
      <c r="G38" s="29"/>
      <c r="H38" s="29"/>
      <c r="I38" s="29"/>
      <c r="J38" s="29"/>
      <c r="K38" s="29"/>
      <c r="L38" s="31"/>
      <c r="M38" s="31"/>
      <c r="N38" s="31"/>
      <c r="O38" s="31"/>
      <c r="P38" s="31"/>
      <c r="Q38" s="31"/>
      <c r="R38" s="28" t="str">
        <f aca="false">IF(B38="","",SUM(L38:Q38))</f>
        <v/>
      </c>
      <c r="S38" s="29"/>
      <c r="T38" s="31"/>
    </row>
    <row r="39" customFormat="false" ht="15" hidden="false" customHeight="true" outlineLevel="0" collapsed="false">
      <c r="A39" s="29"/>
      <c r="B39" s="29"/>
      <c r="C39" s="29"/>
      <c r="D39" s="29"/>
      <c r="E39" s="30"/>
      <c r="F39" s="29"/>
      <c r="G39" s="29"/>
      <c r="H39" s="29"/>
      <c r="I39" s="29"/>
      <c r="J39" s="29"/>
      <c r="K39" s="29"/>
      <c r="L39" s="31"/>
      <c r="M39" s="31"/>
      <c r="N39" s="31"/>
      <c r="O39" s="31"/>
      <c r="P39" s="31"/>
      <c r="Q39" s="31"/>
      <c r="R39" s="28" t="str">
        <f aca="false">IF(B39="","",SUM(L39:Q39))</f>
        <v/>
      </c>
      <c r="S39" s="29"/>
      <c r="T39" s="31"/>
    </row>
    <row r="40" customFormat="false" ht="15" hidden="false" customHeight="true" outlineLevel="0" collapsed="false">
      <c r="A40" s="29"/>
      <c r="B40" s="29"/>
      <c r="C40" s="29"/>
      <c r="D40" s="29"/>
      <c r="E40" s="30"/>
      <c r="F40" s="29"/>
      <c r="G40" s="29"/>
      <c r="H40" s="29"/>
      <c r="I40" s="29"/>
      <c r="J40" s="29"/>
      <c r="K40" s="29"/>
      <c r="L40" s="31"/>
      <c r="M40" s="31"/>
      <c r="N40" s="31"/>
      <c r="O40" s="31"/>
      <c r="P40" s="31"/>
      <c r="Q40" s="31"/>
      <c r="R40" s="28" t="str">
        <f aca="false">IF(B40="","",SUM(L40:Q40))</f>
        <v/>
      </c>
      <c r="S40" s="29"/>
      <c r="T40" s="31"/>
    </row>
    <row r="41" customFormat="false" ht="15" hidden="false" customHeight="true" outlineLevel="0" collapsed="false">
      <c r="A41" s="29"/>
      <c r="B41" s="29"/>
      <c r="C41" s="29"/>
      <c r="D41" s="29"/>
      <c r="E41" s="30"/>
      <c r="F41" s="29"/>
      <c r="G41" s="29"/>
      <c r="H41" s="29"/>
      <c r="I41" s="29"/>
      <c r="J41" s="29"/>
      <c r="K41" s="29"/>
      <c r="L41" s="31"/>
      <c r="M41" s="31"/>
      <c r="N41" s="31"/>
      <c r="O41" s="31"/>
      <c r="P41" s="31"/>
      <c r="Q41" s="31"/>
      <c r="R41" s="28" t="str">
        <f aca="false">IF(B41="","",SUM(L41:Q41))</f>
        <v/>
      </c>
      <c r="S41" s="29"/>
      <c r="T41" s="31"/>
    </row>
    <row r="42" customFormat="false" ht="15" hidden="false" customHeight="true" outlineLevel="0" collapsed="false">
      <c r="A42" s="29"/>
      <c r="B42" s="29"/>
      <c r="C42" s="29"/>
      <c r="D42" s="29"/>
      <c r="E42" s="30"/>
      <c r="F42" s="29"/>
      <c r="G42" s="29"/>
      <c r="H42" s="29"/>
      <c r="I42" s="29"/>
      <c r="J42" s="29"/>
      <c r="K42" s="29"/>
      <c r="L42" s="31"/>
      <c r="M42" s="31"/>
      <c r="N42" s="31"/>
      <c r="O42" s="31"/>
      <c r="P42" s="31"/>
      <c r="Q42" s="31"/>
      <c r="R42" s="28" t="str">
        <f aca="false">IF(B42="","",SUM(L42:Q42))</f>
        <v/>
      </c>
      <c r="S42" s="29"/>
      <c r="T42" s="31"/>
    </row>
    <row r="43" customFormat="false" ht="15" hidden="false" customHeight="true" outlineLevel="0" collapsed="false">
      <c r="A43" s="29"/>
      <c r="B43" s="29"/>
      <c r="C43" s="29"/>
      <c r="D43" s="29"/>
      <c r="E43" s="30"/>
      <c r="F43" s="29"/>
      <c r="G43" s="29"/>
      <c r="H43" s="29"/>
      <c r="I43" s="29"/>
      <c r="J43" s="29"/>
      <c r="K43" s="29"/>
      <c r="L43" s="31"/>
      <c r="M43" s="31"/>
      <c r="N43" s="31"/>
      <c r="O43" s="31"/>
      <c r="P43" s="31"/>
      <c r="Q43" s="31"/>
      <c r="R43" s="28" t="str">
        <f aca="false">IF(B43="","",SUM(L43:Q43))</f>
        <v/>
      </c>
      <c r="S43" s="29"/>
      <c r="T43" s="31"/>
    </row>
    <row r="44" customFormat="false" ht="15" hidden="false" customHeight="true" outlineLevel="0" collapsed="false">
      <c r="A44" s="29"/>
      <c r="B44" s="29"/>
      <c r="C44" s="29"/>
      <c r="D44" s="29"/>
      <c r="E44" s="30"/>
      <c r="F44" s="29"/>
      <c r="G44" s="29"/>
      <c r="H44" s="29"/>
      <c r="I44" s="29"/>
      <c r="J44" s="29"/>
      <c r="K44" s="29"/>
      <c r="L44" s="31"/>
      <c r="M44" s="31"/>
      <c r="N44" s="31"/>
      <c r="O44" s="31"/>
      <c r="P44" s="31"/>
      <c r="Q44" s="31"/>
      <c r="R44" s="28" t="str">
        <f aca="false">IF(B44="","",SUM(L44:Q44))</f>
        <v/>
      </c>
      <c r="S44" s="29"/>
      <c r="T44" s="31"/>
    </row>
    <row r="45" customFormat="false" ht="15" hidden="false" customHeight="true" outlineLevel="0" collapsed="false">
      <c r="A45" s="29"/>
      <c r="B45" s="29"/>
      <c r="C45" s="29"/>
      <c r="D45" s="29"/>
      <c r="E45" s="30"/>
      <c r="F45" s="29"/>
      <c r="G45" s="29"/>
      <c r="H45" s="29"/>
      <c r="I45" s="29"/>
      <c r="J45" s="29"/>
      <c r="K45" s="29"/>
      <c r="L45" s="31"/>
      <c r="M45" s="31"/>
      <c r="N45" s="31"/>
      <c r="O45" s="31"/>
      <c r="P45" s="31"/>
      <c r="Q45" s="31"/>
      <c r="R45" s="28" t="str">
        <f aca="false">IF(B45="","",SUM(L45:Q45))</f>
        <v/>
      </c>
      <c r="S45" s="29"/>
      <c r="T45" s="31"/>
    </row>
    <row r="46" customFormat="false" ht="15" hidden="false" customHeight="true" outlineLevel="0" collapsed="false">
      <c r="A46" s="29"/>
      <c r="B46" s="29"/>
      <c r="C46" s="29"/>
      <c r="D46" s="29"/>
      <c r="E46" s="30"/>
      <c r="F46" s="29"/>
      <c r="G46" s="29"/>
      <c r="H46" s="29"/>
      <c r="I46" s="29"/>
      <c r="J46" s="29"/>
      <c r="K46" s="29"/>
      <c r="L46" s="31"/>
      <c r="M46" s="31"/>
      <c r="N46" s="31"/>
      <c r="O46" s="31"/>
      <c r="P46" s="31"/>
      <c r="Q46" s="31"/>
      <c r="R46" s="28" t="str">
        <f aca="false">IF(B46="","",SUM(L46:Q46))</f>
        <v/>
      </c>
      <c r="S46" s="29"/>
      <c r="T46" s="31"/>
    </row>
    <row r="47" customFormat="false" ht="15" hidden="false" customHeight="true" outlineLevel="0" collapsed="false">
      <c r="A47" s="29"/>
      <c r="B47" s="29"/>
      <c r="C47" s="29"/>
      <c r="D47" s="29"/>
      <c r="E47" s="30"/>
      <c r="F47" s="29"/>
      <c r="G47" s="29"/>
      <c r="H47" s="29"/>
      <c r="I47" s="29"/>
      <c r="J47" s="29"/>
      <c r="K47" s="29"/>
      <c r="L47" s="31"/>
      <c r="M47" s="31"/>
      <c r="N47" s="31"/>
      <c r="O47" s="31"/>
      <c r="P47" s="31"/>
      <c r="Q47" s="31"/>
      <c r="R47" s="28" t="str">
        <f aca="false">IF(B47="","",SUM(L47:Q47))</f>
        <v/>
      </c>
      <c r="S47" s="29"/>
      <c r="T47" s="31"/>
    </row>
    <row r="48" customFormat="false" ht="15" hidden="false" customHeight="true" outlineLevel="0" collapsed="false">
      <c r="A48" s="29"/>
      <c r="B48" s="29"/>
      <c r="C48" s="29"/>
      <c r="D48" s="29"/>
      <c r="E48" s="30"/>
      <c r="F48" s="29"/>
      <c r="G48" s="29"/>
      <c r="H48" s="29"/>
      <c r="I48" s="29"/>
      <c r="J48" s="29"/>
      <c r="K48" s="29"/>
      <c r="L48" s="31"/>
      <c r="M48" s="31"/>
      <c r="N48" s="31"/>
      <c r="O48" s="31"/>
      <c r="P48" s="31"/>
      <c r="Q48" s="31"/>
      <c r="R48" s="28" t="str">
        <f aca="false">IF(B48="","",SUM(L48:Q48))</f>
        <v/>
      </c>
      <c r="S48" s="29"/>
      <c r="T48" s="31"/>
    </row>
    <row r="49" customFormat="false" ht="15" hidden="false" customHeight="true" outlineLevel="0" collapsed="false">
      <c r="A49" s="29"/>
      <c r="B49" s="29"/>
      <c r="C49" s="29"/>
      <c r="D49" s="29"/>
      <c r="E49" s="30"/>
      <c r="F49" s="29"/>
      <c r="G49" s="29"/>
      <c r="H49" s="29"/>
      <c r="I49" s="29"/>
      <c r="J49" s="29"/>
      <c r="K49" s="29"/>
      <c r="L49" s="31"/>
      <c r="M49" s="31"/>
      <c r="N49" s="31"/>
      <c r="O49" s="31"/>
      <c r="P49" s="31"/>
      <c r="Q49" s="31"/>
      <c r="R49" s="28" t="str">
        <f aca="false">IF(B49="","",SUM(L49:Q49))</f>
        <v/>
      </c>
      <c r="S49" s="29"/>
      <c r="T49" s="31"/>
    </row>
    <row r="50" customFormat="false" ht="15" hidden="false" customHeight="true" outlineLevel="0" collapsed="false">
      <c r="A50" s="29"/>
      <c r="B50" s="29"/>
      <c r="C50" s="29"/>
      <c r="D50" s="29"/>
      <c r="E50" s="30"/>
      <c r="F50" s="29"/>
      <c r="G50" s="29"/>
      <c r="H50" s="29"/>
      <c r="I50" s="29"/>
      <c r="J50" s="29"/>
      <c r="K50" s="29"/>
      <c r="L50" s="31"/>
      <c r="M50" s="31"/>
      <c r="N50" s="31"/>
      <c r="O50" s="31"/>
      <c r="P50" s="31"/>
      <c r="Q50" s="31"/>
      <c r="R50" s="28" t="str">
        <f aca="false">IF(B50="","",SUM(L50:Q50))</f>
        <v/>
      </c>
      <c r="S50" s="29"/>
      <c r="T50" s="31"/>
    </row>
    <row r="51" customFormat="false" ht="15" hidden="false" customHeight="true" outlineLevel="0" collapsed="false">
      <c r="A51" s="29"/>
      <c r="B51" s="29"/>
      <c r="C51" s="29"/>
      <c r="D51" s="29"/>
      <c r="E51" s="30"/>
      <c r="F51" s="29"/>
      <c r="G51" s="29"/>
      <c r="H51" s="29"/>
      <c r="I51" s="29"/>
      <c r="J51" s="29"/>
      <c r="K51" s="29"/>
      <c r="L51" s="31"/>
      <c r="M51" s="31"/>
      <c r="N51" s="31"/>
      <c r="O51" s="31"/>
      <c r="P51" s="31"/>
      <c r="Q51" s="31"/>
      <c r="R51" s="28" t="str">
        <f aca="false">IF(B51="","",SUM(L51:Q51))</f>
        <v/>
      </c>
      <c r="S51" s="29"/>
      <c r="T51" s="31"/>
    </row>
    <row r="52" customFormat="false" ht="15" hidden="false" customHeight="true" outlineLevel="0" collapsed="false">
      <c r="A52" s="29"/>
      <c r="B52" s="29"/>
      <c r="C52" s="29"/>
      <c r="D52" s="29"/>
      <c r="E52" s="30"/>
      <c r="F52" s="29"/>
      <c r="G52" s="29"/>
      <c r="H52" s="29"/>
      <c r="I52" s="29"/>
      <c r="J52" s="29"/>
      <c r="K52" s="29"/>
      <c r="L52" s="31"/>
      <c r="M52" s="31"/>
      <c r="N52" s="31"/>
      <c r="O52" s="31"/>
      <c r="P52" s="31"/>
      <c r="Q52" s="31"/>
      <c r="R52" s="28" t="str">
        <f aca="false">IF(B52="","",SUM(L52:Q52))</f>
        <v/>
      </c>
      <c r="S52" s="29"/>
      <c r="T52" s="31"/>
    </row>
    <row r="53" customFormat="false" ht="15" hidden="false" customHeight="true" outlineLevel="0" collapsed="false">
      <c r="A53" s="29"/>
      <c r="B53" s="29"/>
      <c r="C53" s="29"/>
      <c r="D53" s="29"/>
      <c r="E53" s="30"/>
      <c r="F53" s="29"/>
      <c r="G53" s="29"/>
      <c r="H53" s="29"/>
      <c r="I53" s="29"/>
      <c r="J53" s="29"/>
      <c r="K53" s="29"/>
      <c r="L53" s="31"/>
      <c r="M53" s="31"/>
      <c r="N53" s="31"/>
      <c r="O53" s="31"/>
      <c r="P53" s="31"/>
      <c r="Q53" s="31"/>
      <c r="R53" s="28" t="str">
        <f aca="false">IF(B53="","",SUM(L53:Q53))</f>
        <v/>
      </c>
      <c r="S53" s="29"/>
      <c r="T53" s="31"/>
    </row>
    <row r="54" customFormat="false" ht="15" hidden="false" customHeight="true" outlineLevel="0" collapsed="false">
      <c r="A54" s="29"/>
      <c r="B54" s="29"/>
      <c r="C54" s="29"/>
      <c r="D54" s="29"/>
      <c r="E54" s="30"/>
      <c r="F54" s="29"/>
      <c r="G54" s="29"/>
      <c r="H54" s="29"/>
      <c r="I54" s="29"/>
      <c r="J54" s="29"/>
      <c r="K54" s="29"/>
      <c r="L54" s="31"/>
      <c r="M54" s="31"/>
      <c r="N54" s="31"/>
      <c r="O54" s="31"/>
      <c r="P54" s="31"/>
      <c r="Q54" s="31"/>
      <c r="R54" s="28" t="str">
        <f aca="false">IF(B54="","",SUM(L54:Q54))</f>
        <v/>
      </c>
      <c r="S54" s="29"/>
      <c r="T54" s="31"/>
    </row>
    <row r="55" customFormat="false" ht="15" hidden="false" customHeight="true" outlineLevel="0" collapsed="false">
      <c r="A55" s="29"/>
      <c r="B55" s="29"/>
      <c r="C55" s="29"/>
      <c r="D55" s="29"/>
      <c r="E55" s="30"/>
      <c r="F55" s="29"/>
      <c r="G55" s="29"/>
      <c r="H55" s="29"/>
      <c r="I55" s="29"/>
      <c r="J55" s="29"/>
      <c r="K55" s="29"/>
      <c r="L55" s="31"/>
      <c r="M55" s="31"/>
      <c r="N55" s="31"/>
      <c r="O55" s="31"/>
      <c r="P55" s="31"/>
      <c r="Q55" s="31"/>
      <c r="R55" s="28" t="str">
        <f aca="false">IF(B55="","",SUM(L55:Q55))</f>
        <v/>
      </c>
      <c r="S55" s="29"/>
      <c r="T55" s="31"/>
    </row>
    <row r="56" customFormat="false" ht="15" hidden="false" customHeight="true" outlineLevel="0" collapsed="false">
      <c r="A56" s="29"/>
      <c r="B56" s="29"/>
      <c r="C56" s="29"/>
      <c r="D56" s="29"/>
      <c r="E56" s="30"/>
      <c r="F56" s="29"/>
      <c r="G56" s="29"/>
      <c r="H56" s="29"/>
      <c r="I56" s="29"/>
      <c r="J56" s="29"/>
      <c r="K56" s="29"/>
      <c r="L56" s="31"/>
      <c r="M56" s="31"/>
      <c r="N56" s="31"/>
      <c r="O56" s="31"/>
      <c r="P56" s="31"/>
      <c r="Q56" s="31"/>
      <c r="R56" s="28" t="str">
        <f aca="false">IF(B56="","",SUM(L56:Q56))</f>
        <v/>
      </c>
      <c r="S56" s="29"/>
      <c r="T56" s="31"/>
    </row>
    <row r="57" customFormat="false" ht="15" hidden="false" customHeight="true" outlineLevel="0" collapsed="false">
      <c r="A57" s="29"/>
      <c r="B57" s="29"/>
      <c r="C57" s="29"/>
      <c r="D57" s="29"/>
      <c r="E57" s="30"/>
      <c r="F57" s="29"/>
      <c r="G57" s="29"/>
      <c r="H57" s="29"/>
      <c r="I57" s="29"/>
      <c r="J57" s="29"/>
      <c r="K57" s="29"/>
      <c r="L57" s="31"/>
      <c r="M57" s="31"/>
      <c r="N57" s="31"/>
      <c r="O57" s="31"/>
      <c r="P57" s="31"/>
      <c r="Q57" s="31"/>
      <c r="R57" s="28" t="str">
        <f aca="false">IF(B57="","",SUM(L57:Q57))</f>
        <v/>
      </c>
      <c r="S57" s="29"/>
      <c r="T57" s="31"/>
    </row>
    <row r="58" customFormat="false" ht="15" hidden="false" customHeight="true" outlineLevel="0" collapsed="false">
      <c r="A58" s="29"/>
      <c r="B58" s="29"/>
      <c r="C58" s="29"/>
      <c r="D58" s="29"/>
      <c r="E58" s="30"/>
      <c r="F58" s="29"/>
      <c r="G58" s="29"/>
      <c r="H58" s="29"/>
      <c r="I58" s="29"/>
      <c r="J58" s="29"/>
      <c r="K58" s="29"/>
      <c r="L58" s="31"/>
      <c r="M58" s="31"/>
      <c r="N58" s="31"/>
      <c r="O58" s="31"/>
      <c r="P58" s="31"/>
      <c r="Q58" s="31"/>
      <c r="R58" s="28" t="str">
        <f aca="false">IF(B58="","",SUM(L58:Q58))</f>
        <v/>
      </c>
      <c r="S58" s="29"/>
      <c r="T58" s="31"/>
    </row>
    <row r="59" customFormat="false" ht="15" hidden="false" customHeight="true" outlineLevel="0" collapsed="false">
      <c r="A59" s="29"/>
      <c r="B59" s="29"/>
      <c r="C59" s="29"/>
      <c r="D59" s="29"/>
      <c r="E59" s="30"/>
      <c r="F59" s="29"/>
      <c r="G59" s="29"/>
      <c r="H59" s="29"/>
      <c r="I59" s="29"/>
      <c r="J59" s="29"/>
      <c r="K59" s="29"/>
      <c r="L59" s="31"/>
      <c r="M59" s="31"/>
      <c r="N59" s="31"/>
      <c r="O59" s="31"/>
      <c r="P59" s="31"/>
      <c r="Q59" s="31"/>
      <c r="R59" s="28" t="str">
        <f aca="false">IF(B59="","",SUM(L59:Q59))</f>
        <v/>
      </c>
      <c r="S59" s="29"/>
      <c r="T59" s="31"/>
    </row>
    <row r="60" customFormat="false" ht="15" hidden="false" customHeight="true" outlineLevel="0" collapsed="false">
      <c r="A60" s="29"/>
      <c r="B60" s="29"/>
      <c r="C60" s="29"/>
      <c r="D60" s="29"/>
      <c r="E60" s="30"/>
      <c r="F60" s="29"/>
      <c r="G60" s="29"/>
      <c r="H60" s="29"/>
      <c r="I60" s="29"/>
      <c r="J60" s="29"/>
      <c r="K60" s="29"/>
      <c r="L60" s="31"/>
      <c r="M60" s="31"/>
      <c r="N60" s="31"/>
      <c r="O60" s="31"/>
      <c r="P60" s="31"/>
      <c r="Q60" s="31"/>
      <c r="R60" s="28" t="str">
        <f aca="false">IF(B60="","",SUM(L60:Q60))</f>
        <v/>
      </c>
      <c r="S60" s="29"/>
      <c r="T60" s="31"/>
    </row>
    <row r="61" customFormat="false" ht="15" hidden="false" customHeight="true" outlineLevel="0" collapsed="false">
      <c r="A61" s="29"/>
      <c r="B61" s="29"/>
      <c r="C61" s="29"/>
      <c r="D61" s="29"/>
      <c r="E61" s="30"/>
      <c r="F61" s="29"/>
      <c r="G61" s="29"/>
      <c r="H61" s="29"/>
      <c r="I61" s="29"/>
      <c r="J61" s="29"/>
      <c r="K61" s="29"/>
      <c r="L61" s="31"/>
      <c r="M61" s="31"/>
      <c r="N61" s="31"/>
      <c r="O61" s="31"/>
      <c r="P61" s="31"/>
      <c r="Q61" s="31"/>
      <c r="R61" s="28" t="str">
        <f aca="false">IF(B61="","",SUM(L61:Q61))</f>
        <v/>
      </c>
      <c r="S61" s="29"/>
      <c r="T61" s="31"/>
    </row>
    <row r="62" customFormat="false" ht="15" hidden="false" customHeight="true" outlineLevel="0" collapsed="false">
      <c r="A62" s="29"/>
      <c r="B62" s="29"/>
      <c r="C62" s="29"/>
      <c r="D62" s="29"/>
      <c r="E62" s="30"/>
      <c r="F62" s="29"/>
      <c r="G62" s="29"/>
      <c r="H62" s="29"/>
      <c r="I62" s="29"/>
      <c r="J62" s="29"/>
      <c r="K62" s="29"/>
      <c r="L62" s="31"/>
      <c r="M62" s="31"/>
      <c r="N62" s="31"/>
      <c r="O62" s="31"/>
      <c r="P62" s="31"/>
      <c r="Q62" s="31"/>
      <c r="R62" s="28" t="str">
        <f aca="false">IF(B62="","",SUM(L62:Q62))</f>
        <v/>
      </c>
      <c r="S62" s="29"/>
      <c r="T62" s="31"/>
    </row>
    <row r="63" customFormat="false" ht="15" hidden="false" customHeight="true" outlineLevel="0" collapsed="false">
      <c r="A63" s="29"/>
      <c r="B63" s="29"/>
      <c r="C63" s="29"/>
      <c r="D63" s="29"/>
      <c r="E63" s="30"/>
      <c r="F63" s="29"/>
      <c r="G63" s="29"/>
      <c r="H63" s="29"/>
      <c r="I63" s="29"/>
      <c r="J63" s="29"/>
      <c r="K63" s="29"/>
      <c r="L63" s="31"/>
      <c r="M63" s="31"/>
      <c r="N63" s="31"/>
      <c r="O63" s="31"/>
      <c r="P63" s="31"/>
      <c r="Q63" s="31"/>
      <c r="R63" s="28" t="str">
        <f aca="false">IF(B63="","",SUM(L63:Q63))</f>
        <v/>
      </c>
      <c r="S63" s="29"/>
      <c r="T63" s="31"/>
    </row>
    <row r="64" customFormat="false" ht="15" hidden="false" customHeight="true" outlineLevel="0" collapsed="false">
      <c r="A64" s="29"/>
      <c r="B64" s="29"/>
      <c r="C64" s="29"/>
      <c r="D64" s="29"/>
      <c r="E64" s="30"/>
      <c r="F64" s="29"/>
      <c r="G64" s="29"/>
      <c r="H64" s="29"/>
      <c r="I64" s="29"/>
      <c r="J64" s="29"/>
      <c r="K64" s="29"/>
      <c r="L64" s="31"/>
      <c r="M64" s="31"/>
      <c r="N64" s="31"/>
      <c r="O64" s="31"/>
      <c r="P64" s="31"/>
      <c r="Q64" s="31"/>
      <c r="R64" s="28" t="str">
        <f aca="false">IF(B64="","",SUM(L64:Q64))</f>
        <v/>
      </c>
      <c r="S64" s="29"/>
      <c r="T64" s="31"/>
    </row>
    <row r="65" customFormat="false" ht="15" hidden="false" customHeight="true" outlineLevel="0" collapsed="false">
      <c r="A65" s="29"/>
      <c r="B65" s="29"/>
      <c r="C65" s="29"/>
      <c r="D65" s="29"/>
      <c r="E65" s="30"/>
      <c r="F65" s="29"/>
      <c r="G65" s="29"/>
      <c r="H65" s="29"/>
      <c r="I65" s="29"/>
      <c r="J65" s="29"/>
      <c r="K65" s="29"/>
      <c r="L65" s="31"/>
      <c r="M65" s="31"/>
      <c r="N65" s="31"/>
      <c r="O65" s="31"/>
      <c r="P65" s="31"/>
      <c r="Q65" s="31"/>
      <c r="R65" s="28" t="str">
        <f aca="false">IF(B65="","",SUM(L65:Q65))</f>
        <v/>
      </c>
      <c r="S65" s="29"/>
      <c r="T65" s="31"/>
    </row>
    <row r="66" customFormat="false" ht="15" hidden="false" customHeight="true" outlineLevel="0" collapsed="false">
      <c r="A66" s="29"/>
      <c r="B66" s="29"/>
      <c r="C66" s="29"/>
      <c r="D66" s="29"/>
      <c r="E66" s="30"/>
      <c r="F66" s="29"/>
      <c r="G66" s="29"/>
      <c r="H66" s="29"/>
      <c r="I66" s="29"/>
      <c r="J66" s="29"/>
      <c r="K66" s="29"/>
      <c r="L66" s="31"/>
      <c r="M66" s="31"/>
      <c r="N66" s="31"/>
      <c r="O66" s="31"/>
      <c r="P66" s="31"/>
      <c r="Q66" s="31"/>
      <c r="R66" s="28" t="str">
        <f aca="false">IF(B66="","",SUM(L66:Q66))</f>
        <v/>
      </c>
      <c r="S66" s="29"/>
      <c r="T66" s="31"/>
    </row>
    <row r="67" customFormat="false" ht="15" hidden="false" customHeight="true" outlineLevel="0" collapsed="false">
      <c r="A67" s="29"/>
      <c r="B67" s="29"/>
      <c r="C67" s="29"/>
      <c r="D67" s="29"/>
      <c r="E67" s="30"/>
      <c r="F67" s="29"/>
      <c r="G67" s="29"/>
      <c r="H67" s="29"/>
      <c r="I67" s="29"/>
      <c r="J67" s="29"/>
      <c r="K67" s="29"/>
      <c r="L67" s="31"/>
      <c r="M67" s="31"/>
      <c r="N67" s="31"/>
      <c r="O67" s="31"/>
      <c r="P67" s="31"/>
      <c r="Q67" s="31"/>
      <c r="R67" s="28" t="str">
        <f aca="false">IF(B67="","",SUM(L67:Q67))</f>
        <v/>
      </c>
      <c r="S67" s="29"/>
      <c r="T67" s="31"/>
    </row>
    <row r="68" customFormat="false" ht="15" hidden="false" customHeight="true" outlineLevel="0" collapsed="false">
      <c r="A68" s="29"/>
      <c r="B68" s="29"/>
      <c r="C68" s="29"/>
      <c r="D68" s="29"/>
      <c r="E68" s="30"/>
      <c r="F68" s="29"/>
      <c r="G68" s="29"/>
      <c r="H68" s="29"/>
      <c r="I68" s="29"/>
      <c r="J68" s="29"/>
      <c r="K68" s="29"/>
      <c r="L68" s="31"/>
      <c r="M68" s="31"/>
      <c r="N68" s="31"/>
      <c r="O68" s="31"/>
      <c r="P68" s="31"/>
      <c r="Q68" s="31"/>
      <c r="R68" s="28" t="str">
        <f aca="false">IF(B68="","",SUM(L68:Q68))</f>
        <v/>
      </c>
      <c r="S68" s="29"/>
      <c r="T68" s="31"/>
    </row>
    <row r="69" customFormat="false" ht="15" hidden="false" customHeight="true" outlineLevel="0" collapsed="false">
      <c r="A69" s="29"/>
      <c r="B69" s="29"/>
      <c r="C69" s="29"/>
      <c r="D69" s="29"/>
      <c r="E69" s="30"/>
      <c r="F69" s="29"/>
      <c r="G69" s="29"/>
      <c r="H69" s="29"/>
      <c r="I69" s="29"/>
      <c r="J69" s="29"/>
      <c r="K69" s="29"/>
      <c r="L69" s="31"/>
      <c r="M69" s="31"/>
      <c r="N69" s="31"/>
      <c r="O69" s="31"/>
      <c r="P69" s="31"/>
      <c r="Q69" s="31"/>
      <c r="R69" s="28" t="str">
        <f aca="false">IF(B69="","",SUM(L69:Q69))</f>
        <v/>
      </c>
      <c r="S69" s="29"/>
      <c r="T69" s="31"/>
    </row>
    <row r="70" customFormat="false" ht="15" hidden="false" customHeight="true" outlineLevel="0" collapsed="false">
      <c r="A70" s="29"/>
      <c r="B70" s="29"/>
      <c r="C70" s="29"/>
      <c r="D70" s="29"/>
      <c r="E70" s="30"/>
      <c r="F70" s="29"/>
      <c r="G70" s="29"/>
      <c r="H70" s="29"/>
      <c r="I70" s="29"/>
      <c r="J70" s="29"/>
      <c r="K70" s="29"/>
      <c r="L70" s="31"/>
      <c r="M70" s="31"/>
      <c r="N70" s="31"/>
      <c r="O70" s="31"/>
      <c r="P70" s="31"/>
      <c r="Q70" s="31"/>
      <c r="R70" s="28" t="str">
        <f aca="false">IF(B70="","",SUM(L70:Q70))</f>
        <v/>
      </c>
      <c r="S70" s="29"/>
      <c r="T70" s="31"/>
    </row>
    <row r="71" customFormat="false" ht="15" hidden="false" customHeight="true" outlineLevel="0" collapsed="false">
      <c r="A71" s="29"/>
      <c r="B71" s="29"/>
      <c r="C71" s="29"/>
      <c r="D71" s="29"/>
      <c r="E71" s="30"/>
      <c r="F71" s="29"/>
      <c r="G71" s="29"/>
      <c r="H71" s="29"/>
      <c r="I71" s="29"/>
      <c r="J71" s="29"/>
      <c r="K71" s="29"/>
      <c r="L71" s="31"/>
      <c r="M71" s="31"/>
      <c r="N71" s="31"/>
      <c r="O71" s="31"/>
      <c r="P71" s="31"/>
      <c r="Q71" s="31"/>
      <c r="R71" s="28" t="str">
        <f aca="false">IF(B71="","",SUM(L71:Q71))</f>
        <v/>
      </c>
      <c r="S71" s="29"/>
      <c r="T71" s="31"/>
    </row>
    <row r="72" customFormat="false" ht="15" hidden="false" customHeight="true" outlineLevel="0" collapsed="false">
      <c r="A72" s="29"/>
      <c r="B72" s="29"/>
      <c r="C72" s="29"/>
      <c r="D72" s="29"/>
      <c r="E72" s="30"/>
      <c r="F72" s="29"/>
      <c r="G72" s="29"/>
      <c r="H72" s="29"/>
      <c r="I72" s="29"/>
      <c r="J72" s="29"/>
      <c r="K72" s="29"/>
      <c r="L72" s="31"/>
      <c r="M72" s="31"/>
      <c r="N72" s="31"/>
      <c r="O72" s="31"/>
      <c r="P72" s="31"/>
      <c r="Q72" s="31"/>
      <c r="R72" s="28" t="str">
        <f aca="false">IF(B72="","",SUM(L72:Q72))</f>
        <v/>
      </c>
      <c r="S72" s="29"/>
      <c r="T72" s="31"/>
    </row>
    <row r="73" customFormat="false" ht="15" hidden="false" customHeight="true" outlineLevel="0" collapsed="false">
      <c r="A73" s="29"/>
      <c r="B73" s="29"/>
      <c r="C73" s="29"/>
      <c r="D73" s="29"/>
      <c r="E73" s="30"/>
      <c r="F73" s="29"/>
      <c r="G73" s="29"/>
      <c r="H73" s="29"/>
      <c r="I73" s="29"/>
      <c r="J73" s="29"/>
      <c r="K73" s="29"/>
      <c r="L73" s="31"/>
      <c r="M73" s="31"/>
      <c r="N73" s="31"/>
      <c r="O73" s="31"/>
      <c r="P73" s="31"/>
      <c r="Q73" s="31"/>
      <c r="R73" s="28" t="str">
        <f aca="false">IF(B73="","",SUM(L73:Q73))</f>
        <v/>
      </c>
      <c r="S73" s="29"/>
      <c r="T73" s="31"/>
    </row>
    <row r="74" customFormat="false" ht="15" hidden="false" customHeight="true" outlineLevel="0" collapsed="false">
      <c r="A74" s="29"/>
      <c r="B74" s="29"/>
      <c r="C74" s="29"/>
      <c r="D74" s="29"/>
      <c r="E74" s="30"/>
      <c r="F74" s="29"/>
      <c r="G74" s="29"/>
      <c r="H74" s="29"/>
      <c r="I74" s="29"/>
      <c r="J74" s="29"/>
      <c r="K74" s="29"/>
      <c r="L74" s="31"/>
      <c r="M74" s="31"/>
      <c r="N74" s="31"/>
      <c r="O74" s="31"/>
      <c r="P74" s="31"/>
      <c r="Q74" s="31"/>
      <c r="R74" s="28" t="str">
        <f aca="false">IF(B74="","",SUM(L74:Q74))</f>
        <v/>
      </c>
      <c r="S74" s="29"/>
      <c r="T74" s="31"/>
    </row>
    <row r="75" customFormat="false" ht="15" hidden="false" customHeight="true" outlineLevel="0" collapsed="false">
      <c r="A75" s="29"/>
      <c r="B75" s="29"/>
      <c r="C75" s="29"/>
      <c r="D75" s="29"/>
      <c r="E75" s="30"/>
      <c r="F75" s="29"/>
      <c r="G75" s="29"/>
      <c r="H75" s="29"/>
      <c r="I75" s="29"/>
      <c r="J75" s="29"/>
      <c r="K75" s="29"/>
      <c r="L75" s="31"/>
      <c r="M75" s="31"/>
      <c r="N75" s="31"/>
      <c r="O75" s="31"/>
      <c r="P75" s="31"/>
      <c r="Q75" s="31"/>
      <c r="R75" s="28" t="str">
        <f aca="false">IF(B75="","",SUM(L75:Q75))</f>
        <v/>
      </c>
      <c r="S75" s="29"/>
      <c r="T75" s="31"/>
    </row>
    <row r="76" customFormat="false" ht="15" hidden="false" customHeight="true" outlineLevel="0" collapsed="false">
      <c r="A76" s="29"/>
      <c r="B76" s="29"/>
      <c r="C76" s="29"/>
      <c r="D76" s="29"/>
      <c r="E76" s="30"/>
      <c r="F76" s="29"/>
      <c r="G76" s="29"/>
      <c r="H76" s="29"/>
      <c r="I76" s="29"/>
      <c r="J76" s="29"/>
      <c r="K76" s="29"/>
      <c r="L76" s="31"/>
      <c r="M76" s="31"/>
      <c r="N76" s="31"/>
      <c r="O76" s="31"/>
      <c r="P76" s="31"/>
      <c r="Q76" s="31"/>
      <c r="R76" s="28" t="str">
        <f aca="false">IF(B76="","",SUM(L76:Q76))</f>
        <v/>
      </c>
      <c r="S76" s="29"/>
      <c r="T76" s="31"/>
    </row>
    <row r="77" customFormat="false" ht="15" hidden="false" customHeight="true" outlineLevel="0" collapsed="false">
      <c r="A77" s="29"/>
      <c r="B77" s="29"/>
      <c r="C77" s="29"/>
      <c r="D77" s="29"/>
      <c r="E77" s="30"/>
      <c r="F77" s="29"/>
      <c r="G77" s="29"/>
      <c r="H77" s="29"/>
      <c r="I77" s="29"/>
      <c r="J77" s="29"/>
      <c r="K77" s="29"/>
      <c r="L77" s="31"/>
      <c r="M77" s="31"/>
      <c r="N77" s="31"/>
      <c r="O77" s="31"/>
      <c r="P77" s="31"/>
      <c r="Q77" s="31"/>
      <c r="R77" s="28" t="str">
        <f aca="false">IF(B77="","",SUM(L77:Q77))</f>
        <v/>
      </c>
      <c r="S77" s="29"/>
      <c r="T77" s="31"/>
    </row>
    <row r="78" customFormat="false" ht="15" hidden="false" customHeight="true" outlineLevel="0" collapsed="false">
      <c r="A78" s="29"/>
      <c r="B78" s="29"/>
      <c r="C78" s="29"/>
      <c r="D78" s="29"/>
      <c r="E78" s="30"/>
      <c r="F78" s="29"/>
      <c r="G78" s="29"/>
      <c r="H78" s="29"/>
      <c r="I78" s="29"/>
      <c r="J78" s="29"/>
      <c r="K78" s="29"/>
      <c r="L78" s="31"/>
      <c r="M78" s="31"/>
      <c r="N78" s="31"/>
      <c r="O78" s="31"/>
      <c r="P78" s="31"/>
      <c r="Q78" s="31"/>
      <c r="R78" s="28" t="str">
        <f aca="false">IF(B78="","",SUM(L78:Q78))</f>
        <v/>
      </c>
      <c r="S78" s="29"/>
      <c r="T78" s="31"/>
    </row>
    <row r="79" customFormat="false" ht="15" hidden="false" customHeight="true" outlineLevel="0" collapsed="false">
      <c r="A79" s="29"/>
      <c r="B79" s="29"/>
      <c r="C79" s="29"/>
      <c r="D79" s="29"/>
      <c r="E79" s="30"/>
      <c r="F79" s="29"/>
      <c r="G79" s="29"/>
      <c r="H79" s="29"/>
      <c r="I79" s="29"/>
      <c r="J79" s="29"/>
      <c r="K79" s="29"/>
      <c r="L79" s="31"/>
      <c r="M79" s="31"/>
      <c r="N79" s="31"/>
      <c r="O79" s="31"/>
      <c r="P79" s="31"/>
      <c r="Q79" s="31"/>
      <c r="R79" s="28" t="str">
        <f aca="false">IF(B79="","",SUM(L79:Q79))</f>
        <v/>
      </c>
      <c r="S79" s="29"/>
      <c r="T79" s="31"/>
    </row>
    <row r="80" customFormat="false" ht="15" hidden="false" customHeight="true" outlineLevel="0" collapsed="false">
      <c r="A80" s="29"/>
      <c r="B80" s="29"/>
      <c r="C80" s="29"/>
      <c r="D80" s="29"/>
      <c r="E80" s="30"/>
      <c r="F80" s="29"/>
      <c r="G80" s="29"/>
      <c r="H80" s="29"/>
      <c r="I80" s="29"/>
      <c r="J80" s="29"/>
      <c r="K80" s="29"/>
      <c r="L80" s="31"/>
      <c r="M80" s="31"/>
      <c r="N80" s="31"/>
      <c r="O80" s="31"/>
      <c r="P80" s="31"/>
      <c r="Q80" s="31"/>
      <c r="R80" s="28" t="str">
        <f aca="false">IF(B80="","",SUM(L80:Q80))</f>
        <v/>
      </c>
      <c r="S80" s="29"/>
      <c r="T80" s="31"/>
    </row>
    <row r="81" customFormat="false" ht="15" hidden="false" customHeight="true" outlineLevel="0" collapsed="false">
      <c r="A81" s="29"/>
      <c r="B81" s="29"/>
      <c r="C81" s="29"/>
      <c r="D81" s="29"/>
      <c r="E81" s="30"/>
      <c r="F81" s="29"/>
      <c r="G81" s="29"/>
      <c r="H81" s="29"/>
      <c r="I81" s="29"/>
      <c r="J81" s="29"/>
      <c r="K81" s="29"/>
      <c r="L81" s="31"/>
      <c r="M81" s="31"/>
      <c r="N81" s="31"/>
      <c r="O81" s="31"/>
      <c r="P81" s="31"/>
      <c r="Q81" s="31"/>
      <c r="R81" s="28" t="str">
        <f aca="false">IF(B81="","",SUM(L81:Q81))</f>
        <v/>
      </c>
      <c r="S81" s="29"/>
      <c r="T81" s="31"/>
    </row>
    <row r="82" customFormat="false" ht="15" hidden="false" customHeight="true" outlineLevel="0" collapsed="false">
      <c r="A82" s="29"/>
      <c r="B82" s="29"/>
      <c r="C82" s="29"/>
      <c r="D82" s="29"/>
      <c r="E82" s="30"/>
      <c r="F82" s="29"/>
      <c r="G82" s="29"/>
      <c r="H82" s="29"/>
      <c r="I82" s="29"/>
      <c r="J82" s="29"/>
      <c r="K82" s="29"/>
      <c r="L82" s="31"/>
      <c r="M82" s="31"/>
      <c r="N82" s="31"/>
      <c r="O82" s="31"/>
      <c r="P82" s="31"/>
      <c r="Q82" s="31"/>
      <c r="R82" s="28" t="str">
        <f aca="false">IF(B82="","",SUM(L82:Q82))</f>
        <v/>
      </c>
      <c r="S82" s="29"/>
      <c r="T82" s="31"/>
    </row>
    <row r="83" customFormat="false" ht="15" hidden="false" customHeight="true" outlineLevel="0" collapsed="false">
      <c r="A83" s="29"/>
      <c r="B83" s="29"/>
      <c r="C83" s="29"/>
      <c r="D83" s="29"/>
      <c r="E83" s="30"/>
      <c r="F83" s="29"/>
      <c r="G83" s="29"/>
      <c r="H83" s="29"/>
      <c r="I83" s="29"/>
      <c r="J83" s="29"/>
      <c r="K83" s="29"/>
      <c r="L83" s="31"/>
      <c r="M83" s="31"/>
      <c r="N83" s="31"/>
      <c r="O83" s="31"/>
      <c r="P83" s="31"/>
      <c r="Q83" s="31"/>
      <c r="R83" s="28" t="str">
        <f aca="false">IF(B83="","",SUM(L83:Q83))</f>
        <v/>
      </c>
      <c r="S83" s="29"/>
      <c r="T83" s="31"/>
    </row>
    <row r="84" customFormat="false" ht="15" hidden="false" customHeight="true" outlineLevel="0" collapsed="false">
      <c r="A84" s="29"/>
      <c r="B84" s="29"/>
      <c r="C84" s="29"/>
      <c r="D84" s="29"/>
      <c r="E84" s="30"/>
      <c r="F84" s="29"/>
      <c r="G84" s="29"/>
      <c r="H84" s="29"/>
      <c r="I84" s="29"/>
      <c r="J84" s="29"/>
      <c r="K84" s="29"/>
      <c r="L84" s="31"/>
      <c r="M84" s="31"/>
      <c r="N84" s="31"/>
      <c r="O84" s="31"/>
      <c r="P84" s="31"/>
      <c r="Q84" s="31"/>
      <c r="R84" s="28" t="str">
        <f aca="false">IF(B84="","",SUM(L84:Q84))</f>
        <v/>
      </c>
      <c r="S84" s="29"/>
      <c r="T84" s="31"/>
    </row>
    <row r="85" customFormat="false" ht="15" hidden="false" customHeight="true" outlineLevel="0" collapsed="false">
      <c r="A85" s="29"/>
      <c r="B85" s="29"/>
      <c r="C85" s="29"/>
      <c r="D85" s="29"/>
      <c r="E85" s="30"/>
      <c r="F85" s="29"/>
      <c r="G85" s="29"/>
      <c r="H85" s="29"/>
      <c r="I85" s="29"/>
      <c r="J85" s="29"/>
      <c r="K85" s="29"/>
      <c r="L85" s="31"/>
      <c r="M85" s="31"/>
      <c r="N85" s="31"/>
      <c r="O85" s="31"/>
      <c r="P85" s="31"/>
      <c r="Q85" s="31"/>
      <c r="R85" s="28" t="str">
        <f aca="false">IF(B85="","",SUM(L85:Q85))</f>
        <v/>
      </c>
      <c r="S85" s="29"/>
      <c r="T85" s="31"/>
    </row>
    <row r="86" customFormat="false" ht="15" hidden="false" customHeight="true" outlineLevel="0" collapsed="false">
      <c r="A86" s="29"/>
      <c r="B86" s="29"/>
      <c r="C86" s="29"/>
      <c r="D86" s="29"/>
      <c r="E86" s="30"/>
      <c r="F86" s="29"/>
      <c r="G86" s="29"/>
      <c r="H86" s="29"/>
      <c r="I86" s="29"/>
      <c r="J86" s="29"/>
      <c r="K86" s="29"/>
      <c r="L86" s="31"/>
      <c r="M86" s="31"/>
      <c r="N86" s="31"/>
      <c r="O86" s="31"/>
      <c r="P86" s="31"/>
      <c r="Q86" s="31"/>
      <c r="R86" s="28" t="str">
        <f aca="false">IF(B86="","",SUM(L86:Q86))</f>
        <v/>
      </c>
      <c r="S86" s="29"/>
      <c r="T86" s="31"/>
    </row>
    <row r="87" customFormat="false" ht="15" hidden="false" customHeight="true" outlineLevel="0" collapsed="false">
      <c r="A87" s="29"/>
      <c r="B87" s="29"/>
      <c r="C87" s="29"/>
      <c r="D87" s="29"/>
      <c r="E87" s="30"/>
      <c r="F87" s="29"/>
      <c r="G87" s="29"/>
      <c r="H87" s="29"/>
      <c r="I87" s="29"/>
      <c r="J87" s="29"/>
      <c r="K87" s="29"/>
      <c r="L87" s="31"/>
      <c r="M87" s="31"/>
      <c r="N87" s="31"/>
      <c r="O87" s="31"/>
      <c r="P87" s="31"/>
      <c r="Q87" s="31"/>
      <c r="R87" s="28" t="str">
        <f aca="false">IF(B87="","",SUM(L87:Q87))</f>
        <v/>
      </c>
      <c r="S87" s="29"/>
      <c r="T87" s="31"/>
    </row>
    <row r="88" customFormat="false" ht="15" hidden="false" customHeight="true" outlineLevel="0" collapsed="false">
      <c r="A88" s="29"/>
      <c r="B88" s="29"/>
      <c r="C88" s="29"/>
      <c r="D88" s="29"/>
      <c r="E88" s="30"/>
      <c r="F88" s="29"/>
      <c r="G88" s="29"/>
      <c r="H88" s="29"/>
      <c r="I88" s="29"/>
      <c r="J88" s="29"/>
      <c r="K88" s="29"/>
      <c r="L88" s="31"/>
      <c r="M88" s="31"/>
      <c r="N88" s="31"/>
      <c r="O88" s="31"/>
      <c r="P88" s="31"/>
      <c r="Q88" s="31"/>
      <c r="R88" s="28" t="str">
        <f aca="false">IF(B88="","",SUM(L88:Q88))</f>
        <v/>
      </c>
      <c r="S88" s="29"/>
      <c r="T88" s="31"/>
    </row>
    <row r="89" customFormat="false" ht="15" hidden="false" customHeight="true" outlineLevel="0" collapsed="false">
      <c r="A89" s="29"/>
      <c r="B89" s="29"/>
      <c r="C89" s="29"/>
      <c r="D89" s="29"/>
      <c r="E89" s="30"/>
      <c r="F89" s="29"/>
      <c r="G89" s="29"/>
      <c r="H89" s="29"/>
      <c r="I89" s="29"/>
      <c r="J89" s="29"/>
      <c r="K89" s="29"/>
      <c r="L89" s="31"/>
      <c r="M89" s="31"/>
      <c r="N89" s="31"/>
      <c r="O89" s="31"/>
      <c r="P89" s="31"/>
      <c r="Q89" s="31"/>
      <c r="R89" s="28" t="str">
        <f aca="false">IF(B89="","",SUM(L89:Q89))</f>
        <v/>
      </c>
      <c r="S89" s="29"/>
      <c r="T89" s="31"/>
    </row>
    <row r="90" customFormat="false" ht="15" hidden="false" customHeight="true" outlineLevel="0" collapsed="false">
      <c r="A90" s="29"/>
      <c r="B90" s="29"/>
      <c r="C90" s="29"/>
      <c r="D90" s="29"/>
      <c r="E90" s="30"/>
      <c r="F90" s="29"/>
      <c r="G90" s="29"/>
      <c r="H90" s="29"/>
      <c r="I90" s="29"/>
      <c r="J90" s="29"/>
      <c r="K90" s="29"/>
      <c r="L90" s="31"/>
      <c r="M90" s="31"/>
      <c r="N90" s="31"/>
      <c r="O90" s="31"/>
      <c r="P90" s="31"/>
      <c r="Q90" s="31"/>
      <c r="R90" s="28" t="str">
        <f aca="false">IF(B90="","",SUM(L90:Q90))</f>
        <v/>
      </c>
      <c r="S90" s="29"/>
      <c r="T90" s="31"/>
    </row>
    <row r="91" customFormat="false" ht="15" hidden="false" customHeight="true" outlineLevel="0" collapsed="false">
      <c r="A91" s="29"/>
      <c r="B91" s="29"/>
      <c r="C91" s="29"/>
      <c r="D91" s="29"/>
      <c r="E91" s="30"/>
      <c r="F91" s="29"/>
      <c r="G91" s="29"/>
      <c r="H91" s="29"/>
      <c r="I91" s="29"/>
      <c r="J91" s="29"/>
      <c r="K91" s="29"/>
      <c r="L91" s="31"/>
      <c r="M91" s="31"/>
      <c r="N91" s="31"/>
      <c r="O91" s="31"/>
      <c r="P91" s="31"/>
      <c r="Q91" s="31"/>
      <c r="R91" s="28" t="str">
        <f aca="false">IF(B91="","",SUM(L91:Q91))</f>
        <v/>
      </c>
      <c r="S91" s="29"/>
      <c r="T91" s="31"/>
    </row>
    <row r="92" customFormat="false" ht="15" hidden="false" customHeight="true" outlineLevel="0" collapsed="false">
      <c r="A92" s="29"/>
      <c r="B92" s="29"/>
      <c r="C92" s="29"/>
      <c r="D92" s="29"/>
      <c r="E92" s="30"/>
      <c r="F92" s="29"/>
      <c r="G92" s="29"/>
      <c r="H92" s="29"/>
      <c r="I92" s="29"/>
      <c r="J92" s="29"/>
      <c r="K92" s="29"/>
      <c r="L92" s="31"/>
      <c r="M92" s="31"/>
      <c r="N92" s="31"/>
      <c r="O92" s="31"/>
      <c r="P92" s="31"/>
      <c r="Q92" s="31"/>
      <c r="R92" s="28" t="str">
        <f aca="false">IF(B92="","",SUM(L92:Q92))</f>
        <v/>
      </c>
      <c r="S92" s="29"/>
      <c r="T92" s="31"/>
    </row>
    <row r="93" customFormat="false" ht="15" hidden="false" customHeight="true" outlineLevel="0" collapsed="false">
      <c r="A93" s="29"/>
      <c r="B93" s="29"/>
      <c r="C93" s="29"/>
      <c r="D93" s="29"/>
      <c r="E93" s="30"/>
      <c r="F93" s="29"/>
      <c r="G93" s="29"/>
      <c r="H93" s="29"/>
      <c r="I93" s="29"/>
      <c r="J93" s="29"/>
      <c r="K93" s="29"/>
      <c r="L93" s="31"/>
      <c r="M93" s="31"/>
      <c r="N93" s="31"/>
      <c r="O93" s="31"/>
      <c r="P93" s="31"/>
      <c r="Q93" s="31"/>
      <c r="R93" s="28" t="str">
        <f aca="false">IF(B93="","",SUM(L93:Q93))</f>
        <v/>
      </c>
      <c r="S93" s="29"/>
      <c r="T93" s="31"/>
    </row>
    <row r="94" customFormat="false" ht="15" hidden="false" customHeight="true" outlineLevel="0" collapsed="false">
      <c r="A94" s="29"/>
      <c r="B94" s="29"/>
      <c r="C94" s="29"/>
      <c r="D94" s="29"/>
      <c r="E94" s="30"/>
      <c r="F94" s="29"/>
      <c r="G94" s="29"/>
      <c r="H94" s="29"/>
      <c r="I94" s="29"/>
      <c r="J94" s="29"/>
      <c r="K94" s="29"/>
      <c r="L94" s="31"/>
      <c r="M94" s="31"/>
      <c r="N94" s="31"/>
      <c r="O94" s="31"/>
      <c r="P94" s="31"/>
      <c r="Q94" s="31"/>
      <c r="R94" s="28" t="str">
        <f aca="false">IF(B94="","",SUM(L94:Q94))</f>
        <v/>
      </c>
      <c r="S94" s="29"/>
      <c r="T94" s="31"/>
    </row>
    <row r="95" customFormat="false" ht="15" hidden="false" customHeight="true" outlineLevel="0" collapsed="false">
      <c r="A95" s="29"/>
      <c r="B95" s="29"/>
      <c r="C95" s="29"/>
      <c r="D95" s="29"/>
      <c r="E95" s="30"/>
      <c r="F95" s="29"/>
      <c r="G95" s="29"/>
      <c r="H95" s="29"/>
      <c r="I95" s="29"/>
      <c r="J95" s="29"/>
      <c r="K95" s="29"/>
      <c r="L95" s="31"/>
      <c r="M95" s="31"/>
      <c r="N95" s="31"/>
      <c r="O95" s="31"/>
      <c r="P95" s="31"/>
      <c r="Q95" s="31"/>
      <c r="R95" s="28" t="str">
        <f aca="false">IF(B95="","",SUM(L95:Q95))</f>
        <v/>
      </c>
      <c r="S95" s="29"/>
      <c r="T95" s="31"/>
    </row>
    <row r="96" customFormat="false" ht="15" hidden="false" customHeight="true" outlineLevel="0" collapsed="false">
      <c r="A96" s="29"/>
      <c r="B96" s="29"/>
      <c r="C96" s="29"/>
      <c r="D96" s="29"/>
      <c r="E96" s="30"/>
      <c r="F96" s="29"/>
      <c r="G96" s="29"/>
      <c r="H96" s="29"/>
      <c r="I96" s="29"/>
      <c r="J96" s="29"/>
      <c r="K96" s="29"/>
      <c r="L96" s="31"/>
      <c r="M96" s="31"/>
      <c r="N96" s="31"/>
      <c r="O96" s="31"/>
      <c r="P96" s="31"/>
      <c r="Q96" s="31"/>
      <c r="R96" s="28" t="str">
        <f aca="false">IF(B96="","",SUM(L96:Q96))</f>
        <v/>
      </c>
      <c r="S96" s="29"/>
      <c r="T96" s="31"/>
    </row>
    <row r="97" customFormat="false" ht="15" hidden="false" customHeight="true" outlineLevel="0" collapsed="false">
      <c r="A97" s="29"/>
      <c r="B97" s="29"/>
      <c r="C97" s="29"/>
      <c r="D97" s="29"/>
      <c r="E97" s="30"/>
      <c r="F97" s="29"/>
      <c r="G97" s="29"/>
      <c r="H97" s="29"/>
      <c r="I97" s="29"/>
      <c r="J97" s="29"/>
      <c r="K97" s="29"/>
      <c r="L97" s="31"/>
      <c r="M97" s="31"/>
      <c r="N97" s="31"/>
      <c r="O97" s="31"/>
      <c r="P97" s="31"/>
      <c r="Q97" s="31"/>
      <c r="R97" s="28" t="str">
        <f aca="false">IF(B97="","",SUM(L97:Q97))</f>
        <v/>
      </c>
      <c r="S97" s="29"/>
      <c r="T97" s="31"/>
    </row>
    <row r="98" customFormat="false" ht="15" hidden="false" customHeight="true" outlineLevel="0" collapsed="false">
      <c r="A98" s="29"/>
      <c r="B98" s="29"/>
      <c r="C98" s="29"/>
      <c r="D98" s="29"/>
      <c r="E98" s="30"/>
      <c r="F98" s="29"/>
      <c r="G98" s="29"/>
      <c r="H98" s="29"/>
      <c r="I98" s="29"/>
      <c r="J98" s="29"/>
      <c r="K98" s="29"/>
      <c r="L98" s="31"/>
      <c r="M98" s="31"/>
      <c r="N98" s="31"/>
      <c r="O98" s="31"/>
      <c r="P98" s="31"/>
      <c r="Q98" s="31"/>
      <c r="R98" s="28" t="str">
        <f aca="false">IF(B98="","",SUM(L98:Q98))</f>
        <v/>
      </c>
      <c r="S98" s="29"/>
      <c r="T98" s="31"/>
    </row>
    <row r="99" customFormat="false" ht="15" hidden="false" customHeight="true" outlineLevel="0" collapsed="false">
      <c r="A99" s="29"/>
      <c r="B99" s="29"/>
      <c r="C99" s="29"/>
      <c r="D99" s="29"/>
      <c r="E99" s="30"/>
      <c r="F99" s="29"/>
      <c r="G99" s="29"/>
      <c r="H99" s="29"/>
      <c r="I99" s="29"/>
      <c r="J99" s="29"/>
      <c r="K99" s="29"/>
      <c r="L99" s="31"/>
      <c r="M99" s="31"/>
      <c r="N99" s="31"/>
      <c r="O99" s="31"/>
      <c r="P99" s="31"/>
      <c r="Q99" s="31"/>
      <c r="R99" s="28" t="str">
        <f aca="false">IF(B99="","",SUM(L99:Q99))</f>
        <v/>
      </c>
      <c r="S99" s="29"/>
      <c r="T99" s="31"/>
    </row>
    <row r="100" customFormat="false" ht="15" hidden="false" customHeight="true" outlineLevel="0" collapsed="false">
      <c r="A100" s="29"/>
      <c r="B100" s="29"/>
      <c r="C100" s="29"/>
      <c r="D100" s="29"/>
      <c r="E100" s="30"/>
      <c r="F100" s="29"/>
      <c r="G100" s="29"/>
      <c r="H100" s="29"/>
      <c r="I100" s="29"/>
      <c r="J100" s="29"/>
      <c r="K100" s="29"/>
      <c r="L100" s="31"/>
      <c r="M100" s="31"/>
      <c r="N100" s="31"/>
      <c r="O100" s="31"/>
      <c r="P100" s="31"/>
      <c r="Q100" s="31"/>
      <c r="R100" s="28" t="str">
        <f aca="false">IF(B100="","",SUM(L100:Q100))</f>
        <v/>
      </c>
      <c r="S100" s="29"/>
      <c r="T100" s="31"/>
    </row>
    <row r="101" customFormat="false" ht="15" hidden="false" customHeight="true" outlineLevel="0" collapsed="false">
      <c r="A101" s="29"/>
      <c r="B101" s="29"/>
      <c r="C101" s="29"/>
      <c r="D101" s="29"/>
      <c r="E101" s="30"/>
      <c r="F101" s="29"/>
      <c r="G101" s="29"/>
      <c r="H101" s="29"/>
      <c r="I101" s="29"/>
      <c r="J101" s="29"/>
      <c r="K101" s="29"/>
      <c r="L101" s="31"/>
      <c r="M101" s="31"/>
      <c r="N101" s="31"/>
      <c r="O101" s="31"/>
      <c r="P101" s="31"/>
      <c r="Q101" s="31"/>
      <c r="R101" s="28" t="str">
        <f aca="false">IF(B101="","",SUM(L101:Q101))</f>
        <v/>
      </c>
      <c r="S101" s="29"/>
      <c r="T101" s="31"/>
    </row>
    <row r="102" customFormat="false" ht="15" hidden="false" customHeight="true" outlineLevel="0" collapsed="false">
      <c r="A102" s="29"/>
      <c r="B102" s="29"/>
      <c r="C102" s="29"/>
      <c r="D102" s="29"/>
      <c r="E102" s="30"/>
      <c r="F102" s="29"/>
      <c r="G102" s="29"/>
      <c r="H102" s="29"/>
      <c r="I102" s="29"/>
      <c r="J102" s="29"/>
      <c r="K102" s="29"/>
      <c r="L102" s="31"/>
      <c r="M102" s="31"/>
      <c r="N102" s="31"/>
      <c r="O102" s="31"/>
      <c r="P102" s="31"/>
      <c r="Q102" s="31"/>
      <c r="R102" s="28" t="str">
        <f aca="false">IF(B102="","",SUM(L102:Q102))</f>
        <v/>
      </c>
      <c r="S102" s="29"/>
      <c r="T102" s="31"/>
    </row>
    <row r="103" customFormat="false" ht="15" hidden="false" customHeight="true" outlineLevel="0" collapsed="false">
      <c r="A103" s="29"/>
      <c r="B103" s="29"/>
      <c r="C103" s="29"/>
      <c r="D103" s="29"/>
      <c r="E103" s="30"/>
      <c r="F103" s="29"/>
      <c r="G103" s="29"/>
      <c r="H103" s="29"/>
      <c r="I103" s="29"/>
      <c r="J103" s="29"/>
      <c r="K103" s="29"/>
      <c r="L103" s="31"/>
      <c r="M103" s="31"/>
      <c r="N103" s="31"/>
      <c r="O103" s="31"/>
      <c r="P103" s="31"/>
      <c r="Q103" s="31"/>
      <c r="R103" s="28" t="str">
        <f aca="false">IF(B103="","",SUM(L103:Q103))</f>
        <v/>
      </c>
      <c r="S103" s="29"/>
      <c r="T103" s="31"/>
    </row>
    <row r="104" customFormat="false" ht="15" hidden="false" customHeight="true" outlineLevel="0" collapsed="false">
      <c r="A104" s="29"/>
      <c r="B104" s="29"/>
      <c r="C104" s="29"/>
      <c r="D104" s="29"/>
      <c r="E104" s="30"/>
      <c r="F104" s="29"/>
      <c r="G104" s="29"/>
      <c r="H104" s="29"/>
      <c r="I104" s="29"/>
      <c r="J104" s="29"/>
      <c r="K104" s="29"/>
      <c r="L104" s="31"/>
      <c r="M104" s="31"/>
      <c r="N104" s="31"/>
      <c r="O104" s="31"/>
      <c r="P104" s="31"/>
      <c r="Q104" s="31"/>
      <c r="R104" s="28" t="str">
        <f aca="false">IF(B104="","",SUM(L104:Q104))</f>
        <v/>
      </c>
      <c r="S104" s="29"/>
      <c r="T104" s="31"/>
    </row>
  </sheetData>
  <dataValidations count="1">
    <dataValidation allowBlank="true" errorStyle="stop" operator="between" prompt="PF applicable?" promptTitle="Select" showDropDown="false" showErrorMessage="false" showInputMessage="true" sqref="S5:S104" type="list">
      <formula1>"Y,N"</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true"/>
  </sheetPr>
  <dimension ref="A1:AC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20"/>
    <col collapsed="false" customWidth="true" hidden="false" outlineLevel="0" max="29" min="3" style="1" width="11.5"/>
  </cols>
  <sheetData>
    <row r="1" customFormat="false" ht="21.75" hidden="false" customHeight="true" outlineLevel="0" collapsed="false">
      <c r="A1" s="13" t="s">
        <v>190</v>
      </c>
      <c r="AC1" s="14" t="s">
        <v>58</v>
      </c>
    </row>
    <row r="2" customFormat="false" ht="15" hidden="false" customHeight="true" outlineLevel="0" collapsed="false">
      <c r="A2" s="3" t="str">
        <f aca="false">"Salary for "&amp;Settings!$B$32&amp;" – "&amp;Settings!$B$5</f>
        <v>Salary for Sep-2026 – Raipur Precision Components Pvt Ltd</v>
      </c>
    </row>
    <row r="4" customFormat="false" ht="45.75" hidden="false" customHeight="true" outlineLevel="0" collapsed="false">
      <c r="A4" s="25" t="s">
        <v>105</v>
      </c>
      <c r="B4" s="26" t="s">
        <v>106</v>
      </c>
      <c r="C4" s="26" t="s">
        <v>191</v>
      </c>
      <c r="D4" s="26" t="s">
        <v>192</v>
      </c>
      <c r="E4" s="26" t="s">
        <v>193</v>
      </c>
      <c r="F4" s="26" t="s">
        <v>116</v>
      </c>
      <c r="G4" s="26" t="s">
        <v>117</v>
      </c>
      <c r="H4" s="26" t="s">
        <v>118</v>
      </c>
      <c r="I4" s="26" t="s">
        <v>119</v>
      </c>
      <c r="J4" s="26" t="s">
        <v>194</v>
      </c>
      <c r="K4" s="26" t="s">
        <v>195</v>
      </c>
      <c r="L4" s="26" t="s">
        <v>196</v>
      </c>
      <c r="M4" s="26" t="s">
        <v>197</v>
      </c>
      <c r="N4" s="26" t="s">
        <v>198</v>
      </c>
      <c r="O4" s="26" t="s">
        <v>199</v>
      </c>
      <c r="P4" s="26" t="s">
        <v>200</v>
      </c>
      <c r="Q4" s="26" t="s">
        <v>201</v>
      </c>
      <c r="R4" s="26" t="s">
        <v>202</v>
      </c>
      <c r="S4" s="26" t="s">
        <v>203</v>
      </c>
      <c r="T4" s="26" t="s">
        <v>204</v>
      </c>
      <c r="U4" s="26" t="s">
        <v>205</v>
      </c>
      <c r="V4" s="26" t="s">
        <v>206</v>
      </c>
      <c r="W4" s="26" t="s">
        <v>207</v>
      </c>
      <c r="X4" s="26" t="s">
        <v>208</v>
      </c>
      <c r="Y4" s="26" t="s">
        <v>209</v>
      </c>
      <c r="Z4" s="26" t="s">
        <v>210</v>
      </c>
      <c r="AA4" s="26" t="s">
        <v>211</v>
      </c>
      <c r="AB4" s="26" t="s">
        <v>212</v>
      </c>
      <c r="AC4" s="26" t="s">
        <v>213</v>
      </c>
    </row>
    <row r="5" customFormat="false" ht="15" hidden="false" customHeight="true" outlineLevel="0" collapsed="false">
      <c r="A5" s="32" t="str">
        <f aca="false">IF(Employees!B5="","",Employees!A5)</f>
        <v>E001</v>
      </c>
      <c r="B5" s="32" t="str">
        <f aca="false">IF(Employees!B5="","",Employees!B5)</f>
        <v>Anil Sharma</v>
      </c>
      <c r="C5" s="33" t="n">
        <f aca="false">IF(B5="","",Settings!$B$31)</f>
        <v>30</v>
      </c>
      <c r="D5" s="34" t="n">
        <v>0</v>
      </c>
      <c r="E5" s="35" t="n">
        <f aca="false">IF(B5="","",C5-N(D5))</f>
        <v>30</v>
      </c>
      <c r="F5" s="28" t="n">
        <f aca="false">IF(B5="",0,ROUND(N(Employees!L5)*E5/C5,0))</f>
        <v>42000</v>
      </c>
      <c r="G5" s="28" t="n">
        <f aca="false">IF(B5="",0,ROUND(N(Employees!M5)*E5/C5,0))</f>
        <v>0</v>
      </c>
      <c r="H5" s="28" t="n">
        <f aca="false">IF(B5="",0,ROUND(N(Employees!N5)*E5/C5,0))</f>
        <v>21000</v>
      </c>
      <c r="I5" s="28" t="n">
        <f aca="false">IF(B5="",0,ROUND(N(Employees!O5)*E5/C5,0))</f>
        <v>1600</v>
      </c>
      <c r="J5" s="28" t="n">
        <f aca="false">IF(B5="",0,ROUND(N(Employees!P5)*E5/C5,0))</f>
        <v>18400</v>
      </c>
      <c r="K5" s="28" t="n">
        <f aca="false">IF(B5="",0,ROUND(N(Employees!Q5)*E5/C5,0))</f>
        <v>2000</v>
      </c>
      <c r="L5" s="22" t="n">
        <v>0</v>
      </c>
      <c r="M5" s="28" t="n">
        <f aca="false">SUM(F5:L5)</f>
        <v>85000</v>
      </c>
      <c r="N5" s="28" t="n">
        <f aca="false">IF(M5=0,0,F5+G5+MAX(0,(M5-F5-G5)-0.5*M5))</f>
        <v>42500</v>
      </c>
      <c r="O5" s="28" t="n">
        <f aca="false">IF(UPPER(Employees!S5)&lt;&gt;"Y",0,IF(Settings!$B$12="Y",MIN(IF(Settings!$B$13="Code wages",N5,F5+G5),Settings!$B$11),IF(Settings!$B$13="Code wages",N5,F5+G5)))</f>
        <v>15000</v>
      </c>
      <c r="P5" s="28" t="n">
        <f aca="false">ROUND(O5*Settings!$B$8,0)</f>
        <v>1800</v>
      </c>
      <c r="Q5" s="36" t="str">
        <f aca="false">IF(B5="","",IF(N(Employees!R5)&lt;=Settings!$B$17,"Y","N"))</f>
        <v>N</v>
      </c>
      <c r="R5" s="28" t="n">
        <f aca="false">IF(Q5="Y",ROUNDUP(M5*Settings!$B$18,0),0)</f>
        <v>0</v>
      </c>
      <c r="S5" s="28" t="n">
        <f aca="false">IF(M5&lt;=0,0,IF(M5&gt;=Settings!$B$26,IF(MONTH(Settings!$B$6)=2,Settings!$B$28,Settings!$B$27),IF(M5&gt;=Settings!$B$24,Settings!$B$25,IF(M5&gt;=Settings!$B$22,Settings!$B$23,0))))</f>
        <v>200</v>
      </c>
      <c r="T5" s="37" t="n">
        <f aca="false">IF(B5="",0,N(Employees!T5))</f>
        <v>6500</v>
      </c>
      <c r="U5" s="22" t="n">
        <v>0</v>
      </c>
      <c r="V5" s="28" t="n">
        <f aca="false">P5+R5+S5+T5+N(U5)</f>
        <v>8500</v>
      </c>
      <c r="W5" s="38" t="n">
        <f aca="false">M5-V5</f>
        <v>76500</v>
      </c>
      <c r="X5" s="28" t="n">
        <f aca="false">IF(O5=0,0,ROUND(MIN(O5,Settings!$B$11)*Settings!$B$10,0))</f>
        <v>1250</v>
      </c>
      <c r="Y5" s="28" t="n">
        <f aca="false">ROUND(O5*Settings!$B$9,0)-X5</f>
        <v>550</v>
      </c>
      <c r="Z5" s="28" t="n">
        <f aca="false">ROUND(MIN(O5,Settings!$B$11)*Settings!$B$14,0)</f>
        <v>75</v>
      </c>
      <c r="AA5" s="28" t="n">
        <f aca="false">ROUND(O5*Settings!$B$15,0)</f>
        <v>75</v>
      </c>
      <c r="AB5" s="28" t="n">
        <f aca="false">IF(Q5="Y",ROUNDUP(M5*Settings!$B$19,0),0)</f>
        <v>0</v>
      </c>
      <c r="AC5" s="28" t="n">
        <f aca="false">M5+SUM(X5:AB5)</f>
        <v>86950</v>
      </c>
    </row>
    <row r="6" customFormat="false" ht="15" hidden="false" customHeight="true" outlineLevel="0" collapsed="false">
      <c r="A6" s="32" t="str">
        <f aca="false">IF(Employees!B6="","",Employees!A6)</f>
        <v>E002</v>
      </c>
      <c r="B6" s="32" t="str">
        <f aca="false">IF(Employees!B6="","",Employees!B6)</f>
        <v>Kavita Sahu</v>
      </c>
      <c r="C6" s="33" t="n">
        <f aca="false">IF(B6="","",Settings!$B$31)</f>
        <v>30</v>
      </c>
      <c r="D6" s="34" t="n">
        <v>2</v>
      </c>
      <c r="E6" s="35" t="n">
        <f aca="false">IF(B6="","",C6-N(D6))</f>
        <v>28</v>
      </c>
      <c r="F6" s="28" t="n">
        <f aca="false">IF(B6="",0,ROUND(N(Employees!L6)*E6/C6,0))</f>
        <v>17267</v>
      </c>
      <c r="G6" s="28" t="n">
        <f aca="false">IF(B6="",0,ROUND(N(Employees!M6)*E6/C6,0))</f>
        <v>0</v>
      </c>
      <c r="H6" s="28" t="n">
        <f aca="false">IF(B6="",0,ROUND(N(Employees!N6)*E6/C6,0))</f>
        <v>8633</v>
      </c>
      <c r="I6" s="28" t="n">
        <f aca="false">IF(B6="",0,ROUND(N(Employees!O6)*E6/C6,0))</f>
        <v>1493</v>
      </c>
      <c r="J6" s="28" t="n">
        <f aca="false">IF(B6="",0,ROUND(N(Employees!P6)*E6/C6,0))</f>
        <v>5273</v>
      </c>
      <c r="K6" s="28" t="n">
        <f aca="false">IF(B6="",0,ROUND(N(Employees!Q6)*E6/C6,0))</f>
        <v>0</v>
      </c>
      <c r="L6" s="22" t="n">
        <v>0</v>
      </c>
      <c r="M6" s="28" t="n">
        <f aca="false">SUM(F6:L6)</f>
        <v>32666</v>
      </c>
      <c r="N6" s="28" t="n">
        <f aca="false">IF(M6=0,0,F6+G6+MAX(0,(M6-F6-G6)-0.5*M6))</f>
        <v>17267</v>
      </c>
      <c r="O6" s="28" t="n">
        <f aca="false">IF(UPPER(Employees!S6)&lt;&gt;"Y",0,IF(Settings!$B$12="Y",MIN(IF(Settings!$B$13="Code wages",N6,F6+G6),Settings!$B$11),IF(Settings!$B$13="Code wages",N6,F6+G6)))</f>
        <v>15000</v>
      </c>
      <c r="P6" s="28" t="n">
        <f aca="false">ROUND(O6*Settings!$B$8,0)</f>
        <v>1800</v>
      </c>
      <c r="Q6" s="36" t="str">
        <f aca="false">IF(B6="","",IF(N(Employees!R6)&lt;=Settings!$B$17,"Y","N"))</f>
        <v>N</v>
      </c>
      <c r="R6" s="28" t="n">
        <f aca="false">IF(Q6="Y",ROUNDUP(M6*Settings!$B$18,0),0)</f>
        <v>0</v>
      </c>
      <c r="S6" s="28" t="n">
        <f aca="false">IF(M6&lt;=0,0,IF(M6&gt;=Settings!$B$26,IF(MONTH(Settings!$B$6)=2,Settings!$B$28,Settings!$B$27),IF(M6&gt;=Settings!$B$24,Settings!$B$25,IF(M6&gt;=Settings!$B$22,Settings!$B$23,0))))</f>
        <v>200</v>
      </c>
      <c r="T6" s="37" t="n">
        <f aca="false">IF(B6="",0,N(Employees!T6))</f>
        <v>0</v>
      </c>
      <c r="U6" s="22" t="n">
        <v>0</v>
      </c>
      <c r="V6" s="28" t="n">
        <f aca="false">P6+R6+S6+T6+N(U6)</f>
        <v>2000</v>
      </c>
      <c r="W6" s="38" t="n">
        <f aca="false">M6-V6</f>
        <v>30666</v>
      </c>
      <c r="X6" s="28" t="n">
        <f aca="false">IF(O6=0,0,ROUND(MIN(O6,Settings!$B$11)*Settings!$B$10,0))</f>
        <v>1250</v>
      </c>
      <c r="Y6" s="28" t="n">
        <f aca="false">ROUND(O6*Settings!$B$9,0)-X6</f>
        <v>550</v>
      </c>
      <c r="Z6" s="28" t="n">
        <f aca="false">ROUND(MIN(O6,Settings!$B$11)*Settings!$B$14,0)</f>
        <v>75</v>
      </c>
      <c r="AA6" s="28" t="n">
        <f aca="false">ROUND(O6*Settings!$B$15,0)</f>
        <v>75</v>
      </c>
      <c r="AB6" s="28" t="n">
        <f aca="false">IF(Q6="Y",ROUNDUP(M6*Settings!$B$19,0),0)</f>
        <v>0</v>
      </c>
      <c r="AC6" s="28" t="n">
        <f aca="false">M6+SUM(X6:AB6)</f>
        <v>34616</v>
      </c>
    </row>
    <row r="7" customFormat="false" ht="15" hidden="false" customHeight="true" outlineLevel="0" collapsed="false">
      <c r="A7" s="32" t="str">
        <f aca="false">IF(Employees!B7="","",Employees!A7)</f>
        <v>E003</v>
      </c>
      <c r="B7" s="32" t="str">
        <f aca="false">IF(Employees!B7="","",Employees!B7)</f>
        <v>Rohit Verma</v>
      </c>
      <c r="C7" s="33" t="n">
        <f aca="false">IF(B7="","",Settings!$B$31)</f>
        <v>30</v>
      </c>
      <c r="D7" s="34" t="n">
        <v>0</v>
      </c>
      <c r="E7" s="35" t="n">
        <f aca="false">IF(B7="","",C7-N(D7))</f>
        <v>30</v>
      </c>
      <c r="F7" s="28" t="n">
        <f aca="false">IF(B7="",0,ROUND(N(Employees!L7)*E7/C7,0))</f>
        <v>9800</v>
      </c>
      <c r="G7" s="28" t="n">
        <f aca="false">IF(B7="",0,ROUND(N(Employees!M7)*E7/C7,0))</f>
        <v>1200</v>
      </c>
      <c r="H7" s="28" t="n">
        <f aca="false">IF(B7="",0,ROUND(N(Employees!N7)*E7/C7,0))</f>
        <v>2500</v>
      </c>
      <c r="I7" s="28" t="n">
        <f aca="false">IF(B7="",0,ROUND(N(Employees!O7)*E7/C7,0))</f>
        <v>800</v>
      </c>
      <c r="J7" s="28" t="n">
        <f aca="false">IF(B7="",0,ROUND(N(Employees!P7)*E7/C7,0))</f>
        <v>2200</v>
      </c>
      <c r="K7" s="28" t="n">
        <f aca="false">IF(B7="",0,ROUND(N(Employees!Q7)*E7/C7,0))</f>
        <v>0</v>
      </c>
      <c r="L7" s="22" t="n">
        <v>0</v>
      </c>
      <c r="M7" s="28" t="n">
        <f aca="false">SUM(F7:L7)</f>
        <v>16500</v>
      </c>
      <c r="N7" s="28" t="n">
        <f aca="false">IF(M7=0,0,F7+G7+MAX(0,(M7-F7-G7)-0.5*M7))</f>
        <v>11000</v>
      </c>
      <c r="O7" s="28" t="n">
        <f aca="false">IF(UPPER(Employees!S7)&lt;&gt;"Y",0,IF(Settings!$B$12="Y",MIN(IF(Settings!$B$13="Code wages",N7,F7+G7),Settings!$B$11),IF(Settings!$B$13="Code wages",N7,F7+G7)))</f>
        <v>11000</v>
      </c>
      <c r="P7" s="28" t="n">
        <f aca="false">ROUND(O7*Settings!$B$8,0)</f>
        <v>1320</v>
      </c>
      <c r="Q7" s="36" t="str">
        <f aca="false">IF(B7="","",IF(N(Employees!R7)&lt;=Settings!$B$17,"Y","N"))</f>
        <v>Y</v>
      </c>
      <c r="R7" s="28" t="n">
        <f aca="false">IF(Q7="Y",ROUNDUP(M7*Settings!$B$18,0),0)</f>
        <v>124</v>
      </c>
      <c r="S7" s="28" t="n">
        <f aca="false">IF(M7&lt;=0,0,IF(M7&gt;=Settings!$B$26,IF(MONTH(Settings!$B$6)=2,Settings!$B$28,Settings!$B$27),IF(M7&gt;=Settings!$B$24,Settings!$B$25,IF(M7&gt;=Settings!$B$22,Settings!$B$23,0))))</f>
        <v>200</v>
      </c>
      <c r="T7" s="37" t="n">
        <f aca="false">IF(B7="",0,N(Employees!T7))</f>
        <v>0</v>
      </c>
      <c r="U7" s="22" t="n">
        <v>0</v>
      </c>
      <c r="V7" s="28" t="n">
        <f aca="false">P7+R7+S7+T7+N(U7)</f>
        <v>1644</v>
      </c>
      <c r="W7" s="38" t="n">
        <f aca="false">M7-V7</f>
        <v>14856</v>
      </c>
      <c r="X7" s="28" t="n">
        <f aca="false">IF(O7=0,0,ROUND(MIN(O7,Settings!$B$11)*Settings!$B$10,0))</f>
        <v>916</v>
      </c>
      <c r="Y7" s="28" t="n">
        <f aca="false">ROUND(O7*Settings!$B$9,0)-X7</f>
        <v>404</v>
      </c>
      <c r="Z7" s="28" t="n">
        <f aca="false">ROUND(MIN(O7,Settings!$B$11)*Settings!$B$14,0)</f>
        <v>55</v>
      </c>
      <c r="AA7" s="28" t="n">
        <f aca="false">ROUND(O7*Settings!$B$15,0)</f>
        <v>55</v>
      </c>
      <c r="AB7" s="28" t="n">
        <f aca="false">IF(Q7="Y",ROUNDUP(M7*Settings!$B$19,0),0)</f>
        <v>537</v>
      </c>
      <c r="AC7" s="28" t="n">
        <f aca="false">M7+SUM(X7:AB7)</f>
        <v>18467</v>
      </c>
    </row>
    <row r="8" customFormat="false" ht="15" hidden="false" customHeight="true" outlineLevel="0" collapsed="false">
      <c r="A8" s="32" t="str">
        <f aca="false">IF(Employees!B8="","",Employees!A8)</f>
        <v>E004</v>
      </c>
      <c r="B8" s="32" t="str">
        <f aca="false">IF(Employees!B8="","",Employees!B8)</f>
        <v>Sunita Dewangan</v>
      </c>
      <c r="C8" s="33" t="n">
        <f aca="false">IF(B8="","",Settings!$B$31)</f>
        <v>30</v>
      </c>
      <c r="D8" s="34" t="n">
        <v>1</v>
      </c>
      <c r="E8" s="35" t="n">
        <f aca="false">IF(B8="","",C8-N(D8))</f>
        <v>29</v>
      </c>
      <c r="F8" s="28" t="n">
        <f aca="false">IF(B8="",0,ROUND(N(Employees!L8)*E8/C8,0))</f>
        <v>9087</v>
      </c>
      <c r="G8" s="28" t="n">
        <f aca="false">IF(B8="",0,ROUND(N(Employees!M8)*E8/C8,0))</f>
        <v>1160</v>
      </c>
      <c r="H8" s="28" t="n">
        <f aca="false">IF(B8="",0,ROUND(N(Employees!N8)*E8/C8,0))</f>
        <v>2320</v>
      </c>
      <c r="I8" s="28" t="n">
        <f aca="false">IF(B8="",0,ROUND(N(Employees!O8)*E8/C8,0))</f>
        <v>773</v>
      </c>
      <c r="J8" s="28" t="n">
        <f aca="false">IF(B8="",0,ROUND(N(Employees!P8)*E8/C8,0))</f>
        <v>1643</v>
      </c>
      <c r="K8" s="28" t="n">
        <f aca="false">IF(B8="",0,ROUND(N(Employees!Q8)*E8/C8,0))</f>
        <v>0</v>
      </c>
      <c r="L8" s="22" t="n">
        <v>0</v>
      </c>
      <c r="M8" s="28" t="n">
        <f aca="false">SUM(F8:L8)</f>
        <v>14983</v>
      </c>
      <c r="N8" s="28" t="n">
        <f aca="false">IF(M8=0,0,F8+G8+MAX(0,(M8-F8-G8)-0.5*M8))</f>
        <v>10247</v>
      </c>
      <c r="O8" s="28" t="n">
        <f aca="false">IF(UPPER(Employees!S8)&lt;&gt;"Y",0,IF(Settings!$B$12="Y",MIN(IF(Settings!$B$13="Code wages",N8,F8+G8),Settings!$B$11),IF(Settings!$B$13="Code wages",N8,F8+G8)))</f>
        <v>10247</v>
      </c>
      <c r="P8" s="28" t="n">
        <f aca="false">ROUND(O8*Settings!$B$8,0)</f>
        <v>1230</v>
      </c>
      <c r="Q8" s="36" t="str">
        <f aca="false">IF(B8="","",IF(N(Employees!R8)&lt;=Settings!$B$17,"Y","N"))</f>
        <v>Y</v>
      </c>
      <c r="R8" s="28" t="n">
        <f aca="false">IF(Q8="Y",ROUNDUP(M8*Settings!$B$18,0),0)</f>
        <v>113</v>
      </c>
      <c r="S8" s="28" t="n">
        <f aca="false">IF(M8&lt;=0,0,IF(M8&gt;=Settings!$B$26,IF(MONTH(Settings!$B$6)=2,Settings!$B$28,Settings!$B$27),IF(M8&gt;=Settings!$B$24,Settings!$B$25,IF(M8&gt;=Settings!$B$22,Settings!$B$23,0))))</f>
        <v>200</v>
      </c>
      <c r="T8" s="37" t="n">
        <f aca="false">IF(B8="",0,N(Employees!T8))</f>
        <v>0</v>
      </c>
      <c r="U8" s="22" t="n">
        <v>0</v>
      </c>
      <c r="V8" s="28" t="n">
        <f aca="false">P8+R8+S8+T8+N(U8)</f>
        <v>1543</v>
      </c>
      <c r="W8" s="38" t="n">
        <f aca="false">M8-V8</f>
        <v>13440</v>
      </c>
      <c r="X8" s="28" t="n">
        <f aca="false">IF(O8=0,0,ROUND(MIN(O8,Settings!$B$11)*Settings!$B$10,0))</f>
        <v>854</v>
      </c>
      <c r="Y8" s="28" t="n">
        <f aca="false">ROUND(O8*Settings!$B$9,0)-X8</f>
        <v>376</v>
      </c>
      <c r="Z8" s="28" t="n">
        <f aca="false">ROUND(MIN(O8,Settings!$B$11)*Settings!$B$14,0)</f>
        <v>51</v>
      </c>
      <c r="AA8" s="28" t="n">
        <f aca="false">ROUND(O8*Settings!$B$15,0)</f>
        <v>51</v>
      </c>
      <c r="AB8" s="28" t="n">
        <f aca="false">IF(Q8="Y",ROUNDUP(M8*Settings!$B$19,0),0)</f>
        <v>487</v>
      </c>
      <c r="AC8" s="28" t="n">
        <f aca="false">M8+SUM(X8:AB8)</f>
        <v>16802</v>
      </c>
    </row>
    <row r="9" customFormat="false" ht="15" hidden="false" customHeight="true" outlineLevel="0" collapsed="false">
      <c r="A9" s="32" t="str">
        <f aca="false">IF(Employees!B9="","",Employees!A9)</f>
        <v>E005</v>
      </c>
      <c r="B9" s="32" t="str">
        <f aca="false">IF(Employees!B9="","",Employees!B9)</f>
        <v>Imran Khan</v>
      </c>
      <c r="C9" s="33" t="n">
        <f aca="false">IF(B9="","",Settings!$B$31)</f>
        <v>30</v>
      </c>
      <c r="D9" s="34" t="n">
        <v>0</v>
      </c>
      <c r="E9" s="35" t="n">
        <f aca="false">IF(B9="","",C9-N(D9))</f>
        <v>30</v>
      </c>
      <c r="F9" s="28" t="n">
        <f aca="false">IF(B9="",0,ROUND(N(Employees!L9)*E9/C9,0))</f>
        <v>12500</v>
      </c>
      <c r="G9" s="28" t="n">
        <f aca="false">IF(B9="",0,ROUND(N(Employees!M9)*E9/C9,0))</f>
        <v>1200</v>
      </c>
      <c r="H9" s="28" t="n">
        <f aca="false">IF(B9="",0,ROUND(N(Employees!N9)*E9/C9,0))</f>
        <v>3500</v>
      </c>
      <c r="I9" s="28" t="n">
        <f aca="false">IF(B9="",0,ROUND(N(Employees!O9)*E9/C9,0))</f>
        <v>1000</v>
      </c>
      <c r="J9" s="28" t="n">
        <f aca="false">IF(B9="",0,ROUND(N(Employees!P9)*E9/C9,0))</f>
        <v>1300</v>
      </c>
      <c r="K9" s="28" t="n">
        <f aca="false">IF(B9="",0,ROUND(N(Employees!Q9)*E9/C9,0))</f>
        <v>0</v>
      </c>
      <c r="L9" s="22" t="n">
        <v>4000</v>
      </c>
      <c r="M9" s="28" t="n">
        <f aca="false">SUM(F9:L9)</f>
        <v>23500</v>
      </c>
      <c r="N9" s="28" t="n">
        <f aca="false">IF(M9=0,0,F9+G9+MAX(0,(M9-F9-G9)-0.5*M9))</f>
        <v>13700</v>
      </c>
      <c r="O9" s="28" t="n">
        <f aca="false">IF(UPPER(Employees!S9)&lt;&gt;"Y",0,IF(Settings!$B$12="Y",MIN(IF(Settings!$B$13="Code wages",N9,F9+G9),Settings!$B$11),IF(Settings!$B$13="Code wages",N9,F9+G9)))</f>
        <v>13700</v>
      </c>
      <c r="P9" s="28" t="n">
        <f aca="false">ROUND(O9*Settings!$B$8,0)</f>
        <v>1644</v>
      </c>
      <c r="Q9" s="36" t="str">
        <f aca="false">IF(B9="","",IF(N(Employees!R9)&lt;=Settings!$B$17,"Y","N"))</f>
        <v>Y</v>
      </c>
      <c r="R9" s="28" t="n">
        <f aca="false">IF(Q9="Y",ROUNDUP(M9*Settings!$B$18,0),0)</f>
        <v>177</v>
      </c>
      <c r="S9" s="28" t="n">
        <f aca="false">IF(M9&lt;=0,0,IF(M9&gt;=Settings!$B$26,IF(MONTH(Settings!$B$6)=2,Settings!$B$28,Settings!$B$27),IF(M9&gt;=Settings!$B$24,Settings!$B$25,IF(M9&gt;=Settings!$B$22,Settings!$B$23,0))))</f>
        <v>200</v>
      </c>
      <c r="T9" s="37" t="n">
        <f aca="false">IF(B9="",0,N(Employees!T9))</f>
        <v>0</v>
      </c>
      <c r="U9" s="22" t="n">
        <v>0</v>
      </c>
      <c r="V9" s="28" t="n">
        <f aca="false">P9+R9+S9+T9+N(U9)</f>
        <v>2021</v>
      </c>
      <c r="W9" s="38" t="n">
        <f aca="false">M9-V9</f>
        <v>21479</v>
      </c>
      <c r="X9" s="28" t="n">
        <f aca="false">IF(O9=0,0,ROUND(MIN(O9,Settings!$B$11)*Settings!$B$10,0))</f>
        <v>1141</v>
      </c>
      <c r="Y9" s="28" t="n">
        <f aca="false">ROUND(O9*Settings!$B$9,0)-X9</f>
        <v>503</v>
      </c>
      <c r="Z9" s="28" t="n">
        <f aca="false">ROUND(MIN(O9,Settings!$B$11)*Settings!$B$14,0)</f>
        <v>69</v>
      </c>
      <c r="AA9" s="28" t="n">
        <f aca="false">ROUND(O9*Settings!$B$15,0)</f>
        <v>69</v>
      </c>
      <c r="AB9" s="28" t="n">
        <f aca="false">IF(Q9="Y",ROUNDUP(M9*Settings!$B$19,0),0)</f>
        <v>764</v>
      </c>
      <c r="AC9" s="28" t="n">
        <f aca="false">M9+SUM(X9:AB9)</f>
        <v>26046</v>
      </c>
    </row>
    <row r="10" customFormat="false" ht="15" hidden="false" customHeight="true" outlineLevel="0" collapsed="false">
      <c r="A10" s="32" t="str">
        <f aca="false">IF(Employees!B10="","",Employees!A10)</f>
        <v>E006</v>
      </c>
      <c r="B10" s="32" t="str">
        <f aca="false">IF(Employees!B10="","",Employees!B10)</f>
        <v>Priya Nair</v>
      </c>
      <c r="C10" s="33" t="n">
        <f aca="false">IF(B10="","",Settings!$B$31)</f>
        <v>30</v>
      </c>
      <c r="D10" s="34" t="n">
        <v>0</v>
      </c>
      <c r="E10" s="35" t="n">
        <f aca="false">IF(B10="","",C10-N(D10))</f>
        <v>30</v>
      </c>
      <c r="F10" s="28" t="n">
        <f aca="false">IF(B10="",0,ROUND(N(Employees!L10)*E10/C10,0))</f>
        <v>20000</v>
      </c>
      <c r="G10" s="28" t="n">
        <f aca="false">IF(B10="",0,ROUND(N(Employees!M10)*E10/C10,0))</f>
        <v>0</v>
      </c>
      <c r="H10" s="28" t="n">
        <f aca="false">IF(B10="",0,ROUND(N(Employees!N10)*E10/C10,0))</f>
        <v>10000</v>
      </c>
      <c r="I10" s="28" t="n">
        <f aca="false">IF(B10="",0,ROUND(N(Employees!O10)*E10/C10,0))</f>
        <v>1600</v>
      </c>
      <c r="J10" s="28" t="n">
        <f aca="false">IF(B10="",0,ROUND(N(Employees!P10)*E10/C10,0))</f>
        <v>6400</v>
      </c>
      <c r="K10" s="28" t="n">
        <f aca="false">IF(B10="",0,ROUND(N(Employees!Q10)*E10/C10,0))</f>
        <v>0</v>
      </c>
      <c r="L10" s="22" t="n">
        <v>0</v>
      </c>
      <c r="M10" s="28" t="n">
        <f aca="false">SUM(F10:L10)</f>
        <v>38000</v>
      </c>
      <c r="N10" s="28" t="n">
        <f aca="false">IF(M10=0,0,F10+G10+MAX(0,(M10-F10-G10)-0.5*M10))</f>
        <v>20000</v>
      </c>
      <c r="O10" s="28" t="n">
        <f aca="false">IF(UPPER(Employees!S10)&lt;&gt;"Y",0,IF(Settings!$B$12="Y",MIN(IF(Settings!$B$13="Code wages",N10,F10+G10),Settings!$B$11),IF(Settings!$B$13="Code wages",N10,F10+G10)))</f>
        <v>15000</v>
      </c>
      <c r="P10" s="28" t="n">
        <f aca="false">ROUND(O10*Settings!$B$8,0)</f>
        <v>1800</v>
      </c>
      <c r="Q10" s="36" t="str">
        <f aca="false">IF(B10="","",IF(N(Employees!R10)&lt;=Settings!$B$17,"Y","N"))</f>
        <v>N</v>
      </c>
      <c r="R10" s="28" t="n">
        <f aca="false">IF(Q10="Y",ROUNDUP(M10*Settings!$B$18,0),0)</f>
        <v>0</v>
      </c>
      <c r="S10" s="28" t="n">
        <f aca="false">IF(M10&lt;=0,0,IF(M10&gt;=Settings!$B$26,IF(MONTH(Settings!$B$6)=2,Settings!$B$28,Settings!$B$27),IF(M10&gt;=Settings!$B$24,Settings!$B$25,IF(M10&gt;=Settings!$B$22,Settings!$B$23,0))))</f>
        <v>200</v>
      </c>
      <c r="T10" s="37" t="n">
        <f aca="false">IF(B10="",0,N(Employees!T10))</f>
        <v>0</v>
      </c>
      <c r="U10" s="22" t="n">
        <v>0</v>
      </c>
      <c r="V10" s="28" t="n">
        <f aca="false">P10+R10+S10+T10+N(U10)</f>
        <v>2000</v>
      </c>
      <c r="W10" s="38" t="n">
        <f aca="false">M10-V10</f>
        <v>36000</v>
      </c>
      <c r="X10" s="28" t="n">
        <f aca="false">IF(O10=0,0,ROUND(MIN(O10,Settings!$B$11)*Settings!$B$10,0))</f>
        <v>1250</v>
      </c>
      <c r="Y10" s="28" t="n">
        <f aca="false">ROUND(O10*Settings!$B$9,0)-X10</f>
        <v>550</v>
      </c>
      <c r="Z10" s="28" t="n">
        <f aca="false">ROUND(MIN(O10,Settings!$B$11)*Settings!$B$14,0)</f>
        <v>75</v>
      </c>
      <c r="AA10" s="28" t="n">
        <f aca="false">ROUND(O10*Settings!$B$15,0)</f>
        <v>75</v>
      </c>
      <c r="AB10" s="28" t="n">
        <f aca="false">IF(Q10="Y",ROUNDUP(M10*Settings!$B$19,0),0)</f>
        <v>0</v>
      </c>
      <c r="AC10" s="28" t="n">
        <f aca="false">M10+SUM(X10:AB10)</f>
        <v>39950</v>
      </c>
    </row>
    <row r="11" customFormat="false" ht="15" hidden="false" customHeight="true" outlineLevel="0" collapsed="false">
      <c r="A11" s="32" t="str">
        <f aca="false">IF(Employees!B11="","",Employees!A11)</f>
        <v>E007</v>
      </c>
      <c r="B11" s="32" t="str">
        <f aca="false">IF(Employees!B11="","",Employees!B11)</f>
        <v>Deepak Yadav</v>
      </c>
      <c r="C11" s="33" t="n">
        <f aca="false">IF(B11="","",Settings!$B$31)</f>
        <v>30</v>
      </c>
      <c r="D11" s="34" t="n">
        <v>0.5</v>
      </c>
      <c r="E11" s="35" t="n">
        <f aca="false">IF(B11="","",C11-N(D11))</f>
        <v>29.5</v>
      </c>
      <c r="F11" s="28" t="n">
        <f aca="false">IF(B11="",0,ROUND(N(Employees!L11)*E11/C11,0))</f>
        <v>8752</v>
      </c>
      <c r="G11" s="28" t="n">
        <f aca="false">IF(B11="",0,ROUND(N(Employees!M11)*E11/C11,0))</f>
        <v>1180</v>
      </c>
      <c r="H11" s="28" t="n">
        <f aca="false">IF(B11="",0,ROUND(N(Employees!N11)*E11/C11,0))</f>
        <v>1967</v>
      </c>
      <c r="I11" s="28" t="n">
        <f aca="false">IF(B11="",0,ROUND(N(Employees!O11)*E11/C11,0))</f>
        <v>0</v>
      </c>
      <c r="J11" s="28" t="n">
        <f aca="false">IF(B11="",0,ROUND(N(Employees!P11)*E11/C11,0))</f>
        <v>1377</v>
      </c>
      <c r="K11" s="28" t="n">
        <f aca="false">IF(B11="",0,ROUND(N(Employees!Q11)*E11/C11,0))</f>
        <v>492</v>
      </c>
      <c r="L11" s="22" t="n">
        <v>0</v>
      </c>
      <c r="M11" s="28" t="n">
        <f aca="false">SUM(F11:L11)</f>
        <v>13768</v>
      </c>
      <c r="N11" s="28" t="n">
        <f aca="false">IF(M11=0,0,F11+G11+MAX(0,(M11-F11-G11)-0.5*M11))</f>
        <v>9932</v>
      </c>
      <c r="O11" s="28" t="n">
        <f aca="false">IF(UPPER(Employees!S11)&lt;&gt;"Y",0,IF(Settings!$B$12="Y",MIN(IF(Settings!$B$13="Code wages",N11,F11+G11),Settings!$B$11),IF(Settings!$B$13="Code wages",N11,F11+G11)))</f>
        <v>9932</v>
      </c>
      <c r="P11" s="28" t="n">
        <f aca="false">ROUND(O11*Settings!$B$8,0)</f>
        <v>1192</v>
      </c>
      <c r="Q11" s="36" t="str">
        <f aca="false">IF(B11="","",IF(N(Employees!R11)&lt;=Settings!$B$17,"Y","N"))</f>
        <v>Y</v>
      </c>
      <c r="R11" s="28" t="n">
        <f aca="false">IF(Q11="Y",ROUNDUP(M11*Settings!$B$18,0),0)</f>
        <v>104</v>
      </c>
      <c r="S11" s="28" t="n">
        <f aca="false">IF(M11&lt;=0,0,IF(M11&gt;=Settings!$B$26,IF(MONTH(Settings!$B$6)=2,Settings!$B$28,Settings!$B$27),IF(M11&gt;=Settings!$B$24,Settings!$B$25,IF(M11&gt;=Settings!$B$22,Settings!$B$23,0))))</f>
        <v>200</v>
      </c>
      <c r="T11" s="37" t="n">
        <f aca="false">IF(B11="",0,N(Employees!T11))</f>
        <v>0</v>
      </c>
      <c r="U11" s="22" t="n">
        <v>2000</v>
      </c>
      <c r="V11" s="28" t="n">
        <f aca="false">P11+R11+S11+T11+N(U11)</f>
        <v>3496</v>
      </c>
      <c r="W11" s="38" t="n">
        <f aca="false">M11-V11</f>
        <v>10272</v>
      </c>
      <c r="X11" s="28" t="n">
        <f aca="false">IF(O11=0,0,ROUND(MIN(O11,Settings!$B$11)*Settings!$B$10,0))</f>
        <v>827</v>
      </c>
      <c r="Y11" s="28" t="n">
        <f aca="false">ROUND(O11*Settings!$B$9,0)-X11</f>
        <v>365</v>
      </c>
      <c r="Z11" s="28" t="n">
        <f aca="false">ROUND(MIN(O11,Settings!$B$11)*Settings!$B$14,0)</f>
        <v>50</v>
      </c>
      <c r="AA11" s="28" t="n">
        <f aca="false">ROUND(O11*Settings!$B$15,0)</f>
        <v>50</v>
      </c>
      <c r="AB11" s="28" t="n">
        <f aca="false">IF(Q11="Y",ROUNDUP(M11*Settings!$B$19,0),0)</f>
        <v>448</v>
      </c>
      <c r="AC11" s="28" t="n">
        <f aca="false">M11+SUM(X11:AB11)</f>
        <v>15508</v>
      </c>
    </row>
    <row r="12" customFormat="false" ht="15" hidden="false" customHeight="true" outlineLevel="0" collapsed="false">
      <c r="A12" s="32" t="str">
        <f aca="false">IF(Employees!B12="","",Employees!A12)</f>
        <v>E008</v>
      </c>
      <c r="B12" s="32" t="str">
        <f aca="false">IF(Employees!B12="","",Employees!B12)</f>
        <v>Neha Agrawal</v>
      </c>
      <c r="C12" s="33" t="n">
        <f aca="false">IF(B12="","",Settings!$B$31)</f>
        <v>30</v>
      </c>
      <c r="D12" s="34" t="n">
        <v>0</v>
      </c>
      <c r="E12" s="35" t="n">
        <f aca="false">IF(B12="","",C12-N(D12))</f>
        <v>30</v>
      </c>
      <c r="F12" s="28" t="n">
        <f aca="false">IF(B12="",0,ROUND(N(Employees!L12)*E12/C12,0))</f>
        <v>55000</v>
      </c>
      <c r="G12" s="28" t="n">
        <f aca="false">IF(B12="",0,ROUND(N(Employees!M12)*E12/C12,0))</f>
        <v>0</v>
      </c>
      <c r="H12" s="28" t="n">
        <f aca="false">IF(B12="",0,ROUND(N(Employees!N12)*E12/C12,0))</f>
        <v>27500</v>
      </c>
      <c r="I12" s="28" t="n">
        <f aca="false">IF(B12="",0,ROUND(N(Employees!O12)*E12/C12,0))</f>
        <v>1600</v>
      </c>
      <c r="J12" s="28" t="n">
        <f aca="false">IF(B12="",0,ROUND(N(Employees!P12)*E12/C12,0))</f>
        <v>23900</v>
      </c>
      <c r="K12" s="28" t="n">
        <f aca="false">IF(B12="",0,ROUND(N(Employees!Q12)*E12/C12,0))</f>
        <v>5000</v>
      </c>
      <c r="L12" s="22" t="n">
        <v>0</v>
      </c>
      <c r="M12" s="28" t="n">
        <f aca="false">SUM(F12:L12)</f>
        <v>113000</v>
      </c>
      <c r="N12" s="28" t="n">
        <f aca="false">IF(M12=0,0,F12+G12+MAX(0,(M12-F12-G12)-0.5*M12))</f>
        <v>56500</v>
      </c>
      <c r="O12" s="28" t="n">
        <f aca="false">IF(UPPER(Employees!S12)&lt;&gt;"Y",0,IF(Settings!$B$12="Y",MIN(IF(Settings!$B$13="Code wages",N12,F12+G12),Settings!$B$11),IF(Settings!$B$13="Code wages",N12,F12+G12)))</f>
        <v>0</v>
      </c>
      <c r="P12" s="28" t="n">
        <f aca="false">ROUND(O12*Settings!$B$8,0)</f>
        <v>0</v>
      </c>
      <c r="Q12" s="36" t="str">
        <f aca="false">IF(B12="","",IF(N(Employees!R12)&lt;=Settings!$B$17,"Y","N"))</f>
        <v>N</v>
      </c>
      <c r="R12" s="28" t="n">
        <f aca="false">IF(Q12="Y",ROUNDUP(M12*Settings!$B$18,0),0)</f>
        <v>0</v>
      </c>
      <c r="S12" s="28" t="n">
        <f aca="false">IF(M12&lt;=0,0,IF(M12&gt;=Settings!$B$26,IF(MONTH(Settings!$B$6)=2,Settings!$B$28,Settings!$B$27),IF(M12&gt;=Settings!$B$24,Settings!$B$25,IF(M12&gt;=Settings!$B$22,Settings!$B$23,0))))</f>
        <v>200</v>
      </c>
      <c r="T12" s="37" t="n">
        <f aca="false">IF(B12="",0,N(Employees!T12))</f>
        <v>12400</v>
      </c>
      <c r="U12" s="22" t="n">
        <v>0</v>
      </c>
      <c r="V12" s="28" t="n">
        <f aca="false">P12+R12+S12+T12+N(U12)</f>
        <v>12600</v>
      </c>
      <c r="W12" s="38" t="n">
        <f aca="false">M12-V12</f>
        <v>100400</v>
      </c>
      <c r="X12" s="28" t="n">
        <f aca="false">IF(O12=0,0,ROUND(MIN(O12,Settings!$B$11)*Settings!$B$10,0))</f>
        <v>0</v>
      </c>
      <c r="Y12" s="28" t="n">
        <f aca="false">ROUND(O12*Settings!$B$9,0)-X12</f>
        <v>0</v>
      </c>
      <c r="Z12" s="28" t="n">
        <f aca="false">ROUND(MIN(O12,Settings!$B$11)*Settings!$B$14,0)</f>
        <v>0</v>
      </c>
      <c r="AA12" s="28" t="n">
        <f aca="false">ROUND(O12*Settings!$B$15,0)</f>
        <v>0</v>
      </c>
      <c r="AB12" s="28" t="n">
        <f aca="false">IF(Q12="Y",ROUNDUP(M12*Settings!$B$19,0),0)</f>
        <v>0</v>
      </c>
      <c r="AC12" s="28" t="n">
        <f aca="false">M12+SUM(X12:AB12)</f>
        <v>113000</v>
      </c>
    </row>
    <row r="13" customFormat="false" ht="15" hidden="false" customHeight="true" outlineLevel="0" collapsed="false">
      <c r="A13" s="32" t="str">
        <f aca="false">IF(Employees!B13="","",Employees!A13)</f>
        <v/>
      </c>
      <c r="B13" s="32" t="str">
        <f aca="false">IF(Employees!B13="","",Employees!B13)</f>
        <v/>
      </c>
      <c r="C13" s="33" t="str">
        <f aca="false">IF(B13="","",Settings!$B$31)</f>
        <v/>
      </c>
      <c r="D13" s="34"/>
      <c r="E13" s="35" t="str">
        <f aca="false">IF(B13="","",C13-N(D13))</f>
        <v/>
      </c>
      <c r="F13" s="28" t="n">
        <f aca="false">IF(B13="",0,ROUND(N(Employees!L13)*E13/C13,0))</f>
        <v>0</v>
      </c>
      <c r="G13" s="28" t="n">
        <f aca="false">IF(B13="",0,ROUND(N(Employees!M13)*E13/C13,0))</f>
        <v>0</v>
      </c>
      <c r="H13" s="28" t="n">
        <f aca="false">IF(B13="",0,ROUND(N(Employees!N13)*E13/C13,0))</f>
        <v>0</v>
      </c>
      <c r="I13" s="28" t="n">
        <f aca="false">IF(B13="",0,ROUND(N(Employees!O13)*E13/C13,0))</f>
        <v>0</v>
      </c>
      <c r="J13" s="28" t="n">
        <f aca="false">IF(B13="",0,ROUND(N(Employees!P13)*E13/C13,0))</f>
        <v>0</v>
      </c>
      <c r="K13" s="28" t="n">
        <f aca="false">IF(B13="",0,ROUND(N(Employees!Q13)*E13/C13,0))</f>
        <v>0</v>
      </c>
      <c r="L13" s="22"/>
      <c r="M13" s="28" t="n">
        <f aca="false">SUM(F13:L13)</f>
        <v>0</v>
      </c>
      <c r="N13" s="28" t="n">
        <f aca="false">IF(M13=0,0,F13+G13+MAX(0,(M13-F13-G13)-0.5*M13))</f>
        <v>0</v>
      </c>
      <c r="O13" s="28" t="n">
        <f aca="false">IF(UPPER(Employees!S13)&lt;&gt;"Y",0,IF(Settings!$B$12="Y",MIN(IF(Settings!$B$13="Code wages",N13,F13+G13),Settings!$B$11),IF(Settings!$B$13="Code wages",N13,F13+G13)))</f>
        <v>0</v>
      </c>
      <c r="P13" s="28" t="n">
        <f aca="false">ROUND(O13*Settings!$B$8,0)</f>
        <v>0</v>
      </c>
      <c r="Q13" s="36" t="str">
        <f aca="false">IF(B13="","",IF(N(Employees!R13)&lt;=Settings!$B$17,"Y","N"))</f>
        <v/>
      </c>
      <c r="R13" s="28" t="n">
        <f aca="false">IF(Q13="Y",ROUNDUP(M13*Settings!$B$18,0),0)</f>
        <v>0</v>
      </c>
      <c r="S13" s="28" t="n">
        <f aca="false">IF(M13&lt;=0,0,IF(M13&gt;=Settings!$B$26,IF(MONTH(Settings!$B$6)=2,Settings!$B$28,Settings!$B$27),IF(M13&gt;=Settings!$B$24,Settings!$B$25,IF(M13&gt;=Settings!$B$22,Settings!$B$23,0))))</f>
        <v>0</v>
      </c>
      <c r="T13" s="37" t="n">
        <f aca="false">IF(B13="",0,N(Employees!T13))</f>
        <v>0</v>
      </c>
      <c r="U13" s="22"/>
      <c r="V13" s="28" t="n">
        <f aca="false">P13+R13+S13+T13+N(U13)</f>
        <v>0</v>
      </c>
      <c r="W13" s="38" t="n">
        <f aca="false">M13-V13</f>
        <v>0</v>
      </c>
      <c r="X13" s="28" t="n">
        <f aca="false">IF(O13=0,0,ROUND(MIN(O13,Settings!$B$11)*Settings!$B$10,0))</f>
        <v>0</v>
      </c>
      <c r="Y13" s="28" t="n">
        <f aca="false">ROUND(O13*Settings!$B$9,0)-X13</f>
        <v>0</v>
      </c>
      <c r="Z13" s="28" t="n">
        <f aca="false">ROUND(MIN(O13,Settings!$B$11)*Settings!$B$14,0)</f>
        <v>0</v>
      </c>
      <c r="AA13" s="28" t="n">
        <f aca="false">ROUND(O13*Settings!$B$15,0)</f>
        <v>0</v>
      </c>
      <c r="AB13" s="28" t="n">
        <f aca="false">IF(Q13="Y",ROUNDUP(M13*Settings!$B$19,0),0)</f>
        <v>0</v>
      </c>
      <c r="AC13" s="28" t="n">
        <f aca="false">M13+SUM(X13:AB13)</f>
        <v>0</v>
      </c>
    </row>
    <row r="14" customFormat="false" ht="15" hidden="false" customHeight="true" outlineLevel="0" collapsed="false">
      <c r="A14" s="32" t="str">
        <f aca="false">IF(Employees!B14="","",Employees!A14)</f>
        <v/>
      </c>
      <c r="B14" s="32" t="str">
        <f aca="false">IF(Employees!B14="","",Employees!B14)</f>
        <v/>
      </c>
      <c r="C14" s="33" t="str">
        <f aca="false">IF(B14="","",Settings!$B$31)</f>
        <v/>
      </c>
      <c r="D14" s="34"/>
      <c r="E14" s="35" t="str">
        <f aca="false">IF(B14="","",C14-N(D14))</f>
        <v/>
      </c>
      <c r="F14" s="28" t="n">
        <f aca="false">IF(B14="",0,ROUND(N(Employees!L14)*E14/C14,0))</f>
        <v>0</v>
      </c>
      <c r="G14" s="28" t="n">
        <f aca="false">IF(B14="",0,ROUND(N(Employees!M14)*E14/C14,0))</f>
        <v>0</v>
      </c>
      <c r="H14" s="28" t="n">
        <f aca="false">IF(B14="",0,ROUND(N(Employees!N14)*E14/C14,0))</f>
        <v>0</v>
      </c>
      <c r="I14" s="28" t="n">
        <f aca="false">IF(B14="",0,ROUND(N(Employees!O14)*E14/C14,0))</f>
        <v>0</v>
      </c>
      <c r="J14" s="28" t="n">
        <f aca="false">IF(B14="",0,ROUND(N(Employees!P14)*E14/C14,0))</f>
        <v>0</v>
      </c>
      <c r="K14" s="28" t="n">
        <f aca="false">IF(B14="",0,ROUND(N(Employees!Q14)*E14/C14,0))</f>
        <v>0</v>
      </c>
      <c r="L14" s="22"/>
      <c r="M14" s="28" t="n">
        <f aca="false">SUM(F14:L14)</f>
        <v>0</v>
      </c>
      <c r="N14" s="28" t="n">
        <f aca="false">IF(M14=0,0,F14+G14+MAX(0,(M14-F14-G14)-0.5*M14))</f>
        <v>0</v>
      </c>
      <c r="O14" s="28" t="n">
        <f aca="false">IF(UPPER(Employees!S14)&lt;&gt;"Y",0,IF(Settings!$B$12="Y",MIN(IF(Settings!$B$13="Code wages",N14,F14+G14),Settings!$B$11),IF(Settings!$B$13="Code wages",N14,F14+G14)))</f>
        <v>0</v>
      </c>
      <c r="P14" s="28" t="n">
        <f aca="false">ROUND(O14*Settings!$B$8,0)</f>
        <v>0</v>
      </c>
      <c r="Q14" s="36" t="str">
        <f aca="false">IF(B14="","",IF(N(Employees!R14)&lt;=Settings!$B$17,"Y","N"))</f>
        <v/>
      </c>
      <c r="R14" s="28" t="n">
        <f aca="false">IF(Q14="Y",ROUNDUP(M14*Settings!$B$18,0),0)</f>
        <v>0</v>
      </c>
      <c r="S14" s="28" t="n">
        <f aca="false">IF(M14&lt;=0,0,IF(M14&gt;=Settings!$B$26,IF(MONTH(Settings!$B$6)=2,Settings!$B$28,Settings!$B$27),IF(M14&gt;=Settings!$B$24,Settings!$B$25,IF(M14&gt;=Settings!$B$22,Settings!$B$23,0))))</f>
        <v>0</v>
      </c>
      <c r="T14" s="37" t="n">
        <f aca="false">IF(B14="",0,N(Employees!T14))</f>
        <v>0</v>
      </c>
      <c r="U14" s="22"/>
      <c r="V14" s="28" t="n">
        <f aca="false">P14+R14+S14+T14+N(U14)</f>
        <v>0</v>
      </c>
      <c r="W14" s="38" t="n">
        <f aca="false">M14-V14</f>
        <v>0</v>
      </c>
      <c r="X14" s="28" t="n">
        <f aca="false">IF(O14=0,0,ROUND(MIN(O14,Settings!$B$11)*Settings!$B$10,0))</f>
        <v>0</v>
      </c>
      <c r="Y14" s="28" t="n">
        <f aca="false">ROUND(O14*Settings!$B$9,0)-X14</f>
        <v>0</v>
      </c>
      <c r="Z14" s="28" t="n">
        <f aca="false">ROUND(MIN(O14,Settings!$B$11)*Settings!$B$14,0)</f>
        <v>0</v>
      </c>
      <c r="AA14" s="28" t="n">
        <f aca="false">ROUND(O14*Settings!$B$15,0)</f>
        <v>0</v>
      </c>
      <c r="AB14" s="28" t="n">
        <f aca="false">IF(Q14="Y",ROUNDUP(M14*Settings!$B$19,0),0)</f>
        <v>0</v>
      </c>
      <c r="AC14" s="28" t="n">
        <f aca="false">M14+SUM(X14:AB14)</f>
        <v>0</v>
      </c>
    </row>
    <row r="15" customFormat="false" ht="15" hidden="false" customHeight="true" outlineLevel="0" collapsed="false">
      <c r="A15" s="32" t="str">
        <f aca="false">IF(Employees!B15="","",Employees!A15)</f>
        <v/>
      </c>
      <c r="B15" s="32" t="str">
        <f aca="false">IF(Employees!B15="","",Employees!B15)</f>
        <v/>
      </c>
      <c r="C15" s="33" t="str">
        <f aca="false">IF(B15="","",Settings!$B$31)</f>
        <v/>
      </c>
      <c r="D15" s="34"/>
      <c r="E15" s="35" t="str">
        <f aca="false">IF(B15="","",C15-N(D15))</f>
        <v/>
      </c>
      <c r="F15" s="28" t="n">
        <f aca="false">IF(B15="",0,ROUND(N(Employees!L15)*E15/C15,0))</f>
        <v>0</v>
      </c>
      <c r="G15" s="28" t="n">
        <f aca="false">IF(B15="",0,ROUND(N(Employees!M15)*E15/C15,0))</f>
        <v>0</v>
      </c>
      <c r="H15" s="28" t="n">
        <f aca="false">IF(B15="",0,ROUND(N(Employees!N15)*E15/C15,0))</f>
        <v>0</v>
      </c>
      <c r="I15" s="28" t="n">
        <f aca="false">IF(B15="",0,ROUND(N(Employees!O15)*E15/C15,0))</f>
        <v>0</v>
      </c>
      <c r="J15" s="28" t="n">
        <f aca="false">IF(B15="",0,ROUND(N(Employees!P15)*E15/C15,0))</f>
        <v>0</v>
      </c>
      <c r="K15" s="28" t="n">
        <f aca="false">IF(B15="",0,ROUND(N(Employees!Q15)*E15/C15,0))</f>
        <v>0</v>
      </c>
      <c r="L15" s="22"/>
      <c r="M15" s="28" t="n">
        <f aca="false">SUM(F15:L15)</f>
        <v>0</v>
      </c>
      <c r="N15" s="28" t="n">
        <f aca="false">IF(M15=0,0,F15+G15+MAX(0,(M15-F15-G15)-0.5*M15))</f>
        <v>0</v>
      </c>
      <c r="O15" s="28" t="n">
        <f aca="false">IF(UPPER(Employees!S15)&lt;&gt;"Y",0,IF(Settings!$B$12="Y",MIN(IF(Settings!$B$13="Code wages",N15,F15+G15),Settings!$B$11),IF(Settings!$B$13="Code wages",N15,F15+G15)))</f>
        <v>0</v>
      </c>
      <c r="P15" s="28" t="n">
        <f aca="false">ROUND(O15*Settings!$B$8,0)</f>
        <v>0</v>
      </c>
      <c r="Q15" s="36" t="str">
        <f aca="false">IF(B15="","",IF(N(Employees!R15)&lt;=Settings!$B$17,"Y","N"))</f>
        <v/>
      </c>
      <c r="R15" s="28" t="n">
        <f aca="false">IF(Q15="Y",ROUNDUP(M15*Settings!$B$18,0),0)</f>
        <v>0</v>
      </c>
      <c r="S15" s="28" t="n">
        <f aca="false">IF(M15&lt;=0,0,IF(M15&gt;=Settings!$B$26,IF(MONTH(Settings!$B$6)=2,Settings!$B$28,Settings!$B$27),IF(M15&gt;=Settings!$B$24,Settings!$B$25,IF(M15&gt;=Settings!$B$22,Settings!$B$23,0))))</f>
        <v>0</v>
      </c>
      <c r="T15" s="37" t="n">
        <f aca="false">IF(B15="",0,N(Employees!T15))</f>
        <v>0</v>
      </c>
      <c r="U15" s="22"/>
      <c r="V15" s="28" t="n">
        <f aca="false">P15+R15+S15+T15+N(U15)</f>
        <v>0</v>
      </c>
      <c r="W15" s="38" t="n">
        <f aca="false">M15-V15</f>
        <v>0</v>
      </c>
      <c r="X15" s="28" t="n">
        <f aca="false">IF(O15=0,0,ROUND(MIN(O15,Settings!$B$11)*Settings!$B$10,0))</f>
        <v>0</v>
      </c>
      <c r="Y15" s="28" t="n">
        <f aca="false">ROUND(O15*Settings!$B$9,0)-X15</f>
        <v>0</v>
      </c>
      <c r="Z15" s="28" t="n">
        <f aca="false">ROUND(MIN(O15,Settings!$B$11)*Settings!$B$14,0)</f>
        <v>0</v>
      </c>
      <c r="AA15" s="28" t="n">
        <f aca="false">ROUND(O15*Settings!$B$15,0)</f>
        <v>0</v>
      </c>
      <c r="AB15" s="28" t="n">
        <f aca="false">IF(Q15="Y",ROUNDUP(M15*Settings!$B$19,0),0)</f>
        <v>0</v>
      </c>
      <c r="AC15" s="28" t="n">
        <f aca="false">M15+SUM(X15:AB15)</f>
        <v>0</v>
      </c>
    </row>
    <row r="16" customFormat="false" ht="15" hidden="false" customHeight="true" outlineLevel="0" collapsed="false">
      <c r="A16" s="32" t="str">
        <f aca="false">IF(Employees!B16="","",Employees!A16)</f>
        <v/>
      </c>
      <c r="B16" s="32" t="str">
        <f aca="false">IF(Employees!B16="","",Employees!B16)</f>
        <v/>
      </c>
      <c r="C16" s="33" t="str">
        <f aca="false">IF(B16="","",Settings!$B$31)</f>
        <v/>
      </c>
      <c r="D16" s="34"/>
      <c r="E16" s="35" t="str">
        <f aca="false">IF(B16="","",C16-N(D16))</f>
        <v/>
      </c>
      <c r="F16" s="28" t="n">
        <f aca="false">IF(B16="",0,ROUND(N(Employees!L16)*E16/C16,0))</f>
        <v>0</v>
      </c>
      <c r="G16" s="28" t="n">
        <f aca="false">IF(B16="",0,ROUND(N(Employees!M16)*E16/C16,0))</f>
        <v>0</v>
      </c>
      <c r="H16" s="28" t="n">
        <f aca="false">IF(B16="",0,ROUND(N(Employees!N16)*E16/C16,0))</f>
        <v>0</v>
      </c>
      <c r="I16" s="28" t="n">
        <f aca="false">IF(B16="",0,ROUND(N(Employees!O16)*E16/C16,0))</f>
        <v>0</v>
      </c>
      <c r="J16" s="28" t="n">
        <f aca="false">IF(B16="",0,ROUND(N(Employees!P16)*E16/C16,0))</f>
        <v>0</v>
      </c>
      <c r="K16" s="28" t="n">
        <f aca="false">IF(B16="",0,ROUND(N(Employees!Q16)*E16/C16,0))</f>
        <v>0</v>
      </c>
      <c r="L16" s="22"/>
      <c r="M16" s="28" t="n">
        <f aca="false">SUM(F16:L16)</f>
        <v>0</v>
      </c>
      <c r="N16" s="28" t="n">
        <f aca="false">IF(M16=0,0,F16+G16+MAX(0,(M16-F16-G16)-0.5*M16))</f>
        <v>0</v>
      </c>
      <c r="O16" s="28" t="n">
        <f aca="false">IF(UPPER(Employees!S16)&lt;&gt;"Y",0,IF(Settings!$B$12="Y",MIN(IF(Settings!$B$13="Code wages",N16,F16+G16),Settings!$B$11),IF(Settings!$B$13="Code wages",N16,F16+G16)))</f>
        <v>0</v>
      </c>
      <c r="P16" s="28" t="n">
        <f aca="false">ROUND(O16*Settings!$B$8,0)</f>
        <v>0</v>
      </c>
      <c r="Q16" s="36" t="str">
        <f aca="false">IF(B16="","",IF(N(Employees!R16)&lt;=Settings!$B$17,"Y","N"))</f>
        <v/>
      </c>
      <c r="R16" s="28" t="n">
        <f aca="false">IF(Q16="Y",ROUNDUP(M16*Settings!$B$18,0),0)</f>
        <v>0</v>
      </c>
      <c r="S16" s="28" t="n">
        <f aca="false">IF(M16&lt;=0,0,IF(M16&gt;=Settings!$B$26,IF(MONTH(Settings!$B$6)=2,Settings!$B$28,Settings!$B$27),IF(M16&gt;=Settings!$B$24,Settings!$B$25,IF(M16&gt;=Settings!$B$22,Settings!$B$23,0))))</f>
        <v>0</v>
      </c>
      <c r="T16" s="37" t="n">
        <f aca="false">IF(B16="",0,N(Employees!T16))</f>
        <v>0</v>
      </c>
      <c r="U16" s="22"/>
      <c r="V16" s="28" t="n">
        <f aca="false">P16+R16+S16+T16+N(U16)</f>
        <v>0</v>
      </c>
      <c r="W16" s="38" t="n">
        <f aca="false">M16-V16</f>
        <v>0</v>
      </c>
      <c r="X16" s="28" t="n">
        <f aca="false">IF(O16=0,0,ROUND(MIN(O16,Settings!$B$11)*Settings!$B$10,0))</f>
        <v>0</v>
      </c>
      <c r="Y16" s="28" t="n">
        <f aca="false">ROUND(O16*Settings!$B$9,0)-X16</f>
        <v>0</v>
      </c>
      <c r="Z16" s="28" t="n">
        <f aca="false">ROUND(MIN(O16,Settings!$B$11)*Settings!$B$14,0)</f>
        <v>0</v>
      </c>
      <c r="AA16" s="28" t="n">
        <f aca="false">ROUND(O16*Settings!$B$15,0)</f>
        <v>0</v>
      </c>
      <c r="AB16" s="28" t="n">
        <f aca="false">IF(Q16="Y",ROUNDUP(M16*Settings!$B$19,0),0)</f>
        <v>0</v>
      </c>
      <c r="AC16" s="28" t="n">
        <f aca="false">M16+SUM(X16:AB16)</f>
        <v>0</v>
      </c>
    </row>
    <row r="17" customFormat="false" ht="15" hidden="false" customHeight="true" outlineLevel="0" collapsed="false">
      <c r="A17" s="32" t="str">
        <f aca="false">IF(Employees!B17="","",Employees!A17)</f>
        <v/>
      </c>
      <c r="B17" s="32" t="str">
        <f aca="false">IF(Employees!B17="","",Employees!B17)</f>
        <v/>
      </c>
      <c r="C17" s="33" t="str">
        <f aca="false">IF(B17="","",Settings!$B$31)</f>
        <v/>
      </c>
      <c r="D17" s="34"/>
      <c r="E17" s="35" t="str">
        <f aca="false">IF(B17="","",C17-N(D17))</f>
        <v/>
      </c>
      <c r="F17" s="28" t="n">
        <f aca="false">IF(B17="",0,ROUND(N(Employees!L17)*E17/C17,0))</f>
        <v>0</v>
      </c>
      <c r="G17" s="28" t="n">
        <f aca="false">IF(B17="",0,ROUND(N(Employees!M17)*E17/C17,0))</f>
        <v>0</v>
      </c>
      <c r="H17" s="28" t="n">
        <f aca="false">IF(B17="",0,ROUND(N(Employees!N17)*E17/C17,0))</f>
        <v>0</v>
      </c>
      <c r="I17" s="28" t="n">
        <f aca="false">IF(B17="",0,ROUND(N(Employees!O17)*E17/C17,0))</f>
        <v>0</v>
      </c>
      <c r="J17" s="28" t="n">
        <f aca="false">IF(B17="",0,ROUND(N(Employees!P17)*E17/C17,0))</f>
        <v>0</v>
      </c>
      <c r="K17" s="28" t="n">
        <f aca="false">IF(B17="",0,ROUND(N(Employees!Q17)*E17/C17,0))</f>
        <v>0</v>
      </c>
      <c r="L17" s="22"/>
      <c r="M17" s="28" t="n">
        <f aca="false">SUM(F17:L17)</f>
        <v>0</v>
      </c>
      <c r="N17" s="28" t="n">
        <f aca="false">IF(M17=0,0,F17+G17+MAX(0,(M17-F17-G17)-0.5*M17))</f>
        <v>0</v>
      </c>
      <c r="O17" s="28" t="n">
        <f aca="false">IF(UPPER(Employees!S17)&lt;&gt;"Y",0,IF(Settings!$B$12="Y",MIN(IF(Settings!$B$13="Code wages",N17,F17+G17),Settings!$B$11),IF(Settings!$B$13="Code wages",N17,F17+G17)))</f>
        <v>0</v>
      </c>
      <c r="P17" s="28" t="n">
        <f aca="false">ROUND(O17*Settings!$B$8,0)</f>
        <v>0</v>
      </c>
      <c r="Q17" s="36" t="str">
        <f aca="false">IF(B17="","",IF(N(Employees!R17)&lt;=Settings!$B$17,"Y","N"))</f>
        <v/>
      </c>
      <c r="R17" s="28" t="n">
        <f aca="false">IF(Q17="Y",ROUNDUP(M17*Settings!$B$18,0),0)</f>
        <v>0</v>
      </c>
      <c r="S17" s="28" t="n">
        <f aca="false">IF(M17&lt;=0,0,IF(M17&gt;=Settings!$B$26,IF(MONTH(Settings!$B$6)=2,Settings!$B$28,Settings!$B$27),IF(M17&gt;=Settings!$B$24,Settings!$B$25,IF(M17&gt;=Settings!$B$22,Settings!$B$23,0))))</f>
        <v>0</v>
      </c>
      <c r="T17" s="37" t="n">
        <f aca="false">IF(B17="",0,N(Employees!T17))</f>
        <v>0</v>
      </c>
      <c r="U17" s="22"/>
      <c r="V17" s="28" t="n">
        <f aca="false">P17+R17+S17+T17+N(U17)</f>
        <v>0</v>
      </c>
      <c r="W17" s="38" t="n">
        <f aca="false">M17-V17</f>
        <v>0</v>
      </c>
      <c r="X17" s="28" t="n">
        <f aca="false">IF(O17=0,0,ROUND(MIN(O17,Settings!$B$11)*Settings!$B$10,0))</f>
        <v>0</v>
      </c>
      <c r="Y17" s="28" t="n">
        <f aca="false">ROUND(O17*Settings!$B$9,0)-X17</f>
        <v>0</v>
      </c>
      <c r="Z17" s="28" t="n">
        <f aca="false">ROUND(MIN(O17,Settings!$B$11)*Settings!$B$14,0)</f>
        <v>0</v>
      </c>
      <c r="AA17" s="28" t="n">
        <f aca="false">ROUND(O17*Settings!$B$15,0)</f>
        <v>0</v>
      </c>
      <c r="AB17" s="28" t="n">
        <f aca="false">IF(Q17="Y",ROUNDUP(M17*Settings!$B$19,0),0)</f>
        <v>0</v>
      </c>
      <c r="AC17" s="28" t="n">
        <f aca="false">M17+SUM(X17:AB17)</f>
        <v>0</v>
      </c>
    </row>
    <row r="18" customFormat="false" ht="15" hidden="false" customHeight="true" outlineLevel="0" collapsed="false">
      <c r="A18" s="32" t="str">
        <f aca="false">IF(Employees!B18="","",Employees!A18)</f>
        <v/>
      </c>
      <c r="B18" s="32" t="str">
        <f aca="false">IF(Employees!B18="","",Employees!B18)</f>
        <v/>
      </c>
      <c r="C18" s="33" t="str">
        <f aca="false">IF(B18="","",Settings!$B$31)</f>
        <v/>
      </c>
      <c r="D18" s="34"/>
      <c r="E18" s="35" t="str">
        <f aca="false">IF(B18="","",C18-N(D18))</f>
        <v/>
      </c>
      <c r="F18" s="28" t="n">
        <f aca="false">IF(B18="",0,ROUND(N(Employees!L18)*E18/C18,0))</f>
        <v>0</v>
      </c>
      <c r="G18" s="28" t="n">
        <f aca="false">IF(B18="",0,ROUND(N(Employees!M18)*E18/C18,0))</f>
        <v>0</v>
      </c>
      <c r="H18" s="28" t="n">
        <f aca="false">IF(B18="",0,ROUND(N(Employees!N18)*E18/C18,0))</f>
        <v>0</v>
      </c>
      <c r="I18" s="28" t="n">
        <f aca="false">IF(B18="",0,ROUND(N(Employees!O18)*E18/C18,0))</f>
        <v>0</v>
      </c>
      <c r="J18" s="28" t="n">
        <f aca="false">IF(B18="",0,ROUND(N(Employees!P18)*E18/C18,0))</f>
        <v>0</v>
      </c>
      <c r="K18" s="28" t="n">
        <f aca="false">IF(B18="",0,ROUND(N(Employees!Q18)*E18/C18,0))</f>
        <v>0</v>
      </c>
      <c r="L18" s="22"/>
      <c r="M18" s="28" t="n">
        <f aca="false">SUM(F18:L18)</f>
        <v>0</v>
      </c>
      <c r="N18" s="28" t="n">
        <f aca="false">IF(M18=0,0,F18+G18+MAX(0,(M18-F18-G18)-0.5*M18))</f>
        <v>0</v>
      </c>
      <c r="O18" s="28" t="n">
        <f aca="false">IF(UPPER(Employees!S18)&lt;&gt;"Y",0,IF(Settings!$B$12="Y",MIN(IF(Settings!$B$13="Code wages",N18,F18+G18),Settings!$B$11),IF(Settings!$B$13="Code wages",N18,F18+G18)))</f>
        <v>0</v>
      </c>
      <c r="P18" s="28" t="n">
        <f aca="false">ROUND(O18*Settings!$B$8,0)</f>
        <v>0</v>
      </c>
      <c r="Q18" s="36" t="str">
        <f aca="false">IF(B18="","",IF(N(Employees!R18)&lt;=Settings!$B$17,"Y","N"))</f>
        <v/>
      </c>
      <c r="R18" s="28" t="n">
        <f aca="false">IF(Q18="Y",ROUNDUP(M18*Settings!$B$18,0),0)</f>
        <v>0</v>
      </c>
      <c r="S18" s="28" t="n">
        <f aca="false">IF(M18&lt;=0,0,IF(M18&gt;=Settings!$B$26,IF(MONTH(Settings!$B$6)=2,Settings!$B$28,Settings!$B$27),IF(M18&gt;=Settings!$B$24,Settings!$B$25,IF(M18&gt;=Settings!$B$22,Settings!$B$23,0))))</f>
        <v>0</v>
      </c>
      <c r="T18" s="37" t="n">
        <f aca="false">IF(B18="",0,N(Employees!T18))</f>
        <v>0</v>
      </c>
      <c r="U18" s="22"/>
      <c r="V18" s="28" t="n">
        <f aca="false">P18+R18+S18+T18+N(U18)</f>
        <v>0</v>
      </c>
      <c r="W18" s="38" t="n">
        <f aca="false">M18-V18</f>
        <v>0</v>
      </c>
      <c r="X18" s="28" t="n">
        <f aca="false">IF(O18=0,0,ROUND(MIN(O18,Settings!$B$11)*Settings!$B$10,0))</f>
        <v>0</v>
      </c>
      <c r="Y18" s="28" t="n">
        <f aca="false">ROUND(O18*Settings!$B$9,0)-X18</f>
        <v>0</v>
      </c>
      <c r="Z18" s="28" t="n">
        <f aca="false">ROUND(MIN(O18,Settings!$B$11)*Settings!$B$14,0)</f>
        <v>0</v>
      </c>
      <c r="AA18" s="28" t="n">
        <f aca="false">ROUND(O18*Settings!$B$15,0)</f>
        <v>0</v>
      </c>
      <c r="AB18" s="28" t="n">
        <f aca="false">IF(Q18="Y",ROUNDUP(M18*Settings!$B$19,0),0)</f>
        <v>0</v>
      </c>
      <c r="AC18" s="28" t="n">
        <f aca="false">M18+SUM(X18:AB18)</f>
        <v>0</v>
      </c>
    </row>
    <row r="19" customFormat="false" ht="15" hidden="false" customHeight="true" outlineLevel="0" collapsed="false">
      <c r="A19" s="32" t="str">
        <f aca="false">IF(Employees!B19="","",Employees!A19)</f>
        <v/>
      </c>
      <c r="B19" s="32" t="str">
        <f aca="false">IF(Employees!B19="","",Employees!B19)</f>
        <v/>
      </c>
      <c r="C19" s="33" t="str">
        <f aca="false">IF(B19="","",Settings!$B$31)</f>
        <v/>
      </c>
      <c r="D19" s="34"/>
      <c r="E19" s="35" t="str">
        <f aca="false">IF(B19="","",C19-N(D19))</f>
        <v/>
      </c>
      <c r="F19" s="28" t="n">
        <f aca="false">IF(B19="",0,ROUND(N(Employees!L19)*E19/C19,0))</f>
        <v>0</v>
      </c>
      <c r="G19" s="28" t="n">
        <f aca="false">IF(B19="",0,ROUND(N(Employees!M19)*E19/C19,0))</f>
        <v>0</v>
      </c>
      <c r="H19" s="28" t="n">
        <f aca="false">IF(B19="",0,ROUND(N(Employees!N19)*E19/C19,0))</f>
        <v>0</v>
      </c>
      <c r="I19" s="28" t="n">
        <f aca="false">IF(B19="",0,ROUND(N(Employees!O19)*E19/C19,0))</f>
        <v>0</v>
      </c>
      <c r="J19" s="28" t="n">
        <f aca="false">IF(B19="",0,ROUND(N(Employees!P19)*E19/C19,0))</f>
        <v>0</v>
      </c>
      <c r="K19" s="28" t="n">
        <f aca="false">IF(B19="",0,ROUND(N(Employees!Q19)*E19/C19,0))</f>
        <v>0</v>
      </c>
      <c r="L19" s="22"/>
      <c r="M19" s="28" t="n">
        <f aca="false">SUM(F19:L19)</f>
        <v>0</v>
      </c>
      <c r="N19" s="28" t="n">
        <f aca="false">IF(M19=0,0,F19+G19+MAX(0,(M19-F19-G19)-0.5*M19))</f>
        <v>0</v>
      </c>
      <c r="O19" s="28" t="n">
        <f aca="false">IF(UPPER(Employees!S19)&lt;&gt;"Y",0,IF(Settings!$B$12="Y",MIN(IF(Settings!$B$13="Code wages",N19,F19+G19),Settings!$B$11),IF(Settings!$B$13="Code wages",N19,F19+G19)))</f>
        <v>0</v>
      </c>
      <c r="P19" s="28" t="n">
        <f aca="false">ROUND(O19*Settings!$B$8,0)</f>
        <v>0</v>
      </c>
      <c r="Q19" s="36" t="str">
        <f aca="false">IF(B19="","",IF(N(Employees!R19)&lt;=Settings!$B$17,"Y","N"))</f>
        <v/>
      </c>
      <c r="R19" s="28" t="n">
        <f aca="false">IF(Q19="Y",ROUNDUP(M19*Settings!$B$18,0),0)</f>
        <v>0</v>
      </c>
      <c r="S19" s="28" t="n">
        <f aca="false">IF(M19&lt;=0,0,IF(M19&gt;=Settings!$B$26,IF(MONTH(Settings!$B$6)=2,Settings!$B$28,Settings!$B$27),IF(M19&gt;=Settings!$B$24,Settings!$B$25,IF(M19&gt;=Settings!$B$22,Settings!$B$23,0))))</f>
        <v>0</v>
      </c>
      <c r="T19" s="37" t="n">
        <f aca="false">IF(B19="",0,N(Employees!T19))</f>
        <v>0</v>
      </c>
      <c r="U19" s="22"/>
      <c r="V19" s="28" t="n">
        <f aca="false">P19+R19+S19+T19+N(U19)</f>
        <v>0</v>
      </c>
      <c r="W19" s="38" t="n">
        <f aca="false">M19-V19</f>
        <v>0</v>
      </c>
      <c r="X19" s="28" t="n">
        <f aca="false">IF(O19=0,0,ROUND(MIN(O19,Settings!$B$11)*Settings!$B$10,0))</f>
        <v>0</v>
      </c>
      <c r="Y19" s="28" t="n">
        <f aca="false">ROUND(O19*Settings!$B$9,0)-X19</f>
        <v>0</v>
      </c>
      <c r="Z19" s="28" t="n">
        <f aca="false">ROUND(MIN(O19,Settings!$B$11)*Settings!$B$14,0)</f>
        <v>0</v>
      </c>
      <c r="AA19" s="28" t="n">
        <f aca="false">ROUND(O19*Settings!$B$15,0)</f>
        <v>0</v>
      </c>
      <c r="AB19" s="28" t="n">
        <f aca="false">IF(Q19="Y",ROUNDUP(M19*Settings!$B$19,0),0)</f>
        <v>0</v>
      </c>
      <c r="AC19" s="28" t="n">
        <f aca="false">M19+SUM(X19:AB19)</f>
        <v>0</v>
      </c>
    </row>
    <row r="20" customFormat="false" ht="15" hidden="false" customHeight="true" outlineLevel="0" collapsed="false">
      <c r="A20" s="32" t="str">
        <f aca="false">IF(Employees!B20="","",Employees!A20)</f>
        <v/>
      </c>
      <c r="B20" s="32" t="str">
        <f aca="false">IF(Employees!B20="","",Employees!B20)</f>
        <v/>
      </c>
      <c r="C20" s="33" t="str">
        <f aca="false">IF(B20="","",Settings!$B$31)</f>
        <v/>
      </c>
      <c r="D20" s="34"/>
      <c r="E20" s="35" t="str">
        <f aca="false">IF(B20="","",C20-N(D20))</f>
        <v/>
      </c>
      <c r="F20" s="28" t="n">
        <f aca="false">IF(B20="",0,ROUND(N(Employees!L20)*E20/C20,0))</f>
        <v>0</v>
      </c>
      <c r="G20" s="28" t="n">
        <f aca="false">IF(B20="",0,ROUND(N(Employees!M20)*E20/C20,0))</f>
        <v>0</v>
      </c>
      <c r="H20" s="28" t="n">
        <f aca="false">IF(B20="",0,ROUND(N(Employees!N20)*E20/C20,0))</f>
        <v>0</v>
      </c>
      <c r="I20" s="28" t="n">
        <f aca="false">IF(B20="",0,ROUND(N(Employees!O20)*E20/C20,0))</f>
        <v>0</v>
      </c>
      <c r="J20" s="28" t="n">
        <f aca="false">IF(B20="",0,ROUND(N(Employees!P20)*E20/C20,0))</f>
        <v>0</v>
      </c>
      <c r="K20" s="28" t="n">
        <f aca="false">IF(B20="",0,ROUND(N(Employees!Q20)*E20/C20,0))</f>
        <v>0</v>
      </c>
      <c r="L20" s="22"/>
      <c r="M20" s="28" t="n">
        <f aca="false">SUM(F20:L20)</f>
        <v>0</v>
      </c>
      <c r="N20" s="28" t="n">
        <f aca="false">IF(M20=0,0,F20+G20+MAX(0,(M20-F20-G20)-0.5*M20))</f>
        <v>0</v>
      </c>
      <c r="O20" s="28" t="n">
        <f aca="false">IF(UPPER(Employees!S20)&lt;&gt;"Y",0,IF(Settings!$B$12="Y",MIN(IF(Settings!$B$13="Code wages",N20,F20+G20),Settings!$B$11),IF(Settings!$B$13="Code wages",N20,F20+G20)))</f>
        <v>0</v>
      </c>
      <c r="P20" s="28" t="n">
        <f aca="false">ROUND(O20*Settings!$B$8,0)</f>
        <v>0</v>
      </c>
      <c r="Q20" s="36" t="str">
        <f aca="false">IF(B20="","",IF(N(Employees!R20)&lt;=Settings!$B$17,"Y","N"))</f>
        <v/>
      </c>
      <c r="R20" s="28" t="n">
        <f aca="false">IF(Q20="Y",ROUNDUP(M20*Settings!$B$18,0),0)</f>
        <v>0</v>
      </c>
      <c r="S20" s="28" t="n">
        <f aca="false">IF(M20&lt;=0,0,IF(M20&gt;=Settings!$B$26,IF(MONTH(Settings!$B$6)=2,Settings!$B$28,Settings!$B$27),IF(M20&gt;=Settings!$B$24,Settings!$B$25,IF(M20&gt;=Settings!$B$22,Settings!$B$23,0))))</f>
        <v>0</v>
      </c>
      <c r="T20" s="37" t="n">
        <f aca="false">IF(B20="",0,N(Employees!T20))</f>
        <v>0</v>
      </c>
      <c r="U20" s="22"/>
      <c r="V20" s="28" t="n">
        <f aca="false">P20+R20+S20+T20+N(U20)</f>
        <v>0</v>
      </c>
      <c r="W20" s="38" t="n">
        <f aca="false">M20-V20</f>
        <v>0</v>
      </c>
      <c r="X20" s="28" t="n">
        <f aca="false">IF(O20=0,0,ROUND(MIN(O20,Settings!$B$11)*Settings!$B$10,0))</f>
        <v>0</v>
      </c>
      <c r="Y20" s="28" t="n">
        <f aca="false">ROUND(O20*Settings!$B$9,0)-X20</f>
        <v>0</v>
      </c>
      <c r="Z20" s="28" t="n">
        <f aca="false">ROUND(MIN(O20,Settings!$B$11)*Settings!$B$14,0)</f>
        <v>0</v>
      </c>
      <c r="AA20" s="28" t="n">
        <f aca="false">ROUND(O20*Settings!$B$15,0)</f>
        <v>0</v>
      </c>
      <c r="AB20" s="28" t="n">
        <f aca="false">IF(Q20="Y",ROUNDUP(M20*Settings!$B$19,0),0)</f>
        <v>0</v>
      </c>
      <c r="AC20" s="28" t="n">
        <f aca="false">M20+SUM(X20:AB20)</f>
        <v>0</v>
      </c>
    </row>
    <row r="21" customFormat="false" ht="15" hidden="false" customHeight="true" outlineLevel="0" collapsed="false">
      <c r="A21" s="32" t="str">
        <f aca="false">IF(Employees!B21="","",Employees!A21)</f>
        <v/>
      </c>
      <c r="B21" s="32" t="str">
        <f aca="false">IF(Employees!B21="","",Employees!B21)</f>
        <v/>
      </c>
      <c r="C21" s="33" t="str">
        <f aca="false">IF(B21="","",Settings!$B$31)</f>
        <v/>
      </c>
      <c r="D21" s="34"/>
      <c r="E21" s="35" t="str">
        <f aca="false">IF(B21="","",C21-N(D21))</f>
        <v/>
      </c>
      <c r="F21" s="28" t="n">
        <f aca="false">IF(B21="",0,ROUND(N(Employees!L21)*E21/C21,0))</f>
        <v>0</v>
      </c>
      <c r="G21" s="28" t="n">
        <f aca="false">IF(B21="",0,ROUND(N(Employees!M21)*E21/C21,0))</f>
        <v>0</v>
      </c>
      <c r="H21" s="28" t="n">
        <f aca="false">IF(B21="",0,ROUND(N(Employees!N21)*E21/C21,0))</f>
        <v>0</v>
      </c>
      <c r="I21" s="28" t="n">
        <f aca="false">IF(B21="",0,ROUND(N(Employees!O21)*E21/C21,0))</f>
        <v>0</v>
      </c>
      <c r="J21" s="28" t="n">
        <f aca="false">IF(B21="",0,ROUND(N(Employees!P21)*E21/C21,0))</f>
        <v>0</v>
      </c>
      <c r="K21" s="28" t="n">
        <f aca="false">IF(B21="",0,ROUND(N(Employees!Q21)*E21/C21,0))</f>
        <v>0</v>
      </c>
      <c r="L21" s="22"/>
      <c r="M21" s="28" t="n">
        <f aca="false">SUM(F21:L21)</f>
        <v>0</v>
      </c>
      <c r="N21" s="28" t="n">
        <f aca="false">IF(M21=0,0,F21+G21+MAX(0,(M21-F21-G21)-0.5*M21))</f>
        <v>0</v>
      </c>
      <c r="O21" s="28" t="n">
        <f aca="false">IF(UPPER(Employees!S21)&lt;&gt;"Y",0,IF(Settings!$B$12="Y",MIN(IF(Settings!$B$13="Code wages",N21,F21+G21),Settings!$B$11),IF(Settings!$B$13="Code wages",N21,F21+G21)))</f>
        <v>0</v>
      </c>
      <c r="P21" s="28" t="n">
        <f aca="false">ROUND(O21*Settings!$B$8,0)</f>
        <v>0</v>
      </c>
      <c r="Q21" s="36" t="str">
        <f aca="false">IF(B21="","",IF(N(Employees!R21)&lt;=Settings!$B$17,"Y","N"))</f>
        <v/>
      </c>
      <c r="R21" s="28" t="n">
        <f aca="false">IF(Q21="Y",ROUNDUP(M21*Settings!$B$18,0),0)</f>
        <v>0</v>
      </c>
      <c r="S21" s="28" t="n">
        <f aca="false">IF(M21&lt;=0,0,IF(M21&gt;=Settings!$B$26,IF(MONTH(Settings!$B$6)=2,Settings!$B$28,Settings!$B$27),IF(M21&gt;=Settings!$B$24,Settings!$B$25,IF(M21&gt;=Settings!$B$22,Settings!$B$23,0))))</f>
        <v>0</v>
      </c>
      <c r="T21" s="37" t="n">
        <f aca="false">IF(B21="",0,N(Employees!T21))</f>
        <v>0</v>
      </c>
      <c r="U21" s="22"/>
      <c r="V21" s="28" t="n">
        <f aca="false">P21+R21+S21+T21+N(U21)</f>
        <v>0</v>
      </c>
      <c r="W21" s="38" t="n">
        <f aca="false">M21-V21</f>
        <v>0</v>
      </c>
      <c r="X21" s="28" t="n">
        <f aca="false">IF(O21=0,0,ROUND(MIN(O21,Settings!$B$11)*Settings!$B$10,0))</f>
        <v>0</v>
      </c>
      <c r="Y21" s="28" t="n">
        <f aca="false">ROUND(O21*Settings!$B$9,0)-X21</f>
        <v>0</v>
      </c>
      <c r="Z21" s="28" t="n">
        <f aca="false">ROUND(MIN(O21,Settings!$B$11)*Settings!$B$14,0)</f>
        <v>0</v>
      </c>
      <c r="AA21" s="28" t="n">
        <f aca="false">ROUND(O21*Settings!$B$15,0)</f>
        <v>0</v>
      </c>
      <c r="AB21" s="28" t="n">
        <f aca="false">IF(Q21="Y",ROUNDUP(M21*Settings!$B$19,0),0)</f>
        <v>0</v>
      </c>
      <c r="AC21" s="28" t="n">
        <f aca="false">M21+SUM(X21:AB21)</f>
        <v>0</v>
      </c>
    </row>
    <row r="22" customFormat="false" ht="15" hidden="false" customHeight="true" outlineLevel="0" collapsed="false">
      <c r="A22" s="32" t="str">
        <f aca="false">IF(Employees!B22="","",Employees!A22)</f>
        <v/>
      </c>
      <c r="B22" s="32" t="str">
        <f aca="false">IF(Employees!B22="","",Employees!B22)</f>
        <v/>
      </c>
      <c r="C22" s="33" t="str">
        <f aca="false">IF(B22="","",Settings!$B$31)</f>
        <v/>
      </c>
      <c r="D22" s="34"/>
      <c r="E22" s="35" t="str">
        <f aca="false">IF(B22="","",C22-N(D22))</f>
        <v/>
      </c>
      <c r="F22" s="28" t="n">
        <f aca="false">IF(B22="",0,ROUND(N(Employees!L22)*E22/C22,0))</f>
        <v>0</v>
      </c>
      <c r="G22" s="28" t="n">
        <f aca="false">IF(B22="",0,ROUND(N(Employees!M22)*E22/C22,0))</f>
        <v>0</v>
      </c>
      <c r="H22" s="28" t="n">
        <f aca="false">IF(B22="",0,ROUND(N(Employees!N22)*E22/C22,0))</f>
        <v>0</v>
      </c>
      <c r="I22" s="28" t="n">
        <f aca="false">IF(B22="",0,ROUND(N(Employees!O22)*E22/C22,0))</f>
        <v>0</v>
      </c>
      <c r="J22" s="28" t="n">
        <f aca="false">IF(B22="",0,ROUND(N(Employees!P22)*E22/C22,0))</f>
        <v>0</v>
      </c>
      <c r="K22" s="28" t="n">
        <f aca="false">IF(B22="",0,ROUND(N(Employees!Q22)*E22/C22,0))</f>
        <v>0</v>
      </c>
      <c r="L22" s="22"/>
      <c r="M22" s="28" t="n">
        <f aca="false">SUM(F22:L22)</f>
        <v>0</v>
      </c>
      <c r="N22" s="28" t="n">
        <f aca="false">IF(M22=0,0,F22+G22+MAX(0,(M22-F22-G22)-0.5*M22))</f>
        <v>0</v>
      </c>
      <c r="O22" s="28" t="n">
        <f aca="false">IF(UPPER(Employees!S22)&lt;&gt;"Y",0,IF(Settings!$B$12="Y",MIN(IF(Settings!$B$13="Code wages",N22,F22+G22),Settings!$B$11),IF(Settings!$B$13="Code wages",N22,F22+G22)))</f>
        <v>0</v>
      </c>
      <c r="P22" s="28" t="n">
        <f aca="false">ROUND(O22*Settings!$B$8,0)</f>
        <v>0</v>
      </c>
      <c r="Q22" s="36" t="str">
        <f aca="false">IF(B22="","",IF(N(Employees!R22)&lt;=Settings!$B$17,"Y","N"))</f>
        <v/>
      </c>
      <c r="R22" s="28" t="n">
        <f aca="false">IF(Q22="Y",ROUNDUP(M22*Settings!$B$18,0),0)</f>
        <v>0</v>
      </c>
      <c r="S22" s="28" t="n">
        <f aca="false">IF(M22&lt;=0,0,IF(M22&gt;=Settings!$B$26,IF(MONTH(Settings!$B$6)=2,Settings!$B$28,Settings!$B$27),IF(M22&gt;=Settings!$B$24,Settings!$B$25,IF(M22&gt;=Settings!$B$22,Settings!$B$23,0))))</f>
        <v>0</v>
      </c>
      <c r="T22" s="37" t="n">
        <f aca="false">IF(B22="",0,N(Employees!T22))</f>
        <v>0</v>
      </c>
      <c r="U22" s="22"/>
      <c r="V22" s="28" t="n">
        <f aca="false">P22+R22+S22+T22+N(U22)</f>
        <v>0</v>
      </c>
      <c r="W22" s="38" t="n">
        <f aca="false">M22-V22</f>
        <v>0</v>
      </c>
      <c r="X22" s="28" t="n">
        <f aca="false">IF(O22=0,0,ROUND(MIN(O22,Settings!$B$11)*Settings!$B$10,0))</f>
        <v>0</v>
      </c>
      <c r="Y22" s="28" t="n">
        <f aca="false">ROUND(O22*Settings!$B$9,0)-X22</f>
        <v>0</v>
      </c>
      <c r="Z22" s="28" t="n">
        <f aca="false">ROUND(MIN(O22,Settings!$B$11)*Settings!$B$14,0)</f>
        <v>0</v>
      </c>
      <c r="AA22" s="28" t="n">
        <f aca="false">ROUND(O22*Settings!$B$15,0)</f>
        <v>0</v>
      </c>
      <c r="AB22" s="28" t="n">
        <f aca="false">IF(Q22="Y",ROUNDUP(M22*Settings!$B$19,0),0)</f>
        <v>0</v>
      </c>
      <c r="AC22" s="28" t="n">
        <f aca="false">M22+SUM(X22:AB22)</f>
        <v>0</v>
      </c>
    </row>
    <row r="23" customFormat="false" ht="15" hidden="false" customHeight="true" outlineLevel="0" collapsed="false">
      <c r="A23" s="32" t="str">
        <f aca="false">IF(Employees!B23="","",Employees!A23)</f>
        <v/>
      </c>
      <c r="B23" s="32" t="str">
        <f aca="false">IF(Employees!B23="","",Employees!B23)</f>
        <v/>
      </c>
      <c r="C23" s="33" t="str">
        <f aca="false">IF(B23="","",Settings!$B$31)</f>
        <v/>
      </c>
      <c r="D23" s="34"/>
      <c r="E23" s="35" t="str">
        <f aca="false">IF(B23="","",C23-N(D23))</f>
        <v/>
      </c>
      <c r="F23" s="28" t="n">
        <f aca="false">IF(B23="",0,ROUND(N(Employees!L23)*E23/C23,0))</f>
        <v>0</v>
      </c>
      <c r="G23" s="28" t="n">
        <f aca="false">IF(B23="",0,ROUND(N(Employees!M23)*E23/C23,0))</f>
        <v>0</v>
      </c>
      <c r="H23" s="28" t="n">
        <f aca="false">IF(B23="",0,ROUND(N(Employees!N23)*E23/C23,0))</f>
        <v>0</v>
      </c>
      <c r="I23" s="28" t="n">
        <f aca="false">IF(B23="",0,ROUND(N(Employees!O23)*E23/C23,0))</f>
        <v>0</v>
      </c>
      <c r="J23" s="28" t="n">
        <f aca="false">IF(B23="",0,ROUND(N(Employees!P23)*E23/C23,0))</f>
        <v>0</v>
      </c>
      <c r="K23" s="28" t="n">
        <f aca="false">IF(B23="",0,ROUND(N(Employees!Q23)*E23/C23,0))</f>
        <v>0</v>
      </c>
      <c r="L23" s="22"/>
      <c r="M23" s="28" t="n">
        <f aca="false">SUM(F23:L23)</f>
        <v>0</v>
      </c>
      <c r="N23" s="28" t="n">
        <f aca="false">IF(M23=0,0,F23+G23+MAX(0,(M23-F23-G23)-0.5*M23))</f>
        <v>0</v>
      </c>
      <c r="O23" s="28" t="n">
        <f aca="false">IF(UPPER(Employees!S23)&lt;&gt;"Y",0,IF(Settings!$B$12="Y",MIN(IF(Settings!$B$13="Code wages",N23,F23+G23),Settings!$B$11),IF(Settings!$B$13="Code wages",N23,F23+G23)))</f>
        <v>0</v>
      </c>
      <c r="P23" s="28" t="n">
        <f aca="false">ROUND(O23*Settings!$B$8,0)</f>
        <v>0</v>
      </c>
      <c r="Q23" s="36" t="str">
        <f aca="false">IF(B23="","",IF(N(Employees!R23)&lt;=Settings!$B$17,"Y","N"))</f>
        <v/>
      </c>
      <c r="R23" s="28" t="n">
        <f aca="false">IF(Q23="Y",ROUNDUP(M23*Settings!$B$18,0),0)</f>
        <v>0</v>
      </c>
      <c r="S23" s="28" t="n">
        <f aca="false">IF(M23&lt;=0,0,IF(M23&gt;=Settings!$B$26,IF(MONTH(Settings!$B$6)=2,Settings!$B$28,Settings!$B$27),IF(M23&gt;=Settings!$B$24,Settings!$B$25,IF(M23&gt;=Settings!$B$22,Settings!$B$23,0))))</f>
        <v>0</v>
      </c>
      <c r="T23" s="37" t="n">
        <f aca="false">IF(B23="",0,N(Employees!T23))</f>
        <v>0</v>
      </c>
      <c r="U23" s="22"/>
      <c r="V23" s="28" t="n">
        <f aca="false">P23+R23+S23+T23+N(U23)</f>
        <v>0</v>
      </c>
      <c r="W23" s="38" t="n">
        <f aca="false">M23-V23</f>
        <v>0</v>
      </c>
      <c r="X23" s="28" t="n">
        <f aca="false">IF(O23=0,0,ROUND(MIN(O23,Settings!$B$11)*Settings!$B$10,0))</f>
        <v>0</v>
      </c>
      <c r="Y23" s="28" t="n">
        <f aca="false">ROUND(O23*Settings!$B$9,0)-X23</f>
        <v>0</v>
      </c>
      <c r="Z23" s="28" t="n">
        <f aca="false">ROUND(MIN(O23,Settings!$B$11)*Settings!$B$14,0)</f>
        <v>0</v>
      </c>
      <c r="AA23" s="28" t="n">
        <f aca="false">ROUND(O23*Settings!$B$15,0)</f>
        <v>0</v>
      </c>
      <c r="AB23" s="28" t="n">
        <f aca="false">IF(Q23="Y",ROUNDUP(M23*Settings!$B$19,0),0)</f>
        <v>0</v>
      </c>
      <c r="AC23" s="28" t="n">
        <f aca="false">M23+SUM(X23:AB23)</f>
        <v>0</v>
      </c>
    </row>
    <row r="24" customFormat="false" ht="15" hidden="false" customHeight="true" outlineLevel="0" collapsed="false">
      <c r="A24" s="32" t="str">
        <f aca="false">IF(Employees!B24="","",Employees!A24)</f>
        <v/>
      </c>
      <c r="B24" s="32" t="str">
        <f aca="false">IF(Employees!B24="","",Employees!B24)</f>
        <v/>
      </c>
      <c r="C24" s="33" t="str">
        <f aca="false">IF(B24="","",Settings!$B$31)</f>
        <v/>
      </c>
      <c r="D24" s="34"/>
      <c r="E24" s="35" t="str">
        <f aca="false">IF(B24="","",C24-N(D24))</f>
        <v/>
      </c>
      <c r="F24" s="28" t="n">
        <f aca="false">IF(B24="",0,ROUND(N(Employees!L24)*E24/C24,0))</f>
        <v>0</v>
      </c>
      <c r="G24" s="28" t="n">
        <f aca="false">IF(B24="",0,ROUND(N(Employees!M24)*E24/C24,0))</f>
        <v>0</v>
      </c>
      <c r="H24" s="28" t="n">
        <f aca="false">IF(B24="",0,ROUND(N(Employees!N24)*E24/C24,0))</f>
        <v>0</v>
      </c>
      <c r="I24" s="28" t="n">
        <f aca="false">IF(B24="",0,ROUND(N(Employees!O24)*E24/C24,0))</f>
        <v>0</v>
      </c>
      <c r="J24" s="28" t="n">
        <f aca="false">IF(B24="",0,ROUND(N(Employees!P24)*E24/C24,0))</f>
        <v>0</v>
      </c>
      <c r="K24" s="28" t="n">
        <f aca="false">IF(B24="",0,ROUND(N(Employees!Q24)*E24/C24,0))</f>
        <v>0</v>
      </c>
      <c r="L24" s="22"/>
      <c r="M24" s="28" t="n">
        <f aca="false">SUM(F24:L24)</f>
        <v>0</v>
      </c>
      <c r="N24" s="28" t="n">
        <f aca="false">IF(M24=0,0,F24+G24+MAX(0,(M24-F24-G24)-0.5*M24))</f>
        <v>0</v>
      </c>
      <c r="O24" s="28" t="n">
        <f aca="false">IF(UPPER(Employees!S24)&lt;&gt;"Y",0,IF(Settings!$B$12="Y",MIN(IF(Settings!$B$13="Code wages",N24,F24+G24),Settings!$B$11),IF(Settings!$B$13="Code wages",N24,F24+G24)))</f>
        <v>0</v>
      </c>
      <c r="P24" s="28" t="n">
        <f aca="false">ROUND(O24*Settings!$B$8,0)</f>
        <v>0</v>
      </c>
      <c r="Q24" s="36" t="str">
        <f aca="false">IF(B24="","",IF(N(Employees!R24)&lt;=Settings!$B$17,"Y","N"))</f>
        <v/>
      </c>
      <c r="R24" s="28" t="n">
        <f aca="false">IF(Q24="Y",ROUNDUP(M24*Settings!$B$18,0),0)</f>
        <v>0</v>
      </c>
      <c r="S24" s="28" t="n">
        <f aca="false">IF(M24&lt;=0,0,IF(M24&gt;=Settings!$B$26,IF(MONTH(Settings!$B$6)=2,Settings!$B$28,Settings!$B$27),IF(M24&gt;=Settings!$B$24,Settings!$B$25,IF(M24&gt;=Settings!$B$22,Settings!$B$23,0))))</f>
        <v>0</v>
      </c>
      <c r="T24" s="37" t="n">
        <f aca="false">IF(B24="",0,N(Employees!T24))</f>
        <v>0</v>
      </c>
      <c r="U24" s="22"/>
      <c r="V24" s="28" t="n">
        <f aca="false">P24+R24+S24+T24+N(U24)</f>
        <v>0</v>
      </c>
      <c r="W24" s="38" t="n">
        <f aca="false">M24-V24</f>
        <v>0</v>
      </c>
      <c r="X24" s="28" t="n">
        <f aca="false">IF(O24=0,0,ROUND(MIN(O24,Settings!$B$11)*Settings!$B$10,0))</f>
        <v>0</v>
      </c>
      <c r="Y24" s="28" t="n">
        <f aca="false">ROUND(O24*Settings!$B$9,0)-X24</f>
        <v>0</v>
      </c>
      <c r="Z24" s="28" t="n">
        <f aca="false">ROUND(MIN(O24,Settings!$B$11)*Settings!$B$14,0)</f>
        <v>0</v>
      </c>
      <c r="AA24" s="28" t="n">
        <f aca="false">ROUND(O24*Settings!$B$15,0)</f>
        <v>0</v>
      </c>
      <c r="AB24" s="28" t="n">
        <f aca="false">IF(Q24="Y",ROUNDUP(M24*Settings!$B$19,0),0)</f>
        <v>0</v>
      </c>
      <c r="AC24" s="28" t="n">
        <f aca="false">M24+SUM(X24:AB24)</f>
        <v>0</v>
      </c>
    </row>
    <row r="25" customFormat="false" ht="15" hidden="false" customHeight="true" outlineLevel="0" collapsed="false">
      <c r="A25" s="32" t="str">
        <f aca="false">IF(Employees!B25="","",Employees!A25)</f>
        <v/>
      </c>
      <c r="B25" s="32" t="str">
        <f aca="false">IF(Employees!B25="","",Employees!B25)</f>
        <v/>
      </c>
      <c r="C25" s="33" t="str">
        <f aca="false">IF(B25="","",Settings!$B$31)</f>
        <v/>
      </c>
      <c r="D25" s="34"/>
      <c r="E25" s="35" t="str">
        <f aca="false">IF(B25="","",C25-N(D25))</f>
        <v/>
      </c>
      <c r="F25" s="28" t="n">
        <f aca="false">IF(B25="",0,ROUND(N(Employees!L25)*E25/C25,0))</f>
        <v>0</v>
      </c>
      <c r="G25" s="28" t="n">
        <f aca="false">IF(B25="",0,ROUND(N(Employees!M25)*E25/C25,0))</f>
        <v>0</v>
      </c>
      <c r="H25" s="28" t="n">
        <f aca="false">IF(B25="",0,ROUND(N(Employees!N25)*E25/C25,0))</f>
        <v>0</v>
      </c>
      <c r="I25" s="28" t="n">
        <f aca="false">IF(B25="",0,ROUND(N(Employees!O25)*E25/C25,0))</f>
        <v>0</v>
      </c>
      <c r="J25" s="28" t="n">
        <f aca="false">IF(B25="",0,ROUND(N(Employees!P25)*E25/C25,0))</f>
        <v>0</v>
      </c>
      <c r="K25" s="28" t="n">
        <f aca="false">IF(B25="",0,ROUND(N(Employees!Q25)*E25/C25,0))</f>
        <v>0</v>
      </c>
      <c r="L25" s="22"/>
      <c r="M25" s="28" t="n">
        <f aca="false">SUM(F25:L25)</f>
        <v>0</v>
      </c>
      <c r="N25" s="28" t="n">
        <f aca="false">IF(M25=0,0,F25+G25+MAX(0,(M25-F25-G25)-0.5*M25))</f>
        <v>0</v>
      </c>
      <c r="O25" s="28" t="n">
        <f aca="false">IF(UPPER(Employees!S25)&lt;&gt;"Y",0,IF(Settings!$B$12="Y",MIN(IF(Settings!$B$13="Code wages",N25,F25+G25),Settings!$B$11),IF(Settings!$B$13="Code wages",N25,F25+G25)))</f>
        <v>0</v>
      </c>
      <c r="P25" s="28" t="n">
        <f aca="false">ROUND(O25*Settings!$B$8,0)</f>
        <v>0</v>
      </c>
      <c r="Q25" s="36" t="str">
        <f aca="false">IF(B25="","",IF(N(Employees!R25)&lt;=Settings!$B$17,"Y","N"))</f>
        <v/>
      </c>
      <c r="R25" s="28" t="n">
        <f aca="false">IF(Q25="Y",ROUNDUP(M25*Settings!$B$18,0),0)</f>
        <v>0</v>
      </c>
      <c r="S25" s="28" t="n">
        <f aca="false">IF(M25&lt;=0,0,IF(M25&gt;=Settings!$B$26,IF(MONTH(Settings!$B$6)=2,Settings!$B$28,Settings!$B$27),IF(M25&gt;=Settings!$B$24,Settings!$B$25,IF(M25&gt;=Settings!$B$22,Settings!$B$23,0))))</f>
        <v>0</v>
      </c>
      <c r="T25" s="37" t="n">
        <f aca="false">IF(B25="",0,N(Employees!T25))</f>
        <v>0</v>
      </c>
      <c r="U25" s="22"/>
      <c r="V25" s="28" t="n">
        <f aca="false">P25+R25+S25+T25+N(U25)</f>
        <v>0</v>
      </c>
      <c r="W25" s="38" t="n">
        <f aca="false">M25-V25</f>
        <v>0</v>
      </c>
      <c r="X25" s="28" t="n">
        <f aca="false">IF(O25=0,0,ROUND(MIN(O25,Settings!$B$11)*Settings!$B$10,0))</f>
        <v>0</v>
      </c>
      <c r="Y25" s="28" t="n">
        <f aca="false">ROUND(O25*Settings!$B$9,0)-X25</f>
        <v>0</v>
      </c>
      <c r="Z25" s="28" t="n">
        <f aca="false">ROUND(MIN(O25,Settings!$B$11)*Settings!$B$14,0)</f>
        <v>0</v>
      </c>
      <c r="AA25" s="28" t="n">
        <f aca="false">ROUND(O25*Settings!$B$15,0)</f>
        <v>0</v>
      </c>
      <c r="AB25" s="28" t="n">
        <f aca="false">IF(Q25="Y",ROUNDUP(M25*Settings!$B$19,0),0)</f>
        <v>0</v>
      </c>
      <c r="AC25" s="28" t="n">
        <f aca="false">M25+SUM(X25:AB25)</f>
        <v>0</v>
      </c>
    </row>
    <row r="26" customFormat="false" ht="15" hidden="false" customHeight="true" outlineLevel="0" collapsed="false">
      <c r="A26" s="32" t="str">
        <f aca="false">IF(Employees!B26="","",Employees!A26)</f>
        <v/>
      </c>
      <c r="B26" s="32" t="str">
        <f aca="false">IF(Employees!B26="","",Employees!B26)</f>
        <v/>
      </c>
      <c r="C26" s="33" t="str">
        <f aca="false">IF(B26="","",Settings!$B$31)</f>
        <v/>
      </c>
      <c r="D26" s="34"/>
      <c r="E26" s="35" t="str">
        <f aca="false">IF(B26="","",C26-N(D26))</f>
        <v/>
      </c>
      <c r="F26" s="28" t="n">
        <f aca="false">IF(B26="",0,ROUND(N(Employees!L26)*E26/C26,0))</f>
        <v>0</v>
      </c>
      <c r="G26" s="28" t="n">
        <f aca="false">IF(B26="",0,ROUND(N(Employees!M26)*E26/C26,0))</f>
        <v>0</v>
      </c>
      <c r="H26" s="28" t="n">
        <f aca="false">IF(B26="",0,ROUND(N(Employees!N26)*E26/C26,0))</f>
        <v>0</v>
      </c>
      <c r="I26" s="28" t="n">
        <f aca="false">IF(B26="",0,ROUND(N(Employees!O26)*E26/C26,0))</f>
        <v>0</v>
      </c>
      <c r="J26" s="28" t="n">
        <f aca="false">IF(B26="",0,ROUND(N(Employees!P26)*E26/C26,0))</f>
        <v>0</v>
      </c>
      <c r="K26" s="28" t="n">
        <f aca="false">IF(B26="",0,ROUND(N(Employees!Q26)*E26/C26,0))</f>
        <v>0</v>
      </c>
      <c r="L26" s="22"/>
      <c r="M26" s="28" t="n">
        <f aca="false">SUM(F26:L26)</f>
        <v>0</v>
      </c>
      <c r="N26" s="28" t="n">
        <f aca="false">IF(M26=0,0,F26+G26+MAX(0,(M26-F26-G26)-0.5*M26))</f>
        <v>0</v>
      </c>
      <c r="O26" s="28" t="n">
        <f aca="false">IF(UPPER(Employees!S26)&lt;&gt;"Y",0,IF(Settings!$B$12="Y",MIN(IF(Settings!$B$13="Code wages",N26,F26+G26),Settings!$B$11),IF(Settings!$B$13="Code wages",N26,F26+G26)))</f>
        <v>0</v>
      </c>
      <c r="P26" s="28" t="n">
        <f aca="false">ROUND(O26*Settings!$B$8,0)</f>
        <v>0</v>
      </c>
      <c r="Q26" s="36" t="str">
        <f aca="false">IF(B26="","",IF(N(Employees!R26)&lt;=Settings!$B$17,"Y","N"))</f>
        <v/>
      </c>
      <c r="R26" s="28" t="n">
        <f aca="false">IF(Q26="Y",ROUNDUP(M26*Settings!$B$18,0),0)</f>
        <v>0</v>
      </c>
      <c r="S26" s="28" t="n">
        <f aca="false">IF(M26&lt;=0,0,IF(M26&gt;=Settings!$B$26,IF(MONTH(Settings!$B$6)=2,Settings!$B$28,Settings!$B$27),IF(M26&gt;=Settings!$B$24,Settings!$B$25,IF(M26&gt;=Settings!$B$22,Settings!$B$23,0))))</f>
        <v>0</v>
      </c>
      <c r="T26" s="37" t="n">
        <f aca="false">IF(B26="",0,N(Employees!T26))</f>
        <v>0</v>
      </c>
      <c r="U26" s="22"/>
      <c r="V26" s="28" t="n">
        <f aca="false">P26+R26+S26+T26+N(U26)</f>
        <v>0</v>
      </c>
      <c r="W26" s="38" t="n">
        <f aca="false">M26-V26</f>
        <v>0</v>
      </c>
      <c r="X26" s="28" t="n">
        <f aca="false">IF(O26=0,0,ROUND(MIN(O26,Settings!$B$11)*Settings!$B$10,0))</f>
        <v>0</v>
      </c>
      <c r="Y26" s="28" t="n">
        <f aca="false">ROUND(O26*Settings!$B$9,0)-X26</f>
        <v>0</v>
      </c>
      <c r="Z26" s="28" t="n">
        <f aca="false">ROUND(MIN(O26,Settings!$B$11)*Settings!$B$14,0)</f>
        <v>0</v>
      </c>
      <c r="AA26" s="28" t="n">
        <f aca="false">ROUND(O26*Settings!$B$15,0)</f>
        <v>0</v>
      </c>
      <c r="AB26" s="28" t="n">
        <f aca="false">IF(Q26="Y",ROUNDUP(M26*Settings!$B$19,0),0)</f>
        <v>0</v>
      </c>
      <c r="AC26" s="28" t="n">
        <f aca="false">M26+SUM(X26:AB26)</f>
        <v>0</v>
      </c>
    </row>
    <row r="27" customFormat="false" ht="15" hidden="false" customHeight="true" outlineLevel="0" collapsed="false">
      <c r="A27" s="32" t="str">
        <f aca="false">IF(Employees!B27="","",Employees!A27)</f>
        <v/>
      </c>
      <c r="B27" s="32" t="str">
        <f aca="false">IF(Employees!B27="","",Employees!B27)</f>
        <v/>
      </c>
      <c r="C27" s="33" t="str">
        <f aca="false">IF(B27="","",Settings!$B$31)</f>
        <v/>
      </c>
      <c r="D27" s="34"/>
      <c r="E27" s="35" t="str">
        <f aca="false">IF(B27="","",C27-N(D27))</f>
        <v/>
      </c>
      <c r="F27" s="28" t="n">
        <f aca="false">IF(B27="",0,ROUND(N(Employees!L27)*E27/C27,0))</f>
        <v>0</v>
      </c>
      <c r="G27" s="28" t="n">
        <f aca="false">IF(B27="",0,ROUND(N(Employees!M27)*E27/C27,0))</f>
        <v>0</v>
      </c>
      <c r="H27" s="28" t="n">
        <f aca="false">IF(B27="",0,ROUND(N(Employees!N27)*E27/C27,0))</f>
        <v>0</v>
      </c>
      <c r="I27" s="28" t="n">
        <f aca="false">IF(B27="",0,ROUND(N(Employees!O27)*E27/C27,0))</f>
        <v>0</v>
      </c>
      <c r="J27" s="28" t="n">
        <f aca="false">IF(B27="",0,ROUND(N(Employees!P27)*E27/C27,0))</f>
        <v>0</v>
      </c>
      <c r="K27" s="28" t="n">
        <f aca="false">IF(B27="",0,ROUND(N(Employees!Q27)*E27/C27,0))</f>
        <v>0</v>
      </c>
      <c r="L27" s="22"/>
      <c r="M27" s="28" t="n">
        <f aca="false">SUM(F27:L27)</f>
        <v>0</v>
      </c>
      <c r="N27" s="28" t="n">
        <f aca="false">IF(M27=0,0,F27+G27+MAX(0,(M27-F27-G27)-0.5*M27))</f>
        <v>0</v>
      </c>
      <c r="O27" s="28" t="n">
        <f aca="false">IF(UPPER(Employees!S27)&lt;&gt;"Y",0,IF(Settings!$B$12="Y",MIN(IF(Settings!$B$13="Code wages",N27,F27+G27),Settings!$B$11),IF(Settings!$B$13="Code wages",N27,F27+G27)))</f>
        <v>0</v>
      </c>
      <c r="P27" s="28" t="n">
        <f aca="false">ROUND(O27*Settings!$B$8,0)</f>
        <v>0</v>
      </c>
      <c r="Q27" s="36" t="str">
        <f aca="false">IF(B27="","",IF(N(Employees!R27)&lt;=Settings!$B$17,"Y","N"))</f>
        <v/>
      </c>
      <c r="R27" s="28" t="n">
        <f aca="false">IF(Q27="Y",ROUNDUP(M27*Settings!$B$18,0),0)</f>
        <v>0</v>
      </c>
      <c r="S27" s="28" t="n">
        <f aca="false">IF(M27&lt;=0,0,IF(M27&gt;=Settings!$B$26,IF(MONTH(Settings!$B$6)=2,Settings!$B$28,Settings!$B$27),IF(M27&gt;=Settings!$B$24,Settings!$B$25,IF(M27&gt;=Settings!$B$22,Settings!$B$23,0))))</f>
        <v>0</v>
      </c>
      <c r="T27" s="37" t="n">
        <f aca="false">IF(B27="",0,N(Employees!T27))</f>
        <v>0</v>
      </c>
      <c r="U27" s="22"/>
      <c r="V27" s="28" t="n">
        <f aca="false">P27+R27+S27+T27+N(U27)</f>
        <v>0</v>
      </c>
      <c r="W27" s="38" t="n">
        <f aca="false">M27-V27</f>
        <v>0</v>
      </c>
      <c r="X27" s="28" t="n">
        <f aca="false">IF(O27=0,0,ROUND(MIN(O27,Settings!$B$11)*Settings!$B$10,0))</f>
        <v>0</v>
      </c>
      <c r="Y27" s="28" t="n">
        <f aca="false">ROUND(O27*Settings!$B$9,0)-X27</f>
        <v>0</v>
      </c>
      <c r="Z27" s="28" t="n">
        <f aca="false">ROUND(MIN(O27,Settings!$B$11)*Settings!$B$14,0)</f>
        <v>0</v>
      </c>
      <c r="AA27" s="28" t="n">
        <f aca="false">ROUND(O27*Settings!$B$15,0)</f>
        <v>0</v>
      </c>
      <c r="AB27" s="28" t="n">
        <f aca="false">IF(Q27="Y",ROUNDUP(M27*Settings!$B$19,0),0)</f>
        <v>0</v>
      </c>
      <c r="AC27" s="28" t="n">
        <f aca="false">M27+SUM(X27:AB27)</f>
        <v>0</v>
      </c>
    </row>
    <row r="28" customFormat="false" ht="15" hidden="false" customHeight="true" outlineLevel="0" collapsed="false">
      <c r="A28" s="32" t="str">
        <f aca="false">IF(Employees!B28="","",Employees!A28)</f>
        <v/>
      </c>
      <c r="B28" s="32" t="str">
        <f aca="false">IF(Employees!B28="","",Employees!B28)</f>
        <v/>
      </c>
      <c r="C28" s="33" t="str">
        <f aca="false">IF(B28="","",Settings!$B$31)</f>
        <v/>
      </c>
      <c r="D28" s="34"/>
      <c r="E28" s="35" t="str">
        <f aca="false">IF(B28="","",C28-N(D28))</f>
        <v/>
      </c>
      <c r="F28" s="28" t="n">
        <f aca="false">IF(B28="",0,ROUND(N(Employees!L28)*E28/C28,0))</f>
        <v>0</v>
      </c>
      <c r="G28" s="28" t="n">
        <f aca="false">IF(B28="",0,ROUND(N(Employees!M28)*E28/C28,0))</f>
        <v>0</v>
      </c>
      <c r="H28" s="28" t="n">
        <f aca="false">IF(B28="",0,ROUND(N(Employees!N28)*E28/C28,0))</f>
        <v>0</v>
      </c>
      <c r="I28" s="28" t="n">
        <f aca="false">IF(B28="",0,ROUND(N(Employees!O28)*E28/C28,0))</f>
        <v>0</v>
      </c>
      <c r="J28" s="28" t="n">
        <f aca="false">IF(B28="",0,ROUND(N(Employees!P28)*E28/C28,0))</f>
        <v>0</v>
      </c>
      <c r="K28" s="28" t="n">
        <f aca="false">IF(B28="",0,ROUND(N(Employees!Q28)*E28/C28,0))</f>
        <v>0</v>
      </c>
      <c r="L28" s="22"/>
      <c r="M28" s="28" t="n">
        <f aca="false">SUM(F28:L28)</f>
        <v>0</v>
      </c>
      <c r="N28" s="28" t="n">
        <f aca="false">IF(M28=0,0,F28+G28+MAX(0,(M28-F28-G28)-0.5*M28))</f>
        <v>0</v>
      </c>
      <c r="O28" s="28" t="n">
        <f aca="false">IF(UPPER(Employees!S28)&lt;&gt;"Y",0,IF(Settings!$B$12="Y",MIN(IF(Settings!$B$13="Code wages",N28,F28+G28),Settings!$B$11),IF(Settings!$B$13="Code wages",N28,F28+G28)))</f>
        <v>0</v>
      </c>
      <c r="P28" s="28" t="n">
        <f aca="false">ROUND(O28*Settings!$B$8,0)</f>
        <v>0</v>
      </c>
      <c r="Q28" s="36" t="str">
        <f aca="false">IF(B28="","",IF(N(Employees!R28)&lt;=Settings!$B$17,"Y","N"))</f>
        <v/>
      </c>
      <c r="R28" s="28" t="n">
        <f aca="false">IF(Q28="Y",ROUNDUP(M28*Settings!$B$18,0),0)</f>
        <v>0</v>
      </c>
      <c r="S28" s="28" t="n">
        <f aca="false">IF(M28&lt;=0,0,IF(M28&gt;=Settings!$B$26,IF(MONTH(Settings!$B$6)=2,Settings!$B$28,Settings!$B$27),IF(M28&gt;=Settings!$B$24,Settings!$B$25,IF(M28&gt;=Settings!$B$22,Settings!$B$23,0))))</f>
        <v>0</v>
      </c>
      <c r="T28" s="37" t="n">
        <f aca="false">IF(B28="",0,N(Employees!T28))</f>
        <v>0</v>
      </c>
      <c r="U28" s="22"/>
      <c r="V28" s="28" t="n">
        <f aca="false">P28+R28+S28+T28+N(U28)</f>
        <v>0</v>
      </c>
      <c r="W28" s="38" t="n">
        <f aca="false">M28-V28</f>
        <v>0</v>
      </c>
      <c r="X28" s="28" t="n">
        <f aca="false">IF(O28=0,0,ROUND(MIN(O28,Settings!$B$11)*Settings!$B$10,0))</f>
        <v>0</v>
      </c>
      <c r="Y28" s="28" t="n">
        <f aca="false">ROUND(O28*Settings!$B$9,0)-X28</f>
        <v>0</v>
      </c>
      <c r="Z28" s="28" t="n">
        <f aca="false">ROUND(MIN(O28,Settings!$B$11)*Settings!$B$14,0)</f>
        <v>0</v>
      </c>
      <c r="AA28" s="28" t="n">
        <f aca="false">ROUND(O28*Settings!$B$15,0)</f>
        <v>0</v>
      </c>
      <c r="AB28" s="28" t="n">
        <f aca="false">IF(Q28="Y",ROUNDUP(M28*Settings!$B$19,0),0)</f>
        <v>0</v>
      </c>
      <c r="AC28" s="28" t="n">
        <f aca="false">M28+SUM(X28:AB28)</f>
        <v>0</v>
      </c>
    </row>
    <row r="29" customFormat="false" ht="15" hidden="false" customHeight="true" outlineLevel="0" collapsed="false">
      <c r="A29" s="32" t="str">
        <f aca="false">IF(Employees!B29="","",Employees!A29)</f>
        <v/>
      </c>
      <c r="B29" s="32" t="str">
        <f aca="false">IF(Employees!B29="","",Employees!B29)</f>
        <v/>
      </c>
      <c r="C29" s="33" t="str">
        <f aca="false">IF(B29="","",Settings!$B$31)</f>
        <v/>
      </c>
      <c r="D29" s="34"/>
      <c r="E29" s="35" t="str">
        <f aca="false">IF(B29="","",C29-N(D29))</f>
        <v/>
      </c>
      <c r="F29" s="28" t="n">
        <f aca="false">IF(B29="",0,ROUND(N(Employees!L29)*E29/C29,0))</f>
        <v>0</v>
      </c>
      <c r="G29" s="28" t="n">
        <f aca="false">IF(B29="",0,ROUND(N(Employees!M29)*E29/C29,0))</f>
        <v>0</v>
      </c>
      <c r="H29" s="28" t="n">
        <f aca="false">IF(B29="",0,ROUND(N(Employees!N29)*E29/C29,0))</f>
        <v>0</v>
      </c>
      <c r="I29" s="28" t="n">
        <f aca="false">IF(B29="",0,ROUND(N(Employees!O29)*E29/C29,0))</f>
        <v>0</v>
      </c>
      <c r="J29" s="28" t="n">
        <f aca="false">IF(B29="",0,ROUND(N(Employees!P29)*E29/C29,0))</f>
        <v>0</v>
      </c>
      <c r="K29" s="28" t="n">
        <f aca="false">IF(B29="",0,ROUND(N(Employees!Q29)*E29/C29,0))</f>
        <v>0</v>
      </c>
      <c r="L29" s="22"/>
      <c r="M29" s="28" t="n">
        <f aca="false">SUM(F29:L29)</f>
        <v>0</v>
      </c>
      <c r="N29" s="28" t="n">
        <f aca="false">IF(M29=0,0,F29+G29+MAX(0,(M29-F29-G29)-0.5*M29))</f>
        <v>0</v>
      </c>
      <c r="O29" s="28" t="n">
        <f aca="false">IF(UPPER(Employees!S29)&lt;&gt;"Y",0,IF(Settings!$B$12="Y",MIN(IF(Settings!$B$13="Code wages",N29,F29+G29),Settings!$B$11),IF(Settings!$B$13="Code wages",N29,F29+G29)))</f>
        <v>0</v>
      </c>
      <c r="P29" s="28" t="n">
        <f aca="false">ROUND(O29*Settings!$B$8,0)</f>
        <v>0</v>
      </c>
      <c r="Q29" s="36" t="str">
        <f aca="false">IF(B29="","",IF(N(Employees!R29)&lt;=Settings!$B$17,"Y","N"))</f>
        <v/>
      </c>
      <c r="R29" s="28" t="n">
        <f aca="false">IF(Q29="Y",ROUNDUP(M29*Settings!$B$18,0),0)</f>
        <v>0</v>
      </c>
      <c r="S29" s="28" t="n">
        <f aca="false">IF(M29&lt;=0,0,IF(M29&gt;=Settings!$B$26,IF(MONTH(Settings!$B$6)=2,Settings!$B$28,Settings!$B$27),IF(M29&gt;=Settings!$B$24,Settings!$B$25,IF(M29&gt;=Settings!$B$22,Settings!$B$23,0))))</f>
        <v>0</v>
      </c>
      <c r="T29" s="37" t="n">
        <f aca="false">IF(B29="",0,N(Employees!T29))</f>
        <v>0</v>
      </c>
      <c r="U29" s="22"/>
      <c r="V29" s="28" t="n">
        <f aca="false">P29+R29+S29+T29+N(U29)</f>
        <v>0</v>
      </c>
      <c r="W29" s="38" t="n">
        <f aca="false">M29-V29</f>
        <v>0</v>
      </c>
      <c r="X29" s="28" t="n">
        <f aca="false">IF(O29=0,0,ROUND(MIN(O29,Settings!$B$11)*Settings!$B$10,0))</f>
        <v>0</v>
      </c>
      <c r="Y29" s="28" t="n">
        <f aca="false">ROUND(O29*Settings!$B$9,0)-X29</f>
        <v>0</v>
      </c>
      <c r="Z29" s="28" t="n">
        <f aca="false">ROUND(MIN(O29,Settings!$B$11)*Settings!$B$14,0)</f>
        <v>0</v>
      </c>
      <c r="AA29" s="28" t="n">
        <f aca="false">ROUND(O29*Settings!$B$15,0)</f>
        <v>0</v>
      </c>
      <c r="AB29" s="28" t="n">
        <f aca="false">IF(Q29="Y",ROUNDUP(M29*Settings!$B$19,0),0)</f>
        <v>0</v>
      </c>
      <c r="AC29" s="28" t="n">
        <f aca="false">M29+SUM(X29:AB29)</f>
        <v>0</v>
      </c>
    </row>
    <row r="30" customFormat="false" ht="15" hidden="false" customHeight="true" outlineLevel="0" collapsed="false">
      <c r="A30" s="32" t="str">
        <f aca="false">IF(Employees!B30="","",Employees!A30)</f>
        <v/>
      </c>
      <c r="B30" s="32" t="str">
        <f aca="false">IF(Employees!B30="","",Employees!B30)</f>
        <v/>
      </c>
      <c r="C30" s="33" t="str">
        <f aca="false">IF(B30="","",Settings!$B$31)</f>
        <v/>
      </c>
      <c r="D30" s="34"/>
      <c r="E30" s="35" t="str">
        <f aca="false">IF(B30="","",C30-N(D30))</f>
        <v/>
      </c>
      <c r="F30" s="28" t="n">
        <f aca="false">IF(B30="",0,ROUND(N(Employees!L30)*E30/C30,0))</f>
        <v>0</v>
      </c>
      <c r="G30" s="28" t="n">
        <f aca="false">IF(B30="",0,ROUND(N(Employees!M30)*E30/C30,0))</f>
        <v>0</v>
      </c>
      <c r="H30" s="28" t="n">
        <f aca="false">IF(B30="",0,ROUND(N(Employees!N30)*E30/C30,0))</f>
        <v>0</v>
      </c>
      <c r="I30" s="28" t="n">
        <f aca="false">IF(B30="",0,ROUND(N(Employees!O30)*E30/C30,0))</f>
        <v>0</v>
      </c>
      <c r="J30" s="28" t="n">
        <f aca="false">IF(B30="",0,ROUND(N(Employees!P30)*E30/C30,0))</f>
        <v>0</v>
      </c>
      <c r="K30" s="28" t="n">
        <f aca="false">IF(B30="",0,ROUND(N(Employees!Q30)*E30/C30,0))</f>
        <v>0</v>
      </c>
      <c r="L30" s="22"/>
      <c r="M30" s="28" t="n">
        <f aca="false">SUM(F30:L30)</f>
        <v>0</v>
      </c>
      <c r="N30" s="28" t="n">
        <f aca="false">IF(M30=0,0,F30+G30+MAX(0,(M30-F30-G30)-0.5*M30))</f>
        <v>0</v>
      </c>
      <c r="O30" s="28" t="n">
        <f aca="false">IF(UPPER(Employees!S30)&lt;&gt;"Y",0,IF(Settings!$B$12="Y",MIN(IF(Settings!$B$13="Code wages",N30,F30+G30),Settings!$B$11),IF(Settings!$B$13="Code wages",N30,F30+G30)))</f>
        <v>0</v>
      </c>
      <c r="P30" s="28" t="n">
        <f aca="false">ROUND(O30*Settings!$B$8,0)</f>
        <v>0</v>
      </c>
      <c r="Q30" s="36" t="str">
        <f aca="false">IF(B30="","",IF(N(Employees!R30)&lt;=Settings!$B$17,"Y","N"))</f>
        <v/>
      </c>
      <c r="R30" s="28" t="n">
        <f aca="false">IF(Q30="Y",ROUNDUP(M30*Settings!$B$18,0),0)</f>
        <v>0</v>
      </c>
      <c r="S30" s="28" t="n">
        <f aca="false">IF(M30&lt;=0,0,IF(M30&gt;=Settings!$B$26,IF(MONTH(Settings!$B$6)=2,Settings!$B$28,Settings!$B$27),IF(M30&gt;=Settings!$B$24,Settings!$B$25,IF(M30&gt;=Settings!$B$22,Settings!$B$23,0))))</f>
        <v>0</v>
      </c>
      <c r="T30" s="37" t="n">
        <f aca="false">IF(B30="",0,N(Employees!T30))</f>
        <v>0</v>
      </c>
      <c r="U30" s="22"/>
      <c r="V30" s="28" t="n">
        <f aca="false">P30+R30+S30+T30+N(U30)</f>
        <v>0</v>
      </c>
      <c r="W30" s="38" t="n">
        <f aca="false">M30-V30</f>
        <v>0</v>
      </c>
      <c r="X30" s="28" t="n">
        <f aca="false">IF(O30=0,0,ROUND(MIN(O30,Settings!$B$11)*Settings!$B$10,0))</f>
        <v>0</v>
      </c>
      <c r="Y30" s="28" t="n">
        <f aca="false">ROUND(O30*Settings!$B$9,0)-X30</f>
        <v>0</v>
      </c>
      <c r="Z30" s="28" t="n">
        <f aca="false">ROUND(MIN(O30,Settings!$B$11)*Settings!$B$14,0)</f>
        <v>0</v>
      </c>
      <c r="AA30" s="28" t="n">
        <f aca="false">ROUND(O30*Settings!$B$15,0)</f>
        <v>0</v>
      </c>
      <c r="AB30" s="28" t="n">
        <f aca="false">IF(Q30="Y",ROUNDUP(M30*Settings!$B$19,0),0)</f>
        <v>0</v>
      </c>
      <c r="AC30" s="28" t="n">
        <f aca="false">M30+SUM(X30:AB30)</f>
        <v>0</v>
      </c>
    </row>
    <row r="31" customFormat="false" ht="15" hidden="false" customHeight="true" outlineLevel="0" collapsed="false">
      <c r="A31" s="32" t="str">
        <f aca="false">IF(Employees!B31="","",Employees!A31)</f>
        <v/>
      </c>
      <c r="B31" s="32" t="str">
        <f aca="false">IF(Employees!B31="","",Employees!B31)</f>
        <v/>
      </c>
      <c r="C31" s="33" t="str">
        <f aca="false">IF(B31="","",Settings!$B$31)</f>
        <v/>
      </c>
      <c r="D31" s="34"/>
      <c r="E31" s="35" t="str">
        <f aca="false">IF(B31="","",C31-N(D31))</f>
        <v/>
      </c>
      <c r="F31" s="28" t="n">
        <f aca="false">IF(B31="",0,ROUND(N(Employees!L31)*E31/C31,0))</f>
        <v>0</v>
      </c>
      <c r="G31" s="28" t="n">
        <f aca="false">IF(B31="",0,ROUND(N(Employees!M31)*E31/C31,0))</f>
        <v>0</v>
      </c>
      <c r="H31" s="28" t="n">
        <f aca="false">IF(B31="",0,ROUND(N(Employees!N31)*E31/C31,0))</f>
        <v>0</v>
      </c>
      <c r="I31" s="28" t="n">
        <f aca="false">IF(B31="",0,ROUND(N(Employees!O31)*E31/C31,0))</f>
        <v>0</v>
      </c>
      <c r="J31" s="28" t="n">
        <f aca="false">IF(B31="",0,ROUND(N(Employees!P31)*E31/C31,0))</f>
        <v>0</v>
      </c>
      <c r="K31" s="28" t="n">
        <f aca="false">IF(B31="",0,ROUND(N(Employees!Q31)*E31/C31,0))</f>
        <v>0</v>
      </c>
      <c r="L31" s="22"/>
      <c r="M31" s="28" t="n">
        <f aca="false">SUM(F31:L31)</f>
        <v>0</v>
      </c>
      <c r="N31" s="28" t="n">
        <f aca="false">IF(M31=0,0,F31+G31+MAX(0,(M31-F31-G31)-0.5*M31))</f>
        <v>0</v>
      </c>
      <c r="O31" s="28" t="n">
        <f aca="false">IF(UPPER(Employees!S31)&lt;&gt;"Y",0,IF(Settings!$B$12="Y",MIN(IF(Settings!$B$13="Code wages",N31,F31+G31),Settings!$B$11),IF(Settings!$B$13="Code wages",N31,F31+G31)))</f>
        <v>0</v>
      </c>
      <c r="P31" s="28" t="n">
        <f aca="false">ROUND(O31*Settings!$B$8,0)</f>
        <v>0</v>
      </c>
      <c r="Q31" s="36" t="str">
        <f aca="false">IF(B31="","",IF(N(Employees!R31)&lt;=Settings!$B$17,"Y","N"))</f>
        <v/>
      </c>
      <c r="R31" s="28" t="n">
        <f aca="false">IF(Q31="Y",ROUNDUP(M31*Settings!$B$18,0),0)</f>
        <v>0</v>
      </c>
      <c r="S31" s="28" t="n">
        <f aca="false">IF(M31&lt;=0,0,IF(M31&gt;=Settings!$B$26,IF(MONTH(Settings!$B$6)=2,Settings!$B$28,Settings!$B$27),IF(M31&gt;=Settings!$B$24,Settings!$B$25,IF(M31&gt;=Settings!$B$22,Settings!$B$23,0))))</f>
        <v>0</v>
      </c>
      <c r="T31" s="37" t="n">
        <f aca="false">IF(B31="",0,N(Employees!T31))</f>
        <v>0</v>
      </c>
      <c r="U31" s="22"/>
      <c r="V31" s="28" t="n">
        <f aca="false">P31+R31+S31+T31+N(U31)</f>
        <v>0</v>
      </c>
      <c r="W31" s="38" t="n">
        <f aca="false">M31-V31</f>
        <v>0</v>
      </c>
      <c r="X31" s="28" t="n">
        <f aca="false">IF(O31=0,0,ROUND(MIN(O31,Settings!$B$11)*Settings!$B$10,0))</f>
        <v>0</v>
      </c>
      <c r="Y31" s="28" t="n">
        <f aca="false">ROUND(O31*Settings!$B$9,0)-X31</f>
        <v>0</v>
      </c>
      <c r="Z31" s="28" t="n">
        <f aca="false">ROUND(MIN(O31,Settings!$B$11)*Settings!$B$14,0)</f>
        <v>0</v>
      </c>
      <c r="AA31" s="28" t="n">
        <f aca="false">ROUND(O31*Settings!$B$15,0)</f>
        <v>0</v>
      </c>
      <c r="AB31" s="28" t="n">
        <f aca="false">IF(Q31="Y",ROUNDUP(M31*Settings!$B$19,0),0)</f>
        <v>0</v>
      </c>
      <c r="AC31" s="28" t="n">
        <f aca="false">M31+SUM(X31:AB31)</f>
        <v>0</v>
      </c>
    </row>
    <row r="32" customFormat="false" ht="15" hidden="false" customHeight="true" outlineLevel="0" collapsed="false">
      <c r="A32" s="32" t="str">
        <f aca="false">IF(Employees!B32="","",Employees!A32)</f>
        <v/>
      </c>
      <c r="B32" s="32" t="str">
        <f aca="false">IF(Employees!B32="","",Employees!B32)</f>
        <v/>
      </c>
      <c r="C32" s="33" t="str">
        <f aca="false">IF(B32="","",Settings!$B$31)</f>
        <v/>
      </c>
      <c r="D32" s="34"/>
      <c r="E32" s="35" t="str">
        <f aca="false">IF(B32="","",C32-N(D32))</f>
        <v/>
      </c>
      <c r="F32" s="28" t="n">
        <f aca="false">IF(B32="",0,ROUND(N(Employees!L32)*E32/C32,0))</f>
        <v>0</v>
      </c>
      <c r="G32" s="28" t="n">
        <f aca="false">IF(B32="",0,ROUND(N(Employees!M32)*E32/C32,0))</f>
        <v>0</v>
      </c>
      <c r="H32" s="28" t="n">
        <f aca="false">IF(B32="",0,ROUND(N(Employees!N32)*E32/C32,0))</f>
        <v>0</v>
      </c>
      <c r="I32" s="28" t="n">
        <f aca="false">IF(B32="",0,ROUND(N(Employees!O32)*E32/C32,0))</f>
        <v>0</v>
      </c>
      <c r="J32" s="28" t="n">
        <f aca="false">IF(B32="",0,ROUND(N(Employees!P32)*E32/C32,0))</f>
        <v>0</v>
      </c>
      <c r="K32" s="28" t="n">
        <f aca="false">IF(B32="",0,ROUND(N(Employees!Q32)*E32/C32,0))</f>
        <v>0</v>
      </c>
      <c r="L32" s="22"/>
      <c r="M32" s="28" t="n">
        <f aca="false">SUM(F32:L32)</f>
        <v>0</v>
      </c>
      <c r="N32" s="28" t="n">
        <f aca="false">IF(M32=0,0,F32+G32+MAX(0,(M32-F32-G32)-0.5*M32))</f>
        <v>0</v>
      </c>
      <c r="O32" s="28" t="n">
        <f aca="false">IF(UPPER(Employees!S32)&lt;&gt;"Y",0,IF(Settings!$B$12="Y",MIN(IF(Settings!$B$13="Code wages",N32,F32+G32),Settings!$B$11),IF(Settings!$B$13="Code wages",N32,F32+G32)))</f>
        <v>0</v>
      </c>
      <c r="P32" s="28" t="n">
        <f aca="false">ROUND(O32*Settings!$B$8,0)</f>
        <v>0</v>
      </c>
      <c r="Q32" s="36" t="str">
        <f aca="false">IF(B32="","",IF(N(Employees!R32)&lt;=Settings!$B$17,"Y","N"))</f>
        <v/>
      </c>
      <c r="R32" s="28" t="n">
        <f aca="false">IF(Q32="Y",ROUNDUP(M32*Settings!$B$18,0),0)</f>
        <v>0</v>
      </c>
      <c r="S32" s="28" t="n">
        <f aca="false">IF(M32&lt;=0,0,IF(M32&gt;=Settings!$B$26,IF(MONTH(Settings!$B$6)=2,Settings!$B$28,Settings!$B$27),IF(M32&gt;=Settings!$B$24,Settings!$B$25,IF(M32&gt;=Settings!$B$22,Settings!$B$23,0))))</f>
        <v>0</v>
      </c>
      <c r="T32" s="37" t="n">
        <f aca="false">IF(B32="",0,N(Employees!T32))</f>
        <v>0</v>
      </c>
      <c r="U32" s="22"/>
      <c r="V32" s="28" t="n">
        <f aca="false">P32+R32+S32+T32+N(U32)</f>
        <v>0</v>
      </c>
      <c r="W32" s="38" t="n">
        <f aca="false">M32-V32</f>
        <v>0</v>
      </c>
      <c r="X32" s="28" t="n">
        <f aca="false">IF(O32=0,0,ROUND(MIN(O32,Settings!$B$11)*Settings!$B$10,0))</f>
        <v>0</v>
      </c>
      <c r="Y32" s="28" t="n">
        <f aca="false">ROUND(O32*Settings!$B$9,0)-X32</f>
        <v>0</v>
      </c>
      <c r="Z32" s="28" t="n">
        <f aca="false">ROUND(MIN(O32,Settings!$B$11)*Settings!$B$14,0)</f>
        <v>0</v>
      </c>
      <c r="AA32" s="28" t="n">
        <f aca="false">ROUND(O32*Settings!$B$15,0)</f>
        <v>0</v>
      </c>
      <c r="AB32" s="28" t="n">
        <f aca="false">IF(Q32="Y",ROUNDUP(M32*Settings!$B$19,0),0)</f>
        <v>0</v>
      </c>
      <c r="AC32" s="28" t="n">
        <f aca="false">M32+SUM(X32:AB32)</f>
        <v>0</v>
      </c>
    </row>
    <row r="33" customFormat="false" ht="15" hidden="false" customHeight="true" outlineLevel="0" collapsed="false">
      <c r="A33" s="32" t="str">
        <f aca="false">IF(Employees!B33="","",Employees!A33)</f>
        <v/>
      </c>
      <c r="B33" s="32" t="str">
        <f aca="false">IF(Employees!B33="","",Employees!B33)</f>
        <v/>
      </c>
      <c r="C33" s="33" t="str">
        <f aca="false">IF(B33="","",Settings!$B$31)</f>
        <v/>
      </c>
      <c r="D33" s="34"/>
      <c r="E33" s="35" t="str">
        <f aca="false">IF(B33="","",C33-N(D33))</f>
        <v/>
      </c>
      <c r="F33" s="28" t="n">
        <f aca="false">IF(B33="",0,ROUND(N(Employees!L33)*E33/C33,0))</f>
        <v>0</v>
      </c>
      <c r="G33" s="28" t="n">
        <f aca="false">IF(B33="",0,ROUND(N(Employees!M33)*E33/C33,0))</f>
        <v>0</v>
      </c>
      <c r="H33" s="28" t="n">
        <f aca="false">IF(B33="",0,ROUND(N(Employees!N33)*E33/C33,0))</f>
        <v>0</v>
      </c>
      <c r="I33" s="28" t="n">
        <f aca="false">IF(B33="",0,ROUND(N(Employees!O33)*E33/C33,0))</f>
        <v>0</v>
      </c>
      <c r="J33" s="28" t="n">
        <f aca="false">IF(B33="",0,ROUND(N(Employees!P33)*E33/C33,0))</f>
        <v>0</v>
      </c>
      <c r="K33" s="28" t="n">
        <f aca="false">IF(B33="",0,ROUND(N(Employees!Q33)*E33/C33,0))</f>
        <v>0</v>
      </c>
      <c r="L33" s="22"/>
      <c r="M33" s="28" t="n">
        <f aca="false">SUM(F33:L33)</f>
        <v>0</v>
      </c>
      <c r="N33" s="28" t="n">
        <f aca="false">IF(M33=0,0,F33+G33+MAX(0,(M33-F33-G33)-0.5*M33))</f>
        <v>0</v>
      </c>
      <c r="O33" s="28" t="n">
        <f aca="false">IF(UPPER(Employees!S33)&lt;&gt;"Y",0,IF(Settings!$B$12="Y",MIN(IF(Settings!$B$13="Code wages",N33,F33+G33),Settings!$B$11),IF(Settings!$B$13="Code wages",N33,F33+G33)))</f>
        <v>0</v>
      </c>
      <c r="P33" s="28" t="n">
        <f aca="false">ROUND(O33*Settings!$B$8,0)</f>
        <v>0</v>
      </c>
      <c r="Q33" s="36" t="str">
        <f aca="false">IF(B33="","",IF(N(Employees!R33)&lt;=Settings!$B$17,"Y","N"))</f>
        <v/>
      </c>
      <c r="R33" s="28" t="n">
        <f aca="false">IF(Q33="Y",ROUNDUP(M33*Settings!$B$18,0),0)</f>
        <v>0</v>
      </c>
      <c r="S33" s="28" t="n">
        <f aca="false">IF(M33&lt;=0,0,IF(M33&gt;=Settings!$B$26,IF(MONTH(Settings!$B$6)=2,Settings!$B$28,Settings!$B$27),IF(M33&gt;=Settings!$B$24,Settings!$B$25,IF(M33&gt;=Settings!$B$22,Settings!$B$23,0))))</f>
        <v>0</v>
      </c>
      <c r="T33" s="37" t="n">
        <f aca="false">IF(B33="",0,N(Employees!T33))</f>
        <v>0</v>
      </c>
      <c r="U33" s="22"/>
      <c r="V33" s="28" t="n">
        <f aca="false">P33+R33+S33+T33+N(U33)</f>
        <v>0</v>
      </c>
      <c r="W33" s="38" t="n">
        <f aca="false">M33-V33</f>
        <v>0</v>
      </c>
      <c r="X33" s="28" t="n">
        <f aca="false">IF(O33=0,0,ROUND(MIN(O33,Settings!$B$11)*Settings!$B$10,0))</f>
        <v>0</v>
      </c>
      <c r="Y33" s="28" t="n">
        <f aca="false">ROUND(O33*Settings!$B$9,0)-X33</f>
        <v>0</v>
      </c>
      <c r="Z33" s="28" t="n">
        <f aca="false">ROUND(MIN(O33,Settings!$B$11)*Settings!$B$14,0)</f>
        <v>0</v>
      </c>
      <c r="AA33" s="28" t="n">
        <f aca="false">ROUND(O33*Settings!$B$15,0)</f>
        <v>0</v>
      </c>
      <c r="AB33" s="28" t="n">
        <f aca="false">IF(Q33="Y",ROUNDUP(M33*Settings!$B$19,0),0)</f>
        <v>0</v>
      </c>
      <c r="AC33" s="28" t="n">
        <f aca="false">M33+SUM(X33:AB33)</f>
        <v>0</v>
      </c>
    </row>
    <row r="34" customFormat="false" ht="15" hidden="false" customHeight="true" outlineLevel="0" collapsed="false">
      <c r="A34" s="32" t="str">
        <f aca="false">IF(Employees!B34="","",Employees!A34)</f>
        <v/>
      </c>
      <c r="B34" s="32" t="str">
        <f aca="false">IF(Employees!B34="","",Employees!B34)</f>
        <v/>
      </c>
      <c r="C34" s="33" t="str">
        <f aca="false">IF(B34="","",Settings!$B$31)</f>
        <v/>
      </c>
      <c r="D34" s="34"/>
      <c r="E34" s="35" t="str">
        <f aca="false">IF(B34="","",C34-N(D34))</f>
        <v/>
      </c>
      <c r="F34" s="28" t="n">
        <f aca="false">IF(B34="",0,ROUND(N(Employees!L34)*E34/C34,0))</f>
        <v>0</v>
      </c>
      <c r="G34" s="28" t="n">
        <f aca="false">IF(B34="",0,ROUND(N(Employees!M34)*E34/C34,0))</f>
        <v>0</v>
      </c>
      <c r="H34" s="28" t="n">
        <f aca="false">IF(B34="",0,ROUND(N(Employees!N34)*E34/C34,0))</f>
        <v>0</v>
      </c>
      <c r="I34" s="28" t="n">
        <f aca="false">IF(B34="",0,ROUND(N(Employees!O34)*E34/C34,0))</f>
        <v>0</v>
      </c>
      <c r="J34" s="28" t="n">
        <f aca="false">IF(B34="",0,ROUND(N(Employees!P34)*E34/C34,0))</f>
        <v>0</v>
      </c>
      <c r="K34" s="28" t="n">
        <f aca="false">IF(B34="",0,ROUND(N(Employees!Q34)*E34/C34,0))</f>
        <v>0</v>
      </c>
      <c r="L34" s="22"/>
      <c r="M34" s="28" t="n">
        <f aca="false">SUM(F34:L34)</f>
        <v>0</v>
      </c>
      <c r="N34" s="28" t="n">
        <f aca="false">IF(M34=0,0,F34+G34+MAX(0,(M34-F34-G34)-0.5*M34))</f>
        <v>0</v>
      </c>
      <c r="O34" s="28" t="n">
        <f aca="false">IF(UPPER(Employees!S34)&lt;&gt;"Y",0,IF(Settings!$B$12="Y",MIN(IF(Settings!$B$13="Code wages",N34,F34+G34),Settings!$B$11),IF(Settings!$B$13="Code wages",N34,F34+G34)))</f>
        <v>0</v>
      </c>
      <c r="P34" s="28" t="n">
        <f aca="false">ROUND(O34*Settings!$B$8,0)</f>
        <v>0</v>
      </c>
      <c r="Q34" s="36" t="str">
        <f aca="false">IF(B34="","",IF(N(Employees!R34)&lt;=Settings!$B$17,"Y","N"))</f>
        <v/>
      </c>
      <c r="R34" s="28" t="n">
        <f aca="false">IF(Q34="Y",ROUNDUP(M34*Settings!$B$18,0),0)</f>
        <v>0</v>
      </c>
      <c r="S34" s="28" t="n">
        <f aca="false">IF(M34&lt;=0,0,IF(M34&gt;=Settings!$B$26,IF(MONTH(Settings!$B$6)=2,Settings!$B$28,Settings!$B$27),IF(M34&gt;=Settings!$B$24,Settings!$B$25,IF(M34&gt;=Settings!$B$22,Settings!$B$23,0))))</f>
        <v>0</v>
      </c>
      <c r="T34" s="37" t="n">
        <f aca="false">IF(B34="",0,N(Employees!T34))</f>
        <v>0</v>
      </c>
      <c r="U34" s="22"/>
      <c r="V34" s="28" t="n">
        <f aca="false">P34+R34+S34+T34+N(U34)</f>
        <v>0</v>
      </c>
      <c r="W34" s="38" t="n">
        <f aca="false">M34-V34</f>
        <v>0</v>
      </c>
      <c r="X34" s="28" t="n">
        <f aca="false">IF(O34=0,0,ROUND(MIN(O34,Settings!$B$11)*Settings!$B$10,0))</f>
        <v>0</v>
      </c>
      <c r="Y34" s="28" t="n">
        <f aca="false">ROUND(O34*Settings!$B$9,0)-X34</f>
        <v>0</v>
      </c>
      <c r="Z34" s="28" t="n">
        <f aca="false">ROUND(MIN(O34,Settings!$B$11)*Settings!$B$14,0)</f>
        <v>0</v>
      </c>
      <c r="AA34" s="28" t="n">
        <f aca="false">ROUND(O34*Settings!$B$15,0)</f>
        <v>0</v>
      </c>
      <c r="AB34" s="28" t="n">
        <f aca="false">IF(Q34="Y",ROUNDUP(M34*Settings!$B$19,0),0)</f>
        <v>0</v>
      </c>
      <c r="AC34" s="28" t="n">
        <f aca="false">M34+SUM(X34:AB34)</f>
        <v>0</v>
      </c>
    </row>
    <row r="35" customFormat="false" ht="15" hidden="false" customHeight="true" outlineLevel="0" collapsed="false">
      <c r="A35" s="32" t="str">
        <f aca="false">IF(Employees!B35="","",Employees!A35)</f>
        <v/>
      </c>
      <c r="B35" s="32" t="str">
        <f aca="false">IF(Employees!B35="","",Employees!B35)</f>
        <v/>
      </c>
      <c r="C35" s="33" t="str">
        <f aca="false">IF(B35="","",Settings!$B$31)</f>
        <v/>
      </c>
      <c r="D35" s="34"/>
      <c r="E35" s="35" t="str">
        <f aca="false">IF(B35="","",C35-N(D35))</f>
        <v/>
      </c>
      <c r="F35" s="28" t="n">
        <f aca="false">IF(B35="",0,ROUND(N(Employees!L35)*E35/C35,0))</f>
        <v>0</v>
      </c>
      <c r="G35" s="28" t="n">
        <f aca="false">IF(B35="",0,ROUND(N(Employees!M35)*E35/C35,0))</f>
        <v>0</v>
      </c>
      <c r="H35" s="28" t="n">
        <f aca="false">IF(B35="",0,ROUND(N(Employees!N35)*E35/C35,0))</f>
        <v>0</v>
      </c>
      <c r="I35" s="28" t="n">
        <f aca="false">IF(B35="",0,ROUND(N(Employees!O35)*E35/C35,0))</f>
        <v>0</v>
      </c>
      <c r="J35" s="28" t="n">
        <f aca="false">IF(B35="",0,ROUND(N(Employees!P35)*E35/C35,0))</f>
        <v>0</v>
      </c>
      <c r="K35" s="28" t="n">
        <f aca="false">IF(B35="",0,ROUND(N(Employees!Q35)*E35/C35,0))</f>
        <v>0</v>
      </c>
      <c r="L35" s="22"/>
      <c r="M35" s="28" t="n">
        <f aca="false">SUM(F35:L35)</f>
        <v>0</v>
      </c>
      <c r="N35" s="28" t="n">
        <f aca="false">IF(M35=0,0,F35+G35+MAX(0,(M35-F35-G35)-0.5*M35))</f>
        <v>0</v>
      </c>
      <c r="O35" s="28" t="n">
        <f aca="false">IF(UPPER(Employees!S35)&lt;&gt;"Y",0,IF(Settings!$B$12="Y",MIN(IF(Settings!$B$13="Code wages",N35,F35+G35),Settings!$B$11),IF(Settings!$B$13="Code wages",N35,F35+G35)))</f>
        <v>0</v>
      </c>
      <c r="P35" s="28" t="n">
        <f aca="false">ROUND(O35*Settings!$B$8,0)</f>
        <v>0</v>
      </c>
      <c r="Q35" s="36" t="str">
        <f aca="false">IF(B35="","",IF(N(Employees!R35)&lt;=Settings!$B$17,"Y","N"))</f>
        <v/>
      </c>
      <c r="R35" s="28" t="n">
        <f aca="false">IF(Q35="Y",ROUNDUP(M35*Settings!$B$18,0),0)</f>
        <v>0</v>
      </c>
      <c r="S35" s="28" t="n">
        <f aca="false">IF(M35&lt;=0,0,IF(M35&gt;=Settings!$B$26,IF(MONTH(Settings!$B$6)=2,Settings!$B$28,Settings!$B$27),IF(M35&gt;=Settings!$B$24,Settings!$B$25,IF(M35&gt;=Settings!$B$22,Settings!$B$23,0))))</f>
        <v>0</v>
      </c>
      <c r="T35" s="37" t="n">
        <f aca="false">IF(B35="",0,N(Employees!T35))</f>
        <v>0</v>
      </c>
      <c r="U35" s="22"/>
      <c r="V35" s="28" t="n">
        <f aca="false">P35+R35+S35+T35+N(U35)</f>
        <v>0</v>
      </c>
      <c r="W35" s="38" t="n">
        <f aca="false">M35-V35</f>
        <v>0</v>
      </c>
      <c r="X35" s="28" t="n">
        <f aca="false">IF(O35=0,0,ROUND(MIN(O35,Settings!$B$11)*Settings!$B$10,0))</f>
        <v>0</v>
      </c>
      <c r="Y35" s="28" t="n">
        <f aca="false">ROUND(O35*Settings!$B$9,0)-X35</f>
        <v>0</v>
      </c>
      <c r="Z35" s="28" t="n">
        <f aca="false">ROUND(MIN(O35,Settings!$B$11)*Settings!$B$14,0)</f>
        <v>0</v>
      </c>
      <c r="AA35" s="28" t="n">
        <f aca="false">ROUND(O35*Settings!$B$15,0)</f>
        <v>0</v>
      </c>
      <c r="AB35" s="28" t="n">
        <f aca="false">IF(Q35="Y",ROUNDUP(M35*Settings!$B$19,0),0)</f>
        <v>0</v>
      </c>
      <c r="AC35" s="28" t="n">
        <f aca="false">M35+SUM(X35:AB35)</f>
        <v>0</v>
      </c>
    </row>
    <row r="36" customFormat="false" ht="15" hidden="false" customHeight="true" outlineLevel="0" collapsed="false">
      <c r="A36" s="32" t="str">
        <f aca="false">IF(Employees!B36="","",Employees!A36)</f>
        <v/>
      </c>
      <c r="B36" s="32" t="str">
        <f aca="false">IF(Employees!B36="","",Employees!B36)</f>
        <v/>
      </c>
      <c r="C36" s="33" t="str">
        <f aca="false">IF(B36="","",Settings!$B$31)</f>
        <v/>
      </c>
      <c r="D36" s="34"/>
      <c r="E36" s="35" t="str">
        <f aca="false">IF(B36="","",C36-N(D36))</f>
        <v/>
      </c>
      <c r="F36" s="28" t="n">
        <f aca="false">IF(B36="",0,ROUND(N(Employees!L36)*E36/C36,0))</f>
        <v>0</v>
      </c>
      <c r="G36" s="28" t="n">
        <f aca="false">IF(B36="",0,ROUND(N(Employees!M36)*E36/C36,0))</f>
        <v>0</v>
      </c>
      <c r="H36" s="28" t="n">
        <f aca="false">IF(B36="",0,ROUND(N(Employees!N36)*E36/C36,0))</f>
        <v>0</v>
      </c>
      <c r="I36" s="28" t="n">
        <f aca="false">IF(B36="",0,ROUND(N(Employees!O36)*E36/C36,0))</f>
        <v>0</v>
      </c>
      <c r="J36" s="28" t="n">
        <f aca="false">IF(B36="",0,ROUND(N(Employees!P36)*E36/C36,0))</f>
        <v>0</v>
      </c>
      <c r="K36" s="28" t="n">
        <f aca="false">IF(B36="",0,ROUND(N(Employees!Q36)*E36/C36,0))</f>
        <v>0</v>
      </c>
      <c r="L36" s="22"/>
      <c r="M36" s="28" t="n">
        <f aca="false">SUM(F36:L36)</f>
        <v>0</v>
      </c>
      <c r="N36" s="28" t="n">
        <f aca="false">IF(M36=0,0,F36+G36+MAX(0,(M36-F36-G36)-0.5*M36))</f>
        <v>0</v>
      </c>
      <c r="O36" s="28" t="n">
        <f aca="false">IF(UPPER(Employees!S36)&lt;&gt;"Y",0,IF(Settings!$B$12="Y",MIN(IF(Settings!$B$13="Code wages",N36,F36+G36),Settings!$B$11),IF(Settings!$B$13="Code wages",N36,F36+G36)))</f>
        <v>0</v>
      </c>
      <c r="P36" s="28" t="n">
        <f aca="false">ROUND(O36*Settings!$B$8,0)</f>
        <v>0</v>
      </c>
      <c r="Q36" s="36" t="str">
        <f aca="false">IF(B36="","",IF(N(Employees!R36)&lt;=Settings!$B$17,"Y","N"))</f>
        <v/>
      </c>
      <c r="R36" s="28" t="n">
        <f aca="false">IF(Q36="Y",ROUNDUP(M36*Settings!$B$18,0),0)</f>
        <v>0</v>
      </c>
      <c r="S36" s="28" t="n">
        <f aca="false">IF(M36&lt;=0,0,IF(M36&gt;=Settings!$B$26,IF(MONTH(Settings!$B$6)=2,Settings!$B$28,Settings!$B$27),IF(M36&gt;=Settings!$B$24,Settings!$B$25,IF(M36&gt;=Settings!$B$22,Settings!$B$23,0))))</f>
        <v>0</v>
      </c>
      <c r="T36" s="37" t="n">
        <f aca="false">IF(B36="",0,N(Employees!T36))</f>
        <v>0</v>
      </c>
      <c r="U36" s="22"/>
      <c r="V36" s="28" t="n">
        <f aca="false">P36+R36+S36+T36+N(U36)</f>
        <v>0</v>
      </c>
      <c r="W36" s="38" t="n">
        <f aca="false">M36-V36</f>
        <v>0</v>
      </c>
      <c r="X36" s="28" t="n">
        <f aca="false">IF(O36=0,0,ROUND(MIN(O36,Settings!$B$11)*Settings!$B$10,0))</f>
        <v>0</v>
      </c>
      <c r="Y36" s="28" t="n">
        <f aca="false">ROUND(O36*Settings!$B$9,0)-X36</f>
        <v>0</v>
      </c>
      <c r="Z36" s="28" t="n">
        <f aca="false">ROUND(MIN(O36,Settings!$B$11)*Settings!$B$14,0)</f>
        <v>0</v>
      </c>
      <c r="AA36" s="28" t="n">
        <f aca="false">ROUND(O36*Settings!$B$15,0)</f>
        <v>0</v>
      </c>
      <c r="AB36" s="28" t="n">
        <f aca="false">IF(Q36="Y",ROUNDUP(M36*Settings!$B$19,0),0)</f>
        <v>0</v>
      </c>
      <c r="AC36" s="28" t="n">
        <f aca="false">M36+SUM(X36:AB36)</f>
        <v>0</v>
      </c>
    </row>
    <row r="37" customFormat="false" ht="15" hidden="false" customHeight="true" outlineLevel="0" collapsed="false">
      <c r="A37" s="32" t="str">
        <f aca="false">IF(Employees!B37="","",Employees!A37)</f>
        <v/>
      </c>
      <c r="B37" s="32" t="str">
        <f aca="false">IF(Employees!B37="","",Employees!B37)</f>
        <v/>
      </c>
      <c r="C37" s="33" t="str">
        <f aca="false">IF(B37="","",Settings!$B$31)</f>
        <v/>
      </c>
      <c r="D37" s="34"/>
      <c r="E37" s="35" t="str">
        <f aca="false">IF(B37="","",C37-N(D37))</f>
        <v/>
      </c>
      <c r="F37" s="28" t="n">
        <f aca="false">IF(B37="",0,ROUND(N(Employees!L37)*E37/C37,0))</f>
        <v>0</v>
      </c>
      <c r="G37" s="28" t="n">
        <f aca="false">IF(B37="",0,ROUND(N(Employees!M37)*E37/C37,0))</f>
        <v>0</v>
      </c>
      <c r="H37" s="28" t="n">
        <f aca="false">IF(B37="",0,ROUND(N(Employees!N37)*E37/C37,0))</f>
        <v>0</v>
      </c>
      <c r="I37" s="28" t="n">
        <f aca="false">IF(B37="",0,ROUND(N(Employees!O37)*E37/C37,0))</f>
        <v>0</v>
      </c>
      <c r="J37" s="28" t="n">
        <f aca="false">IF(B37="",0,ROUND(N(Employees!P37)*E37/C37,0))</f>
        <v>0</v>
      </c>
      <c r="K37" s="28" t="n">
        <f aca="false">IF(B37="",0,ROUND(N(Employees!Q37)*E37/C37,0))</f>
        <v>0</v>
      </c>
      <c r="L37" s="22"/>
      <c r="M37" s="28" t="n">
        <f aca="false">SUM(F37:L37)</f>
        <v>0</v>
      </c>
      <c r="N37" s="28" t="n">
        <f aca="false">IF(M37=0,0,F37+G37+MAX(0,(M37-F37-G37)-0.5*M37))</f>
        <v>0</v>
      </c>
      <c r="O37" s="28" t="n">
        <f aca="false">IF(UPPER(Employees!S37)&lt;&gt;"Y",0,IF(Settings!$B$12="Y",MIN(IF(Settings!$B$13="Code wages",N37,F37+G37),Settings!$B$11),IF(Settings!$B$13="Code wages",N37,F37+G37)))</f>
        <v>0</v>
      </c>
      <c r="P37" s="28" t="n">
        <f aca="false">ROUND(O37*Settings!$B$8,0)</f>
        <v>0</v>
      </c>
      <c r="Q37" s="36" t="str">
        <f aca="false">IF(B37="","",IF(N(Employees!R37)&lt;=Settings!$B$17,"Y","N"))</f>
        <v/>
      </c>
      <c r="R37" s="28" t="n">
        <f aca="false">IF(Q37="Y",ROUNDUP(M37*Settings!$B$18,0),0)</f>
        <v>0</v>
      </c>
      <c r="S37" s="28" t="n">
        <f aca="false">IF(M37&lt;=0,0,IF(M37&gt;=Settings!$B$26,IF(MONTH(Settings!$B$6)=2,Settings!$B$28,Settings!$B$27),IF(M37&gt;=Settings!$B$24,Settings!$B$25,IF(M37&gt;=Settings!$B$22,Settings!$B$23,0))))</f>
        <v>0</v>
      </c>
      <c r="T37" s="37" t="n">
        <f aca="false">IF(B37="",0,N(Employees!T37))</f>
        <v>0</v>
      </c>
      <c r="U37" s="22"/>
      <c r="V37" s="28" t="n">
        <f aca="false">P37+R37+S37+T37+N(U37)</f>
        <v>0</v>
      </c>
      <c r="W37" s="38" t="n">
        <f aca="false">M37-V37</f>
        <v>0</v>
      </c>
      <c r="X37" s="28" t="n">
        <f aca="false">IF(O37=0,0,ROUND(MIN(O37,Settings!$B$11)*Settings!$B$10,0))</f>
        <v>0</v>
      </c>
      <c r="Y37" s="28" t="n">
        <f aca="false">ROUND(O37*Settings!$B$9,0)-X37</f>
        <v>0</v>
      </c>
      <c r="Z37" s="28" t="n">
        <f aca="false">ROUND(MIN(O37,Settings!$B$11)*Settings!$B$14,0)</f>
        <v>0</v>
      </c>
      <c r="AA37" s="28" t="n">
        <f aca="false">ROUND(O37*Settings!$B$15,0)</f>
        <v>0</v>
      </c>
      <c r="AB37" s="28" t="n">
        <f aca="false">IF(Q37="Y",ROUNDUP(M37*Settings!$B$19,0),0)</f>
        <v>0</v>
      </c>
      <c r="AC37" s="28" t="n">
        <f aca="false">M37+SUM(X37:AB37)</f>
        <v>0</v>
      </c>
    </row>
    <row r="38" customFormat="false" ht="15" hidden="false" customHeight="true" outlineLevel="0" collapsed="false">
      <c r="A38" s="32" t="str">
        <f aca="false">IF(Employees!B38="","",Employees!A38)</f>
        <v/>
      </c>
      <c r="B38" s="32" t="str">
        <f aca="false">IF(Employees!B38="","",Employees!B38)</f>
        <v/>
      </c>
      <c r="C38" s="33" t="str">
        <f aca="false">IF(B38="","",Settings!$B$31)</f>
        <v/>
      </c>
      <c r="D38" s="34"/>
      <c r="E38" s="35" t="str">
        <f aca="false">IF(B38="","",C38-N(D38))</f>
        <v/>
      </c>
      <c r="F38" s="28" t="n">
        <f aca="false">IF(B38="",0,ROUND(N(Employees!L38)*E38/C38,0))</f>
        <v>0</v>
      </c>
      <c r="G38" s="28" t="n">
        <f aca="false">IF(B38="",0,ROUND(N(Employees!M38)*E38/C38,0))</f>
        <v>0</v>
      </c>
      <c r="H38" s="28" t="n">
        <f aca="false">IF(B38="",0,ROUND(N(Employees!N38)*E38/C38,0))</f>
        <v>0</v>
      </c>
      <c r="I38" s="28" t="n">
        <f aca="false">IF(B38="",0,ROUND(N(Employees!O38)*E38/C38,0))</f>
        <v>0</v>
      </c>
      <c r="J38" s="28" t="n">
        <f aca="false">IF(B38="",0,ROUND(N(Employees!P38)*E38/C38,0))</f>
        <v>0</v>
      </c>
      <c r="K38" s="28" t="n">
        <f aca="false">IF(B38="",0,ROUND(N(Employees!Q38)*E38/C38,0))</f>
        <v>0</v>
      </c>
      <c r="L38" s="22"/>
      <c r="M38" s="28" t="n">
        <f aca="false">SUM(F38:L38)</f>
        <v>0</v>
      </c>
      <c r="N38" s="28" t="n">
        <f aca="false">IF(M38=0,0,F38+G38+MAX(0,(M38-F38-G38)-0.5*M38))</f>
        <v>0</v>
      </c>
      <c r="O38" s="28" t="n">
        <f aca="false">IF(UPPER(Employees!S38)&lt;&gt;"Y",0,IF(Settings!$B$12="Y",MIN(IF(Settings!$B$13="Code wages",N38,F38+G38),Settings!$B$11),IF(Settings!$B$13="Code wages",N38,F38+G38)))</f>
        <v>0</v>
      </c>
      <c r="P38" s="28" t="n">
        <f aca="false">ROUND(O38*Settings!$B$8,0)</f>
        <v>0</v>
      </c>
      <c r="Q38" s="36" t="str">
        <f aca="false">IF(B38="","",IF(N(Employees!R38)&lt;=Settings!$B$17,"Y","N"))</f>
        <v/>
      </c>
      <c r="R38" s="28" t="n">
        <f aca="false">IF(Q38="Y",ROUNDUP(M38*Settings!$B$18,0),0)</f>
        <v>0</v>
      </c>
      <c r="S38" s="28" t="n">
        <f aca="false">IF(M38&lt;=0,0,IF(M38&gt;=Settings!$B$26,IF(MONTH(Settings!$B$6)=2,Settings!$B$28,Settings!$B$27),IF(M38&gt;=Settings!$B$24,Settings!$B$25,IF(M38&gt;=Settings!$B$22,Settings!$B$23,0))))</f>
        <v>0</v>
      </c>
      <c r="T38" s="37" t="n">
        <f aca="false">IF(B38="",0,N(Employees!T38))</f>
        <v>0</v>
      </c>
      <c r="U38" s="22"/>
      <c r="V38" s="28" t="n">
        <f aca="false">P38+R38+S38+T38+N(U38)</f>
        <v>0</v>
      </c>
      <c r="W38" s="38" t="n">
        <f aca="false">M38-V38</f>
        <v>0</v>
      </c>
      <c r="X38" s="28" t="n">
        <f aca="false">IF(O38=0,0,ROUND(MIN(O38,Settings!$B$11)*Settings!$B$10,0))</f>
        <v>0</v>
      </c>
      <c r="Y38" s="28" t="n">
        <f aca="false">ROUND(O38*Settings!$B$9,0)-X38</f>
        <v>0</v>
      </c>
      <c r="Z38" s="28" t="n">
        <f aca="false">ROUND(MIN(O38,Settings!$B$11)*Settings!$B$14,0)</f>
        <v>0</v>
      </c>
      <c r="AA38" s="28" t="n">
        <f aca="false">ROUND(O38*Settings!$B$15,0)</f>
        <v>0</v>
      </c>
      <c r="AB38" s="28" t="n">
        <f aca="false">IF(Q38="Y",ROUNDUP(M38*Settings!$B$19,0),0)</f>
        <v>0</v>
      </c>
      <c r="AC38" s="28" t="n">
        <f aca="false">M38+SUM(X38:AB38)</f>
        <v>0</v>
      </c>
    </row>
    <row r="39" customFormat="false" ht="15" hidden="false" customHeight="true" outlineLevel="0" collapsed="false">
      <c r="A39" s="32" t="str">
        <f aca="false">IF(Employees!B39="","",Employees!A39)</f>
        <v/>
      </c>
      <c r="B39" s="32" t="str">
        <f aca="false">IF(Employees!B39="","",Employees!B39)</f>
        <v/>
      </c>
      <c r="C39" s="33" t="str">
        <f aca="false">IF(B39="","",Settings!$B$31)</f>
        <v/>
      </c>
      <c r="D39" s="34"/>
      <c r="E39" s="35" t="str">
        <f aca="false">IF(B39="","",C39-N(D39))</f>
        <v/>
      </c>
      <c r="F39" s="28" t="n">
        <f aca="false">IF(B39="",0,ROUND(N(Employees!L39)*E39/C39,0))</f>
        <v>0</v>
      </c>
      <c r="G39" s="28" t="n">
        <f aca="false">IF(B39="",0,ROUND(N(Employees!M39)*E39/C39,0))</f>
        <v>0</v>
      </c>
      <c r="H39" s="28" t="n">
        <f aca="false">IF(B39="",0,ROUND(N(Employees!N39)*E39/C39,0))</f>
        <v>0</v>
      </c>
      <c r="I39" s="28" t="n">
        <f aca="false">IF(B39="",0,ROUND(N(Employees!O39)*E39/C39,0))</f>
        <v>0</v>
      </c>
      <c r="J39" s="28" t="n">
        <f aca="false">IF(B39="",0,ROUND(N(Employees!P39)*E39/C39,0))</f>
        <v>0</v>
      </c>
      <c r="K39" s="28" t="n">
        <f aca="false">IF(B39="",0,ROUND(N(Employees!Q39)*E39/C39,0))</f>
        <v>0</v>
      </c>
      <c r="L39" s="22"/>
      <c r="M39" s="28" t="n">
        <f aca="false">SUM(F39:L39)</f>
        <v>0</v>
      </c>
      <c r="N39" s="28" t="n">
        <f aca="false">IF(M39=0,0,F39+G39+MAX(0,(M39-F39-G39)-0.5*M39))</f>
        <v>0</v>
      </c>
      <c r="O39" s="28" t="n">
        <f aca="false">IF(UPPER(Employees!S39)&lt;&gt;"Y",0,IF(Settings!$B$12="Y",MIN(IF(Settings!$B$13="Code wages",N39,F39+G39),Settings!$B$11),IF(Settings!$B$13="Code wages",N39,F39+G39)))</f>
        <v>0</v>
      </c>
      <c r="P39" s="28" t="n">
        <f aca="false">ROUND(O39*Settings!$B$8,0)</f>
        <v>0</v>
      </c>
      <c r="Q39" s="36" t="str">
        <f aca="false">IF(B39="","",IF(N(Employees!R39)&lt;=Settings!$B$17,"Y","N"))</f>
        <v/>
      </c>
      <c r="R39" s="28" t="n">
        <f aca="false">IF(Q39="Y",ROUNDUP(M39*Settings!$B$18,0),0)</f>
        <v>0</v>
      </c>
      <c r="S39" s="28" t="n">
        <f aca="false">IF(M39&lt;=0,0,IF(M39&gt;=Settings!$B$26,IF(MONTH(Settings!$B$6)=2,Settings!$B$28,Settings!$B$27),IF(M39&gt;=Settings!$B$24,Settings!$B$25,IF(M39&gt;=Settings!$B$22,Settings!$B$23,0))))</f>
        <v>0</v>
      </c>
      <c r="T39" s="37" t="n">
        <f aca="false">IF(B39="",0,N(Employees!T39))</f>
        <v>0</v>
      </c>
      <c r="U39" s="22"/>
      <c r="V39" s="28" t="n">
        <f aca="false">P39+R39+S39+T39+N(U39)</f>
        <v>0</v>
      </c>
      <c r="W39" s="38" t="n">
        <f aca="false">M39-V39</f>
        <v>0</v>
      </c>
      <c r="X39" s="28" t="n">
        <f aca="false">IF(O39=0,0,ROUND(MIN(O39,Settings!$B$11)*Settings!$B$10,0))</f>
        <v>0</v>
      </c>
      <c r="Y39" s="28" t="n">
        <f aca="false">ROUND(O39*Settings!$B$9,0)-X39</f>
        <v>0</v>
      </c>
      <c r="Z39" s="28" t="n">
        <f aca="false">ROUND(MIN(O39,Settings!$B$11)*Settings!$B$14,0)</f>
        <v>0</v>
      </c>
      <c r="AA39" s="28" t="n">
        <f aca="false">ROUND(O39*Settings!$B$15,0)</f>
        <v>0</v>
      </c>
      <c r="AB39" s="28" t="n">
        <f aca="false">IF(Q39="Y",ROUNDUP(M39*Settings!$B$19,0),0)</f>
        <v>0</v>
      </c>
      <c r="AC39" s="28" t="n">
        <f aca="false">M39+SUM(X39:AB39)</f>
        <v>0</v>
      </c>
    </row>
    <row r="40" customFormat="false" ht="15" hidden="false" customHeight="true" outlineLevel="0" collapsed="false">
      <c r="A40" s="32" t="str">
        <f aca="false">IF(Employees!B40="","",Employees!A40)</f>
        <v/>
      </c>
      <c r="B40" s="32" t="str">
        <f aca="false">IF(Employees!B40="","",Employees!B40)</f>
        <v/>
      </c>
      <c r="C40" s="33" t="str">
        <f aca="false">IF(B40="","",Settings!$B$31)</f>
        <v/>
      </c>
      <c r="D40" s="34"/>
      <c r="E40" s="35" t="str">
        <f aca="false">IF(B40="","",C40-N(D40))</f>
        <v/>
      </c>
      <c r="F40" s="28" t="n">
        <f aca="false">IF(B40="",0,ROUND(N(Employees!L40)*E40/C40,0))</f>
        <v>0</v>
      </c>
      <c r="G40" s="28" t="n">
        <f aca="false">IF(B40="",0,ROUND(N(Employees!M40)*E40/C40,0))</f>
        <v>0</v>
      </c>
      <c r="H40" s="28" t="n">
        <f aca="false">IF(B40="",0,ROUND(N(Employees!N40)*E40/C40,0))</f>
        <v>0</v>
      </c>
      <c r="I40" s="28" t="n">
        <f aca="false">IF(B40="",0,ROUND(N(Employees!O40)*E40/C40,0))</f>
        <v>0</v>
      </c>
      <c r="J40" s="28" t="n">
        <f aca="false">IF(B40="",0,ROUND(N(Employees!P40)*E40/C40,0))</f>
        <v>0</v>
      </c>
      <c r="K40" s="28" t="n">
        <f aca="false">IF(B40="",0,ROUND(N(Employees!Q40)*E40/C40,0))</f>
        <v>0</v>
      </c>
      <c r="L40" s="22"/>
      <c r="M40" s="28" t="n">
        <f aca="false">SUM(F40:L40)</f>
        <v>0</v>
      </c>
      <c r="N40" s="28" t="n">
        <f aca="false">IF(M40=0,0,F40+G40+MAX(0,(M40-F40-G40)-0.5*M40))</f>
        <v>0</v>
      </c>
      <c r="O40" s="28" t="n">
        <f aca="false">IF(UPPER(Employees!S40)&lt;&gt;"Y",0,IF(Settings!$B$12="Y",MIN(IF(Settings!$B$13="Code wages",N40,F40+G40),Settings!$B$11),IF(Settings!$B$13="Code wages",N40,F40+G40)))</f>
        <v>0</v>
      </c>
      <c r="P40" s="28" t="n">
        <f aca="false">ROUND(O40*Settings!$B$8,0)</f>
        <v>0</v>
      </c>
      <c r="Q40" s="36" t="str">
        <f aca="false">IF(B40="","",IF(N(Employees!R40)&lt;=Settings!$B$17,"Y","N"))</f>
        <v/>
      </c>
      <c r="R40" s="28" t="n">
        <f aca="false">IF(Q40="Y",ROUNDUP(M40*Settings!$B$18,0),0)</f>
        <v>0</v>
      </c>
      <c r="S40" s="28" t="n">
        <f aca="false">IF(M40&lt;=0,0,IF(M40&gt;=Settings!$B$26,IF(MONTH(Settings!$B$6)=2,Settings!$B$28,Settings!$B$27),IF(M40&gt;=Settings!$B$24,Settings!$B$25,IF(M40&gt;=Settings!$B$22,Settings!$B$23,0))))</f>
        <v>0</v>
      </c>
      <c r="T40" s="37" t="n">
        <f aca="false">IF(B40="",0,N(Employees!T40))</f>
        <v>0</v>
      </c>
      <c r="U40" s="22"/>
      <c r="V40" s="28" t="n">
        <f aca="false">P40+R40+S40+T40+N(U40)</f>
        <v>0</v>
      </c>
      <c r="W40" s="38" t="n">
        <f aca="false">M40-V40</f>
        <v>0</v>
      </c>
      <c r="X40" s="28" t="n">
        <f aca="false">IF(O40=0,0,ROUND(MIN(O40,Settings!$B$11)*Settings!$B$10,0))</f>
        <v>0</v>
      </c>
      <c r="Y40" s="28" t="n">
        <f aca="false">ROUND(O40*Settings!$B$9,0)-X40</f>
        <v>0</v>
      </c>
      <c r="Z40" s="28" t="n">
        <f aca="false">ROUND(MIN(O40,Settings!$B$11)*Settings!$B$14,0)</f>
        <v>0</v>
      </c>
      <c r="AA40" s="28" t="n">
        <f aca="false">ROUND(O40*Settings!$B$15,0)</f>
        <v>0</v>
      </c>
      <c r="AB40" s="28" t="n">
        <f aca="false">IF(Q40="Y",ROUNDUP(M40*Settings!$B$19,0),0)</f>
        <v>0</v>
      </c>
      <c r="AC40" s="28" t="n">
        <f aca="false">M40+SUM(X40:AB40)</f>
        <v>0</v>
      </c>
    </row>
    <row r="41" customFormat="false" ht="15" hidden="false" customHeight="true" outlineLevel="0" collapsed="false">
      <c r="A41" s="32" t="str">
        <f aca="false">IF(Employees!B41="","",Employees!A41)</f>
        <v/>
      </c>
      <c r="B41" s="32" t="str">
        <f aca="false">IF(Employees!B41="","",Employees!B41)</f>
        <v/>
      </c>
      <c r="C41" s="33" t="str">
        <f aca="false">IF(B41="","",Settings!$B$31)</f>
        <v/>
      </c>
      <c r="D41" s="34"/>
      <c r="E41" s="35" t="str">
        <f aca="false">IF(B41="","",C41-N(D41))</f>
        <v/>
      </c>
      <c r="F41" s="28" t="n">
        <f aca="false">IF(B41="",0,ROUND(N(Employees!L41)*E41/C41,0))</f>
        <v>0</v>
      </c>
      <c r="G41" s="28" t="n">
        <f aca="false">IF(B41="",0,ROUND(N(Employees!M41)*E41/C41,0))</f>
        <v>0</v>
      </c>
      <c r="H41" s="28" t="n">
        <f aca="false">IF(B41="",0,ROUND(N(Employees!N41)*E41/C41,0))</f>
        <v>0</v>
      </c>
      <c r="I41" s="28" t="n">
        <f aca="false">IF(B41="",0,ROUND(N(Employees!O41)*E41/C41,0))</f>
        <v>0</v>
      </c>
      <c r="J41" s="28" t="n">
        <f aca="false">IF(B41="",0,ROUND(N(Employees!P41)*E41/C41,0))</f>
        <v>0</v>
      </c>
      <c r="K41" s="28" t="n">
        <f aca="false">IF(B41="",0,ROUND(N(Employees!Q41)*E41/C41,0))</f>
        <v>0</v>
      </c>
      <c r="L41" s="22"/>
      <c r="M41" s="28" t="n">
        <f aca="false">SUM(F41:L41)</f>
        <v>0</v>
      </c>
      <c r="N41" s="28" t="n">
        <f aca="false">IF(M41=0,0,F41+G41+MAX(0,(M41-F41-G41)-0.5*M41))</f>
        <v>0</v>
      </c>
      <c r="O41" s="28" t="n">
        <f aca="false">IF(UPPER(Employees!S41)&lt;&gt;"Y",0,IF(Settings!$B$12="Y",MIN(IF(Settings!$B$13="Code wages",N41,F41+G41),Settings!$B$11),IF(Settings!$B$13="Code wages",N41,F41+G41)))</f>
        <v>0</v>
      </c>
      <c r="P41" s="28" t="n">
        <f aca="false">ROUND(O41*Settings!$B$8,0)</f>
        <v>0</v>
      </c>
      <c r="Q41" s="36" t="str">
        <f aca="false">IF(B41="","",IF(N(Employees!R41)&lt;=Settings!$B$17,"Y","N"))</f>
        <v/>
      </c>
      <c r="R41" s="28" t="n">
        <f aca="false">IF(Q41="Y",ROUNDUP(M41*Settings!$B$18,0),0)</f>
        <v>0</v>
      </c>
      <c r="S41" s="28" t="n">
        <f aca="false">IF(M41&lt;=0,0,IF(M41&gt;=Settings!$B$26,IF(MONTH(Settings!$B$6)=2,Settings!$B$28,Settings!$B$27),IF(M41&gt;=Settings!$B$24,Settings!$B$25,IF(M41&gt;=Settings!$B$22,Settings!$B$23,0))))</f>
        <v>0</v>
      </c>
      <c r="T41" s="37" t="n">
        <f aca="false">IF(B41="",0,N(Employees!T41))</f>
        <v>0</v>
      </c>
      <c r="U41" s="22"/>
      <c r="V41" s="28" t="n">
        <f aca="false">P41+R41+S41+T41+N(U41)</f>
        <v>0</v>
      </c>
      <c r="W41" s="38" t="n">
        <f aca="false">M41-V41</f>
        <v>0</v>
      </c>
      <c r="X41" s="28" t="n">
        <f aca="false">IF(O41=0,0,ROUND(MIN(O41,Settings!$B$11)*Settings!$B$10,0))</f>
        <v>0</v>
      </c>
      <c r="Y41" s="28" t="n">
        <f aca="false">ROUND(O41*Settings!$B$9,0)-X41</f>
        <v>0</v>
      </c>
      <c r="Z41" s="28" t="n">
        <f aca="false">ROUND(MIN(O41,Settings!$B$11)*Settings!$B$14,0)</f>
        <v>0</v>
      </c>
      <c r="AA41" s="28" t="n">
        <f aca="false">ROUND(O41*Settings!$B$15,0)</f>
        <v>0</v>
      </c>
      <c r="AB41" s="28" t="n">
        <f aca="false">IF(Q41="Y",ROUNDUP(M41*Settings!$B$19,0),0)</f>
        <v>0</v>
      </c>
      <c r="AC41" s="28" t="n">
        <f aca="false">M41+SUM(X41:AB41)</f>
        <v>0</v>
      </c>
    </row>
    <row r="42" customFormat="false" ht="15" hidden="false" customHeight="true" outlineLevel="0" collapsed="false">
      <c r="A42" s="32" t="str">
        <f aca="false">IF(Employees!B42="","",Employees!A42)</f>
        <v/>
      </c>
      <c r="B42" s="32" t="str">
        <f aca="false">IF(Employees!B42="","",Employees!B42)</f>
        <v/>
      </c>
      <c r="C42" s="33" t="str">
        <f aca="false">IF(B42="","",Settings!$B$31)</f>
        <v/>
      </c>
      <c r="D42" s="34"/>
      <c r="E42" s="35" t="str">
        <f aca="false">IF(B42="","",C42-N(D42))</f>
        <v/>
      </c>
      <c r="F42" s="28" t="n">
        <f aca="false">IF(B42="",0,ROUND(N(Employees!L42)*E42/C42,0))</f>
        <v>0</v>
      </c>
      <c r="G42" s="28" t="n">
        <f aca="false">IF(B42="",0,ROUND(N(Employees!M42)*E42/C42,0))</f>
        <v>0</v>
      </c>
      <c r="H42" s="28" t="n">
        <f aca="false">IF(B42="",0,ROUND(N(Employees!N42)*E42/C42,0))</f>
        <v>0</v>
      </c>
      <c r="I42" s="28" t="n">
        <f aca="false">IF(B42="",0,ROUND(N(Employees!O42)*E42/C42,0))</f>
        <v>0</v>
      </c>
      <c r="J42" s="28" t="n">
        <f aca="false">IF(B42="",0,ROUND(N(Employees!P42)*E42/C42,0))</f>
        <v>0</v>
      </c>
      <c r="K42" s="28" t="n">
        <f aca="false">IF(B42="",0,ROUND(N(Employees!Q42)*E42/C42,0))</f>
        <v>0</v>
      </c>
      <c r="L42" s="22"/>
      <c r="M42" s="28" t="n">
        <f aca="false">SUM(F42:L42)</f>
        <v>0</v>
      </c>
      <c r="N42" s="28" t="n">
        <f aca="false">IF(M42=0,0,F42+G42+MAX(0,(M42-F42-G42)-0.5*M42))</f>
        <v>0</v>
      </c>
      <c r="O42" s="28" t="n">
        <f aca="false">IF(UPPER(Employees!S42)&lt;&gt;"Y",0,IF(Settings!$B$12="Y",MIN(IF(Settings!$B$13="Code wages",N42,F42+G42),Settings!$B$11),IF(Settings!$B$13="Code wages",N42,F42+G42)))</f>
        <v>0</v>
      </c>
      <c r="P42" s="28" t="n">
        <f aca="false">ROUND(O42*Settings!$B$8,0)</f>
        <v>0</v>
      </c>
      <c r="Q42" s="36" t="str">
        <f aca="false">IF(B42="","",IF(N(Employees!R42)&lt;=Settings!$B$17,"Y","N"))</f>
        <v/>
      </c>
      <c r="R42" s="28" t="n">
        <f aca="false">IF(Q42="Y",ROUNDUP(M42*Settings!$B$18,0),0)</f>
        <v>0</v>
      </c>
      <c r="S42" s="28" t="n">
        <f aca="false">IF(M42&lt;=0,0,IF(M42&gt;=Settings!$B$26,IF(MONTH(Settings!$B$6)=2,Settings!$B$28,Settings!$B$27),IF(M42&gt;=Settings!$B$24,Settings!$B$25,IF(M42&gt;=Settings!$B$22,Settings!$B$23,0))))</f>
        <v>0</v>
      </c>
      <c r="T42" s="37" t="n">
        <f aca="false">IF(B42="",0,N(Employees!T42))</f>
        <v>0</v>
      </c>
      <c r="U42" s="22"/>
      <c r="V42" s="28" t="n">
        <f aca="false">P42+R42+S42+T42+N(U42)</f>
        <v>0</v>
      </c>
      <c r="W42" s="38" t="n">
        <f aca="false">M42-V42</f>
        <v>0</v>
      </c>
      <c r="X42" s="28" t="n">
        <f aca="false">IF(O42=0,0,ROUND(MIN(O42,Settings!$B$11)*Settings!$B$10,0))</f>
        <v>0</v>
      </c>
      <c r="Y42" s="28" t="n">
        <f aca="false">ROUND(O42*Settings!$B$9,0)-X42</f>
        <v>0</v>
      </c>
      <c r="Z42" s="28" t="n">
        <f aca="false">ROUND(MIN(O42,Settings!$B$11)*Settings!$B$14,0)</f>
        <v>0</v>
      </c>
      <c r="AA42" s="28" t="n">
        <f aca="false">ROUND(O42*Settings!$B$15,0)</f>
        <v>0</v>
      </c>
      <c r="AB42" s="28" t="n">
        <f aca="false">IF(Q42="Y",ROUNDUP(M42*Settings!$B$19,0),0)</f>
        <v>0</v>
      </c>
      <c r="AC42" s="28" t="n">
        <f aca="false">M42+SUM(X42:AB42)</f>
        <v>0</v>
      </c>
    </row>
    <row r="43" customFormat="false" ht="15" hidden="false" customHeight="true" outlineLevel="0" collapsed="false">
      <c r="A43" s="32" t="str">
        <f aca="false">IF(Employees!B43="","",Employees!A43)</f>
        <v/>
      </c>
      <c r="B43" s="32" t="str">
        <f aca="false">IF(Employees!B43="","",Employees!B43)</f>
        <v/>
      </c>
      <c r="C43" s="33" t="str">
        <f aca="false">IF(B43="","",Settings!$B$31)</f>
        <v/>
      </c>
      <c r="D43" s="34"/>
      <c r="E43" s="35" t="str">
        <f aca="false">IF(B43="","",C43-N(D43))</f>
        <v/>
      </c>
      <c r="F43" s="28" t="n">
        <f aca="false">IF(B43="",0,ROUND(N(Employees!L43)*E43/C43,0))</f>
        <v>0</v>
      </c>
      <c r="G43" s="28" t="n">
        <f aca="false">IF(B43="",0,ROUND(N(Employees!M43)*E43/C43,0))</f>
        <v>0</v>
      </c>
      <c r="H43" s="28" t="n">
        <f aca="false">IF(B43="",0,ROUND(N(Employees!N43)*E43/C43,0))</f>
        <v>0</v>
      </c>
      <c r="I43" s="28" t="n">
        <f aca="false">IF(B43="",0,ROUND(N(Employees!O43)*E43/C43,0))</f>
        <v>0</v>
      </c>
      <c r="J43" s="28" t="n">
        <f aca="false">IF(B43="",0,ROUND(N(Employees!P43)*E43/C43,0))</f>
        <v>0</v>
      </c>
      <c r="K43" s="28" t="n">
        <f aca="false">IF(B43="",0,ROUND(N(Employees!Q43)*E43/C43,0))</f>
        <v>0</v>
      </c>
      <c r="L43" s="22"/>
      <c r="M43" s="28" t="n">
        <f aca="false">SUM(F43:L43)</f>
        <v>0</v>
      </c>
      <c r="N43" s="28" t="n">
        <f aca="false">IF(M43=0,0,F43+G43+MAX(0,(M43-F43-G43)-0.5*M43))</f>
        <v>0</v>
      </c>
      <c r="O43" s="28" t="n">
        <f aca="false">IF(UPPER(Employees!S43)&lt;&gt;"Y",0,IF(Settings!$B$12="Y",MIN(IF(Settings!$B$13="Code wages",N43,F43+G43),Settings!$B$11),IF(Settings!$B$13="Code wages",N43,F43+G43)))</f>
        <v>0</v>
      </c>
      <c r="P43" s="28" t="n">
        <f aca="false">ROUND(O43*Settings!$B$8,0)</f>
        <v>0</v>
      </c>
      <c r="Q43" s="36" t="str">
        <f aca="false">IF(B43="","",IF(N(Employees!R43)&lt;=Settings!$B$17,"Y","N"))</f>
        <v/>
      </c>
      <c r="R43" s="28" t="n">
        <f aca="false">IF(Q43="Y",ROUNDUP(M43*Settings!$B$18,0),0)</f>
        <v>0</v>
      </c>
      <c r="S43" s="28" t="n">
        <f aca="false">IF(M43&lt;=0,0,IF(M43&gt;=Settings!$B$26,IF(MONTH(Settings!$B$6)=2,Settings!$B$28,Settings!$B$27),IF(M43&gt;=Settings!$B$24,Settings!$B$25,IF(M43&gt;=Settings!$B$22,Settings!$B$23,0))))</f>
        <v>0</v>
      </c>
      <c r="T43" s="37" t="n">
        <f aca="false">IF(B43="",0,N(Employees!T43))</f>
        <v>0</v>
      </c>
      <c r="U43" s="22"/>
      <c r="V43" s="28" t="n">
        <f aca="false">P43+R43+S43+T43+N(U43)</f>
        <v>0</v>
      </c>
      <c r="W43" s="38" t="n">
        <f aca="false">M43-V43</f>
        <v>0</v>
      </c>
      <c r="X43" s="28" t="n">
        <f aca="false">IF(O43=0,0,ROUND(MIN(O43,Settings!$B$11)*Settings!$B$10,0))</f>
        <v>0</v>
      </c>
      <c r="Y43" s="28" t="n">
        <f aca="false">ROUND(O43*Settings!$B$9,0)-X43</f>
        <v>0</v>
      </c>
      <c r="Z43" s="28" t="n">
        <f aca="false">ROUND(MIN(O43,Settings!$B$11)*Settings!$B$14,0)</f>
        <v>0</v>
      </c>
      <c r="AA43" s="28" t="n">
        <f aca="false">ROUND(O43*Settings!$B$15,0)</f>
        <v>0</v>
      </c>
      <c r="AB43" s="28" t="n">
        <f aca="false">IF(Q43="Y",ROUNDUP(M43*Settings!$B$19,0),0)</f>
        <v>0</v>
      </c>
      <c r="AC43" s="28" t="n">
        <f aca="false">M43+SUM(X43:AB43)</f>
        <v>0</v>
      </c>
    </row>
    <row r="44" customFormat="false" ht="15" hidden="false" customHeight="true" outlineLevel="0" collapsed="false">
      <c r="A44" s="32" t="str">
        <f aca="false">IF(Employees!B44="","",Employees!A44)</f>
        <v/>
      </c>
      <c r="B44" s="32" t="str">
        <f aca="false">IF(Employees!B44="","",Employees!B44)</f>
        <v/>
      </c>
      <c r="C44" s="33" t="str">
        <f aca="false">IF(B44="","",Settings!$B$31)</f>
        <v/>
      </c>
      <c r="D44" s="34"/>
      <c r="E44" s="35" t="str">
        <f aca="false">IF(B44="","",C44-N(D44))</f>
        <v/>
      </c>
      <c r="F44" s="28" t="n">
        <f aca="false">IF(B44="",0,ROUND(N(Employees!L44)*E44/C44,0))</f>
        <v>0</v>
      </c>
      <c r="G44" s="28" t="n">
        <f aca="false">IF(B44="",0,ROUND(N(Employees!M44)*E44/C44,0))</f>
        <v>0</v>
      </c>
      <c r="H44" s="28" t="n">
        <f aca="false">IF(B44="",0,ROUND(N(Employees!N44)*E44/C44,0))</f>
        <v>0</v>
      </c>
      <c r="I44" s="28" t="n">
        <f aca="false">IF(B44="",0,ROUND(N(Employees!O44)*E44/C44,0))</f>
        <v>0</v>
      </c>
      <c r="J44" s="28" t="n">
        <f aca="false">IF(B44="",0,ROUND(N(Employees!P44)*E44/C44,0))</f>
        <v>0</v>
      </c>
      <c r="K44" s="28" t="n">
        <f aca="false">IF(B44="",0,ROUND(N(Employees!Q44)*E44/C44,0))</f>
        <v>0</v>
      </c>
      <c r="L44" s="22"/>
      <c r="M44" s="28" t="n">
        <f aca="false">SUM(F44:L44)</f>
        <v>0</v>
      </c>
      <c r="N44" s="28" t="n">
        <f aca="false">IF(M44=0,0,F44+G44+MAX(0,(M44-F44-G44)-0.5*M44))</f>
        <v>0</v>
      </c>
      <c r="O44" s="28" t="n">
        <f aca="false">IF(UPPER(Employees!S44)&lt;&gt;"Y",0,IF(Settings!$B$12="Y",MIN(IF(Settings!$B$13="Code wages",N44,F44+G44),Settings!$B$11),IF(Settings!$B$13="Code wages",N44,F44+G44)))</f>
        <v>0</v>
      </c>
      <c r="P44" s="28" t="n">
        <f aca="false">ROUND(O44*Settings!$B$8,0)</f>
        <v>0</v>
      </c>
      <c r="Q44" s="36" t="str">
        <f aca="false">IF(B44="","",IF(N(Employees!R44)&lt;=Settings!$B$17,"Y","N"))</f>
        <v/>
      </c>
      <c r="R44" s="28" t="n">
        <f aca="false">IF(Q44="Y",ROUNDUP(M44*Settings!$B$18,0),0)</f>
        <v>0</v>
      </c>
      <c r="S44" s="28" t="n">
        <f aca="false">IF(M44&lt;=0,0,IF(M44&gt;=Settings!$B$26,IF(MONTH(Settings!$B$6)=2,Settings!$B$28,Settings!$B$27),IF(M44&gt;=Settings!$B$24,Settings!$B$25,IF(M44&gt;=Settings!$B$22,Settings!$B$23,0))))</f>
        <v>0</v>
      </c>
      <c r="T44" s="37" t="n">
        <f aca="false">IF(B44="",0,N(Employees!T44))</f>
        <v>0</v>
      </c>
      <c r="U44" s="22"/>
      <c r="V44" s="28" t="n">
        <f aca="false">P44+R44+S44+T44+N(U44)</f>
        <v>0</v>
      </c>
      <c r="W44" s="38" t="n">
        <f aca="false">M44-V44</f>
        <v>0</v>
      </c>
      <c r="X44" s="28" t="n">
        <f aca="false">IF(O44=0,0,ROUND(MIN(O44,Settings!$B$11)*Settings!$B$10,0))</f>
        <v>0</v>
      </c>
      <c r="Y44" s="28" t="n">
        <f aca="false">ROUND(O44*Settings!$B$9,0)-X44</f>
        <v>0</v>
      </c>
      <c r="Z44" s="28" t="n">
        <f aca="false">ROUND(MIN(O44,Settings!$B$11)*Settings!$B$14,0)</f>
        <v>0</v>
      </c>
      <c r="AA44" s="28" t="n">
        <f aca="false">ROUND(O44*Settings!$B$15,0)</f>
        <v>0</v>
      </c>
      <c r="AB44" s="28" t="n">
        <f aca="false">IF(Q44="Y",ROUNDUP(M44*Settings!$B$19,0),0)</f>
        <v>0</v>
      </c>
      <c r="AC44" s="28" t="n">
        <f aca="false">M44+SUM(X44:AB44)</f>
        <v>0</v>
      </c>
    </row>
    <row r="45" customFormat="false" ht="15" hidden="false" customHeight="true" outlineLevel="0" collapsed="false">
      <c r="A45" s="32" t="str">
        <f aca="false">IF(Employees!B45="","",Employees!A45)</f>
        <v/>
      </c>
      <c r="B45" s="32" t="str">
        <f aca="false">IF(Employees!B45="","",Employees!B45)</f>
        <v/>
      </c>
      <c r="C45" s="33" t="str">
        <f aca="false">IF(B45="","",Settings!$B$31)</f>
        <v/>
      </c>
      <c r="D45" s="34"/>
      <c r="E45" s="35" t="str">
        <f aca="false">IF(B45="","",C45-N(D45))</f>
        <v/>
      </c>
      <c r="F45" s="28" t="n">
        <f aca="false">IF(B45="",0,ROUND(N(Employees!L45)*E45/C45,0))</f>
        <v>0</v>
      </c>
      <c r="G45" s="28" t="n">
        <f aca="false">IF(B45="",0,ROUND(N(Employees!M45)*E45/C45,0))</f>
        <v>0</v>
      </c>
      <c r="H45" s="28" t="n">
        <f aca="false">IF(B45="",0,ROUND(N(Employees!N45)*E45/C45,0))</f>
        <v>0</v>
      </c>
      <c r="I45" s="28" t="n">
        <f aca="false">IF(B45="",0,ROUND(N(Employees!O45)*E45/C45,0))</f>
        <v>0</v>
      </c>
      <c r="J45" s="28" t="n">
        <f aca="false">IF(B45="",0,ROUND(N(Employees!P45)*E45/C45,0))</f>
        <v>0</v>
      </c>
      <c r="K45" s="28" t="n">
        <f aca="false">IF(B45="",0,ROUND(N(Employees!Q45)*E45/C45,0))</f>
        <v>0</v>
      </c>
      <c r="L45" s="22"/>
      <c r="M45" s="28" t="n">
        <f aca="false">SUM(F45:L45)</f>
        <v>0</v>
      </c>
      <c r="N45" s="28" t="n">
        <f aca="false">IF(M45=0,0,F45+G45+MAX(0,(M45-F45-G45)-0.5*M45))</f>
        <v>0</v>
      </c>
      <c r="O45" s="28" t="n">
        <f aca="false">IF(UPPER(Employees!S45)&lt;&gt;"Y",0,IF(Settings!$B$12="Y",MIN(IF(Settings!$B$13="Code wages",N45,F45+G45),Settings!$B$11),IF(Settings!$B$13="Code wages",N45,F45+G45)))</f>
        <v>0</v>
      </c>
      <c r="P45" s="28" t="n">
        <f aca="false">ROUND(O45*Settings!$B$8,0)</f>
        <v>0</v>
      </c>
      <c r="Q45" s="36" t="str">
        <f aca="false">IF(B45="","",IF(N(Employees!R45)&lt;=Settings!$B$17,"Y","N"))</f>
        <v/>
      </c>
      <c r="R45" s="28" t="n">
        <f aca="false">IF(Q45="Y",ROUNDUP(M45*Settings!$B$18,0),0)</f>
        <v>0</v>
      </c>
      <c r="S45" s="28" t="n">
        <f aca="false">IF(M45&lt;=0,0,IF(M45&gt;=Settings!$B$26,IF(MONTH(Settings!$B$6)=2,Settings!$B$28,Settings!$B$27),IF(M45&gt;=Settings!$B$24,Settings!$B$25,IF(M45&gt;=Settings!$B$22,Settings!$B$23,0))))</f>
        <v>0</v>
      </c>
      <c r="T45" s="37" t="n">
        <f aca="false">IF(B45="",0,N(Employees!T45))</f>
        <v>0</v>
      </c>
      <c r="U45" s="22"/>
      <c r="V45" s="28" t="n">
        <f aca="false">P45+R45+S45+T45+N(U45)</f>
        <v>0</v>
      </c>
      <c r="W45" s="38" t="n">
        <f aca="false">M45-V45</f>
        <v>0</v>
      </c>
      <c r="X45" s="28" t="n">
        <f aca="false">IF(O45=0,0,ROUND(MIN(O45,Settings!$B$11)*Settings!$B$10,0))</f>
        <v>0</v>
      </c>
      <c r="Y45" s="28" t="n">
        <f aca="false">ROUND(O45*Settings!$B$9,0)-X45</f>
        <v>0</v>
      </c>
      <c r="Z45" s="28" t="n">
        <f aca="false">ROUND(MIN(O45,Settings!$B$11)*Settings!$B$14,0)</f>
        <v>0</v>
      </c>
      <c r="AA45" s="28" t="n">
        <f aca="false">ROUND(O45*Settings!$B$15,0)</f>
        <v>0</v>
      </c>
      <c r="AB45" s="28" t="n">
        <f aca="false">IF(Q45="Y",ROUNDUP(M45*Settings!$B$19,0),0)</f>
        <v>0</v>
      </c>
      <c r="AC45" s="28" t="n">
        <f aca="false">M45+SUM(X45:AB45)</f>
        <v>0</v>
      </c>
    </row>
    <row r="46" customFormat="false" ht="15" hidden="false" customHeight="true" outlineLevel="0" collapsed="false">
      <c r="A46" s="32" t="str">
        <f aca="false">IF(Employees!B46="","",Employees!A46)</f>
        <v/>
      </c>
      <c r="B46" s="32" t="str">
        <f aca="false">IF(Employees!B46="","",Employees!B46)</f>
        <v/>
      </c>
      <c r="C46" s="33" t="str">
        <f aca="false">IF(B46="","",Settings!$B$31)</f>
        <v/>
      </c>
      <c r="D46" s="34"/>
      <c r="E46" s="35" t="str">
        <f aca="false">IF(B46="","",C46-N(D46))</f>
        <v/>
      </c>
      <c r="F46" s="28" t="n">
        <f aca="false">IF(B46="",0,ROUND(N(Employees!L46)*E46/C46,0))</f>
        <v>0</v>
      </c>
      <c r="G46" s="28" t="n">
        <f aca="false">IF(B46="",0,ROUND(N(Employees!M46)*E46/C46,0))</f>
        <v>0</v>
      </c>
      <c r="H46" s="28" t="n">
        <f aca="false">IF(B46="",0,ROUND(N(Employees!N46)*E46/C46,0))</f>
        <v>0</v>
      </c>
      <c r="I46" s="28" t="n">
        <f aca="false">IF(B46="",0,ROUND(N(Employees!O46)*E46/C46,0))</f>
        <v>0</v>
      </c>
      <c r="J46" s="28" t="n">
        <f aca="false">IF(B46="",0,ROUND(N(Employees!P46)*E46/C46,0))</f>
        <v>0</v>
      </c>
      <c r="K46" s="28" t="n">
        <f aca="false">IF(B46="",0,ROUND(N(Employees!Q46)*E46/C46,0))</f>
        <v>0</v>
      </c>
      <c r="L46" s="22"/>
      <c r="M46" s="28" t="n">
        <f aca="false">SUM(F46:L46)</f>
        <v>0</v>
      </c>
      <c r="N46" s="28" t="n">
        <f aca="false">IF(M46=0,0,F46+G46+MAX(0,(M46-F46-G46)-0.5*M46))</f>
        <v>0</v>
      </c>
      <c r="O46" s="28" t="n">
        <f aca="false">IF(UPPER(Employees!S46)&lt;&gt;"Y",0,IF(Settings!$B$12="Y",MIN(IF(Settings!$B$13="Code wages",N46,F46+G46),Settings!$B$11),IF(Settings!$B$13="Code wages",N46,F46+G46)))</f>
        <v>0</v>
      </c>
      <c r="P46" s="28" t="n">
        <f aca="false">ROUND(O46*Settings!$B$8,0)</f>
        <v>0</v>
      </c>
      <c r="Q46" s="36" t="str">
        <f aca="false">IF(B46="","",IF(N(Employees!R46)&lt;=Settings!$B$17,"Y","N"))</f>
        <v/>
      </c>
      <c r="R46" s="28" t="n">
        <f aca="false">IF(Q46="Y",ROUNDUP(M46*Settings!$B$18,0),0)</f>
        <v>0</v>
      </c>
      <c r="S46" s="28" t="n">
        <f aca="false">IF(M46&lt;=0,0,IF(M46&gt;=Settings!$B$26,IF(MONTH(Settings!$B$6)=2,Settings!$B$28,Settings!$B$27),IF(M46&gt;=Settings!$B$24,Settings!$B$25,IF(M46&gt;=Settings!$B$22,Settings!$B$23,0))))</f>
        <v>0</v>
      </c>
      <c r="T46" s="37" t="n">
        <f aca="false">IF(B46="",0,N(Employees!T46))</f>
        <v>0</v>
      </c>
      <c r="U46" s="22"/>
      <c r="V46" s="28" t="n">
        <f aca="false">P46+R46+S46+T46+N(U46)</f>
        <v>0</v>
      </c>
      <c r="W46" s="38" t="n">
        <f aca="false">M46-V46</f>
        <v>0</v>
      </c>
      <c r="X46" s="28" t="n">
        <f aca="false">IF(O46=0,0,ROUND(MIN(O46,Settings!$B$11)*Settings!$B$10,0))</f>
        <v>0</v>
      </c>
      <c r="Y46" s="28" t="n">
        <f aca="false">ROUND(O46*Settings!$B$9,0)-X46</f>
        <v>0</v>
      </c>
      <c r="Z46" s="28" t="n">
        <f aca="false">ROUND(MIN(O46,Settings!$B$11)*Settings!$B$14,0)</f>
        <v>0</v>
      </c>
      <c r="AA46" s="28" t="n">
        <f aca="false">ROUND(O46*Settings!$B$15,0)</f>
        <v>0</v>
      </c>
      <c r="AB46" s="28" t="n">
        <f aca="false">IF(Q46="Y",ROUNDUP(M46*Settings!$B$19,0),0)</f>
        <v>0</v>
      </c>
      <c r="AC46" s="28" t="n">
        <f aca="false">M46+SUM(X46:AB46)</f>
        <v>0</v>
      </c>
    </row>
    <row r="47" customFormat="false" ht="15" hidden="false" customHeight="true" outlineLevel="0" collapsed="false">
      <c r="A47" s="32" t="str">
        <f aca="false">IF(Employees!B47="","",Employees!A47)</f>
        <v/>
      </c>
      <c r="B47" s="32" t="str">
        <f aca="false">IF(Employees!B47="","",Employees!B47)</f>
        <v/>
      </c>
      <c r="C47" s="33" t="str">
        <f aca="false">IF(B47="","",Settings!$B$31)</f>
        <v/>
      </c>
      <c r="D47" s="34"/>
      <c r="E47" s="35" t="str">
        <f aca="false">IF(B47="","",C47-N(D47))</f>
        <v/>
      </c>
      <c r="F47" s="28" t="n">
        <f aca="false">IF(B47="",0,ROUND(N(Employees!L47)*E47/C47,0))</f>
        <v>0</v>
      </c>
      <c r="G47" s="28" t="n">
        <f aca="false">IF(B47="",0,ROUND(N(Employees!M47)*E47/C47,0))</f>
        <v>0</v>
      </c>
      <c r="H47" s="28" t="n">
        <f aca="false">IF(B47="",0,ROUND(N(Employees!N47)*E47/C47,0))</f>
        <v>0</v>
      </c>
      <c r="I47" s="28" t="n">
        <f aca="false">IF(B47="",0,ROUND(N(Employees!O47)*E47/C47,0))</f>
        <v>0</v>
      </c>
      <c r="J47" s="28" t="n">
        <f aca="false">IF(B47="",0,ROUND(N(Employees!P47)*E47/C47,0))</f>
        <v>0</v>
      </c>
      <c r="K47" s="28" t="n">
        <f aca="false">IF(B47="",0,ROUND(N(Employees!Q47)*E47/C47,0))</f>
        <v>0</v>
      </c>
      <c r="L47" s="22"/>
      <c r="M47" s="28" t="n">
        <f aca="false">SUM(F47:L47)</f>
        <v>0</v>
      </c>
      <c r="N47" s="28" t="n">
        <f aca="false">IF(M47=0,0,F47+G47+MAX(0,(M47-F47-G47)-0.5*M47))</f>
        <v>0</v>
      </c>
      <c r="O47" s="28" t="n">
        <f aca="false">IF(UPPER(Employees!S47)&lt;&gt;"Y",0,IF(Settings!$B$12="Y",MIN(IF(Settings!$B$13="Code wages",N47,F47+G47),Settings!$B$11),IF(Settings!$B$13="Code wages",N47,F47+G47)))</f>
        <v>0</v>
      </c>
      <c r="P47" s="28" t="n">
        <f aca="false">ROUND(O47*Settings!$B$8,0)</f>
        <v>0</v>
      </c>
      <c r="Q47" s="36" t="str">
        <f aca="false">IF(B47="","",IF(N(Employees!R47)&lt;=Settings!$B$17,"Y","N"))</f>
        <v/>
      </c>
      <c r="R47" s="28" t="n">
        <f aca="false">IF(Q47="Y",ROUNDUP(M47*Settings!$B$18,0),0)</f>
        <v>0</v>
      </c>
      <c r="S47" s="28" t="n">
        <f aca="false">IF(M47&lt;=0,0,IF(M47&gt;=Settings!$B$26,IF(MONTH(Settings!$B$6)=2,Settings!$B$28,Settings!$B$27),IF(M47&gt;=Settings!$B$24,Settings!$B$25,IF(M47&gt;=Settings!$B$22,Settings!$B$23,0))))</f>
        <v>0</v>
      </c>
      <c r="T47" s="37" t="n">
        <f aca="false">IF(B47="",0,N(Employees!T47))</f>
        <v>0</v>
      </c>
      <c r="U47" s="22"/>
      <c r="V47" s="28" t="n">
        <f aca="false">P47+R47+S47+T47+N(U47)</f>
        <v>0</v>
      </c>
      <c r="W47" s="38" t="n">
        <f aca="false">M47-V47</f>
        <v>0</v>
      </c>
      <c r="X47" s="28" t="n">
        <f aca="false">IF(O47=0,0,ROUND(MIN(O47,Settings!$B$11)*Settings!$B$10,0))</f>
        <v>0</v>
      </c>
      <c r="Y47" s="28" t="n">
        <f aca="false">ROUND(O47*Settings!$B$9,0)-X47</f>
        <v>0</v>
      </c>
      <c r="Z47" s="28" t="n">
        <f aca="false">ROUND(MIN(O47,Settings!$B$11)*Settings!$B$14,0)</f>
        <v>0</v>
      </c>
      <c r="AA47" s="28" t="n">
        <f aca="false">ROUND(O47*Settings!$B$15,0)</f>
        <v>0</v>
      </c>
      <c r="AB47" s="28" t="n">
        <f aca="false">IF(Q47="Y",ROUNDUP(M47*Settings!$B$19,0),0)</f>
        <v>0</v>
      </c>
      <c r="AC47" s="28" t="n">
        <f aca="false">M47+SUM(X47:AB47)</f>
        <v>0</v>
      </c>
    </row>
    <row r="48" customFormat="false" ht="15" hidden="false" customHeight="true" outlineLevel="0" collapsed="false">
      <c r="A48" s="32" t="str">
        <f aca="false">IF(Employees!B48="","",Employees!A48)</f>
        <v/>
      </c>
      <c r="B48" s="32" t="str">
        <f aca="false">IF(Employees!B48="","",Employees!B48)</f>
        <v/>
      </c>
      <c r="C48" s="33" t="str">
        <f aca="false">IF(B48="","",Settings!$B$31)</f>
        <v/>
      </c>
      <c r="D48" s="34"/>
      <c r="E48" s="35" t="str">
        <f aca="false">IF(B48="","",C48-N(D48))</f>
        <v/>
      </c>
      <c r="F48" s="28" t="n">
        <f aca="false">IF(B48="",0,ROUND(N(Employees!L48)*E48/C48,0))</f>
        <v>0</v>
      </c>
      <c r="G48" s="28" t="n">
        <f aca="false">IF(B48="",0,ROUND(N(Employees!M48)*E48/C48,0))</f>
        <v>0</v>
      </c>
      <c r="H48" s="28" t="n">
        <f aca="false">IF(B48="",0,ROUND(N(Employees!N48)*E48/C48,0))</f>
        <v>0</v>
      </c>
      <c r="I48" s="28" t="n">
        <f aca="false">IF(B48="",0,ROUND(N(Employees!O48)*E48/C48,0))</f>
        <v>0</v>
      </c>
      <c r="J48" s="28" t="n">
        <f aca="false">IF(B48="",0,ROUND(N(Employees!P48)*E48/C48,0))</f>
        <v>0</v>
      </c>
      <c r="K48" s="28" t="n">
        <f aca="false">IF(B48="",0,ROUND(N(Employees!Q48)*E48/C48,0))</f>
        <v>0</v>
      </c>
      <c r="L48" s="22"/>
      <c r="M48" s="28" t="n">
        <f aca="false">SUM(F48:L48)</f>
        <v>0</v>
      </c>
      <c r="N48" s="28" t="n">
        <f aca="false">IF(M48=0,0,F48+G48+MAX(0,(M48-F48-G48)-0.5*M48))</f>
        <v>0</v>
      </c>
      <c r="O48" s="28" t="n">
        <f aca="false">IF(UPPER(Employees!S48)&lt;&gt;"Y",0,IF(Settings!$B$12="Y",MIN(IF(Settings!$B$13="Code wages",N48,F48+G48),Settings!$B$11),IF(Settings!$B$13="Code wages",N48,F48+G48)))</f>
        <v>0</v>
      </c>
      <c r="P48" s="28" t="n">
        <f aca="false">ROUND(O48*Settings!$B$8,0)</f>
        <v>0</v>
      </c>
      <c r="Q48" s="36" t="str">
        <f aca="false">IF(B48="","",IF(N(Employees!R48)&lt;=Settings!$B$17,"Y","N"))</f>
        <v/>
      </c>
      <c r="R48" s="28" t="n">
        <f aca="false">IF(Q48="Y",ROUNDUP(M48*Settings!$B$18,0),0)</f>
        <v>0</v>
      </c>
      <c r="S48" s="28" t="n">
        <f aca="false">IF(M48&lt;=0,0,IF(M48&gt;=Settings!$B$26,IF(MONTH(Settings!$B$6)=2,Settings!$B$28,Settings!$B$27),IF(M48&gt;=Settings!$B$24,Settings!$B$25,IF(M48&gt;=Settings!$B$22,Settings!$B$23,0))))</f>
        <v>0</v>
      </c>
      <c r="T48" s="37" t="n">
        <f aca="false">IF(B48="",0,N(Employees!T48))</f>
        <v>0</v>
      </c>
      <c r="U48" s="22"/>
      <c r="V48" s="28" t="n">
        <f aca="false">P48+R48+S48+T48+N(U48)</f>
        <v>0</v>
      </c>
      <c r="W48" s="38" t="n">
        <f aca="false">M48-V48</f>
        <v>0</v>
      </c>
      <c r="X48" s="28" t="n">
        <f aca="false">IF(O48=0,0,ROUND(MIN(O48,Settings!$B$11)*Settings!$B$10,0))</f>
        <v>0</v>
      </c>
      <c r="Y48" s="28" t="n">
        <f aca="false">ROUND(O48*Settings!$B$9,0)-X48</f>
        <v>0</v>
      </c>
      <c r="Z48" s="28" t="n">
        <f aca="false">ROUND(MIN(O48,Settings!$B$11)*Settings!$B$14,0)</f>
        <v>0</v>
      </c>
      <c r="AA48" s="28" t="n">
        <f aca="false">ROUND(O48*Settings!$B$15,0)</f>
        <v>0</v>
      </c>
      <c r="AB48" s="28" t="n">
        <f aca="false">IF(Q48="Y",ROUNDUP(M48*Settings!$B$19,0),0)</f>
        <v>0</v>
      </c>
      <c r="AC48" s="28" t="n">
        <f aca="false">M48+SUM(X48:AB48)</f>
        <v>0</v>
      </c>
    </row>
    <row r="49" customFormat="false" ht="15" hidden="false" customHeight="true" outlineLevel="0" collapsed="false">
      <c r="A49" s="32" t="str">
        <f aca="false">IF(Employees!B49="","",Employees!A49)</f>
        <v/>
      </c>
      <c r="B49" s="32" t="str">
        <f aca="false">IF(Employees!B49="","",Employees!B49)</f>
        <v/>
      </c>
      <c r="C49" s="33" t="str">
        <f aca="false">IF(B49="","",Settings!$B$31)</f>
        <v/>
      </c>
      <c r="D49" s="34"/>
      <c r="E49" s="35" t="str">
        <f aca="false">IF(B49="","",C49-N(D49))</f>
        <v/>
      </c>
      <c r="F49" s="28" t="n">
        <f aca="false">IF(B49="",0,ROUND(N(Employees!L49)*E49/C49,0))</f>
        <v>0</v>
      </c>
      <c r="G49" s="28" t="n">
        <f aca="false">IF(B49="",0,ROUND(N(Employees!M49)*E49/C49,0))</f>
        <v>0</v>
      </c>
      <c r="H49" s="28" t="n">
        <f aca="false">IF(B49="",0,ROUND(N(Employees!N49)*E49/C49,0))</f>
        <v>0</v>
      </c>
      <c r="I49" s="28" t="n">
        <f aca="false">IF(B49="",0,ROUND(N(Employees!O49)*E49/C49,0))</f>
        <v>0</v>
      </c>
      <c r="J49" s="28" t="n">
        <f aca="false">IF(B49="",0,ROUND(N(Employees!P49)*E49/C49,0))</f>
        <v>0</v>
      </c>
      <c r="K49" s="28" t="n">
        <f aca="false">IF(B49="",0,ROUND(N(Employees!Q49)*E49/C49,0))</f>
        <v>0</v>
      </c>
      <c r="L49" s="22"/>
      <c r="M49" s="28" t="n">
        <f aca="false">SUM(F49:L49)</f>
        <v>0</v>
      </c>
      <c r="N49" s="28" t="n">
        <f aca="false">IF(M49=0,0,F49+G49+MAX(0,(M49-F49-G49)-0.5*M49))</f>
        <v>0</v>
      </c>
      <c r="O49" s="28" t="n">
        <f aca="false">IF(UPPER(Employees!S49)&lt;&gt;"Y",0,IF(Settings!$B$12="Y",MIN(IF(Settings!$B$13="Code wages",N49,F49+G49),Settings!$B$11),IF(Settings!$B$13="Code wages",N49,F49+G49)))</f>
        <v>0</v>
      </c>
      <c r="P49" s="28" t="n">
        <f aca="false">ROUND(O49*Settings!$B$8,0)</f>
        <v>0</v>
      </c>
      <c r="Q49" s="36" t="str">
        <f aca="false">IF(B49="","",IF(N(Employees!R49)&lt;=Settings!$B$17,"Y","N"))</f>
        <v/>
      </c>
      <c r="R49" s="28" t="n">
        <f aca="false">IF(Q49="Y",ROUNDUP(M49*Settings!$B$18,0),0)</f>
        <v>0</v>
      </c>
      <c r="S49" s="28" t="n">
        <f aca="false">IF(M49&lt;=0,0,IF(M49&gt;=Settings!$B$26,IF(MONTH(Settings!$B$6)=2,Settings!$B$28,Settings!$B$27),IF(M49&gt;=Settings!$B$24,Settings!$B$25,IF(M49&gt;=Settings!$B$22,Settings!$B$23,0))))</f>
        <v>0</v>
      </c>
      <c r="T49" s="37" t="n">
        <f aca="false">IF(B49="",0,N(Employees!T49))</f>
        <v>0</v>
      </c>
      <c r="U49" s="22"/>
      <c r="V49" s="28" t="n">
        <f aca="false">P49+R49+S49+T49+N(U49)</f>
        <v>0</v>
      </c>
      <c r="W49" s="38" t="n">
        <f aca="false">M49-V49</f>
        <v>0</v>
      </c>
      <c r="X49" s="28" t="n">
        <f aca="false">IF(O49=0,0,ROUND(MIN(O49,Settings!$B$11)*Settings!$B$10,0))</f>
        <v>0</v>
      </c>
      <c r="Y49" s="28" t="n">
        <f aca="false">ROUND(O49*Settings!$B$9,0)-X49</f>
        <v>0</v>
      </c>
      <c r="Z49" s="28" t="n">
        <f aca="false">ROUND(MIN(O49,Settings!$B$11)*Settings!$B$14,0)</f>
        <v>0</v>
      </c>
      <c r="AA49" s="28" t="n">
        <f aca="false">ROUND(O49*Settings!$B$15,0)</f>
        <v>0</v>
      </c>
      <c r="AB49" s="28" t="n">
        <f aca="false">IF(Q49="Y",ROUNDUP(M49*Settings!$B$19,0),0)</f>
        <v>0</v>
      </c>
      <c r="AC49" s="28" t="n">
        <f aca="false">M49+SUM(X49:AB49)</f>
        <v>0</v>
      </c>
    </row>
    <row r="50" customFormat="false" ht="15" hidden="false" customHeight="true" outlineLevel="0" collapsed="false">
      <c r="A50" s="32" t="str">
        <f aca="false">IF(Employees!B50="","",Employees!A50)</f>
        <v/>
      </c>
      <c r="B50" s="32" t="str">
        <f aca="false">IF(Employees!B50="","",Employees!B50)</f>
        <v/>
      </c>
      <c r="C50" s="33" t="str">
        <f aca="false">IF(B50="","",Settings!$B$31)</f>
        <v/>
      </c>
      <c r="D50" s="34"/>
      <c r="E50" s="35" t="str">
        <f aca="false">IF(B50="","",C50-N(D50))</f>
        <v/>
      </c>
      <c r="F50" s="28" t="n">
        <f aca="false">IF(B50="",0,ROUND(N(Employees!L50)*E50/C50,0))</f>
        <v>0</v>
      </c>
      <c r="G50" s="28" t="n">
        <f aca="false">IF(B50="",0,ROUND(N(Employees!M50)*E50/C50,0))</f>
        <v>0</v>
      </c>
      <c r="H50" s="28" t="n">
        <f aca="false">IF(B50="",0,ROUND(N(Employees!N50)*E50/C50,0))</f>
        <v>0</v>
      </c>
      <c r="I50" s="28" t="n">
        <f aca="false">IF(B50="",0,ROUND(N(Employees!O50)*E50/C50,0))</f>
        <v>0</v>
      </c>
      <c r="J50" s="28" t="n">
        <f aca="false">IF(B50="",0,ROUND(N(Employees!P50)*E50/C50,0))</f>
        <v>0</v>
      </c>
      <c r="K50" s="28" t="n">
        <f aca="false">IF(B50="",0,ROUND(N(Employees!Q50)*E50/C50,0))</f>
        <v>0</v>
      </c>
      <c r="L50" s="22"/>
      <c r="M50" s="28" t="n">
        <f aca="false">SUM(F50:L50)</f>
        <v>0</v>
      </c>
      <c r="N50" s="28" t="n">
        <f aca="false">IF(M50=0,0,F50+G50+MAX(0,(M50-F50-G50)-0.5*M50))</f>
        <v>0</v>
      </c>
      <c r="O50" s="28" t="n">
        <f aca="false">IF(UPPER(Employees!S50)&lt;&gt;"Y",0,IF(Settings!$B$12="Y",MIN(IF(Settings!$B$13="Code wages",N50,F50+G50),Settings!$B$11),IF(Settings!$B$13="Code wages",N50,F50+G50)))</f>
        <v>0</v>
      </c>
      <c r="P50" s="28" t="n">
        <f aca="false">ROUND(O50*Settings!$B$8,0)</f>
        <v>0</v>
      </c>
      <c r="Q50" s="36" t="str">
        <f aca="false">IF(B50="","",IF(N(Employees!R50)&lt;=Settings!$B$17,"Y","N"))</f>
        <v/>
      </c>
      <c r="R50" s="28" t="n">
        <f aca="false">IF(Q50="Y",ROUNDUP(M50*Settings!$B$18,0),0)</f>
        <v>0</v>
      </c>
      <c r="S50" s="28" t="n">
        <f aca="false">IF(M50&lt;=0,0,IF(M50&gt;=Settings!$B$26,IF(MONTH(Settings!$B$6)=2,Settings!$B$28,Settings!$B$27),IF(M50&gt;=Settings!$B$24,Settings!$B$25,IF(M50&gt;=Settings!$B$22,Settings!$B$23,0))))</f>
        <v>0</v>
      </c>
      <c r="T50" s="37" t="n">
        <f aca="false">IF(B50="",0,N(Employees!T50))</f>
        <v>0</v>
      </c>
      <c r="U50" s="22"/>
      <c r="V50" s="28" t="n">
        <f aca="false">P50+R50+S50+T50+N(U50)</f>
        <v>0</v>
      </c>
      <c r="W50" s="38" t="n">
        <f aca="false">M50-V50</f>
        <v>0</v>
      </c>
      <c r="X50" s="28" t="n">
        <f aca="false">IF(O50=0,0,ROUND(MIN(O50,Settings!$B$11)*Settings!$B$10,0))</f>
        <v>0</v>
      </c>
      <c r="Y50" s="28" t="n">
        <f aca="false">ROUND(O50*Settings!$B$9,0)-X50</f>
        <v>0</v>
      </c>
      <c r="Z50" s="28" t="n">
        <f aca="false">ROUND(MIN(O50,Settings!$B$11)*Settings!$B$14,0)</f>
        <v>0</v>
      </c>
      <c r="AA50" s="28" t="n">
        <f aca="false">ROUND(O50*Settings!$B$15,0)</f>
        <v>0</v>
      </c>
      <c r="AB50" s="28" t="n">
        <f aca="false">IF(Q50="Y",ROUNDUP(M50*Settings!$B$19,0),0)</f>
        <v>0</v>
      </c>
      <c r="AC50" s="28" t="n">
        <f aca="false">M50+SUM(X50:AB50)</f>
        <v>0</v>
      </c>
    </row>
    <row r="51" customFormat="false" ht="15" hidden="false" customHeight="true" outlineLevel="0" collapsed="false">
      <c r="A51" s="32" t="str">
        <f aca="false">IF(Employees!B51="","",Employees!A51)</f>
        <v/>
      </c>
      <c r="B51" s="32" t="str">
        <f aca="false">IF(Employees!B51="","",Employees!B51)</f>
        <v/>
      </c>
      <c r="C51" s="33" t="str">
        <f aca="false">IF(B51="","",Settings!$B$31)</f>
        <v/>
      </c>
      <c r="D51" s="34"/>
      <c r="E51" s="35" t="str">
        <f aca="false">IF(B51="","",C51-N(D51))</f>
        <v/>
      </c>
      <c r="F51" s="28" t="n">
        <f aca="false">IF(B51="",0,ROUND(N(Employees!L51)*E51/C51,0))</f>
        <v>0</v>
      </c>
      <c r="G51" s="28" t="n">
        <f aca="false">IF(B51="",0,ROUND(N(Employees!M51)*E51/C51,0))</f>
        <v>0</v>
      </c>
      <c r="H51" s="28" t="n">
        <f aca="false">IF(B51="",0,ROUND(N(Employees!N51)*E51/C51,0))</f>
        <v>0</v>
      </c>
      <c r="I51" s="28" t="n">
        <f aca="false">IF(B51="",0,ROUND(N(Employees!O51)*E51/C51,0))</f>
        <v>0</v>
      </c>
      <c r="J51" s="28" t="n">
        <f aca="false">IF(B51="",0,ROUND(N(Employees!P51)*E51/C51,0))</f>
        <v>0</v>
      </c>
      <c r="K51" s="28" t="n">
        <f aca="false">IF(B51="",0,ROUND(N(Employees!Q51)*E51/C51,0))</f>
        <v>0</v>
      </c>
      <c r="L51" s="22"/>
      <c r="M51" s="28" t="n">
        <f aca="false">SUM(F51:L51)</f>
        <v>0</v>
      </c>
      <c r="N51" s="28" t="n">
        <f aca="false">IF(M51=0,0,F51+G51+MAX(0,(M51-F51-G51)-0.5*M51))</f>
        <v>0</v>
      </c>
      <c r="O51" s="28" t="n">
        <f aca="false">IF(UPPER(Employees!S51)&lt;&gt;"Y",0,IF(Settings!$B$12="Y",MIN(IF(Settings!$B$13="Code wages",N51,F51+G51),Settings!$B$11),IF(Settings!$B$13="Code wages",N51,F51+G51)))</f>
        <v>0</v>
      </c>
      <c r="P51" s="28" t="n">
        <f aca="false">ROUND(O51*Settings!$B$8,0)</f>
        <v>0</v>
      </c>
      <c r="Q51" s="36" t="str">
        <f aca="false">IF(B51="","",IF(N(Employees!R51)&lt;=Settings!$B$17,"Y","N"))</f>
        <v/>
      </c>
      <c r="R51" s="28" t="n">
        <f aca="false">IF(Q51="Y",ROUNDUP(M51*Settings!$B$18,0),0)</f>
        <v>0</v>
      </c>
      <c r="S51" s="28" t="n">
        <f aca="false">IF(M51&lt;=0,0,IF(M51&gt;=Settings!$B$26,IF(MONTH(Settings!$B$6)=2,Settings!$B$28,Settings!$B$27),IF(M51&gt;=Settings!$B$24,Settings!$B$25,IF(M51&gt;=Settings!$B$22,Settings!$B$23,0))))</f>
        <v>0</v>
      </c>
      <c r="T51" s="37" t="n">
        <f aca="false">IF(B51="",0,N(Employees!T51))</f>
        <v>0</v>
      </c>
      <c r="U51" s="22"/>
      <c r="V51" s="28" t="n">
        <f aca="false">P51+R51+S51+T51+N(U51)</f>
        <v>0</v>
      </c>
      <c r="W51" s="38" t="n">
        <f aca="false">M51-V51</f>
        <v>0</v>
      </c>
      <c r="X51" s="28" t="n">
        <f aca="false">IF(O51=0,0,ROUND(MIN(O51,Settings!$B$11)*Settings!$B$10,0))</f>
        <v>0</v>
      </c>
      <c r="Y51" s="28" t="n">
        <f aca="false">ROUND(O51*Settings!$B$9,0)-X51</f>
        <v>0</v>
      </c>
      <c r="Z51" s="28" t="n">
        <f aca="false">ROUND(MIN(O51,Settings!$B$11)*Settings!$B$14,0)</f>
        <v>0</v>
      </c>
      <c r="AA51" s="28" t="n">
        <f aca="false">ROUND(O51*Settings!$B$15,0)</f>
        <v>0</v>
      </c>
      <c r="AB51" s="28" t="n">
        <f aca="false">IF(Q51="Y",ROUNDUP(M51*Settings!$B$19,0),0)</f>
        <v>0</v>
      </c>
      <c r="AC51" s="28" t="n">
        <f aca="false">M51+SUM(X51:AB51)</f>
        <v>0</v>
      </c>
    </row>
    <row r="52" customFormat="false" ht="15" hidden="false" customHeight="true" outlineLevel="0" collapsed="false">
      <c r="A52" s="32" t="str">
        <f aca="false">IF(Employees!B52="","",Employees!A52)</f>
        <v/>
      </c>
      <c r="B52" s="32" t="str">
        <f aca="false">IF(Employees!B52="","",Employees!B52)</f>
        <v/>
      </c>
      <c r="C52" s="33" t="str">
        <f aca="false">IF(B52="","",Settings!$B$31)</f>
        <v/>
      </c>
      <c r="D52" s="34"/>
      <c r="E52" s="35" t="str">
        <f aca="false">IF(B52="","",C52-N(D52))</f>
        <v/>
      </c>
      <c r="F52" s="28" t="n">
        <f aca="false">IF(B52="",0,ROUND(N(Employees!L52)*E52/C52,0))</f>
        <v>0</v>
      </c>
      <c r="G52" s="28" t="n">
        <f aca="false">IF(B52="",0,ROUND(N(Employees!M52)*E52/C52,0))</f>
        <v>0</v>
      </c>
      <c r="H52" s="28" t="n">
        <f aca="false">IF(B52="",0,ROUND(N(Employees!N52)*E52/C52,0))</f>
        <v>0</v>
      </c>
      <c r="I52" s="28" t="n">
        <f aca="false">IF(B52="",0,ROUND(N(Employees!O52)*E52/C52,0))</f>
        <v>0</v>
      </c>
      <c r="J52" s="28" t="n">
        <f aca="false">IF(B52="",0,ROUND(N(Employees!P52)*E52/C52,0))</f>
        <v>0</v>
      </c>
      <c r="K52" s="28" t="n">
        <f aca="false">IF(B52="",0,ROUND(N(Employees!Q52)*E52/C52,0))</f>
        <v>0</v>
      </c>
      <c r="L52" s="22"/>
      <c r="M52" s="28" t="n">
        <f aca="false">SUM(F52:L52)</f>
        <v>0</v>
      </c>
      <c r="N52" s="28" t="n">
        <f aca="false">IF(M52=0,0,F52+G52+MAX(0,(M52-F52-G52)-0.5*M52))</f>
        <v>0</v>
      </c>
      <c r="O52" s="28" t="n">
        <f aca="false">IF(UPPER(Employees!S52)&lt;&gt;"Y",0,IF(Settings!$B$12="Y",MIN(IF(Settings!$B$13="Code wages",N52,F52+G52),Settings!$B$11),IF(Settings!$B$13="Code wages",N52,F52+G52)))</f>
        <v>0</v>
      </c>
      <c r="P52" s="28" t="n">
        <f aca="false">ROUND(O52*Settings!$B$8,0)</f>
        <v>0</v>
      </c>
      <c r="Q52" s="36" t="str">
        <f aca="false">IF(B52="","",IF(N(Employees!R52)&lt;=Settings!$B$17,"Y","N"))</f>
        <v/>
      </c>
      <c r="R52" s="28" t="n">
        <f aca="false">IF(Q52="Y",ROUNDUP(M52*Settings!$B$18,0),0)</f>
        <v>0</v>
      </c>
      <c r="S52" s="28" t="n">
        <f aca="false">IF(M52&lt;=0,0,IF(M52&gt;=Settings!$B$26,IF(MONTH(Settings!$B$6)=2,Settings!$B$28,Settings!$B$27),IF(M52&gt;=Settings!$B$24,Settings!$B$25,IF(M52&gt;=Settings!$B$22,Settings!$B$23,0))))</f>
        <v>0</v>
      </c>
      <c r="T52" s="37" t="n">
        <f aca="false">IF(B52="",0,N(Employees!T52))</f>
        <v>0</v>
      </c>
      <c r="U52" s="22"/>
      <c r="V52" s="28" t="n">
        <f aca="false">P52+R52+S52+T52+N(U52)</f>
        <v>0</v>
      </c>
      <c r="W52" s="38" t="n">
        <f aca="false">M52-V52</f>
        <v>0</v>
      </c>
      <c r="X52" s="28" t="n">
        <f aca="false">IF(O52=0,0,ROUND(MIN(O52,Settings!$B$11)*Settings!$B$10,0))</f>
        <v>0</v>
      </c>
      <c r="Y52" s="28" t="n">
        <f aca="false">ROUND(O52*Settings!$B$9,0)-X52</f>
        <v>0</v>
      </c>
      <c r="Z52" s="28" t="n">
        <f aca="false">ROUND(MIN(O52,Settings!$B$11)*Settings!$B$14,0)</f>
        <v>0</v>
      </c>
      <c r="AA52" s="28" t="n">
        <f aca="false">ROUND(O52*Settings!$B$15,0)</f>
        <v>0</v>
      </c>
      <c r="AB52" s="28" t="n">
        <f aca="false">IF(Q52="Y",ROUNDUP(M52*Settings!$B$19,0),0)</f>
        <v>0</v>
      </c>
      <c r="AC52" s="28" t="n">
        <f aca="false">M52+SUM(X52:AB52)</f>
        <v>0</v>
      </c>
    </row>
    <row r="53" customFormat="false" ht="15" hidden="false" customHeight="true" outlineLevel="0" collapsed="false">
      <c r="A53" s="32" t="str">
        <f aca="false">IF(Employees!B53="","",Employees!A53)</f>
        <v/>
      </c>
      <c r="B53" s="32" t="str">
        <f aca="false">IF(Employees!B53="","",Employees!B53)</f>
        <v/>
      </c>
      <c r="C53" s="33" t="str">
        <f aca="false">IF(B53="","",Settings!$B$31)</f>
        <v/>
      </c>
      <c r="D53" s="34"/>
      <c r="E53" s="35" t="str">
        <f aca="false">IF(B53="","",C53-N(D53))</f>
        <v/>
      </c>
      <c r="F53" s="28" t="n">
        <f aca="false">IF(B53="",0,ROUND(N(Employees!L53)*E53/C53,0))</f>
        <v>0</v>
      </c>
      <c r="G53" s="28" t="n">
        <f aca="false">IF(B53="",0,ROUND(N(Employees!M53)*E53/C53,0))</f>
        <v>0</v>
      </c>
      <c r="H53" s="28" t="n">
        <f aca="false">IF(B53="",0,ROUND(N(Employees!N53)*E53/C53,0))</f>
        <v>0</v>
      </c>
      <c r="I53" s="28" t="n">
        <f aca="false">IF(B53="",0,ROUND(N(Employees!O53)*E53/C53,0))</f>
        <v>0</v>
      </c>
      <c r="J53" s="28" t="n">
        <f aca="false">IF(B53="",0,ROUND(N(Employees!P53)*E53/C53,0))</f>
        <v>0</v>
      </c>
      <c r="K53" s="28" t="n">
        <f aca="false">IF(B53="",0,ROUND(N(Employees!Q53)*E53/C53,0))</f>
        <v>0</v>
      </c>
      <c r="L53" s="22"/>
      <c r="M53" s="28" t="n">
        <f aca="false">SUM(F53:L53)</f>
        <v>0</v>
      </c>
      <c r="N53" s="28" t="n">
        <f aca="false">IF(M53=0,0,F53+G53+MAX(0,(M53-F53-G53)-0.5*M53))</f>
        <v>0</v>
      </c>
      <c r="O53" s="28" t="n">
        <f aca="false">IF(UPPER(Employees!S53)&lt;&gt;"Y",0,IF(Settings!$B$12="Y",MIN(IF(Settings!$B$13="Code wages",N53,F53+G53),Settings!$B$11),IF(Settings!$B$13="Code wages",N53,F53+G53)))</f>
        <v>0</v>
      </c>
      <c r="P53" s="28" t="n">
        <f aca="false">ROUND(O53*Settings!$B$8,0)</f>
        <v>0</v>
      </c>
      <c r="Q53" s="36" t="str">
        <f aca="false">IF(B53="","",IF(N(Employees!R53)&lt;=Settings!$B$17,"Y","N"))</f>
        <v/>
      </c>
      <c r="R53" s="28" t="n">
        <f aca="false">IF(Q53="Y",ROUNDUP(M53*Settings!$B$18,0),0)</f>
        <v>0</v>
      </c>
      <c r="S53" s="28" t="n">
        <f aca="false">IF(M53&lt;=0,0,IF(M53&gt;=Settings!$B$26,IF(MONTH(Settings!$B$6)=2,Settings!$B$28,Settings!$B$27),IF(M53&gt;=Settings!$B$24,Settings!$B$25,IF(M53&gt;=Settings!$B$22,Settings!$B$23,0))))</f>
        <v>0</v>
      </c>
      <c r="T53" s="37" t="n">
        <f aca="false">IF(B53="",0,N(Employees!T53))</f>
        <v>0</v>
      </c>
      <c r="U53" s="22"/>
      <c r="V53" s="28" t="n">
        <f aca="false">P53+R53+S53+T53+N(U53)</f>
        <v>0</v>
      </c>
      <c r="W53" s="38" t="n">
        <f aca="false">M53-V53</f>
        <v>0</v>
      </c>
      <c r="X53" s="28" t="n">
        <f aca="false">IF(O53=0,0,ROUND(MIN(O53,Settings!$B$11)*Settings!$B$10,0))</f>
        <v>0</v>
      </c>
      <c r="Y53" s="28" t="n">
        <f aca="false">ROUND(O53*Settings!$B$9,0)-X53</f>
        <v>0</v>
      </c>
      <c r="Z53" s="28" t="n">
        <f aca="false">ROUND(MIN(O53,Settings!$B$11)*Settings!$B$14,0)</f>
        <v>0</v>
      </c>
      <c r="AA53" s="28" t="n">
        <f aca="false">ROUND(O53*Settings!$B$15,0)</f>
        <v>0</v>
      </c>
      <c r="AB53" s="28" t="n">
        <f aca="false">IF(Q53="Y",ROUNDUP(M53*Settings!$B$19,0),0)</f>
        <v>0</v>
      </c>
      <c r="AC53" s="28" t="n">
        <f aca="false">M53+SUM(X53:AB53)</f>
        <v>0</v>
      </c>
    </row>
    <row r="54" customFormat="false" ht="15" hidden="false" customHeight="true" outlineLevel="0" collapsed="false">
      <c r="A54" s="32" t="str">
        <f aca="false">IF(Employees!B54="","",Employees!A54)</f>
        <v/>
      </c>
      <c r="B54" s="32" t="str">
        <f aca="false">IF(Employees!B54="","",Employees!B54)</f>
        <v/>
      </c>
      <c r="C54" s="33" t="str">
        <f aca="false">IF(B54="","",Settings!$B$31)</f>
        <v/>
      </c>
      <c r="D54" s="34"/>
      <c r="E54" s="35" t="str">
        <f aca="false">IF(B54="","",C54-N(D54))</f>
        <v/>
      </c>
      <c r="F54" s="28" t="n">
        <f aca="false">IF(B54="",0,ROUND(N(Employees!L54)*E54/C54,0))</f>
        <v>0</v>
      </c>
      <c r="G54" s="28" t="n">
        <f aca="false">IF(B54="",0,ROUND(N(Employees!M54)*E54/C54,0))</f>
        <v>0</v>
      </c>
      <c r="H54" s="28" t="n">
        <f aca="false">IF(B54="",0,ROUND(N(Employees!N54)*E54/C54,0))</f>
        <v>0</v>
      </c>
      <c r="I54" s="28" t="n">
        <f aca="false">IF(B54="",0,ROUND(N(Employees!O54)*E54/C54,0))</f>
        <v>0</v>
      </c>
      <c r="J54" s="28" t="n">
        <f aca="false">IF(B54="",0,ROUND(N(Employees!P54)*E54/C54,0))</f>
        <v>0</v>
      </c>
      <c r="K54" s="28" t="n">
        <f aca="false">IF(B54="",0,ROUND(N(Employees!Q54)*E54/C54,0))</f>
        <v>0</v>
      </c>
      <c r="L54" s="22"/>
      <c r="M54" s="28" t="n">
        <f aca="false">SUM(F54:L54)</f>
        <v>0</v>
      </c>
      <c r="N54" s="28" t="n">
        <f aca="false">IF(M54=0,0,F54+G54+MAX(0,(M54-F54-G54)-0.5*M54))</f>
        <v>0</v>
      </c>
      <c r="O54" s="28" t="n">
        <f aca="false">IF(UPPER(Employees!S54)&lt;&gt;"Y",0,IF(Settings!$B$12="Y",MIN(IF(Settings!$B$13="Code wages",N54,F54+G54),Settings!$B$11),IF(Settings!$B$13="Code wages",N54,F54+G54)))</f>
        <v>0</v>
      </c>
      <c r="P54" s="28" t="n">
        <f aca="false">ROUND(O54*Settings!$B$8,0)</f>
        <v>0</v>
      </c>
      <c r="Q54" s="36" t="str">
        <f aca="false">IF(B54="","",IF(N(Employees!R54)&lt;=Settings!$B$17,"Y","N"))</f>
        <v/>
      </c>
      <c r="R54" s="28" t="n">
        <f aca="false">IF(Q54="Y",ROUNDUP(M54*Settings!$B$18,0),0)</f>
        <v>0</v>
      </c>
      <c r="S54" s="28" t="n">
        <f aca="false">IF(M54&lt;=0,0,IF(M54&gt;=Settings!$B$26,IF(MONTH(Settings!$B$6)=2,Settings!$B$28,Settings!$B$27),IF(M54&gt;=Settings!$B$24,Settings!$B$25,IF(M54&gt;=Settings!$B$22,Settings!$B$23,0))))</f>
        <v>0</v>
      </c>
      <c r="T54" s="37" t="n">
        <f aca="false">IF(B54="",0,N(Employees!T54))</f>
        <v>0</v>
      </c>
      <c r="U54" s="22"/>
      <c r="V54" s="28" t="n">
        <f aca="false">P54+R54+S54+T54+N(U54)</f>
        <v>0</v>
      </c>
      <c r="W54" s="38" t="n">
        <f aca="false">M54-V54</f>
        <v>0</v>
      </c>
      <c r="X54" s="28" t="n">
        <f aca="false">IF(O54=0,0,ROUND(MIN(O54,Settings!$B$11)*Settings!$B$10,0))</f>
        <v>0</v>
      </c>
      <c r="Y54" s="28" t="n">
        <f aca="false">ROUND(O54*Settings!$B$9,0)-X54</f>
        <v>0</v>
      </c>
      <c r="Z54" s="28" t="n">
        <f aca="false">ROUND(MIN(O54,Settings!$B$11)*Settings!$B$14,0)</f>
        <v>0</v>
      </c>
      <c r="AA54" s="28" t="n">
        <f aca="false">ROUND(O54*Settings!$B$15,0)</f>
        <v>0</v>
      </c>
      <c r="AB54" s="28" t="n">
        <f aca="false">IF(Q54="Y",ROUNDUP(M54*Settings!$B$19,0),0)</f>
        <v>0</v>
      </c>
      <c r="AC54" s="28" t="n">
        <f aca="false">M54+SUM(X54:AB54)</f>
        <v>0</v>
      </c>
    </row>
    <row r="55" customFormat="false" ht="15" hidden="false" customHeight="true" outlineLevel="0" collapsed="false">
      <c r="A55" s="32" t="str">
        <f aca="false">IF(Employees!B55="","",Employees!A55)</f>
        <v/>
      </c>
      <c r="B55" s="32" t="str">
        <f aca="false">IF(Employees!B55="","",Employees!B55)</f>
        <v/>
      </c>
      <c r="C55" s="33" t="str">
        <f aca="false">IF(B55="","",Settings!$B$31)</f>
        <v/>
      </c>
      <c r="D55" s="34"/>
      <c r="E55" s="35" t="str">
        <f aca="false">IF(B55="","",C55-N(D55))</f>
        <v/>
      </c>
      <c r="F55" s="28" t="n">
        <f aca="false">IF(B55="",0,ROUND(N(Employees!L55)*E55/C55,0))</f>
        <v>0</v>
      </c>
      <c r="G55" s="28" t="n">
        <f aca="false">IF(B55="",0,ROUND(N(Employees!M55)*E55/C55,0))</f>
        <v>0</v>
      </c>
      <c r="H55" s="28" t="n">
        <f aca="false">IF(B55="",0,ROUND(N(Employees!N55)*E55/C55,0))</f>
        <v>0</v>
      </c>
      <c r="I55" s="28" t="n">
        <f aca="false">IF(B55="",0,ROUND(N(Employees!O55)*E55/C55,0))</f>
        <v>0</v>
      </c>
      <c r="J55" s="28" t="n">
        <f aca="false">IF(B55="",0,ROUND(N(Employees!P55)*E55/C55,0))</f>
        <v>0</v>
      </c>
      <c r="K55" s="28" t="n">
        <f aca="false">IF(B55="",0,ROUND(N(Employees!Q55)*E55/C55,0))</f>
        <v>0</v>
      </c>
      <c r="L55" s="22"/>
      <c r="M55" s="28" t="n">
        <f aca="false">SUM(F55:L55)</f>
        <v>0</v>
      </c>
      <c r="N55" s="28" t="n">
        <f aca="false">IF(M55=0,0,F55+G55+MAX(0,(M55-F55-G55)-0.5*M55))</f>
        <v>0</v>
      </c>
      <c r="O55" s="28" t="n">
        <f aca="false">IF(UPPER(Employees!S55)&lt;&gt;"Y",0,IF(Settings!$B$12="Y",MIN(IF(Settings!$B$13="Code wages",N55,F55+G55),Settings!$B$11),IF(Settings!$B$13="Code wages",N55,F55+G55)))</f>
        <v>0</v>
      </c>
      <c r="P55" s="28" t="n">
        <f aca="false">ROUND(O55*Settings!$B$8,0)</f>
        <v>0</v>
      </c>
      <c r="Q55" s="36" t="str">
        <f aca="false">IF(B55="","",IF(N(Employees!R55)&lt;=Settings!$B$17,"Y","N"))</f>
        <v/>
      </c>
      <c r="R55" s="28" t="n">
        <f aca="false">IF(Q55="Y",ROUNDUP(M55*Settings!$B$18,0),0)</f>
        <v>0</v>
      </c>
      <c r="S55" s="28" t="n">
        <f aca="false">IF(M55&lt;=0,0,IF(M55&gt;=Settings!$B$26,IF(MONTH(Settings!$B$6)=2,Settings!$B$28,Settings!$B$27),IF(M55&gt;=Settings!$B$24,Settings!$B$25,IF(M55&gt;=Settings!$B$22,Settings!$B$23,0))))</f>
        <v>0</v>
      </c>
      <c r="T55" s="37" t="n">
        <f aca="false">IF(B55="",0,N(Employees!T55))</f>
        <v>0</v>
      </c>
      <c r="U55" s="22"/>
      <c r="V55" s="28" t="n">
        <f aca="false">P55+R55+S55+T55+N(U55)</f>
        <v>0</v>
      </c>
      <c r="W55" s="38" t="n">
        <f aca="false">M55-V55</f>
        <v>0</v>
      </c>
      <c r="X55" s="28" t="n">
        <f aca="false">IF(O55=0,0,ROUND(MIN(O55,Settings!$B$11)*Settings!$B$10,0))</f>
        <v>0</v>
      </c>
      <c r="Y55" s="28" t="n">
        <f aca="false">ROUND(O55*Settings!$B$9,0)-X55</f>
        <v>0</v>
      </c>
      <c r="Z55" s="28" t="n">
        <f aca="false">ROUND(MIN(O55,Settings!$B$11)*Settings!$B$14,0)</f>
        <v>0</v>
      </c>
      <c r="AA55" s="28" t="n">
        <f aca="false">ROUND(O55*Settings!$B$15,0)</f>
        <v>0</v>
      </c>
      <c r="AB55" s="28" t="n">
        <f aca="false">IF(Q55="Y",ROUNDUP(M55*Settings!$B$19,0),0)</f>
        <v>0</v>
      </c>
      <c r="AC55" s="28" t="n">
        <f aca="false">M55+SUM(X55:AB55)</f>
        <v>0</v>
      </c>
    </row>
    <row r="56" customFormat="false" ht="15" hidden="false" customHeight="true" outlineLevel="0" collapsed="false">
      <c r="A56" s="32" t="str">
        <f aca="false">IF(Employees!B56="","",Employees!A56)</f>
        <v/>
      </c>
      <c r="B56" s="32" t="str">
        <f aca="false">IF(Employees!B56="","",Employees!B56)</f>
        <v/>
      </c>
      <c r="C56" s="33" t="str">
        <f aca="false">IF(B56="","",Settings!$B$31)</f>
        <v/>
      </c>
      <c r="D56" s="34"/>
      <c r="E56" s="35" t="str">
        <f aca="false">IF(B56="","",C56-N(D56))</f>
        <v/>
      </c>
      <c r="F56" s="28" t="n">
        <f aca="false">IF(B56="",0,ROUND(N(Employees!L56)*E56/C56,0))</f>
        <v>0</v>
      </c>
      <c r="G56" s="28" t="n">
        <f aca="false">IF(B56="",0,ROUND(N(Employees!M56)*E56/C56,0))</f>
        <v>0</v>
      </c>
      <c r="H56" s="28" t="n">
        <f aca="false">IF(B56="",0,ROUND(N(Employees!N56)*E56/C56,0))</f>
        <v>0</v>
      </c>
      <c r="I56" s="28" t="n">
        <f aca="false">IF(B56="",0,ROUND(N(Employees!O56)*E56/C56,0))</f>
        <v>0</v>
      </c>
      <c r="J56" s="28" t="n">
        <f aca="false">IF(B56="",0,ROUND(N(Employees!P56)*E56/C56,0))</f>
        <v>0</v>
      </c>
      <c r="K56" s="28" t="n">
        <f aca="false">IF(B56="",0,ROUND(N(Employees!Q56)*E56/C56,0))</f>
        <v>0</v>
      </c>
      <c r="L56" s="22"/>
      <c r="M56" s="28" t="n">
        <f aca="false">SUM(F56:L56)</f>
        <v>0</v>
      </c>
      <c r="N56" s="28" t="n">
        <f aca="false">IF(M56=0,0,F56+G56+MAX(0,(M56-F56-G56)-0.5*M56))</f>
        <v>0</v>
      </c>
      <c r="O56" s="28" t="n">
        <f aca="false">IF(UPPER(Employees!S56)&lt;&gt;"Y",0,IF(Settings!$B$12="Y",MIN(IF(Settings!$B$13="Code wages",N56,F56+G56),Settings!$B$11),IF(Settings!$B$13="Code wages",N56,F56+G56)))</f>
        <v>0</v>
      </c>
      <c r="P56" s="28" t="n">
        <f aca="false">ROUND(O56*Settings!$B$8,0)</f>
        <v>0</v>
      </c>
      <c r="Q56" s="36" t="str">
        <f aca="false">IF(B56="","",IF(N(Employees!R56)&lt;=Settings!$B$17,"Y","N"))</f>
        <v/>
      </c>
      <c r="R56" s="28" t="n">
        <f aca="false">IF(Q56="Y",ROUNDUP(M56*Settings!$B$18,0),0)</f>
        <v>0</v>
      </c>
      <c r="S56" s="28" t="n">
        <f aca="false">IF(M56&lt;=0,0,IF(M56&gt;=Settings!$B$26,IF(MONTH(Settings!$B$6)=2,Settings!$B$28,Settings!$B$27),IF(M56&gt;=Settings!$B$24,Settings!$B$25,IF(M56&gt;=Settings!$B$22,Settings!$B$23,0))))</f>
        <v>0</v>
      </c>
      <c r="T56" s="37" t="n">
        <f aca="false">IF(B56="",0,N(Employees!T56))</f>
        <v>0</v>
      </c>
      <c r="U56" s="22"/>
      <c r="V56" s="28" t="n">
        <f aca="false">P56+R56+S56+T56+N(U56)</f>
        <v>0</v>
      </c>
      <c r="W56" s="38" t="n">
        <f aca="false">M56-V56</f>
        <v>0</v>
      </c>
      <c r="X56" s="28" t="n">
        <f aca="false">IF(O56=0,0,ROUND(MIN(O56,Settings!$B$11)*Settings!$B$10,0))</f>
        <v>0</v>
      </c>
      <c r="Y56" s="28" t="n">
        <f aca="false">ROUND(O56*Settings!$B$9,0)-X56</f>
        <v>0</v>
      </c>
      <c r="Z56" s="28" t="n">
        <f aca="false">ROUND(MIN(O56,Settings!$B$11)*Settings!$B$14,0)</f>
        <v>0</v>
      </c>
      <c r="AA56" s="28" t="n">
        <f aca="false">ROUND(O56*Settings!$B$15,0)</f>
        <v>0</v>
      </c>
      <c r="AB56" s="28" t="n">
        <f aca="false">IF(Q56="Y",ROUNDUP(M56*Settings!$B$19,0),0)</f>
        <v>0</v>
      </c>
      <c r="AC56" s="28" t="n">
        <f aca="false">M56+SUM(X56:AB56)</f>
        <v>0</v>
      </c>
    </row>
    <row r="57" customFormat="false" ht="15" hidden="false" customHeight="true" outlineLevel="0" collapsed="false">
      <c r="A57" s="32" t="str">
        <f aca="false">IF(Employees!B57="","",Employees!A57)</f>
        <v/>
      </c>
      <c r="B57" s="32" t="str">
        <f aca="false">IF(Employees!B57="","",Employees!B57)</f>
        <v/>
      </c>
      <c r="C57" s="33" t="str">
        <f aca="false">IF(B57="","",Settings!$B$31)</f>
        <v/>
      </c>
      <c r="D57" s="34"/>
      <c r="E57" s="35" t="str">
        <f aca="false">IF(B57="","",C57-N(D57))</f>
        <v/>
      </c>
      <c r="F57" s="28" t="n">
        <f aca="false">IF(B57="",0,ROUND(N(Employees!L57)*E57/C57,0))</f>
        <v>0</v>
      </c>
      <c r="G57" s="28" t="n">
        <f aca="false">IF(B57="",0,ROUND(N(Employees!M57)*E57/C57,0))</f>
        <v>0</v>
      </c>
      <c r="H57" s="28" t="n">
        <f aca="false">IF(B57="",0,ROUND(N(Employees!N57)*E57/C57,0))</f>
        <v>0</v>
      </c>
      <c r="I57" s="28" t="n">
        <f aca="false">IF(B57="",0,ROUND(N(Employees!O57)*E57/C57,0))</f>
        <v>0</v>
      </c>
      <c r="J57" s="28" t="n">
        <f aca="false">IF(B57="",0,ROUND(N(Employees!P57)*E57/C57,0))</f>
        <v>0</v>
      </c>
      <c r="K57" s="28" t="n">
        <f aca="false">IF(B57="",0,ROUND(N(Employees!Q57)*E57/C57,0))</f>
        <v>0</v>
      </c>
      <c r="L57" s="22"/>
      <c r="M57" s="28" t="n">
        <f aca="false">SUM(F57:L57)</f>
        <v>0</v>
      </c>
      <c r="N57" s="28" t="n">
        <f aca="false">IF(M57=0,0,F57+G57+MAX(0,(M57-F57-G57)-0.5*M57))</f>
        <v>0</v>
      </c>
      <c r="O57" s="28" t="n">
        <f aca="false">IF(UPPER(Employees!S57)&lt;&gt;"Y",0,IF(Settings!$B$12="Y",MIN(IF(Settings!$B$13="Code wages",N57,F57+G57),Settings!$B$11),IF(Settings!$B$13="Code wages",N57,F57+G57)))</f>
        <v>0</v>
      </c>
      <c r="P57" s="28" t="n">
        <f aca="false">ROUND(O57*Settings!$B$8,0)</f>
        <v>0</v>
      </c>
      <c r="Q57" s="36" t="str">
        <f aca="false">IF(B57="","",IF(N(Employees!R57)&lt;=Settings!$B$17,"Y","N"))</f>
        <v/>
      </c>
      <c r="R57" s="28" t="n">
        <f aca="false">IF(Q57="Y",ROUNDUP(M57*Settings!$B$18,0),0)</f>
        <v>0</v>
      </c>
      <c r="S57" s="28" t="n">
        <f aca="false">IF(M57&lt;=0,0,IF(M57&gt;=Settings!$B$26,IF(MONTH(Settings!$B$6)=2,Settings!$B$28,Settings!$B$27),IF(M57&gt;=Settings!$B$24,Settings!$B$25,IF(M57&gt;=Settings!$B$22,Settings!$B$23,0))))</f>
        <v>0</v>
      </c>
      <c r="T57" s="37" t="n">
        <f aca="false">IF(B57="",0,N(Employees!T57))</f>
        <v>0</v>
      </c>
      <c r="U57" s="22"/>
      <c r="V57" s="28" t="n">
        <f aca="false">P57+R57+S57+T57+N(U57)</f>
        <v>0</v>
      </c>
      <c r="W57" s="38" t="n">
        <f aca="false">M57-V57</f>
        <v>0</v>
      </c>
      <c r="X57" s="28" t="n">
        <f aca="false">IF(O57=0,0,ROUND(MIN(O57,Settings!$B$11)*Settings!$B$10,0))</f>
        <v>0</v>
      </c>
      <c r="Y57" s="28" t="n">
        <f aca="false">ROUND(O57*Settings!$B$9,0)-X57</f>
        <v>0</v>
      </c>
      <c r="Z57" s="28" t="n">
        <f aca="false">ROUND(MIN(O57,Settings!$B$11)*Settings!$B$14,0)</f>
        <v>0</v>
      </c>
      <c r="AA57" s="28" t="n">
        <f aca="false">ROUND(O57*Settings!$B$15,0)</f>
        <v>0</v>
      </c>
      <c r="AB57" s="28" t="n">
        <f aca="false">IF(Q57="Y",ROUNDUP(M57*Settings!$B$19,0),0)</f>
        <v>0</v>
      </c>
      <c r="AC57" s="28" t="n">
        <f aca="false">M57+SUM(X57:AB57)</f>
        <v>0</v>
      </c>
    </row>
    <row r="58" customFormat="false" ht="15" hidden="false" customHeight="true" outlineLevel="0" collapsed="false">
      <c r="A58" s="32" t="str">
        <f aca="false">IF(Employees!B58="","",Employees!A58)</f>
        <v/>
      </c>
      <c r="B58" s="32" t="str">
        <f aca="false">IF(Employees!B58="","",Employees!B58)</f>
        <v/>
      </c>
      <c r="C58" s="33" t="str">
        <f aca="false">IF(B58="","",Settings!$B$31)</f>
        <v/>
      </c>
      <c r="D58" s="34"/>
      <c r="E58" s="35" t="str">
        <f aca="false">IF(B58="","",C58-N(D58))</f>
        <v/>
      </c>
      <c r="F58" s="28" t="n">
        <f aca="false">IF(B58="",0,ROUND(N(Employees!L58)*E58/C58,0))</f>
        <v>0</v>
      </c>
      <c r="G58" s="28" t="n">
        <f aca="false">IF(B58="",0,ROUND(N(Employees!M58)*E58/C58,0))</f>
        <v>0</v>
      </c>
      <c r="H58" s="28" t="n">
        <f aca="false">IF(B58="",0,ROUND(N(Employees!N58)*E58/C58,0))</f>
        <v>0</v>
      </c>
      <c r="I58" s="28" t="n">
        <f aca="false">IF(B58="",0,ROUND(N(Employees!O58)*E58/C58,0))</f>
        <v>0</v>
      </c>
      <c r="J58" s="28" t="n">
        <f aca="false">IF(B58="",0,ROUND(N(Employees!P58)*E58/C58,0))</f>
        <v>0</v>
      </c>
      <c r="K58" s="28" t="n">
        <f aca="false">IF(B58="",0,ROUND(N(Employees!Q58)*E58/C58,0))</f>
        <v>0</v>
      </c>
      <c r="L58" s="22"/>
      <c r="M58" s="28" t="n">
        <f aca="false">SUM(F58:L58)</f>
        <v>0</v>
      </c>
      <c r="N58" s="28" t="n">
        <f aca="false">IF(M58=0,0,F58+G58+MAX(0,(M58-F58-G58)-0.5*M58))</f>
        <v>0</v>
      </c>
      <c r="O58" s="28" t="n">
        <f aca="false">IF(UPPER(Employees!S58)&lt;&gt;"Y",0,IF(Settings!$B$12="Y",MIN(IF(Settings!$B$13="Code wages",N58,F58+G58),Settings!$B$11),IF(Settings!$B$13="Code wages",N58,F58+G58)))</f>
        <v>0</v>
      </c>
      <c r="P58" s="28" t="n">
        <f aca="false">ROUND(O58*Settings!$B$8,0)</f>
        <v>0</v>
      </c>
      <c r="Q58" s="36" t="str">
        <f aca="false">IF(B58="","",IF(N(Employees!R58)&lt;=Settings!$B$17,"Y","N"))</f>
        <v/>
      </c>
      <c r="R58" s="28" t="n">
        <f aca="false">IF(Q58="Y",ROUNDUP(M58*Settings!$B$18,0),0)</f>
        <v>0</v>
      </c>
      <c r="S58" s="28" t="n">
        <f aca="false">IF(M58&lt;=0,0,IF(M58&gt;=Settings!$B$26,IF(MONTH(Settings!$B$6)=2,Settings!$B$28,Settings!$B$27),IF(M58&gt;=Settings!$B$24,Settings!$B$25,IF(M58&gt;=Settings!$B$22,Settings!$B$23,0))))</f>
        <v>0</v>
      </c>
      <c r="T58" s="37" t="n">
        <f aca="false">IF(B58="",0,N(Employees!T58))</f>
        <v>0</v>
      </c>
      <c r="U58" s="22"/>
      <c r="V58" s="28" t="n">
        <f aca="false">P58+R58+S58+T58+N(U58)</f>
        <v>0</v>
      </c>
      <c r="W58" s="38" t="n">
        <f aca="false">M58-V58</f>
        <v>0</v>
      </c>
      <c r="X58" s="28" t="n">
        <f aca="false">IF(O58=0,0,ROUND(MIN(O58,Settings!$B$11)*Settings!$B$10,0))</f>
        <v>0</v>
      </c>
      <c r="Y58" s="28" t="n">
        <f aca="false">ROUND(O58*Settings!$B$9,0)-X58</f>
        <v>0</v>
      </c>
      <c r="Z58" s="28" t="n">
        <f aca="false">ROUND(MIN(O58,Settings!$B$11)*Settings!$B$14,0)</f>
        <v>0</v>
      </c>
      <c r="AA58" s="28" t="n">
        <f aca="false">ROUND(O58*Settings!$B$15,0)</f>
        <v>0</v>
      </c>
      <c r="AB58" s="28" t="n">
        <f aca="false">IF(Q58="Y",ROUNDUP(M58*Settings!$B$19,0),0)</f>
        <v>0</v>
      </c>
      <c r="AC58" s="28" t="n">
        <f aca="false">M58+SUM(X58:AB58)</f>
        <v>0</v>
      </c>
    </row>
    <row r="59" customFormat="false" ht="15" hidden="false" customHeight="true" outlineLevel="0" collapsed="false">
      <c r="A59" s="32" t="str">
        <f aca="false">IF(Employees!B59="","",Employees!A59)</f>
        <v/>
      </c>
      <c r="B59" s="32" t="str">
        <f aca="false">IF(Employees!B59="","",Employees!B59)</f>
        <v/>
      </c>
      <c r="C59" s="33" t="str">
        <f aca="false">IF(B59="","",Settings!$B$31)</f>
        <v/>
      </c>
      <c r="D59" s="34"/>
      <c r="E59" s="35" t="str">
        <f aca="false">IF(B59="","",C59-N(D59))</f>
        <v/>
      </c>
      <c r="F59" s="28" t="n">
        <f aca="false">IF(B59="",0,ROUND(N(Employees!L59)*E59/C59,0))</f>
        <v>0</v>
      </c>
      <c r="G59" s="28" t="n">
        <f aca="false">IF(B59="",0,ROUND(N(Employees!M59)*E59/C59,0))</f>
        <v>0</v>
      </c>
      <c r="H59" s="28" t="n">
        <f aca="false">IF(B59="",0,ROUND(N(Employees!N59)*E59/C59,0))</f>
        <v>0</v>
      </c>
      <c r="I59" s="28" t="n">
        <f aca="false">IF(B59="",0,ROUND(N(Employees!O59)*E59/C59,0))</f>
        <v>0</v>
      </c>
      <c r="J59" s="28" t="n">
        <f aca="false">IF(B59="",0,ROUND(N(Employees!P59)*E59/C59,0))</f>
        <v>0</v>
      </c>
      <c r="K59" s="28" t="n">
        <f aca="false">IF(B59="",0,ROUND(N(Employees!Q59)*E59/C59,0))</f>
        <v>0</v>
      </c>
      <c r="L59" s="22"/>
      <c r="M59" s="28" t="n">
        <f aca="false">SUM(F59:L59)</f>
        <v>0</v>
      </c>
      <c r="N59" s="28" t="n">
        <f aca="false">IF(M59=0,0,F59+G59+MAX(0,(M59-F59-G59)-0.5*M59))</f>
        <v>0</v>
      </c>
      <c r="O59" s="28" t="n">
        <f aca="false">IF(UPPER(Employees!S59)&lt;&gt;"Y",0,IF(Settings!$B$12="Y",MIN(IF(Settings!$B$13="Code wages",N59,F59+G59),Settings!$B$11),IF(Settings!$B$13="Code wages",N59,F59+G59)))</f>
        <v>0</v>
      </c>
      <c r="P59" s="28" t="n">
        <f aca="false">ROUND(O59*Settings!$B$8,0)</f>
        <v>0</v>
      </c>
      <c r="Q59" s="36" t="str">
        <f aca="false">IF(B59="","",IF(N(Employees!R59)&lt;=Settings!$B$17,"Y","N"))</f>
        <v/>
      </c>
      <c r="R59" s="28" t="n">
        <f aca="false">IF(Q59="Y",ROUNDUP(M59*Settings!$B$18,0),0)</f>
        <v>0</v>
      </c>
      <c r="S59" s="28" t="n">
        <f aca="false">IF(M59&lt;=0,0,IF(M59&gt;=Settings!$B$26,IF(MONTH(Settings!$B$6)=2,Settings!$B$28,Settings!$B$27),IF(M59&gt;=Settings!$B$24,Settings!$B$25,IF(M59&gt;=Settings!$B$22,Settings!$B$23,0))))</f>
        <v>0</v>
      </c>
      <c r="T59" s="37" t="n">
        <f aca="false">IF(B59="",0,N(Employees!T59))</f>
        <v>0</v>
      </c>
      <c r="U59" s="22"/>
      <c r="V59" s="28" t="n">
        <f aca="false">P59+R59+S59+T59+N(U59)</f>
        <v>0</v>
      </c>
      <c r="W59" s="38" t="n">
        <f aca="false">M59-V59</f>
        <v>0</v>
      </c>
      <c r="X59" s="28" t="n">
        <f aca="false">IF(O59=0,0,ROUND(MIN(O59,Settings!$B$11)*Settings!$B$10,0))</f>
        <v>0</v>
      </c>
      <c r="Y59" s="28" t="n">
        <f aca="false">ROUND(O59*Settings!$B$9,0)-X59</f>
        <v>0</v>
      </c>
      <c r="Z59" s="28" t="n">
        <f aca="false">ROUND(MIN(O59,Settings!$B$11)*Settings!$B$14,0)</f>
        <v>0</v>
      </c>
      <c r="AA59" s="28" t="n">
        <f aca="false">ROUND(O59*Settings!$B$15,0)</f>
        <v>0</v>
      </c>
      <c r="AB59" s="28" t="n">
        <f aca="false">IF(Q59="Y",ROUNDUP(M59*Settings!$B$19,0),0)</f>
        <v>0</v>
      </c>
      <c r="AC59" s="28" t="n">
        <f aca="false">M59+SUM(X59:AB59)</f>
        <v>0</v>
      </c>
    </row>
    <row r="60" customFormat="false" ht="15" hidden="false" customHeight="true" outlineLevel="0" collapsed="false">
      <c r="A60" s="32" t="str">
        <f aca="false">IF(Employees!B60="","",Employees!A60)</f>
        <v/>
      </c>
      <c r="B60" s="32" t="str">
        <f aca="false">IF(Employees!B60="","",Employees!B60)</f>
        <v/>
      </c>
      <c r="C60" s="33" t="str">
        <f aca="false">IF(B60="","",Settings!$B$31)</f>
        <v/>
      </c>
      <c r="D60" s="34"/>
      <c r="E60" s="35" t="str">
        <f aca="false">IF(B60="","",C60-N(D60))</f>
        <v/>
      </c>
      <c r="F60" s="28" t="n">
        <f aca="false">IF(B60="",0,ROUND(N(Employees!L60)*E60/C60,0))</f>
        <v>0</v>
      </c>
      <c r="G60" s="28" t="n">
        <f aca="false">IF(B60="",0,ROUND(N(Employees!M60)*E60/C60,0))</f>
        <v>0</v>
      </c>
      <c r="H60" s="28" t="n">
        <f aca="false">IF(B60="",0,ROUND(N(Employees!N60)*E60/C60,0))</f>
        <v>0</v>
      </c>
      <c r="I60" s="28" t="n">
        <f aca="false">IF(B60="",0,ROUND(N(Employees!O60)*E60/C60,0))</f>
        <v>0</v>
      </c>
      <c r="J60" s="28" t="n">
        <f aca="false">IF(B60="",0,ROUND(N(Employees!P60)*E60/C60,0))</f>
        <v>0</v>
      </c>
      <c r="K60" s="28" t="n">
        <f aca="false">IF(B60="",0,ROUND(N(Employees!Q60)*E60/C60,0))</f>
        <v>0</v>
      </c>
      <c r="L60" s="22"/>
      <c r="M60" s="28" t="n">
        <f aca="false">SUM(F60:L60)</f>
        <v>0</v>
      </c>
      <c r="N60" s="28" t="n">
        <f aca="false">IF(M60=0,0,F60+G60+MAX(0,(M60-F60-G60)-0.5*M60))</f>
        <v>0</v>
      </c>
      <c r="O60" s="28" t="n">
        <f aca="false">IF(UPPER(Employees!S60)&lt;&gt;"Y",0,IF(Settings!$B$12="Y",MIN(IF(Settings!$B$13="Code wages",N60,F60+G60),Settings!$B$11),IF(Settings!$B$13="Code wages",N60,F60+G60)))</f>
        <v>0</v>
      </c>
      <c r="P60" s="28" t="n">
        <f aca="false">ROUND(O60*Settings!$B$8,0)</f>
        <v>0</v>
      </c>
      <c r="Q60" s="36" t="str">
        <f aca="false">IF(B60="","",IF(N(Employees!R60)&lt;=Settings!$B$17,"Y","N"))</f>
        <v/>
      </c>
      <c r="R60" s="28" t="n">
        <f aca="false">IF(Q60="Y",ROUNDUP(M60*Settings!$B$18,0),0)</f>
        <v>0</v>
      </c>
      <c r="S60" s="28" t="n">
        <f aca="false">IF(M60&lt;=0,0,IF(M60&gt;=Settings!$B$26,IF(MONTH(Settings!$B$6)=2,Settings!$B$28,Settings!$B$27),IF(M60&gt;=Settings!$B$24,Settings!$B$25,IF(M60&gt;=Settings!$B$22,Settings!$B$23,0))))</f>
        <v>0</v>
      </c>
      <c r="T60" s="37" t="n">
        <f aca="false">IF(B60="",0,N(Employees!T60))</f>
        <v>0</v>
      </c>
      <c r="U60" s="22"/>
      <c r="V60" s="28" t="n">
        <f aca="false">P60+R60+S60+T60+N(U60)</f>
        <v>0</v>
      </c>
      <c r="W60" s="38" t="n">
        <f aca="false">M60-V60</f>
        <v>0</v>
      </c>
      <c r="X60" s="28" t="n">
        <f aca="false">IF(O60=0,0,ROUND(MIN(O60,Settings!$B$11)*Settings!$B$10,0))</f>
        <v>0</v>
      </c>
      <c r="Y60" s="28" t="n">
        <f aca="false">ROUND(O60*Settings!$B$9,0)-X60</f>
        <v>0</v>
      </c>
      <c r="Z60" s="28" t="n">
        <f aca="false">ROUND(MIN(O60,Settings!$B$11)*Settings!$B$14,0)</f>
        <v>0</v>
      </c>
      <c r="AA60" s="28" t="n">
        <f aca="false">ROUND(O60*Settings!$B$15,0)</f>
        <v>0</v>
      </c>
      <c r="AB60" s="28" t="n">
        <f aca="false">IF(Q60="Y",ROUNDUP(M60*Settings!$B$19,0),0)</f>
        <v>0</v>
      </c>
      <c r="AC60" s="28" t="n">
        <f aca="false">M60+SUM(X60:AB60)</f>
        <v>0</v>
      </c>
    </row>
    <row r="61" customFormat="false" ht="15" hidden="false" customHeight="true" outlineLevel="0" collapsed="false">
      <c r="A61" s="32" t="str">
        <f aca="false">IF(Employees!B61="","",Employees!A61)</f>
        <v/>
      </c>
      <c r="B61" s="32" t="str">
        <f aca="false">IF(Employees!B61="","",Employees!B61)</f>
        <v/>
      </c>
      <c r="C61" s="33" t="str">
        <f aca="false">IF(B61="","",Settings!$B$31)</f>
        <v/>
      </c>
      <c r="D61" s="34"/>
      <c r="E61" s="35" t="str">
        <f aca="false">IF(B61="","",C61-N(D61))</f>
        <v/>
      </c>
      <c r="F61" s="28" t="n">
        <f aca="false">IF(B61="",0,ROUND(N(Employees!L61)*E61/C61,0))</f>
        <v>0</v>
      </c>
      <c r="G61" s="28" t="n">
        <f aca="false">IF(B61="",0,ROUND(N(Employees!M61)*E61/C61,0))</f>
        <v>0</v>
      </c>
      <c r="H61" s="28" t="n">
        <f aca="false">IF(B61="",0,ROUND(N(Employees!N61)*E61/C61,0))</f>
        <v>0</v>
      </c>
      <c r="I61" s="28" t="n">
        <f aca="false">IF(B61="",0,ROUND(N(Employees!O61)*E61/C61,0))</f>
        <v>0</v>
      </c>
      <c r="J61" s="28" t="n">
        <f aca="false">IF(B61="",0,ROUND(N(Employees!P61)*E61/C61,0))</f>
        <v>0</v>
      </c>
      <c r="K61" s="28" t="n">
        <f aca="false">IF(B61="",0,ROUND(N(Employees!Q61)*E61/C61,0))</f>
        <v>0</v>
      </c>
      <c r="L61" s="22"/>
      <c r="M61" s="28" t="n">
        <f aca="false">SUM(F61:L61)</f>
        <v>0</v>
      </c>
      <c r="N61" s="28" t="n">
        <f aca="false">IF(M61=0,0,F61+G61+MAX(0,(M61-F61-G61)-0.5*M61))</f>
        <v>0</v>
      </c>
      <c r="O61" s="28" t="n">
        <f aca="false">IF(UPPER(Employees!S61)&lt;&gt;"Y",0,IF(Settings!$B$12="Y",MIN(IF(Settings!$B$13="Code wages",N61,F61+G61),Settings!$B$11),IF(Settings!$B$13="Code wages",N61,F61+G61)))</f>
        <v>0</v>
      </c>
      <c r="P61" s="28" t="n">
        <f aca="false">ROUND(O61*Settings!$B$8,0)</f>
        <v>0</v>
      </c>
      <c r="Q61" s="36" t="str">
        <f aca="false">IF(B61="","",IF(N(Employees!R61)&lt;=Settings!$B$17,"Y","N"))</f>
        <v/>
      </c>
      <c r="R61" s="28" t="n">
        <f aca="false">IF(Q61="Y",ROUNDUP(M61*Settings!$B$18,0),0)</f>
        <v>0</v>
      </c>
      <c r="S61" s="28" t="n">
        <f aca="false">IF(M61&lt;=0,0,IF(M61&gt;=Settings!$B$26,IF(MONTH(Settings!$B$6)=2,Settings!$B$28,Settings!$B$27),IF(M61&gt;=Settings!$B$24,Settings!$B$25,IF(M61&gt;=Settings!$B$22,Settings!$B$23,0))))</f>
        <v>0</v>
      </c>
      <c r="T61" s="37" t="n">
        <f aca="false">IF(B61="",0,N(Employees!T61))</f>
        <v>0</v>
      </c>
      <c r="U61" s="22"/>
      <c r="V61" s="28" t="n">
        <f aca="false">P61+R61+S61+T61+N(U61)</f>
        <v>0</v>
      </c>
      <c r="W61" s="38" t="n">
        <f aca="false">M61-V61</f>
        <v>0</v>
      </c>
      <c r="X61" s="28" t="n">
        <f aca="false">IF(O61=0,0,ROUND(MIN(O61,Settings!$B$11)*Settings!$B$10,0))</f>
        <v>0</v>
      </c>
      <c r="Y61" s="28" t="n">
        <f aca="false">ROUND(O61*Settings!$B$9,0)-X61</f>
        <v>0</v>
      </c>
      <c r="Z61" s="28" t="n">
        <f aca="false">ROUND(MIN(O61,Settings!$B$11)*Settings!$B$14,0)</f>
        <v>0</v>
      </c>
      <c r="AA61" s="28" t="n">
        <f aca="false">ROUND(O61*Settings!$B$15,0)</f>
        <v>0</v>
      </c>
      <c r="AB61" s="28" t="n">
        <f aca="false">IF(Q61="Y",ROUNDUP(M61*Settings!$B$19,0),0)</f>
        <v>0</v>
      </c>
      <c r="AC61" s="28" t="n">
        <f aca="false">M61+SUM(X61:AB61)</f>
        <v>0</v>
      </c>
    </row>
    <row r="62" customFormat="false" ht="15" hidden="false" customHeight="true" outlineLevel="0" collapsed="false">
      <c r="A62" s="32" t="str">
        <f aca="false">IF(Employees!B62="","",Employees!A62)</f>
        <v/>
      </c>
      <c r="B62" s="32" t="str">
        <f aca="false">IF(Employees!B62="","",Employees!B62)</f>
        <v/>
      </c>
      <c r="C62" s="33" t="str">
        <f aca="false">IF(B62="","",Settings!$B$31)</f>
        <v/>
      </c>
      <c r="D62" s="34"/>
      <c r="E62" s="35" t="str">
        <f aca="false">IF(B62="","",C62-N(D62))</f>
        <v/>
      </c>
      <c r="F62" s="28" t="n">
        <f aca="false">IF(B62="",0,ROUND(N(Employees!L62)*E62/C62,0))</f>
        <v>0</v>
      </c>
      <c r="G62" s="28" t="n">
        <f aca="false">IF(B62="",0,ROUND(N(Employees!M62)*E62/C62,0))</f>
        <v>0</v>
      </c>
      <c r="H62" s="28" t="n">
        <f aca="false">IF(B62="",0,ROUND(N(Employees!N62)*E62/C62,0))</f>
        <v>0</v>
      </c>
      <c r="I62" s="28" t="n">
        <f aca="false">IF(B62="",0,ROUND(N(Employees!O62)*E62/C62,0))</f>
        <v>0</v>
      </c>
      <c r="J62" s="28" t="n">
        <f aca="false">IF(B62="",0,ROUND(N(Employees!P62)*E62/C62,0))</f>
        <v>0</v>
      </c>
      <c r="K62" s="28" t="n">
        <f aca="false">IF(B62="",0,ROUND(N(Employees!Q62)*E62/C62,0))</f>
        <v>0</v>
      </c>
      <c r="L62" s="22"/>
      <c r="M62" s="28" t="n">
        <f aca="false">SUM(F62:L62)</f>
        <v>0</v>
      </c>
      <c r="N62" s="28" t="n">
        <f aca="false">IF(M62=0,0,F62+G62+MAX(0,(M62-F62-G62)-0.5*M62))</f>
        <v>0</v>
      </c>
      <c r="O62" s="28" t="n">
        <f aca="false">IF(UPPER(Employees!S62)&lt;&gt;"Y",0,IF(Settings!$B$12="Y",MIN(IF(Settings!$B$13="Code wages",N62,F62+G62),Settings!$B$11),IF(Settings!$B$13="Code wages",N62,F62+G62)))</f>
        <v>0</v>
      </c>
      <c r="P62" s="28" t="n">
        <f aca="false">ROUND(O62*Settings!$B$8,0)</f>
        <v>0</v>
      </c>
      <c r="Q62" s="36" t="str">
        <f aca="false">IF(B62="","",IF(N(Employees!R62)&lt;=Settings!$B$17,"Y","N"))</f>
        <v/>
      </c>
      <c r="R62" s="28" t="n">
        <f aca="false">IF(Q62="Y",ROUNDUP(M62*Settings!$B$18,0),0)</f>
        <v>0</v>
      </c>
      <c r="S62" s="28" t="n">
        <f aca="false">IF(M62&lt;=0,0,IF(M62&gt;=Settings!$B$26,IF(MONTH(Settings!$B$6)=2,Settings!$B$28,Settings!$B$27),IF(M62&gt;=Settings!$B$24,Settings!$B$25,IF(M62&gt;=Settings!$B$22,Settings!$B$23,0))))</f>
        <v>0</v>
      </c>
      <c r="T62" s="37" t="n">
        <f aca="false">IF(B62="",0,N(Employees!T62))</f>
        <v>0</v>
      </c>
      <c r="U62" s="22"/>
      <c r="V62" s="28" t="n">
        <f aca="false">P62+R62+S62+T62+N(U62)</f>
        <v>0</v>
      </c>
      <c r="W62" s="38" t="n">
        <f aca="false">M62-V62</f>
        <v>0</v>
      </c>
      <c r="X62" s="28" t="n">
        <f aca="false">IF(O62=0,0,ROUND(MIN(O62,Settings!$B$11)*Settings!$B$10,0))</f>
        <v>0</v>
      </c>
      <c r="Y62" s="28" t="n">
        <f aca="false">ROUND(O62*Settings!$B$9,0)-X62</f>
        <v>0</v>
      </c>
      <c r="Z62" s="28" t="n">
        <f aca="false">ROUND(MIN(O62,Settings!$B$11)*Settings!$B$14,0)</f>
        <v>0</v>
      </c>
      <c r="AA62" s="28" t="n">
        <f aca="false">ROUND(O62*Settings!$B$15,0)</f>
        <v>0</v>
      </c>
      <c r="AB62" s="28" t="n">
        <f aca="false">IF(Q62="Y",ROUNDUP(M62*Settings!$B$19,0),0)</f>
        <v>0</v>
      </c>
      <c r="AC62" s="28" t="n">
        <f aca="false">M62+SUM(X62:AB62)</f>
        <v>0</v>
      </c>
    </row>
    <row r="63" customFormat="false" ht="15" hidden="false" customHeight="true" outlineLevel="0" collapsed="false">
      <c r="A63" s="32" t="str">
        <f aca="false">IF(Employees!B63="","",Employees!A63)</f>
        <v/>
      </c>
      <c r="B63" s="32" t="str">
        <f aca="false">IF(Employees!B63="","",Employees!B63)</f>
        <v/>
      </c>
      <c r="C63" s="33" t="str">
        <f aca="false">IF(B63="","",Settings!$B$31)</f>
        <v/>
      </c>
      <c r="D63" s="34"/>
      <c r="E63" s="35" t="str">
        <f aca="false">IF(B63="","",C63-N(D63))</f>
        <v/>
      </c>
      <c r="F63" s="28" t="n">
        <f aca="false">IF(B63="",0,ROUND(N(Employees!L63)*E63/C63,0))</f>
        <v>0</v>
      </c>
      <c r="G63" s="28" t="n">
        <f aca="false">IF(B63="",0,ROUND(N(Employees!M63)*E63/C63,0))</f>
        <v>0</v>
      </c>
      <c r="H63" s="28" t="n">
        <f aca="false">IF(B63="",0,ROUND(N(Employees!N63)*E63/C63,0))</f>
        <v>0</v>
      </c>
      <c r="I63" s="28" t="n">
        <f aca="false">IF(B63="",0,ROUND(N(Employees!O63)*E63/C63,0))</f>
        <v>0</v>
      </c>
      <c r="J63" s="28" t="n">
        <f aca="false">IF(B63="",0,ROUND(N(Employees!P63)*E63/C63,0))</f>
        <v>0</v>
      </c>
      <c r="K63" s="28" t="n">
        <f aca="false">IF(B63="",0,ROUND(N(Employees!Q63)*E63/C63,0))</f>
        <v>0</v>
      </c>
      <c r="L63" s="22"/>
      <c r="M63" s="28" t="n">
        <f aca="false">SUM(F63:L63)</f>
        <v>0</v>
      </c>
      <c r="N63" s="28" t="n">
        <f aca="false">IF(M63=0,0,F63+G63+MAX(0,(M63-F63-G63)-0.5*M63))</f>
        <v>0</v>
      </c>
      <c r="O63" s="28" t="n">
        <f aca="false">IF(UPPER(Employees!S63)&lt;&gt;"Y",0,IF(Settings!$B$12="Y",MIN(IF(Settings!$B$13="Code wages",N63,F63+G63),Settings!$B$11),IF(Settings!$B$13="Code wages",N63,F63+G63)))</f>
        <v>0</v>
      </c>
      <c r="P63" s="28" t="n">
        <f aca="false">ROUND(O63*Settings!$B$8,0)</f>
        <v>0</v>
      </c>
      <c r="Q63" s="36" t="str">
        <f aca="false">IF(B63="","",IF(N(Employees!R63)&lt;=Settings!$B$17,"Y","N"))</f>
        <v/>
      </c>
      <c r="R63" s="28" t="n">
        <f aca="false">IF(Q63="Y",ROUNDUP(M63*Settings!$B$18,0),0)</f>
        <v>0</v>
      </c>
      <c r="S63" s="28" t="n">
        <f aca="false">IF(M63&lt;=0,0,IF(M63&gt;=Settings!$B$26,IF(MONTH(Settings!$B$6)=2,Settings!$B$28,Settings!$B$27),IF(M63&gt;=Settings!$B$24,Settings!$B$25,IF(M63&gt;=Settings!$B$22,Settings!$B$23,0))))</f>
        <v>0</v>
      </c>
      <c r="T63" s="37" t="n">
        <f aca="false">IF(B63="",0,N(Employees!T63))</f>
        <v>0</v>
      </c>
      <c r="U63" s="22"/>
      <c r="V63" s="28" t="n">
        <f aca="false">P63+R63+S63+T63+N(U63)</f>
        <v>0</v>
      </c>
      <c r="W63" s="38" t="n">
        <f aca="false">M63-V63</f>
        <v>0</v>
      </c>
      <c r="X63" s="28" t="n">
        <f aca="false">IF(O63=0,0,ROUND(MIN(O63,Settings!$B$11)*Settings!$B$10,0))</f>
        <v>0</v>
      </c>
      <c r="Y63" s="28" t="n">
        <f aca="false">ROUND(O63*Settings!$B$9,0)-X63</f>
        <v>0</v>
      </c>
      <c r="Z63" s="28" t="n">
        <f aca="false">ROUND(MIN(O63,Settings!$B$11)*Settings!$B$14,0)</f>
        <v>0</v>
      </c>
      <c r="AA63" s="28" t="n">
        <f aca="false">ROUND(O63*Settings!$B$15,0)</f>
        <v>0</v>
      </c>
      <c r="AB63" s="28" t="n">
        <f aca="false">IF(Q63="Y",ROUNDUP(M63*Settings!$B$19,0),0)</f>
        <v>0</v>
      </c>
      <c r="AC63" s="28" t="n">
        <f aca="false">M63+SUM(X63:AB63)</f>
        <v>0</v>
      </c>
    </row>
    <row r="64" customFormat="false" ht="15" hidden="false" customHeight="true" outlineLevel="0" collapsed="false">
      <c r="A64" s="32" t="str">
        <f aca="false">IF(Employees!B64="","",Employees!A64)</f>
        <v/>
      </c>
      <c r="B64" s="32" t="str">
        <f aca="false">IF(Employees!B64="","",Employees!B64)</f>
        <v/>
      </c>
      <c r="C64" s="33" t="str">
        <f aca="false">IF(B64="","",Settings!$B$31)</f>
        <v/>
      </c>
      <c r="D64" s="34"/>
      <c r="E64" s="35" t="str">
        <f aca="false">IF(B64="","",C64-N(D64))</f>
        <v/>
      </c>
      <c r="F64" s="28" t="n">
        <f aca="false">IF(B64="",0,ROUND(N(Employees!L64)*E64/C64,0))</f>
        <v>0</v>
      </c>
      <c r="G64" s="28" t="n">
        <f aca="false">IF(B64="",0,ROUND(N(Employees!M64)*E64/C64,0))</f>
        <v>0</v>
      </c>
      <c r="H64" s="28" t="n">
        <f aca="false">IF(B64="",0,ROUND(N(Employees!N64)*E64/C64,0))</f>
        <v>0</v>
      </c>
      <c r="I64" s="28" t="n">
        <f aca="false">IF(B64="",0,ROUND(N(Employees!O64)*E64/C64,0))</f>
        <v>0</v>
      </c>
      <c r="J64" s="28" t="n">
        <f aca="false">IF(B64="",0,ROUND(N(Employees!P64)*E64/C64,0))</f>
        <v>0</v>
      </c>
      <c r="K64" s="28" t="n">
        <f aca="false">IF(B64="",0,ROUND(N(Employees!Q64)*E64/C64,0))</f>
        <v>0</v>
      </c>
      <c r="L64" s="22"/>
      <c r="M64" s="28" t="n">
        <f aca="false">SUM(F64:L64)</f>
        <v>0</v>
      </c>
      <c r="N64" s="28" t="n">
        <f aca="false">IF(M64=0,0,F64+G64+MAX(0,(M64-F64-G64)-0.5*M64))</f>
        <v>0</v>
      </c>
      <c r="O64" s="28" t="n">
        <f aca="false">IF(UPPER(Employees!S64)&lt;&gt;"Y",0,IF(Settings!$B$12="Y",MIN(IF(Settings!$B$13="Code wages",N64,F64+G64),Settings!$B$11),IF(Settings!$B$13="Code wages",N64,F64+G64)))</f>
        <v>0</v>
      </c>
      <c r="P64" s="28" t="n">
        <f aca="false">ROUND(O64*Settings!$B$8,0)</f>
        <v>0</v>
      </c>
      <c r="Q64" s="36" t="str">
        <f aca="false">IF(B64="","",IF(N(Employees!R64)&lt;=Settings!$B$17,"Y","N"))</f>
        <v/>
      </c>
      <c r="R64" s="28" t="n">
        <f aca="false">IF(Q64="Y",ROUNDUP(M64*Settings!$B$18,0),0)</f>
        <v>0</v>
      </c>
      <c r="S64" s="28" t="n">
        <f aca="false">IF(M64&lt;=0,0,IF(M64&gt;=Settings!$B$26,IF(MONTH(Settings!$B$6)=2,Settings!$B$28,Settings!$B$27),IF(M64&gt;=Settings!$B$24,Settings!$B$25,IF(M64&gt;=Settings!$B$22,Settings!$B$23,0))))</f>
        <v>0</v>
      </c>
      <c r="T64" s="37" t="n">
        <f aca="false">IF(B64="",0,N(Employees!T64))</f>
        <v>0</v>
      </c>
      <c r="U64" s="22"/>
      <c r="V64" s="28" t="n">
        <f aca="false">P64+R64+S64+T64+N(U64)</f>
        <v>0</v>
      </c>
      <c r="W64" s="38" t="n">
        <f aca="false">M64-V64</f>
        <v>0</v>
      </c>
      <c r="X64" s="28" t="n">
        <f aca="false">IF(O64=0,0,ROUND(MIN(O64,Settings!$B$11)*Settings!$B$10,0))</f>
        <v>0</v>
      </c>
      <c r="Y64" s="28" t="n">
        <f aca="false">ROUND(O64*Settings!$B$9,0)-X64</f>
        <v>0</v>
      </c>
      <c r="Z64" s="28" t="n">
        <f aca="false">ROUND(MIN(O64,Settings!$B$11)*Settings!$B$14,0)</f>
        <v>0</v>
      </c>
      <c r="AA64" s="28" t="n">
        <f aca="false">ROUND(O64*Settings!$B$15,0)</f>
        <v>0</v>
      </c>
      <c r="AB64" s="28" t="n">
        <f aca="false">IF(Q64="Y",ROUNDUP(M64*Settings!$B$19,0),0)</f>
        <v>0</v>
      </c>
      <c r="AC64" s="28" t="n">
        <f aca="false">M64+SUM(X64:AB64)</f>
        <v>0</v>
      </c>
    </row>
    <row r="65" customFormat="false" ht="15" hidden="false" customHeight="true" outlineLevel="0" collapsed="false">
      <c r="A65" s="32" t="str">
        <f aca="false">IF(Employees!B65="","",Employees!A65)</f>
        <v/>
      </c>
      <c r="B65" s="32" t="str">
        <f aca="false">IF(Employees!B65="","",Employees!B65)</f>
        <v/>
      </c>
      <c r="C65" s="33" t="str">
        <f aca="false">IF(B65="","",Settings!$B$31)</f>
        <v/>
      </c>
      <c r="D65" s="34"/>
      <c r="E65" s="35" t="str">
        <f aca="false">IF(B65="","",C65-N(D65))</f>
        <v/>
      </c>
      <c r="F65" s="28" t="n">
        <f aca="false">IF(B65="",0,ROUND(N(Employees!L65)*E65/C65,0))</f>
        <v>0</v>
      </c>
      <c r="G65" s="28" t="n">
        <f aca="false">IF(B65="",0,ROUND(N(Employees!M65)*E65/C65,0))</f>
        <v>0</v>
      </c>
      <c r="H65" s="28" t="n">
        <f aca="false">IF(B65="",0,ROUND(N(Employees!N65)*E65/C65,0))</f>
        <v>0</v>
      </c>
      <c r="I65" s="28" t="n">
        <f aca="false">IF(B65="",0,ROUND(N(Employees!O65)*E65/C65,0))</f>
        <v>0</v>
      </c>
      <c r="J65" s="28" t="n">
        <f aca="false">IF(B65="",0,ROUND(N(Employees!P65)*E65/C65,0))</f>
        <v>0</v>
      </c>
      <c r="K65" s="28" t="n">
        <f aca="false">IF(B65="",0,ROUND(N(Employees!Q65)*E65/C65,0))</f>
        <v>0</v>
      </c>
      <c r="L65" s="22"/>
      <c r="M65" s="28" t="n">
        <f aca="false">SUM(F65:L65)</f>
        <v>0</v>
      </c>
      <c r="N65" s="28" t="n">
        <f aca="false">IF(M65=0,0,F65+G65+MAX(0,(M65-F65-G65)-0.5*M65))</f>
        <v>0</v>
      </c>
      <c r="O65" s="28" t="n">
        <f aca="false">IF(UPPER(Employees!S65)&lt;&gt;"Y",0,IF(Settings!$B$12="Y",MIN(IF(Settings!$B$13="Code wages",N65,F65+G65),Settings!$B$11),IF(Settings!$B$13="Code wages",N65,F65+G65)))</f>
        <v>0</v>
      </c>
      <c r="P65" s="28" t="n">
        <f aca="false">ROUND(O65*Settings!$B$8,0)</f>
        <v>0</v>
      </c>
      <c r="Q65" s="36" t="str">
        <f aca="false">IF(B65="","",IF(N(Employees!R65)&lt;=Settings!$B$17,"Y","N"))</f>
        <v/>
      </c>
      <c r="R65" s="28" t="n">
        <f aca="false">IF(Q65="Y",ROUNDUP(M65*Settings!$B$18,0),0)</f>
        <v>0</v>
      </c>
      <c r="S65" s="28" t="n">
        <f aca="false">IF(M65&lt;=0,0,IF(M65&gt;=Settings!$B$26,IF(MONTH(Settings!$B$6)=2,Settings!$B$28,Settings!$B$27),IF(M65&gt;=Settings!$B$24,Settings!$B$25,IF(M65&gt;=Settings!$B$22,Settings!$B$23,0))))</f>
        <v>0</v>
      </c>
      <c r="T65" s="37" t="n">
        <f aca="false">IF(B65="",0,N(Employees!T65))</f>
        <v>0</v>
      </c>
      <c r="U65" s="22"/>
      <c r="V65" s="28" t="n">
        <f aca="false">P65+R65+S65+T65+N(U65)</f>
        <v>0</v>
      </c>
      <c r="W65" s="38" t="n">
        <f aca="false">M65-V65</f>
        <v>0</v>
      </c>
      <c r="X65" s="28" t="n">
        <f aca="false">IF(O65=0,0,ROUND(MIN(O65,Settings!$B$11)*Settings!$B$10,0))</f>
        <v>0</v>
      </c>
      <c r="Y65" s="28" t="n">
        <f aca="false">ROUND(O65*Settings!$B$9,0)-X65</f>
        <v>0</v>
      </c>
      <c r="Z65" s="28" t="n">
        <f aca="false">ROUND(MIN(O65,Settings!$B$11)*Settings!$B$14,0)</f>
        <v>0</v>
      </c>
      <c r="AA65" s="28" t="n">
        <f aca="false">ROUND(O65*Settings!$B$15,0)</f>
        <v>0</v>
      </c>
      <c r="AB65" s="28" t="n">
        <f aca="false">IF(Q65="Y",ROUNDUP(M65*Settings!$B$19,0),0)</f>
        <v>0</v>
      </c>
      <c r="AC65" s="28" t="n">
        <f aca="false">M65+SUM(X65:AB65)</f>
        <v>0</v>
      </c>
    </row>
    <row r="66" customFormat="false" ht="15" hidden="false" customHeight="true" outlineLevel="0" collapsed="false">
      <c r="A66" s="32" t="str">
        <f aca="false">IF(Employees!B66="","",Employees!A66)</f>
        <v/>
      </c>
      <c r="B66" s="32" t="str">
        <f aca="false">IF(Employees!B66="","",Employees!B66)</f>
        <v/>
      </c>
      <c r="C66" s="33" t="str">
        <f aca="false">IF(B66="","",Settings!$B$31)</f>
        <v/>
      </c>
      <c r="D66" s="34"/>
      <c r="E66" s="35" t="str">
        <f aca="false">IF(B66="","",C66-N(D66))</f>
        <v/>
      </c>
      <c r="F66" s="28" t="n">
        <f aca="false">IF(B66="",0,ROUND(N(Employees!L66)*E66/C66,0))</f>
        <v>0</v>
      </c>
      <c r="G66" s="28" t="n">
        <f aca="false">IF(B66="",0,ROUND(N(Employees!M66)*E66/C66,0))</f>
        <v>0</v>
      </c>
      <c r="H66" s="28" t="n">
        <f aca="false">IF(B66="",0,ROUND(N(Employees!N66)*E66/C66,0))</f>
        <v>0</v>
      </c>
      <c r="I66" s="28" t="n">
        <f aca="false">IF(B66="",0,ROUND(N(Employees!O66)*E66/C66,0))</f>
        <v>0</v>
      </c>
      <c r="J66" s="28" t="n">
        <f aca="false">IF(B66="",0,ROUND(N(Employees!P66)*E66/C66,0))</f>
        <v>0</v>
      </c>
      <c r="K66" s="28" t="n">
        <f aca="false">IF(B66="",0,ROUND(N(Employees!Q66)*E66/C66,0))</f>
        <v>0</v>
      </c>
      <c r="L66" s="22"/>
      <c r="M66" s="28" t="n">
        <f aca="false">SUM(F66:L66)</f>
        <v>0</v>
      </c>
      <c r="N66" s="28" t="n">
        <f aca="false">IF(M66=0,0,F66+G66+MAX(0,(M66-F66-G66)-0.5*M66))</f>
        <v>0</v>
      </c>
      <c r="O66" s="28" t="n">
        <f aca="false">IF(UPPER(Employees!S66)&lt;&gt;"Y",0,IF(Settings!$B$12="Y",MIN(IF(Settings!$B$13="Code wages",N66,F66+G66),Settings!$B$11),IF(Settings!$B$13="Code wages",N66,F66+G66)))</f>
        <v>0</v>
      </c>
      <c r="P66" s="28" t="n">
        <f aca="false">ROUND(O66*Settings!$B$8,0)</f>
        <v>0</v>
      </c>
      <c r="Q66" s="36" t="str">
        <f aca="false">IF(B66="","",IF(N(Employees!R66)&lt;=Settings!$B$17,"Y","N"))</f>
        <v/>
      </c>
      <c r="R66" s="28" t="n">
        <f aca="false">IF(Q66="Y",ROUNDUP(M66*Settings!$B$18,0),0)</f>
        <v>0</v>
      </c>
      <c r="S66" s="28" t="n">
        <f aca="false">IF(M66&lt;=0,0,IF(M66&gt;=Settings!$B$26,IF(MONTH(Settings!$B$6)=2,Settings!$B$28,Settings!$B$27),IF(M66&gt;=Settings!$B$24,Settings!$B$25,IF(M66&gt;=Settings!$B$22,Settings!$B$23,0))))</f>
        <v>0</v>
      </c>
      <c r="T66" s="37" t="n">
        <f aca="false">IF(B66="",0,N(Employees!T66))</f>
        <v>0</v>
      </c>
      <c r="U66" s="22"/>
      <c r="V66" s="28" t="n">
        <f aca="false">P66+R66+S66+T66+N(U66)</f>
        <v>0</v>
      </c>
      <c r="W66" s="38" t="n">
        <f aca="false">M66-V66</f>
        <v>0</v>
      </c>
      <c r="X66" s="28" t="n">
        <f aca="false">IF(O66=0,0,ROUND(MIN(O66,Settings!$B$11)*Settings!$B$10,0))</f>
        <v>0</v>
      </c>
      <c r="Y66" s="28" t="n">
        <f aca="false">ROUND(O66*Settings!$B$9,0)-X66</f>
        <v>0</v>
      </c>
      <c r="Z66" s="28" t="n">
        <f aca="false">ROUND(MIN(O66,Settings!$B$11)*Settings!$B$14,0)</f>
        <v>0</v>
      </c>
      <c r="AA66" s="28" t="n">
        <f aca="false">ROUND(O66*Settings!$B$15,0)</f>
        <v>0</v>
      </c>
      <c r="AB66" s="28" t="n">
        <f aca="false">IF(Q66="Y",ROUNDUP(M66*Settings!$B$19,0),0)</f>
        <v>0</v>
      </c>
      <c r="AC66" s="28" t="n">
        <f aca="false">M66+SUM(X66:AB66)</f>
        <v>0</v>
      </c>
    </row>
    <row r="67" customFormat="false" ht="15" hidden="false" customHeight="true" outlineLevel="0" collapsed="false">
      <c r="A67" s="32" t="str">
        <f aca="false">IF(Employees!B67="","",Employees!A67)</f>
        <v/>
      </c>
      <c r="B67" s="32" t="str">
        <f aca="false">IF(Employees!B67="","",Employees!B67)</f>
        <v/>
      </c>
      <c r="C67" s="33" t="str">
        <f aca="false">IF(B67="","",Settings!$B$31)</f>
        <v/>
      </c>
      <c r="D67" s="34"/>
      <c r="E67" s="35" t="str">
        <f aca="false">IF(B67="","",C67-N(D67))</f>
        <v/>
      </c>
      <c r="F67" s="28" t="n">
        <f aca="false">IF(B67="",0,ROUND(N(Employees!L67)*E67/C67,0))</f>
        <v>0</v>
      </c>
      <c r="G67" s="28" t="n">
        <f aca="false">IF(B67="",0,ROUND(N(Employees!M67)*E67/C67,0))</f>
        <v>0</v>
      </c>
      <c r="H67" s="28" t="n">
        <f aca="false">IF(B67="",0,ROUND(N(Employees!N67)*E67/C67,0))</f>
        <v>0</v>
      </c>
      <c r="I67" s="28" t="n">
        <f aca="false">IF(B67="",0,ROUND(N(Employees!O67)*E67/C67,0))</f>
        <v>0</v>
      </c>
      <c r="J67" s="28" t="n">
        <f aca="false">IF(B67="",0,ROUND(N(Employees!P67)*E67/C67,0))</f>
        <v>0</v>
      </c>
      <c r="K67" s="28" t="n">
        <f aca="false">IF(B67="",0,ROUND(N(Employees!Q67)*E67/C67,0))</f>
        <v>0</v>
      </c>
      <c r="L67" s="22"/>
      <c r="M67" s="28" t="n">
        <f aca="false">SUM(F67:L67)</f>
        <v>0</v>
      </c>
      <c r="N67" s="28" t="n">
        <f aca="false">IF(M67=0,0,F67+G67+MAX(0,(M67-F67-G67)-0.5*M67))</f>
        <v>0</v>
      </c>
      <c r="O67" s="28" t="n">
        <f aca="false">IF(UPPER(Employees!S67)&lt;&gt;"Y",0,IF(Settings!$B$12="Y",MIN(IF(Settings!$B$13="Code wages",N67,F67+G67),Settings!$B$11),IF(Settings!$B$13="Code wages",N67,F67+G67)))</f>
        <v>0</v>
      </c>
      <c r="P67" s="28" t="n">
        <f aca="false">ROUND(O67*Settings!$B$8,0)</f>
        <v>0</v>
      </c>
      <c r="Q67" s="36" t="str">
        <f aca="false">IF(B67="","",IF(N(Employees!R67)&lt;=Settings!$B$17,"Y","N"))</f>
        <v/>
      </c>
      <c r="R67" s="28" t="n">
        <f aca="false">IF(Q67="Y",ROUNDUP(M67*Settings!$B$18,0),0)</f>
        <v>0</v>
      </c>
      <c r="S67" s="28" t="n">
        <f aca="false">IF(M67&lt;=0,0,IF(M67&gt;=Settings!$B$26,IF(MONTH(Settings!$B$6)=2,Settings!$B$28,Settings!$B$27),IF(M67&gt;=Settings!$B$24,Settings!$B$25,IF(M67&gt;=Settings!$B$22,Settings!$B$23,0))))</f>
        <v>0</v>
      </c>
      <c r="T67" s="37" t="n">
        <f aca="false">IF(B67="",0,N(Employees!T67))</f>
        <v>0</v>
      </c>
      <c r="U67" s="22"/>
      <c r="V67" s="28" t="n">
        <f aca="false">P67+R67+S67+T67+N(U67)</f>
        <v>0</v>
      </c>
      <c r="W67" s="38" t="n">
        <f aca="false">M67-V67</f>
        <v>0</v>
      </c>
      <c r="X67" s="28" t="n">
        <f aca="false">IF(O67=0,0,ROUND(MIN(O67,Settings!$B$11)*Settings!$B$10,0))</f>
        <v>0</v>
      </c>
      <c r="Y67" s="28" t="n">
        <f aca="false">ROUND(O67*Settings!$B$9,0)-X67</f>
        <v>0</v>
      </c>
      <c r="Z67" s="28" t="n">
        <f aca="false">ROUND(MIN(O67,Settings!$B$11)*Settings!$B$14,0)</f>
        <v>0</v>
      </c>
      <c r="AA67" s="28" t="n">
        <f aca="false">ROUND(O67*Settings!$B$15,0)</f>
        <v>0</v>
      </c>
      <c r="AB67" s="28" t="n">
        <f aca="false">IF(Q67="Y",ROUNDUP(M67*Settings!$B$19,0),0)</f>
        <v>0</v>
      </c>
      <c r="AC67" s="28" t="n">
        <f aca="false">M67+SUM(X67:AB67)</f>
        <v>0</v>
      </c>
    </row>
    <row r="68" customFormat="false" ht="15" hidden="false" customHeight="true" outlineLevel="0" collapsed="false">
      <c r="A68" s="32" t="str">
        <f aca="false">IF(Employees!B68="","",Employees!A68)</f>
        <v/>
      </c>
      <c r="B68" s="32" t="str">
        <f aca="false">IF(Employees!B68="","",Employees!B68)</f>
        <v/>
      </c>
      <c r="C68" s="33" t="str">
        <f aca="false">IF(B68="","",Settings!$B$31)</f>
        <v/>
      </c>
      <c r="D68" s="34"/>
      <c r="E68" s="35" t="str">
        <f aca="false">IF(B68="","",C68-N(D68))</f>
        <v/>
      </c>
      <c r="F68" s="28" t="n">
        <f aca="false">IF(B68="",0,ROUND(N(Employees!L68)*E68/C68,0))</f>
        <v>0</v>
      </c>
      <c r="G68" s="28" t="n">
        <f aca="false">IF(B68="",0,ROUND(N(Employees!M68)*E68/C68,0))</f>
        <v>0</v>
      </c>
      <c r="H68" s="28" t="n">
        <f aca="false">IF(B68="",0,ROUND(N(Employees!N68)*E68/C68,0))</f>
        <v>0</v>
      </c>
      <c r="I68" s="28" t="n">
        <f aca="false">IF(B68="",0,ROUND(N(Employees!O68)*E68/C68,0))</f>
        <v>0</v>
      </c>
      <c r="J68" s="28" t="n">
        <f aca="false">IF(B68="",0,ROUND(N(Employees!P68)*E68/C68,0))</f>
        <v>0</v>
      </c>
      <c r="K68" s="28" t="n">
        <f aca="false">IF(B68="",0,ROUND(N(Employees!Q68)*E68/C68,0))</f>
        <v>0</v>
      </c>
      <c r="L68" s="22"/>
      <c r="M68" s="28" t="n">
        <f aca="false">SUM(F68:L68)</f>
        <v>0</v>
      </c>
      <c r="N68" s="28" t="n">
        <f aca="false">IF(M68=0,0,F68+G68+MAX(0,(M68-F68-G68)-0.5*M68))</f>
        <v>0</v>
      </c>
      <c r="O68" s="28" t="n">
        <f aca="false">IF(UPPER(Employees!S68)&lt;&gt;"Y",0,IF(Settings!$B$12="Y",MIN(IF(Settings!$B$13="Code wages",N68,F68+G68),Settings!$B$11),IF(Settings!$B$13="Code wages",N68,F68+G68)))</f>
        <v>0</v>
      </c>
      <c r="P68" s="28" t="n">
        <f aca="false">ROUND(O68*Settings!$B$8,0)</f>
        <v>0</v>
      </c>
      <c r="Q68" s="36" t="str">
        <f aca="false">IF(B68="","",IF(N(Employees!R68)&lt;=Settings!$B$17,"Y","N"))</f>
        <v/>
      </c>
      <c r="R68" s="28" t="n">
        <f aca="false">IF(Q68="Y",ROUNDUP(M68*Settings!$B$18,0),0)</f>
        <v>0</v>
      </c>
      <c r="S68" s="28" t="n">
        <f aca="false">IF(M68&lt;=0,0,IF(M68&gt;=Settings!$B$26,IF(MONTH(Settings!$B$6)=2,Settings!$B$28,Settings!$B$27),IF(M68&gt;=Settings!$B$24,Settings!$B$25,IF(M68&gt;=Settings!$B$22,Settings!$B$23,0))))</f>
        <v>0</v>
      </c>
      <c r="T68" s="37" t="n">
        <f aca="false">IF(B68="",0,N(Employees!T68))</f>
        <v>0</v>
      </c>
      <c r="U68" s="22"/>
      <c r="V68" s="28" t="n">
        <f aca="false">P68+R68+S68+T68+N(U68)</f>
        <v>0</v>
      </c>
      <c r="W68" s="38" t="n">
        <f aca="false">M68-V68</f>
        <v>0</v>
      </c>
      <c r="X68" s="28" t="n">
        <f aca="false">IF(O68=0,0,ROUND(MIN(O68,Settings!$B$11)*Settings!$B$10,0))</f>
        <v>0</v>
      </c>
      <c r="Y68" s="28" t="n">
        <f aca="false">ROUND(O68*Settings!$B$9,0)-X68</f>
        <v>0</v>
      </c>
      <c r="Z68" s="28" t="n">
        <f aca="false">ROUND(MIN(O68,Settings!$B$11)*Settings!$B$14,0)</f>
        <v>0</v>
      </c>
      <c r="AA68" s="28" t="n">
        <f aca="false">ROUND(O68*Settings!$B$15,0)</f>
        <v>0</v>
      </c>
      <c r="AB68" s="28" t="n">
        <f aca="false">IF(Q68="Y",ROUNDUP(M68*Settings!$B$19,0),0)</f>
        <v>0</v>
      </c>
      <c r="AC68" s="28" t="n">
        <f aca="false">M68+SUM(X68:AB68)</f>
        <v>0</v>
      </c>
    </row>
    <row r="69" customFormat="false" ht="15" hidden="false" customHeight="true" outlineLevel="0" collapsed="false">
      <c r="A69" s="32" t="str">
        <f aca="false">IF(Employees!B69="","",Employees!A69)</f>
        <v/>
      </c>
      <c r="B69" s="32" t="str">
        <f aca="false">IF(Employees!B69="","",Employees!B69)</f>
        <v/>
      </c>
      <c r="C69" s="33" t="str">
        <f aca="false">IF(B69="","",Settings!$B$31)</f>
        <v/>
      </c>
      <c r="D69" s="34"/>
      <c r="E69" s="35" t="str">
        <f aca="false">IF(B69="","",C69-N(D69))</f>
        <v/>
      </c>
      <c r="F69" s="28" t="n">
        <f aca="false">IF(B69="",0,ROUND(N(Employees!L69)*E69/C69,0))</f>
        <v>0</v>
      </c>
      <c r="G69" s="28" t="n">
        <f aca="false">IF(B69="",0,ROUND(N(Employees!M69)*E69/C69,0))</f>
        <v>0</v>
      </c>
      <c r="H69" s="28" t="n">
        <f aca="false">IF(B69="",0,ROUND(N(Employees!N69)*E69/C69,0))</f>
        <v>0</v>
      </c>
      <c r="I69" s="28" t="n">
        <f aca="false">IF(B69="",0,ROUND(N(Employees!O69)*E69/C69,0))</f>
        <v>0</v>
      </c>
      <c r="J69" s="28" t="n">
        <f aca="false">IF(B69="",0,ROUND(N(Employees!P69)*E69/C69,0))</f>
        <v>0</v>
      </c>
      <c r="K69" s="28" t="n">
        <f aca="false">IF(B69="",0,ROUND(N(Employees!Q69)*E69/C69,0))</f>
        <v>0</v>
      </c>
      <c r="L69" s="22"/>
      <c r="M69" s="28" t="n">
        <f aca="false">SUM(F69:L69)</f>
        <v>0</v>
      </c>
      <c r="N69" s="28" t="n">
        <f aca="false">IF(M69=0,0,F69+G69+MAX(0,(M69-F69-G69)-0.5*M69))</f>
        <v>0</v>
      </c>
      <c r="O69" s="28" t="n">
        <f aca="false">IF(UPPER(Employees!S69)&lt;&gt;"Y",0,IF(Settings!$B$12="Y",MIN(IF(Settings!$B$13="Code wages",N69,F69+G69),Settings!$B$11),IF(Settings!$B$13="Code wages",N69,F69+G69)))</f>
        <v>0</v>
      </c>
      <c r="P69" s="28" t="n">
        <f aca="false">ROUND(O69*Settings!$B$8,0)</f>
        <v>0</v>
      </c>
      <c r="Q69" s="36" t="str">
        <f aca="false">IF(B69="","",IF(N(Employees!R69)&lt;=Settings!$B$17,"Y","N"))</f>
        <v/>
      </c>
      <c r="R69" s="28" t="n">
        <f aca="false">IF(Q69="Y",ROUNDUP(M69*Settings!$B$18,0),0)</f>
        <v>0</v>
      </c>
      <c r="S69" s="28" t="n">
        <f aca="false">IF(M69&lt;=0,0,IF(M69&gt;=Settings!$B$26,IF(MONTH(Settings!$B$6)=2,Settings!$B$28,Settings!$B$27),IF(M69&gt;=Settings!$B$24,Settings!$B$25,IF(M69&gt;=Settings!$B$22,Settings!$B$23,0))))</f>
        <v>0</v>
      </c>
      <c r="T69" s="37" t="n">
        <f aca="false">IF(B69="",0,N(Employees!T69))</f>
        <v>0</v>
      </c>
      <c r="U69" s="22"/>
      <c r="V69" s="28" t="n">
        <f aca="false">P69+R69+S69+T69+N(U69)</f>
        <v>0</v>
      </c>
      <c r="W69" s="38" t="n">
        <f aca="false">M69-V69</f>
        <v>0</v>
      </c>
      <c r="X69" s="28" t="n">
        <f aca="false">IF(O69=0,0,ROUND(MIN(O69,Settings!$B$11)*Settings!$B$10,0))</f>
        <v>0</v>
      </c>
      <c r="Y69" s="28" t="n">
        <f aca="false">ROUND(O69*Settings!$B$9,0)-X69</f>
        <v>0</v>
      </c>
      <c r="Z69" s="28" t="n">
        <f aca="false">ROUND(MIN(O69,Settings!$B$11)*Settings!$B$14,0)</f>
        <v>0</v>
      </c>
      <c r="AA69" s="28" t="n">
        <f aca="false">ROUND(O69*Settings!$B$15,0)</f>
        <v>0</v>
      </c>
      <c r="AB69" s="28" t="n">
        <f aca="false">IF(Q69="Y",ROUNDUP(M69*Settings!$B$19,0),0)</f>
        <v>0</v>
      </c>
      <c r="AC69" s="28" t="n">
        <f aca="false">M69+SUM(X69:AB69)</f>
        <v>0</v>
      </c>
    </row>
    <row r="70" customFormat="false" ht="15" hidden="false" customHeight="true" outlineLevel="0" collapsed="false">
      <c r="A70" s="32" t="str">
        <f aca="false">IF(Employees!B70="","",Employees!A70)</f>
        <v/>
      </c>
      <c r="B70" s="32" t="str">
        <f aca="false">IF(Employees!B70="","",Employees!B70)</f>
        <v/>
      </c>
      <c r="C70" s="33" t="str">
        <f aca="false">IF(B70="","",Settings!$B$31)</f>
        <v/>
      </c>
      <c r="D70" s="34"/>
      <c r="E70" s="35" t="str">
        <f aca="false">IF(B70="","",C70-N(D70))</f>
        <v/>
      </c>
      <c r="F70" s="28" t="n">
        <f aca="false">IF(B70="",0,ROUND(N(Employees!L70)*E70/C70,0))</f>
        <v>0</v>
      </c>
      <c r="G70" s="28" t="n">
        <f aca="false">IF(B70="",0,ROUND(N(Employees!M70)*E70/C70,0))</f>
        <v>0</v>
      </c>
      <c r="H70" s="28" t="n">
        <f aca="false">IF(B70="",0,ROUND(N(Employees!N70)*E70/C70,0))</f>
        <v>0</v>
      </c>
      <c r="I70" s="28" t="n">
        <f aca="false">IF(B70="",0,ROUND(N(Employees!O70)*E70/C70,0))</f>
        <v>0</v>
      </c>
      <c r="J70" s="28" t="n">
        <f aca="false">IF(B70="",0,ROUND(N(Employees!P70)*E70/C70,0))</f>
        <v>0</v>
      </c>
      <c r="K70" s="28" t="n">
        <f aca="false">IF(B70="",0,ROUND(N(Employees!Q70)*E70/C70,0))</f>
        <v>0</v>
      </c>
      <c r="L70" s="22"/>
      <c r="M70" s="28" t="n">
        <f aca="false">SUM(F70:L70)</f>
        <v>0</v>
      </c>
      <c r="N70" s="28" t="n">
        <f aca="false">IF(M70=0,0,F70+G70+MAX(0,(M70-F70-G70)-0.5*M70))</f>
        <v>0</v>
      </c>
      <c r="O70" s="28" t="n">
        <f aca="false">IF(UPPER(Employees!S70)&lt;&gt;"Y",0,IF(Settings!$B$12="Y",MIN(IF(Settings!$B$13="Code wages",N70,F70+G70),Settings!$B$11),IF(Settings!$B$13="Code wages",N70,F70+G70)))</f>
        <v>0</v>
      </c>
      <c r="P70" s="28" t="n">
        <f aca="false">ROUND(O70*Settings!$B$8,0)</f>
        <v>0</v>
      </c>
      <c r="Q70" s="36" t="str">
        <f aca="false">IF(B70="","",IF(N(Employees!R70)&lt;=Settings!$B$17,"Y","N"))</f>
        <v/>
      </c>
      <c r="R70" s="28" t="n">
        <f aca="false">IF(Q70="Y",ROUNDUP(M70*Settings!$B$18,0),0)</f>
        <v>0</v>
      </c>
      <c r="S70" s="28" t="n">
        <f aca="false">IF(M70&lt;=0,0,IF(M70&gt;=Settings!$B$26,IF(MONTH(Settings!$B$6)=2,Settings!$B$28,Settings!$B$27),IF(M70&gt;=Settings!$B$24,Settings!$B$25,IF(M70&gt;=Settings!$B$22,Settings!$B$23,0))))</f>
        <v>0</v>
      </c>
      <c r="T70" s="37" t="n">
        <f aca="false">IF(B70="",0,N(Employees!T70))</f>
        <v>0</v>
      </c>
      <c r="U70" s="22"/>
      <c r="V70" s="28" t="n">
        <f aca="false">P70+R70+S70+T70+N(U70)</f>
        <v>0</v>
      </c>
      <c r="W70" s="38" t="n">
        <f aca="false">M70-V70</f>
        <v>0</v>
      </c>
      <c r="X70" s="28" t="n">
        <f aca="false">IF(O70=0,0,ROUND(MIN(O70,Settings!$B$11)*Settings!$B$10,0))</f>
        <v>0</v>
      </c>
      <c r="Y70" s="28" t="n">
        <f aca="false">ROUND(O70*Settings!$B$9,0)-X70</f>
        <v>0</v>
      </c>
      <c r="Z70" s="28" t="n">
        <f aca="false">ROUND(MIN(O70,Settings!$B$11)*Settings!$B$14,0)</f>
        <v>0</v>
      </c>
      <c r="AA70" s="28" t="n">
        <f aca="false">ROUND(O70*Settings!$B$15,0)</f>
        <v>0</v>
      </c>
      <c r="AB70" s="28" t="n">
        <f aca="false">IF(Q70="Y",ROUNDUP(M70*Settings!$B$19,0),0)</f>
        <v>0</v>
      </c>
      <c r="AC70" s="28" t="n">
        <f aca="false">M70+SUM(X70:AB70)</f>
        <v>0</v>
      </c>
    </row>
    <row r="71" customFormat="false" ht="15" hidden="false" customHeight="true" outlineLevel="0" collapsed="false">
      <c r="A71" s="32" t="str">
        <f aca="false">IF(Employees!B71="","",Employees!A71)</f>
        <v/>
      </c>
      <c r="B71" s="32" t="str">
        <f aca="false">IF(Employees!B71="","",Employees!B71)</f>
        <v/>
      </c>
      <c r="C71" s="33" t="str">
        <f aca="false">IF(B71="","",Settings!$B$31)</f>
        <v/>
      </c>
      <c r="D71" s="34"/>
      <c r="E71" s="35" t="str">
        <f aca="false">IF(B71="","",C71-N(D71))</f>
        <v/>
      </c>
      <c r="F71" s="28" t="n">
        <f aca="false">IF(B71="",0,ROUND(N(Employees!L71)*E71/C71,0))</f>
        <v>0</v>
      </c>
      <c r="G71" s="28" t="n">
        <f aca="false">IF(B71="",0,ROUND(N(Employees!M71)*E71/C71,0))</f>
        <v>0</v>
      </c>
      <c r="H71" s="28" t="n">
        <f aca="false">IF(B71="",0,ROUND(N(Employees!N71)*E71/C71,0))</f>
        <v>0</v>
      </c>
      <c r="I71" s="28" t="n">
        <f aca="false">IF(B71="",0,ROUND(N(Employees!O71)*E71/C71,0))</f>
        <v>0</v>
      </c>
      <c r="J71" s="28" t="n">
        <f aca="false">IF(B71="",0,ROUND(N(Employees!P71)*E71/C71,0))</f>
        <v>0</v>
      </c>
      <c r="K71" s="28" t="n">
        <f aca="false">IF(B71="",0,ROUND(N(Employees!Q71)*E71/C71,0))</f>
        <v>0</v>
      </c>
      <c r="L71" s="22"/>
      <c r="M71" s="28" t="n">
        <f aca="false">SUM(F71:L71)</f>
        <v>0</v>
      </c>
      <c r="N71" s="28" t="n">
        <f aca="false">IF(M71=0,0,F71+G71+MAX(0,(M71-F71-G71)-0.5*M71))</f>
        <v>0</v>
      </c>
      <c r="O71" s="28" t="n">
        <f aca="false">IF(UPPER(Employees!S71)&lt;&gt;"Y",0,IF(Settings!$B$12="Y",MIN(IF(Settings!$B$13="Code wages",N71,F71+G71),Settings!$B$11),IF(Settings!$B$13="Code wages",N71,F71+G71)))</f>
        <v>0</v>
      </c>
      <c r="P71" s="28" t="n">
        <f aca="false">ROUND(O71*Settings!$B$8,0)</f>
        <v>0</v>
      </c>
      <c r="Q71" s="36" t="str">
        <f aca="false">IF(B71="","",IF(N(Employees!R71)&lt;=Settings!$B$17,"Y","N"))</f>
        <v/>
      </c>
      <c r="R71" s="28" t="n">
        <f aca="false">IF(Q71="Y",ROUNDUP(M71*Settings!$B$18,0),0)</f>
        <v>0</v>
      </c>
      <c r="S71" s="28" t="n">
        <f aca="false">IF(M71&lt;=0,0,IF(M71&gt;=Settings!$B$26,IF(MONTH(Settings!$B$6)=2,Settings!$B$28,Settings!$B$27),IF(M71&gt;=Settings!$B$24,Settings!$B$25,IF(M71&gt;=Settings!$B$22,Settings!$B$23,0))))</f>
        <v>0</v>
      </c>
      <c r="T71" s="37" t="n">
        <f aca="false">IF(B71="",0,N(Employees!T71))</f>
        <v>0</v>
      </c>
      <c r="U71" s="22"/>
      <c r="V71" s="28" t="n">
        <f aca="false">P71+R71+S71+T71+N(U71)</f>
        <v>0</v>
      </c>
      <c r="W71" s="38" t="n">
        <f aca="false">M71-V71</f>
        <v>0</v>
      </c>
      <c r="X71" s="28" t="n">
        <f aca="false">IF(O71=0,0,ROUND(MIN(O71,Settings!$B$11)*Settings!$B$10,0))</f>
        <v>0</v>
      </c>
      <c r="Y71" s="28" t="n">
        <f aca="false">ROUND(O71*Settings!$B$9,0)-X71</f>
        <v>0</v>
      </c>
      <c r="Z71" s="28" t="n">
        <f aca="false">ROUND(MIN(O71,Settings!$B$11)*Settings!$B$14,0)</f>
        <v>0</v>
      </c>
      <c r="AA71" s="28" t="n">
        <f aca="false">ROUND(O71*Settings!$B$15,0)</f>
        <v>0</v>
      </c>
      <c r="AB71" s="28" t="n">
        <f aca="false">IF(Q71="Y",ROUNDUP(M71*Settings!$B$19,0),0)</f>
        <v>0</v>
      </c>
      <c r="AC71" s="28" t="n">
        <f aca="false">M71+SUM(X71:AB71)</f>
        <v>0</v>
      </c>
    </row>
    <row r="72" customFormat="false" ht="15" hidden="false" customHeight="true" outlineLevel="0" collapsed="false">
      <c r="A72" s="32" t="str">
        <f aca="false">IF(Employees!B72="","",Employees!A72)</f>
        <v/>
      </c>
      <c r="B72" s="32" t="str">
        <f aca="false">IF(Employees!B72="","",Employees!B72)</f>
        <v/>
      </c>
      <c r="C72" s="33" t="str">
        <f aca="false">IF(B72="","",Settings!$B$31)</f>
        <v/>
      </c>
      <c r="D72" s="34"/>
      <c r="E72" s="35" t="str">
        <f aca="false">IF(B72="","",C72-N(D72))</f>
        <v/>
      </c>
      <c r="F72" s="28" t="n">
        <f aca="false">IF(B72="",0,ROUND(N(Employees!L72)*E72/C72,0))</f>
        <v>0</v>
      </c>
      <c r="G72" s="28" t="n">
        <f aca="false">IF(B72="",0,ROUND(N(Employees!M72)*E72/C72,0))</f>
        <v>0</v>
      </c>
      <c r="H72" s="28" t="n">
        <f aca="false">IF(B72="",0,ROUND(N(Employees!N72)*E72/C72,0))</f>
        <v>0</v>
      </c>
      <c r="I72" s="28" t="n">
        <f aca="false">IF(B72="",0,ROUND(N(Employees!O72)*E72/C72,0))</f>
        <v>0</v>
      </c>
      <c r="J72" s="28" t="n">
        <f aca="false">IF(B72="",0,ROUND(N(Employees!P72)*E72/C72,0))</f>
        <v>0</v>
      </c>
      <c r="K72" s="28" t="n">
        <f aca="false">IF(B72="",0,ROUND(N(Employees!Q72)*E72/C72,0))</f>
        <v>0</v>
      </c>
      <c r="L72" s="22"/>
      <c r="M72" s="28" t="n">
        <f aca="false">SUM(F72:L72)</f>
        <v>0</v>
      </c>
      <c r="N72" s="28" t="n">
        <f aca="false">IF(M72=0,0,F72+G72+MAX(0,(M72-F72-G72)-0.5*M72))</f>
        <v>0</v>
      </c>
      <c r="O72" s="28" t="n">
        <f aca="false">IF(UPPER(Employees!S72)&lt;&gt;"Y",0,IF(Settings!$B$12="Y",MIN(IF(Settings!$B$13="Code wages",N72,F72+G72),Settings!$B$11),IF(Settings!$B$13="Code wages",N72,F72+G72)))</f>
        <v>0</v>
      </c>
      <c r="P72" s="28" t="n">
        <f aca="false">ROUND(O72*Settings!$B$8,0)</f>
        <v>0</v>
      </c>
      <c r="Q72" s="36" t="str">
        <f aca="false">IF(B72="","",IF(N(Employees!R72)&lt;=Settings!$B$17,"Y","N"))</f>
        <v/>
      </c>
      <c r="R72" s="28" t="n">
        <f aca="false">IF(Q72="Y",ROUNDUP(M72*Settings!$B$18,0),0)</f>
        <v>0</v>
      </c>
      <c r="S72" s="28" t="n">
        <f aca="false">IF(M72&lt;=0,0,IF(M72&gt;=Settings!$B$26,IF(MONTH(Settings!$B$6)=2,Settings!$B$28,Settings!$B$27),IF(M72&gt;=Settings!$B$24,Settings!$B$25,IF(M72&gt;=Settings!$B$22,Settings!$B$23,0))))</f>
        <v>0</v>
      </c>
      <c r="T72" s="37" t="n">
        <f aca="false">IF(B72="",0,N(Employees!T72))</f>
        <v>0</v>
      </c>
      <c r="U72" s="22"/>
      <c r="V72" s="28" t="n">
        <f aca="false">P72+R72+S72+T72+N(U72)</f>
        <v>0</v>
      </c>
      <c r="W72" s="38" t="n">
        <f aca="false">M72-V72</f>
        <v>0</v>
      </c>
      <c r="X72" s="28" t="n">
        <f aca="false">IF(O72=0,0,ROUND(MIN(O72,Settings!$B$11)*Settings!$B$10,0))</f>
        <v>0</v>
      </c>
      <c r="Y72" s="28" t="n">
        <f aca="false">ROUND(O72*Settings!$B$9,0)-X72</f>
        <v>0</v>
      </c>
      <c r="Z72" s="28" t="n">
        <f aca="false">ROUND(MIN(O72,Settings!$B$11)*Settings!$B$14,0)</f>
        <v>0</v>
      </c>
      <c r="AA72" s="28" t="n">
        <f aca="false">ROUND(O72*Settings!$B$15,0)</f>
        <v>0</v>
      </c>
      <c r="AB72" s="28" t="n">
        <f aca="false">IF(Q72="Y",ROUNDUP(M72*Settings!$B$19,0),0)</f>
        <v>0</v>
      </c>
      <c r="AC72" s="28" t="n">
        <f aca="false">M72+SUM(X72:AB72)</f>
        <v>0</v>
      </c>
    </row>
    <row r="73" customFormat="false" ht="15" hidden="false" customHeight="true" outlineLevel="0" collapsed="false">
      <c r="A73" s="32" t="str">
        <f aca="false">IF(Employees!B73="","",Employees!A73)</f>
        <v/>
      </c>
      <c r="B73" s="32" t="str">
        <f aca="false">IF(Employees!B73="","",Employees!B73)</f>
        <v/>
      </c>
      <c r="C73" s="33" t="str">
        <f aca="false">IF(B73="","",Settings!$B$31)</f>
        <v/>
      </c>
      <c r="D73" s="34"/>
      <c r="E73" s="35" t="str">
        <f aca="false">IF(B73="","",C73-N(D73))</f>
        <v/>
      </c>
      <c r="F73" s="28" t="n">
        <f aca="false">IF(B73="",0,ROUND(N(Employees!L73)*E73/C73,0))</f>
        <v>0</v>
      </c>
      <c r="G73" s="28" t="n">
        <f aca="false">IF(B73="",0,ROUND(N(Employees!M73)*E73/C73,0))</f>
        <v>0</v>
      </c>
      <c r="H73" s="28" t="n">
        <f aca="false">IF(B73="",0,ROUND(N(Employees!N73)*E73/C73,0))</f>
        <v>0</v>
      </c>
      <c r="I73" s="28" t="n">
        <f aca="false">IF(B73="",0,ROUND(N(Employees!O73)*E73/C73,0))</f>
        <v>0</v>
      </c>
      <c r="J73" s="28" t="n">
        <f aca="false">IF(B73="",0,ROUND(N(Employees!P73)*E73/C73,0))</f>
        <v>0</v>
      </c>
      <c r="K73" s="28" t="n">
        <f aca="false">IF(B73="",0,ROUND(N(Employees!Q73)*E73/C73,0))</f>
        <v>0</v>
      </c>
      <c r="L73" s="22"/>
      <c r="M73" s="28" t="n">
        <f aca="false">SUM(F73:L73)</f>
        <v>0</v>
      </c>
      <c r="N73" s="28" t="n">
        <f aca="false">IF(M73=0,0,F73+G73+MAX(0,(M73-F73-G73)-0.5*M73))</f>
        <v>0</v>
      </c>
      <c r="O73" s="28" t="n">
        <f aca="false">IF(UPPER(Employees!S73)&lt;&gt;"Y",0,IF(Settings!$B$12="Y",MIN(IF(Settings!$B$13="Code wages",N73,F73+G73),Settings!$B$11),IF(Settings!$B$13="Code wages",N73,F73+G73)))</f>
        <v>0</v>
      </c>
      <c r="P73" s="28" t="n">
        <f aca="false">ROUND(O73*Settings!$B$8,0)</f>
        <v>0</v>
      </c>
      <c r="Q73" s="36" t="str">
        <f aca="false">IF(B73="","",IF(N(Employees!R73)&lt;=Settings!$B$17,"Y","N"))</f>
        <v/>
      </c>
      <c r="R73" s="28" t="n">
        <f aca="false">IF(Q73="Y",ROUNDUP(M73*Settings!$B$18,0),0)</f>
        <v>0</v>
      </c>
      <c r="S73" s="28" t="n">
        <f aca="false">IF(M73&lt;=0,0,IF(M73&gt;=Settings!$B$26,IF(MONTH(Settings!$B$6)=2,Settings!$B$28,Settings!$B$27),IF(M73&gt;=Settings!$B$24,Settings!$B$25,IF(M73&gt;=Settings!$B$22,Settings!$B$23,0))))</f>
        <v>0</v>
      </c>
      <c r="T73" s="37" t="n">
        <f aca="false">IF(B73="",0,N(Employees!T73))</f>
        <v>0</v>
      </c>
      <c r="U73" s="22"/>
      <c r="V73" s="28" t="n">
        <f aca="false">P73+R73+S73+T73+N(U73)</f>
        <v>0</v>
      </c>
      <c r="W73" s="38" t="n">
        <f aca="false">M73-V73</f>
        <v>0</v>
      </c>
      <c r="X73" s="28" t="n">
        <f aca="false">IF(O73=0,0,ROUND(MIN(O73,Settings!$B$11)*Settings!$B$10,0))</f>
        <v>0</v>
      </c>
      <c r="Y73" s="28" t="n">
        <f aca="false">ROUND(O73*Settings!$B$9,0)-X73</f>
        <v>0</v>
      </c>
      <c r="Z73" s="28" t="n">
        <f aca="false">ROUND(MIN(O73,Settings!$B$11)*Settings!$B$14,0)</f>
        <v>0</v>
      </c>
      <c r="AA73" s="28" t="n">
        <f aca="false">ROUND(O73*Settings!$B$15,0)</f>
        <v>0</v>
      </c>
      <c r="AB73" s="28" t="n">
        <f aca="false">IF(Q73="Y",ROUNDUP(M73*Settings!$B$19,0),0)</f>
        <v>0</v>
      </c>
      <c r="AC73" s="28" t="n">
        <f aca="false">M73+SUM(X73:AB73)</f>
        <v>0</v>
      </c>
    </row>
    <row r="74" customFormat="false" ht="15" hidden="false" customHeight="true" outlineLevel="0" collapsed="false">
      <c r="A74" s="32" t="str">
        <f aca="false">IF(Employees!B74="","",Employees!A74)</f>
        <v/>
      </c>
      <c r="B74" s="32" t="str">
        <f aca="false">IF(Employees!B74="","",Employees!B74)</f>
        <v/>
      </c>
      <c r="C74" s="33" t="str">
        <f aca="false">IF(B74="","",Settings!$B$31)</f>
        <v/>
      </c>
      <c r="D74" s="34"/>
      <c r="E74" s="35" t="str">
        <f aca="false">IF(B74="","",C74-N(D74))</f>
        <v/>
      </c>
      <c r="F74" s="28" t="n">
        <f aca="false">IF(B74="",0,ROUND(N(Employees!L74)*E74/C74,0))</f>
        <v>0</v>
      </c>
      <c r="G74" s="28" t="n">
        <f aca="false">IF(B74="",0,ROUND(N(Employees!M74)*E74/C74,0))</f>
        <v>0</v>
      </c>
      <c r="H74" s="28" t="n">
        <f aca="false">IF(B74="",0,ROUND(N(Employees!N74)*E74/C74,0))</f>
        <v>0</v>
      </c>
      <c r="I74" s="28" t="n">
        <f aca="false">IF(B74="",0,ROUND(N(Employees!O74)*E74/C74,0))</f>
        <v>0</v>
      </c>
      <c r="J74" s="28" t="n">
        <f aca="false">IF(B74="",0,ROUND(N(Employees!P74)*E74/C74,0))</f>
        <v>0</v>
      </c>
      <c r="K74" s="28" t="n">
        <f aca="false">IF(B74="",0,ROUND(N(Employees!Q74)*E74/C74,0))</f>
        <v>0</v>
      </c>
      <c r="L74" s="22"/>
      <c r="M74" s="28" t="n">
        <f aca="false">SUM(F74:L74)</f>
        <v>0</v>
      </c>
      <c r="N74" s="28" t="n">
        <f aca="false">IF(M74=0,0,F74+G74+MAX(0,(M74-F74-G74)-0.5*M74))</f>
        <v>0</v>
      </c>
      <c r="O74" s="28" t="n">
        <f aca="false">IF(UPPER(Employees!S74)&lt;&gt;"Y",0,IF(Settings!$B$12="Y",MIN(IF(Settings!$B$13="Code wages",N74,F74+G74),Settings!$B$11),IF(Settings!$B$13="Code wages",N74,F74+G74)))</f>
        <v>0</v>
      </c>
      <c r="P74" s="28" t="n">
        <f aca="false">ROUND(O74*Settings!$B$8,0)</f>
        <v>0</v>
      </c>
      <c r="Q74" s="36" t="str">
        <f aca="false">IF(B74="","",IF(N(Employees!R74)&lt;=Settings!$B$17,"Y","N"))</f>
        <v/>
      </c>
      <c r="R74" s="28" t="n">
        <f aca="false">IF(Q74="Y",ROUNDUP(M74*Settings!$B$18,0),0)</f>
        <v>0</v>
      </c>
      <c r="S74" s="28" t="n">
        <f aca="false">IF(M74&lt;=0,0,IF(M74&gt;=Settings!$B$26,IF(MONTH(Settings!$B$6)=2,Settings!$B$28,Settings!$B$27),IF(M74&gt;=Settings!$B$24,Settings!$B$25,IF(M74&gt;=Settings!$B$22,Settings!$B$23,0))))</f>
        <v>0</v>
      </c>
      <c r="T74" s="37" t="n">
        <f aca="false">IF(B74="",0,N(Employees!T74))</f>
        <v>0</v>
      </c>
      <c r="U74" s="22"/>
      <c r="V74" s="28" t="n">
        <f aca="false">P74+R74+S74+T74+N(U74)</f>
        <v>0</v>
      </c>
      <c r="W74" s="38" t="n">
        <f aca="false">M74-V74</f>
        <v>0</v>
      </c>
      <c r="X74" s="28" t="n">
        <f aca="false">IF(O74=0,0,ROUND(MIN(O74,Settings!$B$11)*Settings!$B$10,0))</f>
        <v>0</v>
      </c>
      <c r="Y74" s="28" t="n">
        <f aca="false">ROUND(O74*Settings!$B$9,0)-X74</f>
        <v>0</v>
      </c>
      <c r="Z74" s="28" t="n">
        <f aca="false">ROUND(MIN(O74,Settings!$B$11)*Settings!$B$14,0)</f>
        <v>0</v>
      </c>
      <c r="AA74" s="28" t="n">
        <f aca="false">ROUND(O74*Settings!$B$15,0)</f>
        <v>0</v>
      </c>
      <c r="AB74" s="28" t="n">
        <f aca="false">IF(Q74="Y",ROUNDUP(M74*Settings!$B$19,0),0)</f>
        <v>0</v>
      </c>
      <c r="AC74" s="28" t="n">
        <f aca="false">M74+SUM(X74:AB74)</f>
        <v>0</v>
      </c>
    </row>
    <row r="75" customFormat="false" ht="15" hidden="false" customHeight="true" outlineLevel="0" collapsed="false">
      <c r="A75" s="32" t="str">
        <f aca="false">IF(Employees!B75="","",Employees!A75)</f>
        <v/>
      </c>
      <c r="B75" s="32" t="str">
        <f aca="false">IF(Employees!B75="","",Employees!B75)</f>
        <v/>
      </c>
      <c r="C75" s="33" t="str">
        <f aca="false">IF(B75="","",Settings!$B$31)</f>
        <v/>
      </c>
      <c r="D75" s="34"/>
      <c r="E75" s="35" t="str">
        <f aca="false">IF(B75="","",C75-N(D75))</f>
        <v/>
      </c>
      <c r="F75" s="28" t="n">
        <f aca="false">IF(B75="",0,ROUND(N(Employees!L75)*E75/C75,0))</f>
        <v>0</v>
      </c>
      <c r="G75" s="28" t="n">
        <f aca="false">IF(B75="",0,ROUND(N(Employees!M75)*E75/C75,0))</f>
        <v>0</v>
      </c>
      <c r="H75" s="28" t="n">
        <f aca="false">IF(B75="",0,ROUND(N(Employees!N75)*E75/C75,0))</f>
        <v>0</v>
      </c>
      <c r="I75" s="28" t="n">
        <f aca="false">IF(B75="",0,ROUND(N(Employees!O75)*E75/C75,0))</f>
        <v>0</v>
      </c>
      <c r="J75" s="28" t="n">
        <f aca="false">IF(B75="",0,ROUND(N(Employees!P75)*E75/C75,0))</f>
        <v>0</v>
      </c>
      <c r="K75" s="28" t="n">
        <f aca="false">IF(B75="",0,ROUND(N(Employees!Q75)*E75/C75,0))</f>
        <v>0</v>
      </c>
      <c r="L75" s="22"/>
      <c r="M75" s="28" t="n">
        <f aca="false">SUM(F75:L75)</f>
        <v>0</v>
      </c>
      <c r="N75" s="28" t="n">
        <f aca="false">IF(M75=0,0,F75+G75+MAX(0,(M75-F75-G75)-0.5*M75))</f>
        <v>0</v>
      </c>
      <c r="O75" s="28" t="n">
        <f aca="false">IF(UPPER(Employees!S75)&lt;&gt;"Y",0,IF(Settings!$B$12="Y",MIN(IF(Settings!$B$13="Code wages",N75,F75+G75),Settings!$B$11),IF(Settings!$B$13="Code wages",N75,F75+G75)))</f>
        <v>0</v>
      </c>
      <c r="P75" s="28" t="n">
        <f aca="false">ROUND(O75*Settings!$B$8,0)</f>
        <v>0</v>
      </c>
      <c r="Q75" s="36" t="str">
        <f aca="false">IF(B75="","",IF(N(Employees!R75)&lt;=Settings!$B$17,"Y","N"))</f>
        <v/>
      </c>
      <c r="R75" s="28" t="n">
        <f aca="false">IF(Q75="Y",ROUNDUP(M75*Settings!$B$18,0),0)</f>
        <v>0</v>
      </c>
      <c r="S75" s="28" t="n">
        <f aca="false">IF(M75&lt;=0,0,IF(M75&gt;=Settings!$B$26,IF(MONTH(Settings!$B$6)=2,Settings!$B$28,Settings!$B$27),IF(M75&gt;=Settings!$B$24,Settings!$B$25,IF(M75&gt;=Settings!$B$22,Settings!$B$23,0))))</f>
        <v>0</v>
      </c>
      <c r="T75" s="37" t="n">
        <f aca="false">IF(B75="",0,N(Employees!T75))</f>
        <v>0</v>
      </c>
      <c r="U75" s="22"/>
      <c r="V75" s="28" t="n">
        <f aca="false">P75+R75+S75+T75+N(U75)</f>
        <v>0</v>
      </c>
      <c r="W75" s="38" t="n">
        <f aca="false">M75-V75</f>
        <v>0</v>
      </c>
      <c r="X75" s="28" t="n">
        <f aca="false">IF(O75=0,0,ROUND(MIN(O75,Settings!$B$11)*Settings!$B$10,0))</f>
        <v>0</v>
      </c>
      <c r="Y75" s="28" t="n">
        <f aca="false">ROUND(O75*Settings!$B$9,0)-X75</f>
        <v>0</v>
      </c>
      <c r="Z75" s="28" t="n">
        <f aca="false">ROUND(MIN(O75,Settings!$B$11)*Settings!$B$14,0)</f>
        <v>0</v>
      </c>
      <c r="AA75" s="28" t="n">
        <f aca="false">ROUND(O75*Settings!$B$15,0)</f>
        <v>0</v>
      </c>
      <c r="AB75" s="28" t="n">
        <f aca="false">IF(Q75="Y",ROUNDUP(M75*Settings!$B$19,0),0)</f>
        <v>0</v>
      </c>
      <c r="AC75" s="28" t="n">
        <f aca="false">M75+SUM(X75:AB75)</f>
        <v>0</v>
      </c>
    </row>
    <row r="76" customFormat="false" ht="15" hidden="false" customHeight="true" outlineLevel="0" collapsed="false">
      <c r="A76" s="32" t="str">
        <f aca="false">IF(Employees!B76="","",Employees!A76)</f>
        <v/>
      </c>
      <c r="B76" s="32" t="str">
        <f aca="false">IF(Employees!B76="","",Employees!B76)</f>
        <v/>
      </c>
      <c r="C76" s="33" t="str">
        <f aca="false">IF(B76="","",Settings!$B$31)</f>
        <v/>
      </c>
      <c r="D76" s="34"/>
      <c r="E76" s="35" t="str">
        <f aca="false">IF(B76="","",C76-N(D76))</f>
        <v/>
      </c>
      <c r="F76" s="28" t="n">
        <f aca="false">IF(B76="",0,ROUND(N(Employees!L76)*E76/C76,0))</f>
        <v>0</v>
      </c>
      <c r="G76" s="28" t="n">
        <f aca="false">IF(B76="",0,ROUND(N(Employees!M76)*E76/C76,0))</f>
        <v>0</v>
      </c>
      <c r="H76" s="28" t="n">
        <f aca="false">IF(B76="",0,ROUND(N(Employees!N76)*E76/C76,0))</f>
        <v>0</v>
      </c>
      <c r="I76" s="28" t="n">
        <f aca="false">IF(B76="",0,ROUND(N(Employees!O76)*E76/C76,0))</f>
        <v>0</v>
      </c>
      <c r="J76" s="28" t="n">
        <f aca="false">IF(B76="",0,ROUND(N(Employees!P76)*E76/C76,0))</f>
        <v>0</v>
      </c>
      <c r="K76" s="28" t="n">
        <f aca="false">IF(B76="",0,ROUND(N(Employees!Q76)*E76/C76,0))</f>
        <v>0</v>
      </c>
      <c r="L76" s="22"/>
      <c r="M76" s="28" t="n">
        <f aca="false">SUM(F76:L76)</f>
        <v>0</v>
      </c>
      <c r="N76" s="28" t="n">
        <f aca="false">IF(M76=0,0,F76+G76+MAX(0,(M76-F76-G76)-0.5*M76))</f>
        <v>0</v>
      </c>
      <c r="O76" s="28" t="n">
        <f aca="false">IF(UPPER(Employees!S76)&lt;&gt;"Y",0,IF(Settings!$B$12="Y",MIN(IF(Settings!$B$13="Code wages",N76,F76+G76),Settings!$B$11),IF(Settings!$B$13="Code wages",N76,F76+G76)))</f>
        <v>0</v>
      </c>
      <c r="P76" s="28" t="n">
        <f aca="false">ROUND(O76*Settings!$B$8,0)</f>
        <v>0</v>
      </c>
      <c r="Q76" s="36" t="str">
        <f aca="false">IF(B76="","",IF(N(Employees!R76)&lt;=Settings!$B$17,"Y","N"))</f>
        <v/>
      </c>
      <c r="R76" s="28" t="n">
        <f aca="false">IF(Q76="Y",ROUNDUP(M76*Settings!$B$18,0),0)</f>
        <v>0</v>
      </c>
      <c r="S76" s="28" t="n">
        <f aca="false">IF(M76&lt;=0,0,IF(M76&gt;=Settings!$B$26,IF(MONTH(Settings!$B$6)=2,Settings!$B$28,Settings!$B$27),IF(M76&gt;=Settings!$B$24,Settings!$B$25,IF(M76&gt;=Settings!$B$22,Settings!$B$23,0))))</f>
        <v>0</v>
      </c>
      <c r="T76" s="37" t="n">
        <f aca="false">IF(B76="",0,N(Employees!T76))</f>
        <v>0</v>
      </c>
      <c r="U76" s="22"/>
      <c r="V76" s="28" t="n">
        <f aca="false">P76+R76+S76+T76+N(U76)</f>
        <v>0</v>
      </c>
      <c r="W76" s="38" t="n">
        <f aca="false">M76-V76</f>
        <v>0</v>
      </c>
      <c r="X76" s="28" t="n">
        <f aca="false">IF(O76=0,0,ROUND(MIN(O76,Settings!$B$11)*Settings!$B$10,0))</f>
        <v>0</v>
      </c>
      <c r="Y76" s="28" t="n">
        <f aca="false">ROUND(O76*Settings!$B$9,0)-X76</f>
        <v>0</v>
      </c>
      <c r="Z76" s="28" t="n">
        <f aca="false">ROUND(MIN(O76,Settings!$B$11)*Settings!$B$14,0)</f>
        <v>0</v>
      </c>
      <c r="AA76" s="28" t="n">
        <f aca="false">ROUND(O76*Settings!$B$15,0)</f>
        <v>0</v>
      </c>
      <c r="AB76" s="28" t="n">
        <f aca="false">IF(Q76="Y",ROUNDUP(M76*Settings!$B$19,0),0)</f>
        <v>0</v>
      </c>
      <c r="AC76" s="28" t="n">
        <f aca="false">M76+SUM(X76:AB76)</f>
        <v>0</v>
      </c>
    </row>
    <row r="77" customFormat="false" ht="15" hidden="false" customHeight="true" outlineLevel="0" collapsed="false">
      <c r="A77" s="32" t="str">
        <f aca="false">IF(Employees!B77="","",Employees!A77)</f>
        <v/>
      </c>
      <c r="B77" s="32" t="str">
        <f aca="false">IF(Employees!B77="","",Employees!B77)</f>
        <v/>
      </c>
      <c r="C77" s="33" t="str">
        <f aca="false">IF(B77="","",Settings!$B$31)</f>
        <v/>
      </c>
      <c r="D77" s="34"/>
      <c r="E77" s="35" t="str">
        <f aca="false">IF(B77="","",C77-N(D77))</f>
        <v/>
      </c>
      <c r="F77" s="28" t="n">
        <f aca="false">IF(B77="",0,ROUND(N(Employees!L77)*E77/C77,0))</f>
        <v>0</v>
      </c>
      <c r="G77" s="28" t="n">
        <f aca="false">IF(B77="",0,ROUND(N(Employees!M77)*E77/C77,0))</f>
        <v>0</v>
      </c>
      <c r="H77" s="28" t="n">
        <f aca="false">IF(B77="",0,ROUND(N(Employees!N77)*E77/C77,0))</f>
        <v>0</v>
      </c>
      <c r="I77" s="28" t="n">
        <f aca="false">IF(B77="",0,ROUND(N(Employees!O77)*E77/C77,0))</f>
        <v>0</v>
      </c>
      <c r="J77" s="28" t="n">
        <f aca="false">IF(B77="",0,ROUND(N(Employees!P77)*E77/C77,0))</f>
        <v>0</v>
      </c>
      <c r="K77" s="28" t="n">
        <f aca="false">IF(B77="",0,ROUND(N(Employees!Q77)*E77/C77,0))</f>
        <v>0</v>
      </c>
      <c r="L77" s="22"/>
      <c r="M77" s="28" t="n">
        <f aca="false">SUM(F77:L77)</f>
        <v>0</v>
      </c>
      <c r="N77" s="28" t="n">
        <f aca="false">IF(M77=0,0,F77+G77+MAX(0,(M77-F77-G77)-0.5*M77))</f>
        <v>0</v>
      </c>
      <c r="O77" s="28" t="n">
        <f aca="false">IF(UPPER(Employees!S77)&lt;&gt;"Y",0,IF(Settings!$B$12="Y",MIN(IF(Settings!$B$13="Code wages",N77,F77+G77),Settings!$B$11),IF(Settings!$B$13="Code wages",N77,F77+G77)))</f>
        <v>0</v>
      </c>
      <c r="P77" s="28" t="n">
        <f aca="false">ROUND(O77*Settings!$B$8,0)</f>
        <v>0</v>
      </c>
      <c r="Q77" s="36" t="str">
        <f aca="false">IF(B77="","",IF(N(Employees!R77)&lt;=Settings!$B$17,"Y","N"))</f>
        <v/>
      </c>
      <c r="R77" s="28" t="n">
        <f aca="false">IF(Q77="Y",ROUNDUP(M77*Settings!$B$18,0),0)</f>
        <v>0</v>
      </c>
      <c r="S77" s="28" t="n">
        <f aca="false">IF(M77&lt;=0,0,IF(M77&gt;=Settings!$B$26,IF(MONTH(Settings!$B$6)=2,Settings!$B$28,Settings!$B$27),IF(M77&gt;=Settings!$B$24,Settings!$B$25,IF(M77&gt;=Settings!$B$22,Settings!$B$23,0))))</f>
        <v>0</v>
      </c>
      <c r="T77" s="37" t="n">
        <f aca="false">IF(B77="",0,N(Employees!T77))</f>
        <v>0</v>
      </c>
      <c r="U77" s="22"/>
      <c r="V77" s="28" t="n">
        <f aca="false">P77+R77+S77+T77+N(U77)</f>
        <v>0</v>
      </c>
      <c r="W77" s="38" t="n">
        <f aca="false">M77-V77</f>
        <v>0</v>
      </c>
      <c r="X77" s="28" t="n">
        <f aca="false">IF(O77=0,0,ROUND(MIN(O77,Settings!$B$11)*Settings!$B$10,0))</f>
        <v>0</v>
      </c>
      <c r="Y77" s="28" t="n">
        <f aca="false">ROUND(O77*Settings!$B$9,0)-X77</f>
        <v>0</v>
      </c>
      <c r="Z77" s="28" t="n">
        <f aca="false">ROUND(MIN(O77,Settings!$B$11)*Settings!$B$14,0)</f>
        <v>0</v>
      </c>
      <c r="AA77" s="28" t="n">
        <f aca="false">ROUND(O77*Settings!$B$15,0)</f>
        <v>0</v>
      </c>
      <c r="AB77" s="28" t="n">
        <f aca="false">IF(Q77="Y",ROUNDUP(M77*Settings!$B$19,0),0)</f>
        <v>0</v>
      </c>
      <c r="AC77" s="28" t="n">
        <f aca="false">M77+SUM(X77:AB77)</f>
        <v>0</v>
      </c>
    </row>
    <row r="78" customFormat="false" ht="15" hidden="false" customHeight="true" outlineLevel="0" collapsed="false">
      <c r="A78" s="32" t="str">
        <f aca="false">IF(Employees!B78="","",Employees!A78)</f>
        <v/>
      </c>
      <c r="B78" s="32" t="str">
        <f aca="false">IF(Employees!B78="","",Employees!B78)</f>
        <v/>
      </c>
      <c r="C78" s="33" t="str">
        <f aca="false">IF(B78="","",Settings!$B$31)</f>
        <v/>
      </c>
      <c r="D78" s="34"/>
      <c r="E78" s="35" t="str">
        <f aca="false">IF(B78="","",C78-N(D78))</f>
        <v/>
      </c>
      <c r="F78" s="28" t="n">
        <f aca="false">IF(B78="",0,ROUND(N(Employees!L78)*E78/C78,0))</f>
        <v>0</v>
      </c>
      <c r="G78" s="28" t="n">
        <f aca="false">IF(B78="",0,ROUND(N(Employees!M78)*E78/C78,0))</f>
        <v>0</v>
      </c>
      <c r="H78" s="28" t="n">
        <f aca="false">IF(B78="",0,ROUND(N(Employees!N78)*E78/C78,0))</f>
        <v>0</v>
      </c>
      <c r="I78" s="28" t="n">
        <f aca="false">IF(B78="",0,ROUND(N(Employees!O78)*E78/C78,0))</f>
        <v>0</v>
      </c>
      <c r="J78" s="28" t="n">
        <f aca="false">IF(B78="",0,ROUND(N(Employees!P78)*E78/C78,0))</f>
        <v>0</v>
      </c>
      <c r="K78" s="28" t="n">
        <f aca="false">IF(B78="",0,ROUND(N(Employees!Q78)*E78/C78,0))</f>
        <v>0</v>
      </c>
      <c r="L78" s="22"/>
      <c r="M78" s="28" t="n">
        <f aca="false">SUM(F78:L78)</f>
        <v>0</v>
      </c>
      <c r="N78" s="28" t="n">
        <f aca="false">IF(M78=0,0,F78+G78+MAX(0,(M78-F78-G78)-0.5*M78))</f>
        <v>0</v>
      </c>
      <c r="O78" s="28" t="n">
        <f aca="false">IF(UPPER(Employees!S78)&lt;&gt;"Y",0,IF(Settings!$B$12="Y",MIN(IF(Settings!$B$13="Code wages",N78,F78+G78),Settings!$B$11),IF(Settings!$B$13="Code wages",N78,F78+G78)))</f>
        <v>0</v>
      </c>
      <c r="P78" s="28" t="n">
        <f aca="false">ROUND(O78*Settings!$B$8,0)</f>
        <v>0</v>
      </c>
      <c r="Q78" s="36" t="str">
        <f aca="false">IF(B78="","",IF(N(Employees!R78)&lt;=Settings!$B$17,"Y","N"))</f>
        <v/>
      </c>
      <c r="R78" s="28" t="n">
        <f aca="false">IF(Q78="Y",ROUNDUP(M78*Settings!$B$18,0),0)</f>
        <v>0</v>
      </c>
      <c r="S78" s="28" t="n">
        <f aca="false">IF(M78&lt;=0,0,IF(M78&gt;=Settings!$B$26,IF(MONTH(Settings!$B$6)=2,Settings!$B$28,Settings!$B$27),IF(M78&gt;=Settings!$B$24,Settings!$B$25,IF(M78&gt;=Settings!$B$22,Settings!$B$23,0))))</f>
        <v>0</v>
      </c>
      <c r="T78" s="37" t="n">
        <f aca="false">IF(B78="",0,N(Employees!T78))</f>
        <v>0</v>
      </c>
      <c r="U78" s="22"/>
      <c r="V78" s="28" t="n">
        <f aca="false">P78+R78+S78+T78+N(U78)</f>
        <v>0</v>
      </c>
      <c r="W78" s="38" t="n">
        <f aca="false">M78-V78</f>
        <v>0</v>
      </c>
      <c r="X78" s="28" t="n">
        <f aca="false">IF(O78=0,0,ROUND(MIN(O78,Settings!$B$11)*Settings!$B$10,0))</f>
        <v>0</v>
      </c>
      <c r="Y78" s="28" t="n">
        <f aca="false">ROUND(O78*Settings!$B$9,0)-X78</f>
        <v>0</v>
      </c>
      <c r="Z78" s="28" t="n">
        <f aca="false">ROUND(MIN(O78,Settings!$B$11)*Settings!$B$14,0)</f>
        <v>0</v>
      </c>
      <c r="AA78" s="28" t="n">
        <f aca="false">ROUND(O78*Settings!$B$15,0)</f>
        <v>0</v>
      </c>
      <c r="AB78" s="28" t="n">
        <f aca="false">IF(Q78="Y",ROUNDUP(M78*Settings!$B$19,0),0)</f>
        <v>0</v>
      </c>
      <c r="AC78" s="28" t="n">
        <f aca="false">M78+SUM(X78:AB78)</f>
        <v>0</v>
      </c>
    </row>
    <row r="79" customFormat="false" ht="15" hidden="false" customHeight="true" outlineLevel="0" collapsed="false">
      <c r="A79" s="32" t="str">
        <f aca="false">IF(Employees!B79="","",Employees!A79)</f>
        <v/>
      </c>
      <c r="B79" s="32" t="str">
        <f aca="false">IF(Employees!B79="","",Employees!B79)</f>
        <v/>
      </c>
      <c r="C79" s="33" t="str">
        <f aca="false">IF(B79="","",Settings!$B$31)</f>
        <v/>
      </c>
      <c r="D79" s="34"/>
      <c r="E79" s="35" t="str">
        <f aca="false">IF(B79="","",C79-N(D79))</f>
        <v/>
      </c>
      <c r="F79" s="28" t="n">
        <f aca="false">IF(B79="",0,ROUND(N(Employees!L79)*E79/C79,0))</f>
        <v>0</v>
      </c>
      <c r="G79" s="28" t="n">
        <f aca="false">IF(B79="",0,ROUND(N(Employees!M79)*E79/C79,0))</f>
        <v>0</v>
      </c>
      <c r="H79" s="28" t="n">
        <f aca="false">IF(B79="",0,ROUND(N(Employees!N79)*E79/C79,0))</f>
        <v>0</v>
      </c>
      <c r="I79" s="28" t="n">
        <f aca="false">IF(B79="",0,ROUND(N(Employees!O79)*E79/C79,0))</f>
        <v>0</v>
      </c>
      <c r="J79" s="28" t="n">
        <f aca="false">IF(B79="",0,ROUND(N(Employees!P79)*E79/C79,0))</f>
        <v>0</v>
      </c>
      <c r="K79" s="28" t="n">
        <f aca="false">IF(B79="",0,ROUND(N(Employees!Q79)*E79/C79,0))</f>
        <v>0</v>
      </c>
      <c r="L79" s="22"/>
      <c r="M79" s="28" t="n">
        <f aca="false">SUM(F79:L79)</f>
        <v>0</v>
      </c>
      <c r="N79" s="28" t="n">
        <f aca="false">IF(M79=0,0,F79+G79+MAX(0,(M79-F79-G79)-0.5*M79))</f>
        <v>0</v>
      </c>
      <c r="O79" s="28" t="n">
        <f aca="false">IF(UPPER(Employees!S79)&lt;&gt;"Y",0,IF(Settings!$B$12="Y",MIN(IF(Settings!$B$13="Code wages",N79,F79+G79),Settings!$B$11),IF(Settings!$B$13="Code wages",N79,F79+G79)))</f>
        <v>0</v>
      </c>
      <c r="P79" s="28" t="n">
        <f aca="false">ROUND(O79*Settings!$B$8,0)</f>
        <v>0</v>
      </c>
      <c r="Q79" s="36" t="str">
        <f aca="false">IF(B79="","",IF(N(Employees!R79)&lt;=Settings!$B$17,"Y","N"))</f>
        <v/>
      </c>
      <c r="R79" s="28" t="n">
        <f aca="false">IF(Q79="Y",ROUNDUP(M79*Settings!$B$18,0),0)</f>
        <v>0</v>
      </c>
      <c r="S79" s="28" t="n">
        <f aca="false">IF(M79&lt;=0,0,IF(M79&gt;=Settings!$B$26,IF(MONTH(Settings!$B$6)=2,Settings!$B$28,Settings!$B$27),IF(M79&gt;=Settings!$B$24,Settings!$B$25,IF(M79&gt;=Settings!$B$22,Settings!$B$23,0))))</f>
        <v>0</v>
      </c>
      <c r="T79" s="37" t="n">
        <f aca="false">IF(B79="",0,N(Employees!T79))</f>
        <v>0</v>
      </c>
      <c r="U79" s="22"/>
      <c r="V79" s="28" t="n">
        <f aca="false">P79+R79+S79+T79+N(U79)</f>
        <v>0</v>
      </c>
      <c r="W79" s="38" t="n">
        <f aca="false">M79-V79</f>
        <v>0</v>
      </c>
      <c r="X79" s="28" t="n">
        <f aca="false">IF(O79=0,0,ROUND(MIN(O79,Settings!$B$11)*Settings!$B$10,0))</f>
        <v>0</v>
      </c>
      <c r="Y79" s="28" t="n">
        <f aca="false">ROUND(O79*Settings!$B$9,0)-X79</f>
        <v>0</v>
      </c>
      <c r="Z79" s="28" t="n">
        <f aca="false">ROUND(MIN(O79,Settings!$B$11)*Settings!$B$14,0)</f>
        <v>0</v>
      </c>
      <c r="AA79" s="28" t="n">
        <f aca="false">ROUND(O79*Settings!$B$15,0)</f>
        <v>0</v>
      </c>
      <c r="AB79" s="28" t="n">
        <f aca="false">IF(Q79="Y",ROUNDUP(M79*Settings!$B$19,0),0)</f>
        <v>0</v>
      </c>
      <c r="AC79" s="28" t="n">
        <f aca="false">M79+SUM(X79:AB79)</f>
        <v>0</v>
      </c>
    </row>
    <row r="80" customFormat="false" ht="15" hidden="false" customHeight="true" outlineLevel="0" collapsed="false">
      <c r="A80" s="32" t="str">
        <f aca="false">IF(Employees!B80="","",Employees!A80)</f>
        <v/>
      </c>
      <c r="B80" s="32" t="str">
        <f aca="false">IF(Employees!B80="","",Employees!B80)</f>
        <v/>
      </c>
      <c r="C80" s="33" t="str">
        <f aca="false">IF(B80="","",Settings!$B$31)</f>
        <v/>
      </c>
      <c r="D80" s="34"/>
      <c r="E80" s="35" t="str">
        <f aca="false">IF(B80="","",C80-N(D80))</f>
        <v/>
      </c>
      <c r="F80" s="28" t="n">
        <f aca="false">IF(B80="",0,ROUND(N(Employees!L80)*E80/C80,0))</f>
        <v>0</v>
      </c>
      <c r="G80" s="28" t="n">
        <f aca="false">IF(B80="",0,ROUND(N(Employees!M80)*E80/C80,0))</f>
        <v>0</v>
      </c>
      <c r="H80" s="28" t="n">
        <f aca="false">IF(B80="",0,ROUND(N(Employees!N80)*E80/C80,0))</f>
        <v>0</v>
      </c>
      <c r="I80" s="28" t="n">
        <f aca="false">IF(B80="",0,ROUND(N(Employees!O80)*E80/C80,0))</f>
        <v>0</v>
      </c>
      <c r="J80" s="28" t="n">
        <f aca="false">IF(B80="",0,ROUND(N(Employees!P80)*E80/C80,0))</f>
        <v>0</v>
      </c>
      <c r="K80" s="28" t="n">
        <f aca="false">IF(B80="",0,ROUND(N(Employees!Q80)*E80/C80,0))</f>
        <v>0</v>
      </c>
      <c r="L80" s="22"/>
      <c r="M80" s="28" t="n">
        <f aca="false">SUM(F80:L80)</f>
        <v>0</v>
      </c>
      <c r="N80" s="28" t="n">
        <f aca="false">IF(M80=0,0,F80+G80+MAX(0,(M80-F80-G80)-0.5*M80))</f>
        <v>0</v>
      </c>
      <c r="O80" s="28" t="n">
        <f aca="false">IF(UPPER(Employees!S80)&lt;&gt;"Y",0,IF(Settings!$B$12="Y",MIN(IF(Settings!$B$13="Code wages",N80,F80+G80),Settings!$B$11),IF(Settings!$B$13="Code wages",N80,F80+G80)))</f>
        <v>0</v>
      </c>
      <c r="P80" s="28" t="n">
        <f aca="false">ROUND(O80*Settings!$B$8,0)</f>
        <v>0</v>
      </c>
      <c r="Q80" s="36" t="str">
        <f aca="false">IF(B80="","",IF(N(Employees!R80)&lt;=Settings!$B$17,"Y","N"))</f>
        <v/>
      </c>
      <c r="R80" s="28" t="n">
        <f aca="false">IF(Q80="Y",ROUNDUP(M80*Settings!$B$18,0),0)</f>
        <v>0</v>
      </c>
      <c r="S80" s="28" t="n">
        <f aca="false">IF(M80&lt;=0,0,IF(M80&gt;=Settings!$B$26,IF(MONTH(Settings!$B$6)=2,Settings!$B$28,Settings!$B$27),IF(M80&gt;=Settings!$B$24,Settings!$B$25,IF(M80&gt;=Settings!$B$22,Settings!$B$23,0))))</f>
        <v>0</v>
      </c>
      <c r="T80" s="37" t="n">
        <f aca="false">IF(B80="",0,N(Employees!T80))</f>
        <v>0</v>
      </c>
      <c r="U80" s="22"/>
      <c r="V80" s="28" t="n">
        <f aca="false">P80+R80+S80+T80+N(U80)</f>
        <v>0</v>
      </c>
      <c r="W80" s="38" t="n">
        <f aca="false">M80-V80</f>
        <v>0</v>
      </c>
      <c r="X80" s="28" t="n">
        <f aca="false">IF(O80=0,0,ROUND(MIN(O80,Settings!$B$11)*Settings!$B$10,0))</f>
        <v>0</v>
      </c>
      <c r="Y80" s="28" t="n">
        <f aca="false">ROUND(O80*Settings!$B$9,0)-X80</f>
        <v>0</v>
      </c>
      <c r="Z80" s="28" t="n">
        <f aca="false">ROUND(MIN(O80,Settings!$B$11)*Settings!$B$14,0)</f>
        <v>0</v>
      </c>
      <c r="AA80" s="28" t="n">
        <f aca="false">ROUND(O80*Settings!$B$15,0)</f>
        <v>0</v>
      </c>
      <c r="AB80" s="28" t="n">
        <f aca="false">IF(Q80="Y",ROUNDUP(M80*Settings!$B$19,0),0)</f>
        <v>0</v>
      </c>
      <c r="AC80" s="28" t="n">
        <f aca="false">M80+SUM(X80:AB80)</f>
        <v>0</v>
      </c>
    </row>
    <row r="81" customFormat="false" ht="15" hidden="false" customHeight="true" outlineLevel="0" collapsed="false">
      <c r="A81" s="32" t="str">
        <f aca="false">IF(Employees!B81="","",Employees!A81)</f>
        <v/>
      </c>
      <c r="B81" s="32" t="str">
        <f aca="false">IF(Employees!B81="","",Employees!B81)</f>
        <v/>
      </c>
      <c r="C81" s="33" t="str">
        <f aca="false">IF(B81="","",Settings!$B$31)</f>
        <v/>
      </c>
      <c r="D81" s="34"/>
      <c r="E81" s="35" t="str">
        <f aca="false">IF(B81="","",C81-N(D81))</f>
        <v/>
      </c>
      <c r="F81" s="28" t="n">
        <f aca="false">IF(B81="",0,ROUND(N(Employees!L81)*E81/C81,0))</f>
        <v>0</v>
      </c>
      <c r="G81" s="28" t="n">
        <f aca="false">IF(B81="",0,ROUND(N(Employees!M81)*E81/C81,0))</f>
        <v>0</v>
      </c>
      <c r="H81" s="28" t="n">
        <f aca="false">IF(B81="",0,ROUND(N(Employees!N81)*E81/C81,0))</f>
        <v>0</v>
      </c>
      <c r="I81" s="28" t="n">
        <f aca="false">IF(B81="",0,ROUND(N(Employees!O81)*E81/C81,0))</f>
        <v>0</v>
      </c>
      <c r="J81" s="28" t="n">
        <f aca="false">IF(B81="",0,ROUND(N(Employees!P81)*E81/C81,0))</f>
        <v>0</v>
      </c>
      <c r="K81" s="28" t="n">
        <f aca="false">IF(B81="",0,ROUND(N(Employees!Q81)*E81/C81,0))</f>
        <v>0</v>
      </c>
      <c r="L81" s="22"/>
      <c r="M81" s="28" t="n">
        <f aca="false">SUM(F81:L81)</f>
        <v>0</v>
      </c>
      <c r="N81" s="28" t="n">
        <f aca="false">IF(M81=0,0,F81+G81+MAX(0,(M81-F81-G81)-0.5*M81))</f>
        <v>0</v>
      </c>
      <c r="O81" s="28" t="n">
        <f aca="false">IF(UPPER(Employees!S81)&lt;&gt;"Y",0,IF(Settings!$B$12="Y",MIN(IF(Settings!$B$13="Code wages",N81,F81+G81),Settings!$B$11),IF(Settings!$B$13="Code wages",N81,F81+G81)))</f>
        <v>0</v>
      </c>
      <c r="P81" s="28" t="n">
        <f aca="false">ROUND(O81*Settings!$B$8,0)</f>
        <v>0</v>
      </c>
      <c r="Q81" s="36" t="str">
        <f aca="false">IF(B81="","",IF(N(Employees!R81)&lt;=Settings!$B$17,"Y","N"))</f>
        <v/>
      </c>
      <c r="R81" s="28" t="n">
        <f aca="false">IF(Q81="Y",ROUNDUP(M81*Settings!$B$18,0),0)</f>
        <v>0</v>
      </c>
      <c r="S81" s="28" t="n">
        <f aca="false">IF(M81&lt;=0,0,IF(M81&gt;=Settings!$B$26,IF(MONTH(Settings!$B$6)=2,Settings!$B$28,Settings!$B$27),IF(M81&gt;=Settings!$B$24,Settings!$B$25,IF(M81&gt;=Settings!$B$22,Settings!$B$23,0))))</f>
        <v>0</v>
      </c>
      <c r="T81" s="37" t="n">
        <f aca="false">IF(B81="",0,N(Employees!T81))</f>
        <v>0</v>
      </c>
      <c r="U81" s="22"/>
      <c r="V81" s="28" t="n">
        <f aca="false">P81+R81+S81+T81+N(U81)</f>
        <v>0</v>
      </c>
      <c r="W81" s="38" t="n">
        <f aca="false">M81-V81</f>
        <v>0</v>
      </c>
      <c r="X81" s="28" t="n">
        <f aca="false">IF(O81=0,0,ROUND(MIN(O81,Settings!$B$11)*Settings!$B$10,0))</f>
        <v>0</v>
      </c>
      <c r="Y81" s="28" t="n">
        <f aca="false">ROUND(O81*Settings!$B$9,0)-X81</f>
        <v>0</v>
      </c>
      <c r="Z81" s="28" t="n">
        <f aca="false">ROUND(MIN(O81,Settings!$B$11)*Settings!$B$14,0)</f>
        <v>0</v>
      </c>
      <c r="AA81" s="28" t="n">
        <f aca="false">ROUND(O81*Settings!$B$15,0)</f>
        <v>0</v>
      </c>
      <c r="AB81" s="28" t="n">
        <f aca="false">IF(Q81="Y",ROUNDUP(M81*Settings!$B$19,0),0)</f>
        <v>0</v>
      </c>
      <c r="AC81" s="28" t="n">
        <f aca="false">M81+SUM(X81:AB81)</f>
        <v>0</v>
      </c>
    </row>
    <row r="82" customFormat="false" ht="15" hidden="false" customHeight="true" outlineLevel="0" collapsed="false">
      <c r="A82" s="32" t="str">
        <f aca="false">IF(Employees!B82="","",Employees!A82)</f>
        <v/>
      </c>
      <c r="B82" s="32" t="str">
        <f aca="false">IF(Employees!B82="","",Employees!B82)</f>
        <v/>
      </c>
      <c r="C82" s="33" t="str">
        <f aca="false">IF(B82="","",Settings!$B$31)</f>
        <v/>
      </c>
      <c r="D82" s="34"/>
      <c r="E82" s="35" t="str">
        <f aca="false">IF(B82="","",C82-N(D82))</f>
        <v/>
      </c>
      <c r="F82" s="28" t="n">
        <f aca="false">IF(B82="",0,ROUND(N(Employees!L82)*E82/C82,0))</f>
        <v>0</v>
      </c>
      <c r="G82" s="28" t="n">
        <f aca="false">IF(B82="",0,ROUND(N(Employees!M82)*E82/C82,0))</f>
        <v>0</v>
      </c>
      <c r="H82" s="28" t="n">
        <f aca="false">IF(B82="",0,ROUND(N(Employees!N82)*E82/C82,0))</f>
        <v>0</v>
      </c>
      <c r="I82" s="28" t="n">
        <f aca="false">IF(B82="",0,ROUND(N(Employees!O82)*E82/C82,0))</f>
        <v>0</v>
      </c>
      <c r="J82" s="28" t="n">
        <f aca="false">IF(B82="",0,ROUND(N(Employees!P82)*E82/C82,0))</f>
        <v>0</v>
      </c>
      <c r="K82" s="28" t="n">
        <f aca="false">IF(B82="",0,ROUND(N(Employees!Q82)*E82/C82,0))</f>
        <v>0</v>
      </c>
      <c r="L82" s="22"/>
      <c r="M82" s="28" t="n">
        <f aca="false">SUM(F82:L82)</f>
        <v>0</v>
      </c>
      <c r="N82" s="28" t="n">
        <f aca="false">IF(M82=0,0,F82+G82+MAX(0,(M82-F82-G82)-0.5*M82))</f>
        <v>0</v>
      </c>
      <c r="O82" s="28" t="n">
        <f aca="false">IF(UPPER(Employees!S82)&lt;&gt;"Y",0,IF(Settings!$B$12="Y",MIN(IF(Settings!$B$13="Code wages",N82,F82+G82),Settings!$B$11),IF(Settings!$B$13="Code wages",N82,F82+G82)))</f>
        <v>0</v>
      </c>
      <c r="P82" s="28" t="n">
        <f aca="false">ROUND(O82*Settings!$B$8,0)</f>
        <v>0</v>
      </c>
      <c r="Q82" s="36" t="str">
        <f aca="false">IF(B82="","",IF(N(Employees!R82)&lt;=Settings!$B$17,"Y","N"))</f>
        <v/>
      </c>
      <c r="R82" s="28" t="n">
        <f aca="false">IF(Q82="Y",ROUNDUP(M82*Settings!$B$18,0),0)</f>
        <v>0</v>
      </c>
      <c r="S82" s="28" t="n">
        <f aca="false">IF(M82&lt;=0,0,IF(M82&gt;=Settings!$B$26,IF(MONTH(Settings!$B$6)=2,Settings!$B$28,Settings!$B$27),IF(M82&gt;=Settings!$B$24,Settings!$B$25,IF(M82&gt;=Settings!$B$22,Settings!$B$23,0))))</f>
        <v>0</v>
      </c>
      <c r="T82" s="37" t="n">
        <f aca="false">IF(B82="",0,N(Employees!T82))</f>
        <v>0</v>
      </c>
      <c r="U82" s="22"/>
      <c r="V82" s="28" t="n">
        <f aca="false">P82+R82+S82+T82+N(U82)</f>
        <v>0</v>
      </c>
      <c r="W82" s="38" t="n">
        <f aca="false">M82-V82</f>
        <v>0</v>
      </c>
      <c r="X82" s="28" t="n">
        <f aca="false">IF(O82=0,0,ROUND(MIN(O82,Settings!$B$11)*Settings!$B$10,0))</f>
        <v>0</v>
      </c>
      <c r="Y82" s="28" t="n">
        <f aca="false">ROUND(O82*Settings!$B$9,0)-X82</f>
        <v>0</v>
      </c>
      <c r="Z82" s="28" t="n">
        <f aca="false">ROUND(MIN(O82,Settings!$B$11)*Settings!$B$14,0)</f>
        <v>0</v>
      </c>
      <c r="AA82" s="28" t="n">
        <f aca="false">ROUND(O82*Settings!$B$15,0)</f>
        <v>0</v>
      </c>
      <c r="AB82" s="28" t="n">
        <f aca="false">IF(Q82="Y",ROUNDUP(M82*Settings!$B$19,0),0)</f>
        <v>0</v>
      </c>
      <c r="AC82" s="28" t="n">
        <f aca="false">M82+SUM(X82:AB82)</f>
        <v>0</v>
      </c>
    </row>
    <row r="83" customFormat="false" ht="15" hidden="false" customHeight="true" outlineLevel="0" collapsed="false">
      <c r="A83" s="32" t="str">
        <f aca="false">IF(Employees!B83="","",Employees!A83)</f>
        <v/>
      </c>
      <c r="B83" s="32" t="str">
        <f aca="false">IF(Employees!B83="","",Employees!B83)</f>
        <v/>
      </c>
      <c r="C83" s="33" t="str">
        <f aca="false">IF(B83="","",Settings!$B$31)</f>
        <v/>
      </c>
      <c r="D83" s="34"/>
      <c r="E83" s="35" t="str">
        <f aca="false">IF(B83="","",C83-N(D83))</f>
        <v/>
      </c>
      <c r="F83" s="28" t="n">
        <f aca="false">IF(B83="",0,ROUND(N(Employees!L83)*E83/C83,0))</f>
        <v>0</v>
      </c>
      <c r="G83" s="28" t="n">
        <f aca="false">IF(B83="",0,ROUND(N(Employees!M83)*E83/C83,0))</f>
        <v>0</v>
      </c>
      <c r="H83" s="28" t="n">
        <f aca="false">IF(B83="",0,ROUND(N(Employees!N83)*E83/C83,0))</f>
        <v>0</v>
      </c>
      <c r="I83" s="28" t="n">
        <f aca="false">IF(B83="",0,ROUND(N(Employees!O83)*E83/C83,0))</f>
        <v>0</v>
      </c>
      <c r="J83" s="28" t="n">
        <f aca="false">IF(B83="",0,ROUND(N(Employees!P83)*E83/C83,0))</f>
        <v>0</v>
      </c>
      <c r="K83" s="28" t="n">
        <f aca="false">IF(B83="",0,ROUND(N(Employees!Q83)*E83/C83,0))</f>
        <v>0</v>
      </c>
      <c r="L83" s="22"/>
      <c r="M83" s="28" t="n">
        <f aca="false">SUM(F83:L83)</f>
        <v>0</v>
      </c>
      <c r="N83" s="28" t="n">
        <f aca="false">IF(M83=0,0,F83+G83+MAX(0,(M83-F83-G83)-0.5*M83))</f>
        <v>0</v>
      </c>
      <c r="O83" s="28" t="n">
        <f aca="false">IF(UPPER(Employees!S83)&lt;&gt;"Y",0,IF(Settings!$B$12="Y",MIN(IF(Settings!$B$13="Code wages",N83,F83+G83),Settings!$B$11),IF(Settings!$B$13="Code wages",N83,F83+G83)))</f>
        <v>0</v>
      </c>
      <c r="P83" s="28" t="n">
        <f aca="false">ROUND(O83*Settings!$B$8,0)</f>
        <v>0</v>
      </c>
      <c r="Q83" s="36" t="str">
        <f aca="false">IF(B83="","",IF(N(Employees!R83)&lt;=Settings!$B$17,"Y","N"))</f>
        <v/>
      </c>
      <c r="R83" s="28" t="n">
        <f aca="false">IF(Q83="Y",ROUNDUP(M83*Settings!$B$18,0),0)</f>
        <v>0</v>
      </c>
      <c r="S83" s="28" t="n">
        <f aca="false">IF(M83&lt;=0,0,IF(M83&gt;=Settings!$B$26,IF(MONTH(Settings!$B$6)=2,Settings!$B$28,Settings!$B$27),IF(M83&gt;=Settings!$B$24,Settings!$B$25,IF(M83&gt;=Settings!$B$22,Settings!$B$23,0))))</f>
        <v>0</v>
      </c>
      <c r="T83" s="37" t="n">
        <f aca="false">IF(B83="",0,N(Employees!T83))</f>
        <v>0</v>
      </c>
      <c r="U83" s="22"/>
      <c r="V83" s="28" t="n">
        <f aca="false">P83+R83+S83+T83+N(U83)</f>
        <v>0</v>
      </c>
      <c r="W83" s="38" t="n">
        <f aca="false">M83-V83</f>
        <v>0</v>
      </c>
      <c r="X83" s="28" t="n">
        <f aca="false">IF(O83=0,0,ROUND(MIN(O83,Settings!$B$11)*Settings!$B$10,0))</f>
        <v>0</v>
      </c>
      <c r="Y83" s="28" t="n">
        <f aca="false">ROUND(O83*Settings!$B$9,0)-X83</f>
        <v>0</v>
      </c>
      <c r="Z83" s="28" t="n">
        <f aca="false">ROUND(MIN(O83,Settings!$B$11)*Settings!$B$14,0)</f>
        <v>0</v>
      </c>
      <c r="AA83" s="28" t="n">
        <f aca="false">ROUND(O83*Settings!$B$15,0)</f>
        <v>0</v>
      </c>
      <c r="AB83" s="28" t="n">
        <f aca="false">IF(Q83="Y",ROUNDUP(M83*Settings!$B$19,0),0)</f>
        <v>0</v>
      </c>
      <c r="AC83" s="28" t="n">
        <f aca="false">M83+SUM(X83:AB83)</f>
        <v>0</v>
      </c>
    </row>
    <row r="84" customFormat="false" ht="15" hidden="false" customHeight="true" outlineLevel="0" collapsed="false">
      <c r="A84" s="32" t="str">
        <f aca="false">IF(Employees!B84="","",Employees!A84)</f>
        <v/>
      </c>
      <c r="B84" s="32" t="str">
        <f aca="false">IF(Employees!B84="","",Employees!B84)</f>
        <v/>
      </c>
      <c r="C84" s="33" t="str">
        <f aca="false">IF(B84="","",Settings!$B$31)</f>
        <v/>
      </c>
      <c r="D84" s="34"/>
      <c r="E84" s="35" t="str">
        <f aca="false">IF(B84="","",C84-N(D84))</f>
        <v/>
      </c>
      <c r="F84" s="28" t="n">
        <f aca="false">IF(B84="",0,ROUND(N(Employees!L84)*E84/C84,0))</f>
        <v>0</v>
      </c>
      <c r="G84" s="28" t="n">
        <f aca="false">IF(B84="",0,ROUND(N(Employees!M84)*E84/C84,0))</f>
        <v>0</v>
      </c>
      <c r="H84" s="28" t="n">
        <f aca="false">IF(B84="",0,ROUND(N(Employees!N84)*E84/C84,0))</f>
        <v>0</v>
      </c>
      <c r="I84" s="28" t="n">
        <f aca="false">IF(B84="",0,ROUND(N(Employees!O84)*E84/C84,0))</f>
        <v>0</v>
      </c>
      <c r="J84" s="28" t="n">
        <f aca="false">IF(B84="",0,ROUND(N(Employees!P84)*E84/C84,0))</f>
        <v>0</v>
      </c>
      <c r="K84" s="28" t="n">
        <f aca="false">IF(B84="",0,ROUND(N(Employees!Q84)*E84/C84,0))</f>
        <v>0</v>
      </c>
      <c r="L84" s="22"/>
      <c r="M84" s="28" t="n">
        <f aca="false">SUM(F84:L84)</f>
        <v>0</v>
      </c>
      <c r="N84" s="28" t="n">
        <f aca="false">IF(M84=0,0,F84+G84+MAX(0,(M84-F84-G84)-0.5*M84))</f>
        <v>0</v>
      </c>
      <c r="O84" s="28" t="n">
        <f aca="false">IF(UPPER(Employees!S84)&lt;&gt;"Y",0,IF(Settings!$B$12="Y",MIN(IF(Settings!$B$13="Code wages",N84,F84+G84),Settings!$B$11),IF(Settings!$B$13="Code wages",N84,F84+G84)))</f>
        <v>0</v>
      </c>
      <c r="P84" s="28" t="n">
        <f aca="false">ROUND(O84*Settings!$B$8,0)</f>
        <v>0</v>
      </c>
      <c r="Q84" s="36" t="str">
        <f aca="false">IF(B84="","",IF(N(Employees!R84)&lt;=Settings!$B$17,"Y","N"))</f>
        <v/>
      </c>
      <c r="R84" s="28" t="n">
        <f aca="false">IF(Q84="Y",ROUNDUP(M84*Settings!$B$18,0),0)</f>
        <v>0</v>
      </c>
      <c r="S84" s="28" t="n">
        <f aca="false">IF(M84&lt;=0,0,IF(M84&gt;=Settings!$B$26,IF(MONTH(Settings!$B$6)=2,Settings!$B$28,Settings!$B$27),IF(M84&gt;=Settings!$B$24,Settings!$B$25,IF(M84&gt;=Settings!$B$22,Settings!$B$23,0))))</f>
        <v>0</v>
      </c>
      <c r="T84" s="37" t="n">
        <f aca="false">IF(B84="",0,N(Employees!T84))</f>
        <v>0</v>
      </c>
      <c r="U84" s="22"/>
      <c r="V84" s="28" t="n">
        <f aca="false">P84+R84+S84+T84+N(U84)</f>
        <v>0</v>
      </c>
      <c r="W84" s="38" t="n">
        <f aca="false">M84-V84</f>
        <v>0</v>
      </c>
      <c r="X84" s="28" t="n">
        <f aca="false">IF(O84=0,0,ROUND(MIN(O84,Settings!$B$11)*Settings!$B$10,0))</f>
        <v>0</v>
      </c>
      <c r="Y84" s="28" t="n">
        <f aca="false">ROUND(O84*Settings!$B$9,0)-X84</f>
        <v>0</v>
      </c>
      <c r="Z84" s="28" t="n">
        <f aca="false">ROUND(MIN(O84,Settings!$B$11)*Settings!$B$14,0)</f>
        <v>0</v>
      </c>
      <c r="AA84" s="28" t="n">
        <f aca="false">ROUND(O84*Settings!$B$15,0)</f>
        <v>0</v>
      </c>
      <c r="AB84" s="28" t="n">
        <f aca="false">IF(Q84="Y",ROUNDUP(M84*Settings!$B$19,0),0)</f>
        <v>0</v>
      </c>
      <c r="AC84" s="28" t="n">
        <f aca="false">M84+SUM(X84:AB84)</f>
        <v>0</v>
      </c>
    </row>
    <row r="85" customFormat="false" ht="15" hidden="false" customHeight="true" outlineLevel="0" collapsed="false">
      <c r="A85" s="32" t="str">
        <f aca="false">IF(Employees!B85="","",Employees!A85)</f>
        <v/>
      </c>
      <c r="B85" s="32" t="str">
        <f aca="false">IF(Employees!B85="","",Employees!B85)</f>
        <v/>
      </c>
      <c r="C85" s="33" t="str">
        <f aca="false">IF(B85="","",Settings!$B$31)</f>
        <v/>
      </c>
      <c r="D85" s="34"/>
      <c r="E85" s="35" t="str">
        <f aca="false">IF(B85="","",C85-N(D85))</f>
        <v/>
      </c>
      <c r="F85" s="28" t="n">
        <f aca="false">IF(B85="",0,ROUND(N(Employees!L85)*E85/C85,0))</f>
        <v>0</v>
      </c>
      <c r="G85" s="28" t="n">
        <f aca="false">IF(B85="",0,ROUND(N(Employees!M85)*E85/C85,0))</f>
        <v>0</v>
      </c>
      <c r="H85" s="28" t="n">
        <f aca="false">IF(B85="",0,ROUND(N(Employees!N85)*E85/C85,0))</f>
        <v>0</v>
      </c>
      <c r="I85" s="28" t="n">
        <f aca="false">IF(B85="",0,ROUND(N(Employees!O85)*E85/C85,0))</f>
        <v>0</v>
      </c>
      <c r="J85" s="28" t="n">
        <f aca="false">IF(B85="",0,ROUND(N(Employees!P85)*E85/C85,0))</f>
        <v>0</v>
      </c>
      <c r="K85" s="28" t="n">
        <f aca="false">IF(B85="",0,ROUND(N(Employees!Q85)*E85/C85,0))</f>
        <v>0</v>
      </c>
      <c r="L85" s="22"/>
      <c r="M85" s="28" t="n">
        <f aca="false">SUM(F85:L85)</f>
        <v>0</v>
      </c>
      <c r="N85" s="28" t="n">
        <f aca="false">IF(M85=0,0,F85+G85+MAX(0,(M85-F85-G85)-0.5*M85))</f>
        <v>0</v>
      </c>
      <c r="O85" s="28" t="n">
        <f aca="false">IF(UPPER(Employees!S85)&lt;&gt;"Y",0,IF(Settings!$B$12="Y",MIN(IF(Settings!$B$13="Code wages",N85,F85+G85),Settings!$B$11),IF(Settings!$B$13="Code wages",N85,F85+G85)))</f>
        <v>0</v>
      </c>
      <c r="P85" s="28" t="n">
        <f aca="false">ROUND(O85*Settings!$B$8,0)</f>
        <v>0</v>
      </c>
      <c r="Q85" s="36" t="str">
        <f aca="false">IF(B85="","",IF(N(Employees!R85)&lt;=Settings!$B$17,"Y","N"))</f>
        <v/>
      </c>
      <c r="R85" s="28" t="n">
        <f aca="false">IF(Q85="Y",ROUNDUP(M85*Settings!$B$18,0),0)</f>
        <v>0</v>
      </c>
      <c r="S85" s="28" t="n">
        <f aca="false">IF(M85&lt;=0,0,IF(M85&gt;=Settings!$B$26,IF(MONTH(Settings!$B$6)=2,Settings!$B$28,Settings!$B$27),IF(M85&gt;=Settings!$B$24,Settings!$B$25,IF(M85&gt;=Settings!$B$22,Settings!$B$23,0))))</f>
        <v>0</v>
      </c>
      <c r="T85" s="37" t="n">
        <f aca="false">IF(B85="",0,N(Employees!T85))</f>
        <v>0</v>
      </c>
      <c r="U85" s="22"/>
      <c r="V85" s="28" t="n">
        <f aca="false">P85+R85+S85+T85+N(U85)</f>
        <v>0</v>
      </c>
      <c r="W85" s="38" t="n">
        <f aca="false">M85-V85</f>
        <v>0</v>
      </c>
      <c r="X85" s="28" t="n">
        <f aca="false">IF(O85=0,0,ROUND(MIN(O85,Settings!$B$11)*Settings!$B$10,0))</f>
        <v>0</v>
      </c>
      <c r="Y85" s="28" t="n">
        <f aca="false">ROUND(O85*Settings!$B$9,0)-X85</f>
        <v>0</v>
      </c>
      <c r="Z85" s="28" t="n">
        <f aca="false">ROUND(MIN(O85,Settings!$B$11)*Settings!$B$14,0)</f>
        <v>0</v>
      </c>
      <c r="AA85" s="28" t="n">
        <f aca="false">ROUND(O85*Settings!$B$15,0)</f>
        <v>0</v>
      </c>
      <c r="AB85" s="28" t="n">
        <f aca="false">IF(Q85="Y",ROUNDUP(M85*Settings!$B$19,0),0)</f>
        <v>0</v>
      </c>
      <c r="AC85" s="28" t="n">
        <f aca="false">M85+SUM(X85:AB85)</f>
        <v>0</v>
      </c>
    </row>
    <row r="86" customFormat="false" ht="15" hidden="false" customHeight="true" outlineLevel="0" collapsed="false">
      <c r="A86" s="32" t="str">
        <f aca="false">IF(Employees!B86="","",Employees!A86)</f>
        <v/>
      </c>
      <c r="B86" s="32" t="str">
        <f aca="false">IF(Employees!B86="","",Employees!B86)</f>
        <v/>
      </c>
      <c r="C86" s="33" t="str">
        <f aca="false">IF(B86="","",Settings!$B$31)</f>
        <v/>
      </c>
      <c r="D86" s="34"/>
      <c r="E86" s="35" t="str">
        <f aca="false">IF(B86="","",C86-N(D86))</f>
        <v/>
      </c>
      <c r="F86" s="28" t="n">
        <f aca="false">IF(B86="",0,ROUND(N(Employees!L86)*E86/C86,0))</f>
        <v>0</v>
      </c>
      <c r="G86" s="28" t="n">
        <f aca="false">IF(B86="",0,ROUND(N(Employees!M86)*E86/C86,0))</f>
        <v>0</v>
      </c>
      <c r="H86" s="28" t="n">
        <f aca="false">IF(B86="",0,ROUND(N(Employees!N86)*E86/C86,0))</f>
        <v>0</v>
      </c>
      <c r="I86" s="28" t="n">
        <f aca="false">IF(B86="",0,ROUND(N(Employees!O86)*E86/C86,0))</f>
        <v>0</v>
      </c>
      <c r="J86" s="28" t="n">
        <f aca="false">IF(B86="",0,ROUND(N(Employees!P86)*E86/C86,0))</f>
        <v>0</v>
      </c>
      <c r="K86" s="28" t="n">
        <f aca="false">IF(B86="",0,ROUND(N(Employees!Q86)*E86/C86,0))</f>
        <v>0</v>
      </c>
      <c r="L86" s="22"/>
      <c r="M86" s="28" t="n">
        <f aca="false">SUM(F86:L86)</f>
        <v>0</v>
      </c>
      <c r="N86" s="28" t="n">
        <f aca="false">IF(M86=0,0,F86+G86+MAX(0,(M86-F86-G86)-0.5*M86))</f>
        <v>0</v>
      </c>
      <c r="O86" s="28" t="n">
        <f aca="false">IF(UPPER(Employees!S86)&lt;&gt;"Y",0,IF(Settings!$B$12="Y",MIN(IF(Settings!$B$13="Code wages",N86,F86+G86),Settings!$B$11),IF(Settings!$B$13="Code wages",N86,F86+G86)))</f>
        <v>0</v>
      </c>
      <c r="P86" s="28" t="n">
        <f aca="false">ROUND(O86*Settings!$B$8,0)</f>
        <v>0</v>
      </c>
      <c r="Q86" s="36" t="str">
        <f aca="false">IF(B86="","",IF(N(Employees!R86)&lt;=Settings!$B$17,"Y","N"))</f>
        <v/>
      </c>
      <c r="R86" s="28" t="n">
        <f aca="false">IF(Q86="Y",ROUNDUP(M86*Settings!$B$18,0),0)</f>
        <v>0</v>
      </c>
      <c r="S86" s="28" t="n">
        <f aca="false">IF(M86&lt;=0,0,IF(M86&gt;=Settings!$B$26,IF(MONTH(Settings!$B$6)=2,Settings!$B$28,Settings!$B$27),IF(M86&gt;=Settings!$B$24,Settings!$B$25,IF(M86&gt;=Settings!$B$22,Settings!$B$23,0))))</f>
        <v>0</v>
      </c>
      <c r="T86" s="37" t="n">
        <f aca="false">IF(B86="",0,N(Employees!T86))</f>
        <v>0</v>
      </c>
      <c r="U86" s="22"/>
      <c r="V86" s="28" t="n">
        <f aca="false">P86+R86+S86+T86+N(U86)</f>
        <v>0</v>
      </c>
      <c r="W86" s="38" t="n">
        <f aca="false">M86-V86</f>
        <v>0</v>
      </c>
      <c r="X86" s="28" t="n">
        <f aca="false">IF(O86=0,0,ROUND(MIN(O86,Settings!$B$11)*Settings!$B$10,0))</f>
        <v>0</v>
      </c>
      <c r="Y86" s="28" t="n">
        <f aca="false">ROUND(O86*Settings!$B$9,0)-X86</f>
        <v>0</v>
      </c>
      <c r="Z86" s="28" t="n">
        <f aca="false">ROUND(MIN(O86,Settings!$B$11)*Settings!$B$14,0)</f>
        <v>0</v>
      </c>
      <c r="AA86" s="28" t="n">
        <f aca="false">ROUND(O86*Settings!$B$15,0)</f>
        <v>0</v>
      </c>
      <c r="AB86" s="28" t="n">
        <f aca="false">IF(Q86="Y",ROUNDUP(M86*Settings!$B$19,0),0)</f>
        <v>0</v>
      </c>
      <c r="AC86" s="28" t="n">
        <f aca="false">M86+SUM(X86:AB86)</f>
        <v>0</v>
      </c>
    </row>
    <row r="87" customFormat="false" ht="15" hidden="false" customHeight="true" outlineLevel="0" collapsed="false">
      <c r="A87" s="32" t="str">
        <f aca="false">IF(Employees!B87="","",Employees!A87)</f>
        <v/>
      </c>
      <c r="B87" s="32" t="str">
        <f aca="false">IF(Employees!B87="","",Employees!B87)</f>
        <v/>
      </c>
      <c r="C87" s="33" t="str">
        <f aca="false">IF(B87="","",Settings!$B$31)</f>
        <v/>
      </c>
      <c r="D87" s="34"/>
      <c r="E87" s="35" t="str">
        <f aca="false">IF(B87="","",C87-N(D87))</f>
        <v/>
      </c>
      <c r="F87" s="28" t="n">
        <f aca="false">IF(B87="",0,ROUND(N(Employees!L87)*E87/C87,0))</f>
        <v>0</v>
      </c>
      <c r="G87" s="28" t="n">
        <f aca="false">IF(B87="",0,ROUND(N(Employees!M87)*E87/C87,0))</f>
        <v>0</v>
      </c>
      <c r="H87" s="28" t="n">
        <f aca="false">IF(B87="",0,ROUND(N(Employees!N87)*E87/C87,0))</f>
        <v>0</v>
      </c>
      <c r="I87" s="28" t="n">
        <f aca="false">IF(B87="",0,ROUND(N(Employees!O87)*E87/C87,0))</f>
        <v>0</v>
      </c>
      <c r="J87" s="28" t="n">
        <f aca="false">IF(B87="",0,ROUND(N(Employees!P87)*E87/C87,0))</f>
        <v>0</v>
      </c>
      <c r="K87" s="28" t="n">
        <f aca="false">IF(B87="",0,ROUND(N(Employees!Q87)*E87/C87,0))</f>
        <v>0</v>
      </c>
      <c r="L87" s="22"/>
      <c r="M87" s="28" t="n">
        <f aca="false">SUM(F87:L87)</f>
        <v>0</v>
      </c>
      <c r="N87" s="28" t="n">
        <f aca="false">IF(M87=0,0,F87+G87+MAX(0,(M87-F87-G87)-0.5*M87))</f>
        <v>0</v>
      </c>
      <c r="O87" s="28" t="n">
        <f aca="false">IF(UPPER(Employees!S87)&lt;&gt;"Y",0,IF(Settings!$B$12="Y",MIN(IF(Settings!$B$13="Code wages",N87,F87+G87),Settings!$B$11),IF(Settings!$B$13="Code wages",N87,F87+G87)))</f>
        <v>0</v>
      </c>
      <c r="P87" s="28" t="n">
        <f aca="false">ROUND(O87*Settings!$B$8,0)</f>
        <v>0</v>
      </c>
      <c r="Q87" s="36" t="str">
        <f aca="false">IF(B87="","",IF(N(Employees!R87)&lt;=Settings!$B$17,"Y","N"))</f>
        <v/>
      </c>
      <c r="R87" s="28" t="n">
        <f aca="false">IF(Q87="Y",ROUNDUP(M87*Settings!$B$18,0),0)</f>
        <v>0</v>
      </c>
      <c r="S87" s="28" t="n">
        <f aca="false">IF(M87&lt;=0,0,IF(M87&gt;=Settings!$B$26,IF(MONTH(Settings!$B$6)=2,Settings!$B$28,Settings!$B$27),IF(M87&gt;=Settings!$B$24,Settings!$B$25,IF(M87&gt;=Settings!$B$22,Settings!$B$23,0))))</f>
        <v>0</v>
      </c>
      <c r="T87" s="37" t="n">
        <f aca="false">IF(B87="",0,N(Employees!T87))</f>
        <v>0</v>
      </c>
      <c r="U87" s="22"/>
      <c r="V87" s="28" t="n">
        <f aca="false">P87+R87+S87+T87+N(U87)</f>
        <v>0</v>
      </c>
      <c r="W87" s="38" t="n">
        <f aca="false">M87-V87</f>
        <v>0</v>
      </c>
      <c r="X87" s="28" t="n">
        <f aca="false">IF(O87=0,0,ROUND(MIN(O87,Settings!$B$11)*Settings!$B$10,0))</f>
        <v>0</v>
      </c>
      <c r="Y87" s="28" t="n">
        <f aca="false">ROUND(O87*Settings!$B$9,0)-X87</f>
        <v>0</v>
      </c>
      <c r="Z87" s="28" t="n">
        <f aca="false">ROUND(MIN(O87,Settings!$B$11)*Settings!$B$14,0)</f>
        <v>0</v>
      </c>
      <c r="AA87" s="28" t="n">
        <f aca="false">ROUND(O87*Settings!$B$15,0)</f>
        <v>0</v>
      </c>
      <c r="AB87" s="28" t="n">
        <f aca="false">IF(Q87="Y",ROUNDUP(M87*Settings!$B$19,0),0)</f>
        <v>0</v>
      </c>
      <c r="AC87" s="28" t="n">
        <f aca="false">M87+SUM(X87:AB87)</f>
        <v>0</v>
      </c>
    </row>
    <row r="88" customFormat="false" ht="15" hidden="false" customHeight="true" outlineLevel="0" collapsed="false">
      <c r="A88" s="32" t="str">
        <f aca="false">IF(Employees!B88="","",Employees!A88)</f>
        <v/>
      </c>
      <c r="B88" s="32" t="str">
        <f aca="false">IF(Employees!B88="","",Employees!B88)</f>
        <v/>
      </c>
      <c r="C88" s="33" t="str">
        <f aca="false">IF(B88="","",Settings!$B$31)</f>
        <v/>
      </c>
      <c r="D88" s="34"/>
      <c r="E88" s="35" t="str">
        <f aca="false">IF(B88="","",C88-N(D88))</f>
        <v/>
      </c>
      <c r="F88" s="28" t="n">
        <f aca="false">IF(B88="",0,ROUND(N(Employees!L88)*E88/C88,0))</f>
        <v>0</v>
      </c>
      <c r="G88" s="28" t="n">
        <f aca="false">IF(B88="",0,ROUND(N(Employees!M88)*E88/C88,0))</f>
        <v>0</v>
      </c>
      <c r="H88" s="28" t="n">
        <f aca="false">IF(B88="",0,ROUND(N(Employees!N88)*E88/C88,0))</f>
        <v>0</v>
      </c>
      <c r="I88" s="28" t="n">
        <f aca="false">IF(B88="",0,ROUND(N(Employees!O88)*E88/C88,0))</f>
        <v>0</v>
      </c>
      <c r="J88" s="28" t="n">
        <f aca="false">IF(B88="",0,ROUND(N(Employees!P88)*E88/C88,0))</f>
        <v>0</v>
      </c>
      <c r="K88" s="28" t="n">
        <f aca="false">IF(B88="",0,ROUND(N(Employees!Q88)*E88/C88,0))</f>
        <v>0</v>
      </c>
      <c r="L88" s="22"/>
      <c r="M88" s="28" t="n">
        <f aca="false">SUM(F88:L88)</f>
        <v>0</v>
      </c>
      <c r="N88" s="28" t="n">
        <f aca="false">IF(M88=0,0,F88+G88+MAX(0,(M88-F88-G88)-0.5*M88))</f>
        <v>0</v>
      </c>
      <c r="O88" s="28" t="n">
        <f aca="false">IF(UPPER(Employees!S88)&lt;&gt;"Y",0,IF(Settings!$B$12="Y",MIN(IF(Settings!$B$13="Code wages",N88,F88+G88),Settings!$B$11),IF(Settings!$B$13="Code wages",N88,F88+G88)))</f>
        <v>0</v>
      </c>
      <c r="P88" s="28" t="n">
        <f aca="false">ROUND(O88*Settings!$B$8,0)</f>
        <v>0</v>
      </c>
      <c r="Q88" s="36" t="str">
        <f aca="false">IF(B88="","",IF(N(Employees!R88)&lt;=Settings!$B$17,"Y","N"))</f>
        <v/>
      </c>
      <c r="R88" s="28" t="n">
        <f aca="false">IF(Q88="Y",ROUNDUP(M88*Settings!$B$18,0),0)</f>
        <v>0</v>
      </c>
      <c r="S88" s="28" t="n">
        <f aca="false">IF(M88&lt;=0,0,IF(M88&gt;=Settings!$B$26,IF(MONTH(Settings!$B$6)=2,Settings!$B$28,Settings!$B$27),IF(M88&gt;=Settings!$B$24,Settings!$B$25,IF(M88&gt;=Settings!$B$22,Settings!$B$23,0))))</f>
        <v>0</v>
      </c>
      <c r="T88" s="37" t="n">
        <f aca="false">IF(B88="",0,N(Employees!T88))</f>
        <v>0</v>
      </c>
      <c r="U88" s="22"/>
      <c r="V88" s="28" t="n">
        <f aca="false">P88+R88+S88+T88+N(U88)</f>
        <v>0</v>
      </c>
      <c r="W88" s="38" t="n">
        <f aca="false">M88-V88</f>
        <v>0</v>
      </c>
      <c r="X88" s="28" t="n">
        <f aca="false">IF(O88=0,0,ROUND(MIN(O88,Settings!$B$11)*Settings!$B$10,0))</f>
        <v>0</v>
      </c>
      <c r="Y88" s="28" t="n">
        <f aca="false">ROUND(O88*Settings!$B$9,0)-X88</f>
        <v>0</v>
      </c>
      <c r="Z88" s="28" t="n">
        <f aca="false">ROUND(MIN(O88,Settings!$B$11)*Settings!$B$14,0)</f>
        <v>0</v>
      </c>
      <c r="AA88" s="28" t="n">
        <f aca="false">ROUND(O88*Settings!$B$15,0)</f>
        <v>0</v>
      </c>
      <c r="AB88" s="28" t="n">
        <f aca="false">IF(Q88="Y",ROUNDUP(M88*Settings!$B$19,0),0)</f>
        <v>0</v>
      </c>
      <c r="AC88" s="28" t="n">
        <f aca="false">M88+SUM(X88:AB88)</f>
        <v>0</v>
      </c>
    </row>
    <row r="89" customFormat="false" ht="15" hidden="false" customHeight="true" outlineLevel="0" collapsed="false">
      <c r="A89" s="32" t="str">
        <f aca="false">IF(Employees!B89="","",Employees!A89)</f>
        <v/>
      </c>
      <c r="B89" s="32" t="str">
        <f aca="false">IF(Employees!B89="","",Employees!B89)</f>
        <v/>
      </c>
      <c r="C89" s="33" t="str">
        <f aca="false">IF(B89="","",Settings!$B$31)</f>
        <v/>
      </c>
      <c r="D89" s="34"/>
      <c r="E89" s="35" t="str">
        <f aca="false">IF(B89="","",C89-N(D89))</f>
        <v/>
      </c>
      <c r="F89" s="28" t="n">
        <f aca="false">IF(B89="",0,ROUND(N(Employees!L89)*E89/C89,0))</f>
        <v>0</v>
      </c>
      <c r="G89" s="28" t="n">
        <f aca="false">IF(B89="",0,ROUND(N(Employees!M89)*E89/C89,0))</f>
        <v>0</v>
      </c>
      <c r="H89" s="28" t="n">
        <f aca="false">IF(B89="",0,ROUND(N(Employees!N89)*E89/C89,0))</f>
        <v>0</v>
      </c>
      <c r="I89" s="28" t="n">
        <f aca="false">IF(B89="",0,ROUND(N(Employees!O89)*E89/C89,0))</f>
        <v>0</v>
      </c>
      <c r="J89" s="28" t="n">
        <f aca="false">IF(B89="",0,ROUND(N(Employees!P89)*E89/C89,0))</f>
        <v>0</v>
      </c>
      <c r="K89" s="28" t="n">
        <f aca="false">IF(B89="",0,ROUND(N(Employees!Q89)*E89/C89,0))</f>
        <v>0</v>
      </c>
      <c r="L89" s="22"/>
      <c r="M89" s="28" t="n">
        <f aca="false">SUM(F89:L89)</f>
        <v>0</v>
      </c>
      <c r="N89" s="28" t="n">
        <f aca="false">IF(M89=0,0,F89+G89+MAX(0,(M89-F89-G89)-0.5*M89))</f>
        <v>0</v>
      </c>
      <c r="O89" s="28" t="n">
        <f aca="false">IF(UPPER(Employees!S89)&lt;&gt;"Y",0,IF(Settings!$B$12="Y",MIN(IF(Settings!$B$13="Code wages",N89,F89+G89),Settings!$B$11),IF(Settings!$B$13="Code wages",N89,F89+G89)))</f>
        <v>0</v>
      </c>
      <c r="P89" s="28" t="n">
        <f aca="false">ROUND(O89*Settings!$B$8,0)</f>
        <v>0</v>
      </c>
      <c r="Q89" s="36" t="str">
        <f aca="false">IF(B89="","",IF(N(Employees!R89)&lt;=Settings!$B$17,"Y","N"))</f>
        <v/>
      </c>
      <c r="R89" s="28" t="n">
        <f aca="false">IF(Q89="Y",ROUNDUP(M89*Settings!$B$18,0),0)</f>
        <v>0</v>
      </c>
      <c r="S89" s="28" t="n">
        <f aca="false">IF(M89&lt;=0,0,IF(M89&gt;=Settings!$B$26,IF(MONTH(Settings!$B$6)=2,Settings!$B$28,Settings!$B$27),IF(M89&gt;=Settings!$B$24,Settings!$B$25,IF(M89&gt;=Settings!$B$22,Settings!$B$23,0))))</f>
        <v>0</v>
      </c>
      <c r="T89" s="37" t="n">
        <f aca="false">IF(B89="",0,N(Employees!T89))</f>
        <v>0</v>
      </c>
      <c r="U89" s="22"/>
      <c r="V89" s="28" t="n">
        <f aca="false">P89+R89+S89+T89+N(U89)</f>
        <v>0</v>
      </c>
      <c r="W89" s="38" t="n">
        <f aca="false">M89-V89</f>
        <v>0</v>
      </c>
      <c r="X89" s="28" t="n">
        <f aca="false">IF(O89=0,0,ROUND(MIN(O89,Settings!$B$11)*Settings!$B$10,0))</f>
        <v>0</v>
      </c>
      <c r="Y89" s="28" t="n">
        <f aca="false">ROUND(O89*Settings!$B$9,0)-X89</f>
        <v>0</v>
      </c>
      <c r="Z89" s="28" t="n">
        <f aca="false">ROUND(MIN(O89,Settings!$B$11)*Settings!$B$14,0)</f>
        <v>0</v>
      </c>
      <c r="AA89" s="28" t="n">
        <f aca="false">ROUND(O89*Settings!$B$15,0)</f>
        <v>0</v>
      </c>
      <c r="AB89" s="28" t="n">
        <f aca="false">IF(Q89="Y",ROUNDUP(M89*Settings!$B$19,0),0)</f>
        <v>0</v>
      </c>
      <c r="AC89" s="28" t="n">
        <f aca="false">M89+SUM(X89:AB89)</f>
        <v>0</v>
      </c>
    </row>
    <row r="90" customFormat="false" ht="15" hidden="false" customHeight="true" outlineLevel="0" collapsed="false">
      <c r="A90" s="32" t="str">
        <f aca="false">IF(Employees!B90="","",Employees!A90)</f>
        <v/>
      </c>
      <c r="B90" s="32" t="str">
        <f aca="false">IF(Employees!B90="","",Employees!B90)</f>
        <v/>
      </c>
      <c r="C90" s="33" t="str">
        <f aca="false">IF(B90="","",Settings!$B$31)</f>
        <v/>
      </c>
      <c r="D90" s="34"/>
      <c r="E90" s="35" t="str">
        <f aca="false">IF(B90="","",C90-N(D90))</f>
        <v/>
      </c>
      <c r="F90" s="28" t="n">
        <f aca="false">IF(B90="",0,ROUND(N(Employees!L90)*E90/C90,0))</f>
        <v>0</v>
      </c>
      <c r="G90" s="28" t="n">
        <f aca="false">IF(B90="",0,ROUND(N(Employees!M90)*E90/C90,0))</f>
        <v>0</v>
      </c>
      <c r="H90" s="28" t="n">
        <f aca="false">IF(B90="",0,ROUND(N(Employees!N90)*E90/C90,0))</f>
        <v>0</v>
      </c>
      <c r="I90" s="28" t="n">
        <f aca="false">IF(B90="",0,ROUND(N(Employees!O90)*E90/C90,0))</f>
        <v>0</v>
      </c>
      <c r="J90" s="28" t="n">
        <f aca="false">IF(B90="",0,ROUND(N(Employees!P90)*E90/C90,0))</f>
        <v>0</v>
      </c>
      <c r="K90" s="28" t="n">
        <f aca="false">IF(B90="",0,ROUND(N(Employees!Q90)*E90/C90,0))</f>
        <v>0</v>
      </c>
      <c r="L90" s="22"/>
      <c r="M90" s="28" t="n">
        <f aca="false">SUM(F90:L90)</f>
        <v>0</v>
      </c>
      <c r="N90" s="28" t="n">
        <f aca="false">IF(M90=0,0,F90+G90+MAX(0,(M90-F90-G90)-0.5*M90))</f>
        <v>0</v>
      </c>
      <c r="O90" s="28" t="n">
        <f aca="false">IF(UPPER(Employees!S90)&lt;&gt;"Y",0,IF(Settings!$B$12="Y",MIN(IF(Settings!$B$13="Code wages",N90,F90+G90),Settings!$B$11),IF(Settings!$B$13="Code wages",N90,F90+G90)))</f>
        <v>0</v>
      </c>
      <c r="P90" s="28" t="n">
        <f aca="false">ROUND(O90*Settings!$B$8,0)</f>
        <v>0</v>
      </c>
      <c r="Q90" s="36" t="str">
        <f aca="false">IF(B90="","",IF(N(Employees!R90)&lt;=Settings!$B$17,"Y","N"))</f>
        <v/>
      </c>
      <c r="R90" s="28" t="n">
        <f aca="false">IF(Q90="Y",ROUNDUP(M90*Settings!$B$18,0),0)</f>
        <v>0</v>
      </c>
      <c r="S90" s="28" t="n">
        <f aca="false">IF(M90&lt;=0,0,IF(M90&gt;=Settings!$B$26,IF(MONTH(Settings!$B$6)=2,Settings!$B$28,Settings!$B$27),IF(M90&gt;=Settings!$B$24,Settings!$B$25,IF(M90&gt;=Settings!$B$22,Settings!$B$23,0))))</f>
        <v>0</v>
      </c>
      <c r="T90" s="37" t="n">
        <f aca="false">IF(B90="",0,N(Employees!T90))</f>
        <v>0</v>
      </c>
      <c r="U90" s="22"/>
      <c r="V90" s="28" t="n">
        <f aca="false">P90+R90+S90+T90+N(U90)</f>
        <v>0</v>
      </c>
      <c r="W90" s="38" t="n">
        <f aca="false">M90-V90</f>
        <v>0</v>
      </c>
      <c r="X90" s="28" t="n">
        <f aca="false">IF(O90=0,0,ROUND(MIN(O90,Settings!$B$11)*Settings!$B$10,0))</f>
        <v>0</v>
      </c>
      <c r="Y90" s="28" t="n">
        <f aca="false">ROUND(O90*Settings!$B$9,0)-X90</f>
        <v>0</v>
      </c>
      <c r="Z90" s="28" t="n">
        <f aca="false">ROUND(MIN(O90,Settings!$B$11)*Settings!$B$14,0)</f>
        <v>0</v>
      </c>
      <c r="AA90" s="28" t="n">
        <f aca="false">ROUND(O90*Settings!$B$15,0)</f>
        <v>0</v>
      </c>
      <c r="AB90" s="28" t="n">
        <f aca="false">IF(Q90="Y",ROUNDUP(M90*Settings!$B$19,0),0)</f>
        <v>0</v>
      </c>
      <c r="AC90" s="28" t="n">
        <f aca="false">M90+SUM(X90:AB90)</f>
        <v>0</v>
      </c>
    </row>
    <row r="91" customFormat="false" ht="15" hidden="false" customHeight="true" outlineLevel="0" collapsed="false">
      <c r="A91" s="32" t="str">
        <f aca="false">IF(Employees!B91="","",Employees!A91)</f>
        <v/>
      </c>
      <c r="B91" s="32" t="str">
        <f aca="false">IF(Employees!B91="","",Employees!B91)</f>
        <v/>
      </c>
      <c r="C91" s="33" t="str">
        <f aca="false">IF(B91="","",Settings!$B$31)</f>
        <v/>
      </c>
      <c r="D91" s="34"/>
      <c r="E91" s="35" t="str">
        <f aca="false">IF(B91="","",C91-N(D91))</f>
        <v/>
      </c>
      <c r="F91" s="28" t="n">
        <f aca="false">IF(B91="",0,ROUND(N(Employees!L91)*E91/C91,0))</f>
        <v>0</v>
      </c>
      <c r="G91" s="28" t="n">
        <f aca="false">IF(B91="",0,ROUND(N(Employees!M91)*E91/C91,0))</f>
        <v>0</v>
      </c>
      <c r="H91" s="28" t="n">
        <f aca="false">IF(B91="",0,ROUND(N(Employees!N91)*E91/C91,0))</f>
        <v>0</v>
      </c>
      <c r="I91" s="28" t="n">
        <f aca="false">IF(B91="",0,ROUND(N(Employees!O91)*E91/C91,0))</f>
        <v>0</v>
      </c>
      <c r="J91" s="28" t="n">
        <f aca="false">IF(B91="",0,ROUND(N(Employees!P91)*E91/C91,0))</f>
        <v>0</v>
      </c>
      <c r="K91" s="28" t="n">
        <f aca="false">IF(B91="",0,ROUND(N(Employees!Q91)*E91/C91,0))</f>
        <v>0</v>
      </c>
      <c r="L91" s="22"/>
      <c r="M91" s="28" t="n">
        <f aca="false">SUM(F91:L91)</f>
        <v>0</v>
      </c>
      <c r="N91" s="28" t="n">
        <f aca="false">IF(M91=0,0,F91+G91+MAX(0,(M91-F91-G91)-0.5*M91))</f>
        <v>0</v>
      </c>
      <c r="O91" s="28" t="n">
        <f aca="false">IF(UPPER(Employees!S91)&lt;&gt;"Y",0,IF(Settings!$B$12="Y",MIN(IF(Settings!$B$13="Code wages",N91,F91+G91),Settings!$B$11),IF(Settings!$B$13="Code wages",N91,F91+G91)))</f>
        <v>0</v>
      </c>
      <c r="P91" s="28" t="n">
        <f aca="false">ROUND(O91*Settings!$B$8,0)</f>
        <v>0</v>
      </c>
      <c r="Q91" s="36" t="str">
        <f aca="false">IF(B91="","",IF(N(Employees!R91)&lt;=Settings!$B$17,"Y","N"))</f>
        <v/>
      </c>
      <c r="R91" s="28" t="n">
        <f aca="false">IF(Q91="Y",ROUNDUP(M91*Settings!$B$18,0),0)</f>
        <v>0</v>
      </c>
      <c r="S91" s="28" t="n">
        <f aca="false">IF(M91&lt;=0,0,IF(M91&gt;=Settings!$B$26,IF(MONTH(Settings!$B$6)=2,Settings!$B$28,Settings!$B$27),IF(M91&gt;=Settings!$B$24,Settings!$B$25,IF(M91&gt;=Settings!$B$22,Settings!$B$23,0))))</f>
        <v>0</v>
      </c>
      <c r="T91" s="37" t="n">
        <f aca="false">IF(B91="",0,N(Employees!T91))</f>
        <v>0</v>
      </c>
      <c r="U91" s="22"/>
      <c r="V91" s="28" t="n">
        <f aca="false">P91+R91+S91+T91+N(U91)</f>
        <v>0</v>
      </c>
      <c r="W91" s="38" t="n">
        <f aca="false">M91-V91</f>
        <v>0</v>
      </c>
      <c r="X91" s="28" t="n">
        <f aca="false">IF(O91=0,0,ROUND(MIN(O91,Settings!$B$11)*Settings!$B$10,0))</f>
        <v>0</v>
      </c>
      <c r="Y91" s="28" t="n">
        <f aca="false">ROUND(O91*Settings!$B$9,0)-X91</f>
        <v>0</v>
      </c>
      <c r="Z91" s="28" t="n">
        <f aca="false">ROUND(MIN(O91,Settings!$B$11)*Settings!$B$14,0)</f>
        <v>0</v>
      </c>
      <c r="AA91" s="28" t="n">
        <f aca="false">ROUND(O91*Settings!$B$15,0)</f>
        <v>0</v>
      </c>
      <c r="AB91" s="28" t="n">
        <f aca="false">IF(Q91="Y",ROUNDUP(M91*Settings!$B$19,0),0)</f>
        <v>0</v>
      </c>
      <c r="AC91" s="28" t="n">
        <f aca="false">M91+SUM(X91:AB91)</f>
        <v>0</v>
      </c>
    </row>
    <row r="92" customFormat="false" ht="15" hidden="false" customHeight="true" outlineLevel="0" collapsed="false">
      <c r="A92" s="32" t="str">
        <f aca="false">IF(Employees!B92="","",Employees!A92)</f>
        <v/>
      </c>
      <c r="B92" s="32" t="str">
        <f aca="false">IF(Employees!B92="","",Employees!B92)</f>
        <v/>
      </c>
      <c r="C92" s="33" t="str">
        <f aca="false">IF(B92="","",Settings!$B$31)</f>
        <v/>
      </c>
      <c r="D92" s="34"/>
      <c r="E92" s="35" t="str">
        <f aca="false">IF(B92="","",C92-N(D92))</f>
        <v/>
      </c>
      <c r="F92" s="28" t="n">
        <f aca="false">IF(B92="",0,ROUND(N(Employees!L92)*E92/C92,0))</f>
        <v>0</v>
      </c>
      <c r="G92" s="28" t="n">
        <f aca="false">IF(B92="",0,ROUND(N(Employees!M92)*E92/C92,0))</f>
        <v>0</v>
      </c>
      <c r="H92" s="28" t="n">
        <f aca="false">IF(B92="",0,ROUND(N(Employees!N92)*E92/C92,0))</f>
        <v>0</v>
      </c>
      <c r="I92" s="28" t="n">
        <f aca="false">IF(B92="",0,ROUND(N(Employees!O92)*E92/C92,0))</f>
        <v>0</v>
      </c>
      <c r="J92" s="28" t="n">
        <f aca="false">IF(B92="",0,ROUND(N(Employees!P92)*E92/C92,0))</f>
        <v>0</v>
      </c>
      <c r="K92" s="28" t="n">
        <f aca="false">IF(B92="",0,ROUND(N(Employees!Q92)*E92/C92,0))</f>
        <v>0</v>
      </c>
      <c r="L92" s="22"/>
      <c r="M92" s="28" t="n">
        <f aca="false">SUM(F92:L92)</f>
        <v>0</v>
      </c>
      <c r="N92" s="28" t="n">
        <f aca="false">IF(M92=0,0,F92+G92+MAX(0,(M92-F92-G92)-0.5*M92))</f>
        <v>0</v>
      </c>
      <c r="O92" s="28" t="n">
        <f aca="false">IF(UPPER(Employees!S92)&lt;&gt;"Y",0,IF(Settings!$B$12="Y",MIN(IF(Settings!$B$13="Code wages",N92,F92+G92),Settings!$B$11),IF(Settings!$B$13="Code wages",N92,F92+G92)))</f>
        <v>0</v>
      </c>
      <c r="P92" s="28" t="n">
        <f aca="false">ROUND(O92*Settings!$B$8,0)</f>
        <v>0</v>
      </c>
      <c r="Q92" s="36" t="str">
        <f aca="false">IF(B92="","",IF(N(Employees!R92)&lt;=Settings!$B$17,"Y","N"))</f>
        <v/>
      </c>
      <c r="R92" s="28" t="n">
        <f aca="false">IF(Q92="Y",ROUNDUP(M92*Settings!$B$18,0),0)</f>
        <v>0</v>
      </c>
      <c r="S92" s="28" t="n">
        <f aca="false">IF(M92&lt;=0,0,IF(M92&gt;=Settings!$B$26,IF(MONTH(Settings!$B$6)=2,Settings!$B$28,Settings!$B$27),IF(M92&gt;=Settings!$B$24,Settings!$B$25,IF(M92&gt;=Settings!$B$22,Settings!$B$23,0))))</f>
        <v>0</v>
      </c>
      <c r="T92" s="37" t="n">
        <f aca="false">IF(B92="",0,N(Employees!T92))</f>
        <v>0</v>
      </c>
      <c r="U92" s="22"/>
      <c r="V92" s="28" t="n">
        <f aca="false">P92+R92+S92+T92+N(U92)</f>
        <v>0</v>
      </c>
      <c r="W92" s="38" t="n">
        <f aca="false">M92-V92</f>
        <v>0</v>
      </c>
      <c r="X92" s="28" t="n">
        <f aca="false">IF(O92=0,0,ROUND(MIN(O92,Settings!$B$11)*Settings!$B$10,0))</f>
        <v>0</v>
      </c>
      <c r="Y92" s="28" t="n">
        <f aca="false">ROUND(O92*Settings!$B$9,0)-X92</f>
        <v>0</v>
      </c>
      <c r="Z92" s="28" t="n">
        <f aca="false">ROUND(MIN(O92,Settings!$B$11)*Settings!$B$14,0)</f>
        <v>0</v>
      </c>
      <c r="AA92" s="28" t="n">
        <f aca="false">ROUND(O92*Settings!$B$15,0)</f>
        <v>0</v>
      </c>
      <c r="AB92" s="28" t="n">
        <f aca="false">IF(Q92="Y",ROUNDUP(M92*Settings!$B$19,0),0)</f>
        <v>0</v>
      </c>
      <c r="AC92" s="28" t="n">
        <f aca="false">M92+SUM(X92:AB92)</f>
        <v>0</v>
      </c>
    </row>
    <row r="93" customFormat="false" ht="15" hidden="false" customHeight="true" outlineLevel="0" collapsed="false">
      <c r="A93" s="32" t="str">
        <f aca="false">IF(Employees!B93="","",Employees!A93)</f>
        <v/>
      </c>
      <c r="B93" s="32" t="str">
        <f aca="false">IF(Employees!B93="","",Employees!B93)</f>
        <v/>
      </c>
      <c r="C93" s="33" t="str">
        <f aca="false">IF(B93="","",Settings!$B$31)</f>
        <v/>
      </c>
      <c r="D93" s="34"/>
      <c r="E93" s="35" t="str">
        <f aca="false">IF(B93="","",C93-N(D93))</f>
        <v/>
      </c>
      <c r="F93" s="28" t="n">
        <f aca="false">IF(B93="",0,ROUND(N(Employees!L93)*E93/C93,0))</f>
        <v>0</v>
      </c>
      <c r="G93" s="28" t="n">
        <f aca="false">IF(B93="",0,ROUND(N(Employees!M93)*E93/C93,0))</f>
        <v>0</v>
      </c>
      <c r="H93" s="28" t="n">
        <f aca="false">IF(B93="",0,ROUND(N(Employees!N93)*E93/C93,0))</f>
        <v>0</v>
      </c>
      <c r="I93" s="28" t="n">
        <f aca="false">IF(B93="",0,ROUND(N(Employees!O93)*E93/C93,0))</f>
        <v>0</v>
      </c>
      <c r="J93" s="28" t="n">
        <f aca="false">IF(B93="",0,ROUND(N(Employees!P93)*E93/C93,0))</f>
        <v>0</v>
      </c>
      <c r="K93" s="28" t="n">
        <f aca="false">IF(B93="",0,ROUND(N(Employees!Q93)*E93/C93,0))</f>
        <v>0</v>
      </c>
      <c r="L93" s="22"/>
      <c r="M93" s="28" t="n">
        <f aca="false">SUM(F93:L93)</f>
        <v>0</v>
      </c>
      <c r="N93" s="28" t="n">
        <f aca="false">IF(M93=0,0,F93+G93+MAX(0,(M93-F93-G93)-0.5*M93))</f>
        <v>0</v>
      </c>
      <c r="O93" s="28" t="n">
        <f aca="false">IF(UPPER(Employees!S93)&lt;&gt;"Y",0,IF(Settings!$B$12="Y",MIN(IF(Settings!$B$13="Code wages",N93,F93+G93),Settings!$B$11),IF(Settings!$B$13="Code wages",N93,F93+G93)))</f>
        <v>0</v>
      </c>
      <c r="P93" s="28" t="n">
        <f aca="false">ROUND(O93*Settings!$B$8,0)</f>
        <v>0</v>
      </c>
      <c r="Q93" s="36" t="str">
        <f aca="false">IF(B93="","",IF(N(Employees!R93)&lt;=Settings!$B$17,"Y","N"))</f>
        <v/>
      </c>
      <c r="R93" s="28" t="n">
        <f aca="false">IF(Q93="Y",ROUNDUP(M93*Settings!$B$18,0),0)</f>
        <v>0</v>
      </c>
      <c r="S93" s="28" t="n">
        <f aca="false">IF(M93&lt;=0,0,IF(M93&gt;=Settings!$B$26,IF(MONTH(Settings!$B$6)=2,Settings!$B$28,Settings!$B$27),IF(M93&gt;=Settings!$B$24,Settings!$B$25,IF(M93&gt;=Settings!$B$22,Settings!$B$23,0))))</f>
        <v>0</v>
      </c>
      <c r="T93" s="37" t="n">
        <f aca="false">IF(B93="",0,N(Employees!T93))</f>
        <v>0</v>
      </c>
      <c r="U93" s="22"/>
      <c r="V93" s="28" t="n">
        <f aca="false">P93+R93+S93+T93+N(U93)</f>
        <v>0</v>
      </c>
      <c r="W93" s="38" t="n">
        <f aca="false">M93-V93</f>
        <v>0</v>
      </c>
      <c r="X93" s="28" t="n">
        <f aca="false">IF(O93=0,0,ROUND(MIN(O93,Settings!$B$11)*Settings!$B$10,0))</f>
        <v>0</v>
      </c>
      <c r="Y93" s="28" t="n">
        <f aca="false">ROUND(O93*Settings!$B$9,0)-X93</f>
        <v>0</v>
      </c>
      <c r="Z93" s="28" t="n">
        <f aca="false">ROUND(MIN(O93,Settings!$B$11)*Settings!$B$14,0)</f>
        <v>0</v>
      </c>
      <c r="AA93" s="28" t="n">
        <f aca="false">ROUND(O93*Settings!$B$15,0)</f>
        <v>0</v>
      </c>
      <c r="AB93" s="28" t="n">
        <f aca="false">IF(Q93="Y",ROUNDUP(M93*Settings!$B$19,0),0)</f>
        <v>0</v>
      </c>
      <c r="AC93" s="28" t="n">
        <f aca="false">M93+SUM(X93:AB93)</f>
        <v>0</v>
      </c>
    </row>
    <row r="94" customFormat="false" ht="15" hidden="false" customHeight="true" outlineLevel="0" collapsed="false">
      <c r="A94" s="32" t="str">
        <f aca="false">IF(Employees!B94="","",Employees!A94)</f>
        <v/>
      </c>
      <c r="B94" s="32" t="str">
        <f aca="false">IF(Employees!B94="","",Employees!B94)</f>
        <v/>
      </c>
      <c r="C94" s="33" t="str">
        <f aca="false">IF(B94="","",Settings!$B$31)</f>
        <v/>
      </c>
      <c r="D94" s="34"/>
      <c r="E94" s="35" t="str">
        <f aca="false">IF(B94="","",C94-N(D94))</f>
        <v/>
      </c>
      <c r="F94" s="28" t="n">
        <f aca="false">IF(B94="",0,ROUND(N(Employees!L94)*E94/C94,0))</f>
        <v>0</v>
      </c>
      <c r="G94" s="28" t="n">
        <f aca="false">IF(B94="",0,ROUND(N(Employees!M94)*E94/C94,0))</f>
        <v>0</v>
      </c>
      <c r="H94" s="28" t="n">
        <f aca="false">IF(B94="",0,ROUND(N(Employees!N94)*E94/C94,0))</f>
        <v>0</v>
      </c>
      <c r="I94" s="28" t="n">
        <f aca="false">IF(B94="",0,ROUND(N(Employees!O94)*E94/C94,0))</f>
        <v>0</v>
      </c>
      <c r="J94" s="28" t="n">
        <f aca="false">IF(B94="",0,ROUND(N(Employees!P94)*E94/C94,0))</f>
        <v>0</v>
      </c>
      <c r="K94" s="28" t="n">
        <f aca="false">IF(B94="",0,ROUND(N(Employees!Q94)*E94/C94,0))</f>
        <v>0</v>
      </c>
      <c r="L94" s="22"/>
      <c r="M94" s="28" t="n">
        <f aca="false">SUM(F94:L94)</f>
        <v>0</v>
      </c>
      <c r="N94" s="28" t="n">
        <f aca="false">IF(M94=0,0,F94+G94+MAX(0,(M94-F94-G94)-0.5*M94))</f>
        <v>0</v>
      </c>
      <c r="O94" s="28" t="n">
        <f aca="false">IF(UPPER(Employees!S94)&lt;&gt;"Y",0,IF(Settings!$B$12="Y",MIN(IF(Settings!$B$13="Code wages",N94,F94+G94),Settings!$B$11),IF(Settings!$B$13="Code wages",N94,F94+G94)))</f>
        <v>0</v>
      </c>
      <c r="P94" s="28" t="n">
        <f aca="false">ROUND(O94*Settings!$B$8,0)</f>
        <v>0</v>
      </c>
      <c r="Q94" s="36" t="str">
        <f aca="false">IF(B94="","",IF(N(Employees!R94)&lt;=Settings!$B$17,"Y","N"))</f>
        <v/>
      </c>
      <c r="R94" s="28" t="n">
        <f aca="false">IF(Q94="Y",ROUNDUP(M94*Settings!$B$18,0),0)</f>
        <v>0</v>
      </c>
      <c r="S94" s="28" t="n">
        <f aca="false">IF(M94&lt;=0,0,IF(M94&gt;=Settings!$B$26,IF(MONTH(Settings!$B$6)=2,Settings!$B$28,Settings!$B$27),IF(M94&gt;=Settings!$B$24,Settings!$B$25,IF(M94&gt;=Settings!$B$22,Settings!$B$23,0))))</f>
        <v>0</v>
      </c>
      <c r="T94" s="37" t="n">
        <f aca="false">IF(B94="",0,N(Employees!T94))</f>
        <v>0</v>
      </c>
      <c r="U94" s="22"/>
      <c r="V94" s="28" t="n">
        <f aca="false">P94+R94+S94+T94+N(U94)</f>
        <v>0</v>
      </c>
      <c r="W94" s="38" t="n">
        <f aca="false">M94-V94</f>
        <v>0</v>
      </c>
      <c r="X94" s="28" t="n">
        <f aca="false">IF(O94=0,0,ROUND(MIN(O94,Settings!$B$11)*Settings!$B$10,0))</f>
        <v>0</v>
      </c>
      <c r="Y94" s="28" t="n">
        <f aca="false">ROUND(O94*Settings!$B$9,0)-X94</f>
        <v>0</v>
      </c>
      <c r="Z94" s="28" t="n">
        <f aca="false">ROUND(MIN(O94,Settings!$B$11)*Settings!$B$14,0)</f>
        <v>0</v>
      </c>
      <c r="AA94" s="28" t="n">
        <f aca="false">ROUND(O94*Settings!$B$15,0)</f>
        <v>0</v>
      </c>
      <c r="AB94" s="28" t="n">
        <f aca="false">IF(Q94="Y",ROUNDUP(M94*Settings!$B$19,0),0)</f>
        <v>0</v>
      </c>
      <c r="AC94" s="28" t="n">
        <f aca="false">M94+SUM(X94:AB94)</f>
        <v>0</v>
      </c>
    </row>
    <row r="95" customFormat="false" ht="15" hidden="false" customHeight="true" outlineLevel="0" collapsed="false">
      <c r="A95" s="32" t="str">
        <f aca="false">IF(Employees!B95="","",Employees!A95)</f>
        <v/>
      </c>
      <c r="B95" s="32" t="str">
        <f aca="false">IF(Employees!B95="","",Employees!B95)</f>
        <v/>
      </c>
      <c r="C95" s="33" t="str">
        <f aca="false">IF(B95="","",Settings!$B$31)</f>
        <v/>
      </c>
      <c r="D95" s="34"/>
      <c r="E95" s="35" t="str">
        <f aca="false">IF(B95="","",C95-N(D95))</f>
        <v/>
      </c>
      <c r="F95" s="28" t="n">
        <f aca="false">IF(B95="",0,ROUND(N(Employees!L95)*E95/C95,0))</f>
        <v>0</v>
      </c>
      <c r="G95" s="28" t="n">
        <f aca="false">IF(B95="",0,ROUND(N(Employees!M95)*E95/C95,0))</f>
        <v>0</v>
      </c>
      <c r="H95" s="28" t="n">
        <f aca="false">IF(B95="",0,ROUND(N(Employees!N95)*E95/C95,0))</f>
        <v>0</v>
      </c>
      <c r="I95" s="28" t="n">
        <f aca="false">IF(B95="",0,ROUND(N(Employees!O95)*E95/C95,0))</f>
        <v>0</v>
      </c>
      <c r="J95" s="28" t="n">
        <f aca="false">IF(B95="",0,ROUND(N(Employees!P95)*E95/C95,0))</f>
        <v>0</v>
      </c>
      <c r="K95" s="28" t="n">
        <f aca="false">IF(B95="",0,ROUND(N(Employees!Q95)*E95/C95,0))</f>
        <v>0</v>
      </c>
      <c r="L95" s="22"/>
      <c r="M95" s="28" t="n">
        <f aca="false">SUM(F95:L95)</f>
        <v>0</v>
      </c>
      <c r="N95" s="28" t="n">
        <f aca="false">IF(M95=0,0,F95+G95+MAX(0,(M95-F95-G95)-0.5*M95))</f>
        <v>0</v>
      </c>
      <c r="O95" s="28" t="n">
        <f aca="false">IF(UPPER(Employees!S95)&lt;&gt;"Y",0,IF(Settings!$B$12="Y",MIN(IF(Settings!$B$13="Code wages",N95,F95+G95),Settings!$B$11),IF(Settings!$B$13="Code wages",N95,F95+G95)))</f>
        <v>0</v>
      </c>
      <c r="P95" s="28" t="n">
        <f aca="false">ROUND(O95*Settings!$B$8,0)</f>
        <v>0</v>
      </c>
      <c r="Q95" s="36" t="str">
        <f aca="false">IF(B95="","",IF(N(Employees!R95)&lt;=Settings!$B$17,"Y","N"))</f>
        <v/>
      </c>
      <c r="R95" s="28" t="n">
        <f aca="false">IF(Q95="Y",ROUNDUP(M95*Settings!$B$18,0),0)</f>
        <v>0</v>
      </c>
      <c r="S95" s="28" t="n">
        <f aca="false">IF(M95&lt;=0,0,IF(M95&gt;=Settings!$B$26,IF(MONTH(Settings!$B$6)=2,Settings!$B$28,Settings!$B$27),IF(M95&gt;=Settings!$B$24,Settings!$B$25,IF(M95&gt;=Settings!$B$22,Settings!$B$23,0))))</f>
        <v>0</v>
      </c>
      <c r="T95" s="37" t="n">
        <f aca="false">IF(B95="",0,N(Employees!T95))</f>
        <v>0</v>
      </c>
      <c r="U95" s="22"/>
      <c r="V95" s="28" t="n">
        <f aca="false">P95+R95+S95+T95+N(U95)</f>
        <v>0</v>
      </c>
      <c r="W95" s="38" t="n">
        <f aca="false">M95-V95</f>
        <v>0</v>
      </c>
      <c r="X95" s="28" t="n">
        <f aca="false">IF(O95=0,0,ROUND(MIN(O95,Settings!$B$11)*Settings!$B$10,0))</f>
        <v>0</v>
      </c>
      <c r="Y95" s="28" t="n">
        <f aca="false">ROUND(O95*Settings!$B$9,0)-X95</f>
        <v>0</v>
      </c>
      <c r="Z95" s="28" t="n">
        <f aca="false">ROUND(MIN(O95,Settings!$B$11)*Settings!$B$14,0)</f>
        <v>0</v>
      </c>
      <c r="AA95" s="28" t="n">
        <f aca="false">ROUND(O95*Settings!$B$15,0)</f>
        <v>0</v>
      </c>
      <c r="AB95" s="28" t="n">
        <f aca="false">IF(Q95="Y",ROUNDUP(M95*Settings!$B$19,0),0)</f>
        <v>0</v>
      </c>
      <c r="AC95" s="28" t="n">
        <f aca="false">M95+SUM(X95:AB95)</f>
        <v>0</v>
      </c>
    </row>
    <row r="96" customFormat="false" ht="15" hidden="false" customHeight="true" outlineLevel="0" collapsed="false">
      <c r="A96" s="32" t="str">
        <f aca="false">IF(Employees!B96="","",Employees!A96)</f>
        <v/>
      </c>
      <c r="B96" s="32" t="str">
        <f aca="false">IF(Employees!B96="","",Employees!B96)</f>
        <v/>
      </c>
      <c r="C96" s="33" t="str">
        <f aca="false">IF(B96="","",Settings!$B$31)</f>
        <v/>
      </c>
      <c r="D96" s="34"/>
      <c r="E96" s="35" t="str">
        <f aca="false">IF(B96="","",C96-N(D96))</f>
        <v/>
      </c>
      <c r="F96" s="28" t="n">
        <f aca="false">IF(B96="",0,ROUND(N(Employees!L96)*E96/C96,0))</f>
        <v>0</v>
      </c>
      <c r="G96" s="28" t="n">
        <f aca="false">IF(B96="",0,ROUND(N(Employees!M96)*E96/C96,0))</f>
        <v>0</v>
      </c>
      <c r="H96" s="28" t="n">
        <f aca="false">IF(B96="",0,ROUND(N(Employees!N96)*E96/C96,0))</f>
        <v>0</v>
      </c>
      <c r="I96" s="28" t="n">
        <f aca="false">IF(B96="",0,ROUND(N(Employees!O96)*E96/C96,0))</f>
        <v>0</v>
      </c>
      <c r="J96" s="28" t="n">
        <f aca="false">IF(B96="",0,ROUND(N(Employees!P96)*E96/C96,0))</f>
        <v>0</v>
      </c>
      <c r="K96" s="28" t="n">
        <f aca="false">IF(B96="",0,ROUND(N(Employees!Q96)*E96/C96,0))</f>
        <v>0</v>
      </c>
      <c r="L96" s="22"/>
      <c r="M96" s="28" t="n">
        <f aca="false">SUM(F96:L96)</f>
        <v>0</v>
      </c>
      <c r="N96" s="28" t="n">
        <f aca="false">IF(M96=0,0,F96+G96+MAX(0,(M96-F96-G96)-0.5*M96))</f>
        <v>0</v>
      </c>
      <c r="O96" s="28" t="n">
        <f aca="false">IF(UPPER(Employees!S96)&lt;&gt;"Y",0,IF(Settings!$B$12="Y",MIN(IF(Settings!$B$13="Code wages",N96,F96+G96),Settings!$B$11),IF(Settings!$B$13="Code wages",N96,F96+G96)))</f>
        <v>0</v>
      </c>
      <c r="P96" s="28" t="n">
        <f aca="false">ROUND(O96*Settings!$B$8,0)</f>
        <v>0</v>
      </c>
      <c r="Q96" s="36" t="str">
        <f aca="false">IF(B96="","",IF(N(Employees!R96)&lt;=Settings!$B$17,"Y","N"))</f>
        <v/>
      </c>
      <c r="R96" s="28" t="n">
        <f aca="false">IF(Q96="Y",ROUNDUP(M96*Settings!$B$18,0),0)</f>
        <v>0</v>
      </c>
      <c r="S96" s="28" t="n">
        <f aca="false">IF(M96&lt;=0,0,IF(M96&gt;=Settings!$B$26,IF(MONTH(Settings!$B$6)=2,Settings!$B$28,Settings!$B$27),IF(M96&gt;=Settings!$B$24,Settings!$B$25,IF(M96&gt;=Settings!$B$22,Settings!$B$23,0))))</f>
        <v>0</v>
      </c>
      <c r="T96" s="37" t="n">
        <f aca="false">IF(B96="",0,N(Employees!T96))</f>
        <v>0</v>
      </c>
      <c r="U96" s="22"/>
      <c r="V96" s="28" t="n">
        <f aca="false">P96+R96+S96+T96+N(U96)</f>
        <v>0</v>
      </c>
      <c r="W96" s="38" t="n">
        <f aca="false">M96-V96</f>
        <v>0</v>
      </c>
      <c r="X96" s="28" t="n">
        <f aca="false">IF(O96=0,0,ROUND(MIN(O96,Settings!$B$11)*Settings!$B$10,0))</f>
        <v>0</v>
      </c>
      <c r="Y96" s="28" t="n">
        <f aca="false">ROUND(O96*Settings!$B$9,0)-X96</f>
        <v>0</v>
      </c>
      <c r="Z96" s="28" t="n">
        <f aca="false">ROUND(MIN(O96,Settings!$B$11)*Settings!$B$14,0)</f>
        <v>0</v>
      </c>
      <c r="AA96" s="28" t="n">
        <f aca="false">ROUND(O96*Settings!$B$15,0)</f>
        <v>0</v>
      </c>
      <c r="AB96" s="28" t="n">
        <f aca="false">IF(Q96="Y",ROUNDUP(M96*Settings!$B$19,0),0)</f>
        <v>0</v>
      </c>
      <c r="AC96" s="28" t="n">
        <f aca="false">M96+SUM(X96:AB96)</f>
        <v>0</v>
      </c>
    </row>
    <row r="97" customFormat="false" ht="15" hidden="false" customHeight="true" outlineLevel="0" collapsed="false">
      <c r="A97" s="32" t="str">
        <f aca="false">IF(Employees!B97="","",Employees!A97)</f>
        <v/>
      </c>
      <c r="B97" s="32" t="str">
        <f aca="false">IF(Employees!B97="","",Employees!B97)</f>
        <v/>
      </c>
      <c r="C97" s="33" t="str">
        <f aca="false">IF(B97="","",Settings!$B$31)</f>
        <v/>
      </c>
      <c r="D97" s="34"/>
      <c r="E97" s="35" t="str">
        <f aca="false">IF(B97="","",C97-N(D97))</f>
        <v/>
      </c>
      <c r="F97" s="28" t="n">
        <f aca="false">IF(B97="",0,ROUND(N(Employees!L97)*E97/C97,0))</f>
        <v>0</v>
      </c>
      <c r="G97" s="28" t="n">
        <f aca="false">IF(B97="",0,ROUND(N(Employees!M97)*E97/C97,0))</f>
        <v>0</v>
      </c>
      <c r="H97" s="28" t="n">
        <f aca="false">IF(B97="",0,ROUND(N(Employees!N97)*E97/C97,0))</f>
        <v>0</v>
      </c>
      <c r="I97" s="28" t="n">
        <f aca="false">IF(B97="",0,ROUND(N(Employees!O97)*E97/C97,0))</f>
        <v>0</v>
      </c>
      <c r="J97" s="28" t="n">
        <f aca="false">IF(B97="",0,ROUND(N(Employees!P97)*E97/C97,0))</f>
        <v>0</v>
      </c>
      <c r="K97" s="28" t="n">
        <f aca="false">IF(B97="",0,ROUND(N(Employees!Q97)*E97/C97,0))</f>
        <v>0</v>
      </c>
      <c r="L97" s="22"/>
      <c r="M97" s="28" t="n">
        <f aca="false">SUM(F97:L97)</f>
        <v>0</v>
      </c>
      <c r="N97" s="28" t="n">
        <f aca="false">IF(M97=0,0,F97+G97+MAX(0,(M97-F97-G97)-0.5*M97))</f>
        <v>0</v>
      </c>
      <c r="O97" s="28" t="n">
        <f aca="false">IF(UPPER(Employees!S97)&lt;&gt;"Y",0,IF(Settings!$B$12="Y",MIN(IF(Settings!$B$13="Code wages",N97,F97+G97),Settings!$B$11),IF(Settings!$B$13="Code wages",N97,F97+G97)))</f>
        <v>0</v>
      </c>
      <c r="P97" s="28" t="n">
        <f aca="false">ROUND(O97*Settings!$B$8,0)</f>
        <v>0</v>
      </c>
      <c r="Q97" s="36" t="str">
        <f aca="false">IF(B97="","",IF(N(Employees!R97)&lt;=Settings!$B$17,"Y","N"))</f>
        <v/>
      </c>
      <c r="R97" s="28" t="n">
        <f aca="false">IF(Q97="Y",ROUNDUP(M97*Settings!$B$18,0),0)</f>
        <v>0</v>
      </c>
      <c r="S97" s="28" t="n">
        <f aca="false">IF(M97&lt;=0,0,IF(M97&gt;=Settings!$B$26,IF(MONTH(Settings!$B$6)=2,Settings!$B$28,Settings!$B$27),IF(M97&gt;=Settings!$B$24,Settings!$B$25,IF(M97&gt;=Settings!$B$22,Settings!$B$23,0))))</f>
        <v>0</v>
      </c>
      <c r="T97" s="37" t="n">
        <f aca="false">IF(B97="",0,N(Employees!T97))</f>
        <v>0</v>
      </c>
      <c r="U97" s="22"/>
      <c r="V97" s="28" t="n">
        <f aca="false">P97+R97+S97+T97+N(U97)</f>
        <v>0</v>
      </c>
      <c r="W97" s="38" t="n">
        <f aca="false">M97-V97</f>
        <v>0</v>
      </c>
      <c r="X97" s="28" t="n">
        <f aca="false">IF(O97=0,0,ROUND(MIN(O97,Settings!$B$11)*Settings!$B$10,0))</f>
        <v>0</v>
      </c>
      <c r="Y97" s="28" t="n">
        <f aca="false">ROUND(O97*Settings!$B$9,0)-X97</f>
        <v>0</v>
      </c>
      <c r="Z97" s="28" t="n">
        <f aca="false">ROUND(MIN(O97,Settings!$B$11)*Settings!$B$14,0)</f>
        <v>0</v>
      </c>
      <c r="AA97" s="28" t="n">
        <f aca="false">ROUND(O97*Settings!$B$15,0)</f>
        <v>0</v>
      </c>
      <c r="AB97" s="28" t="n">
        <f aca="false">IF(Q97="Y",ROUNDUP(M97*Settings!$B$19,0),0)</f>
        <v>0</v>
      </c>
      <c r="AC97" s="28" t="n">
        <f aca="false">M97+SUM(X97:AB97)</f>
        <v>0</v>
      </c>
    </row>
    <row r="98" customFormat="false" ht="15" hidden="false" customHeight="true" outlineLevel="0" collapsed="false">
      <c r="A98" s="32" t="str">
        <f aca="false">IF(Employees!B98="","",Employees!A98)</f>
        <v/>
      </c>
      <c r="B98" s="32" t="str">
        <f aca="false">IF(Employees!B98="","",Employees!B98)</f>
        <v/>
      </c>
      <c r="C98" s="33" t="str">
        <f aca="false">IF(B98="","",Settings!$B$31)</f>
        <v/>
      </c>
      <c r="D98" s="34"/>
      <c r="E98" s="35" t="str">
        <f aca="false">IF(B98="","",C98-N(D98))</f>
        <v/>
      </c>
      <c r="F98" s="28" t="n">
        <f aca="false">IF(B98="",0,ROUND(N(Employees!L98)*E98/C98,0))</f>
        <v>0</v>
      </c>
      <c r="G98" s="28" t="n">
        <f aca="false">IF(B98="",0,ROUND(N(Employees!M98)*E98/C98,0))</f>
        <v>0</v>
      </c>
      <c r="H98" s="28" t="n">
        <f aca="false">IF(B98="",0,ROUND(N(Employees!N98)*E98/C98,0))</f>
        <v>0</v>
      </c>
      <c r="I98" s="28" t="n">
        <f aca="false">IF(B98="",0,ROUND(N(Employees!O98)*E98/C98,0))</f>
        <v>0</v>
      </c>
      <c r="J98" s="28" t="n">
        <f aca="false">IF(B98="",0,ROUND(N(Employees!P98)*E98/C98,0))</f>
        <v>0</v>
      </c>
      <c r="K98" s="28" t="n">
        <f aca="false">IF(B98="",0,ROUND(N(Employees!Q98)*E98/C98,0))</f>
        <v>0</v>
      </c>
      <c r="L98" s="22"/>
      <c r="M98" s="28" t="n">
        <f aca="false">SUM(F98:L98)</f>
        <v>0</v>
      </c>
      <c r="N98" s="28" t="n">
        <f aca="false">IF(M98=0,0,F98+G98+MAX(0,(M98-F98-G98)-0.5*M98))</f>
        <v>0</v>
      </c>
      <c r="O98" s="28" t="n">
        <f aca="false">IF(UPPER(Employees!S98)&lt;&gt;"Y",0,IF(Settings!$B$12="Y",MIN(IF(Settings!$B$13="Code wages",N98,F98+G98),Settings!$B$11),IF(Settings!$B$13="Code wages",N98,F98+G98)))</f>
        <v>0</v>
      </c>
      <c r="P98" s="28" t="n">
        <f aca="false">ROUND(O98*Settings!$B$8,0)</f>
        <v>0</v>
      </c>
      <c r="Q98" s="36" t="str">
        <f aca="false">IF(B98="","",IF(N(Employees!R98)&lt;=Settings!$B$17,"Y","N"))</f>
        <v/>
      </c>
      <c r="R98" s="28" t="n">
        <f aca="false">IF(Q98="Y",ROUNDUP(M98*Settings!$B$18,0),0)</f>
        <v>0</v>
      </c>
      <c r="S98" s="28" t="n">
        <f aca="false">IF(M98&lt;=0,0,IF(M98&gt;=Settings!$B$26,IF(MONTH(Settings!$B$6)=2,Settings!$B$28,Settings!$B$27),IF(M98&gt;=Settings!$B$24,Settings!$B$25,IF(M98&gt;=Settings!$B$22,Settings!$B$23,0))))</f>
        <v>0</v>
      </c>
      <c r="T98" s="37" t="n">
        <f aca="false">IF(B98="",0,N(Employees!T98))</f>
        <v>0</v>
      </c>
      <c r="U98" s="22"/>
      <c r="V98" s="28" t="n">
        <f aca="false">P98+R98+S98+T98+N(U98)</f>
        <v>0</v>
      </c>
      <c r="W98" s="38" t="n">
        <f aca="false">M98-V98</f>
        <v>0</v>
      </c>
      <c r="X98" s="28" t="n">
        <f aca="false">IF(O98=0,0,ROUND(MIN(O98,Settings!$B$11)*Settings!$B$10,0))</f>
        <v>0</v>
      </c>
      <c r="Y98" s="28" t="n">
        <f aca="false">ROUND(O98*Settings!$B$9,0)-X98</f>
        <v>0</v>
      </c>
      <c r="Z98" s="28" t="n">
        <f aca="false">ROUND(MIN(O98,Settings!$B$11)*Settings!$B$14,0)</f>
        <v>0</v>
      </c>
      <c r="AA98" s="28" t="n">
        <f aca="false">ROUND(O98*Settings!$B$15,0)</f>
        <v>0</v>
      </c>
      <c r="AB98" s="28" t="n">
        <f aca="false">IF(Q98="Y",ROUNDUP(M98*Settings!$B$19,0),0)</f>
        <v>0</v>
      </c>
      <c r="AC98" s="28" t="n">
        <f aca="false">M98+SUM(X98:AB98)</f>
        <v>0</v>
      </c>
    </row>
    <row r="99" customFormat="false" ht="15" hidden="false" customHeight="true" outlineLevel="0" collapsed="false">
      <c r="A99" s="32" t="str">
        <f aca="false">IF(Employees!B99="","",Employees!A99)</f>
        <v/>
      </c>
      <c r="B99" s="32" t="str">
        <f aca="false">IF(Employees!B99="","",Employees!B99)</f>
        <v/>
      </c>
      <c r="C99" s="33" t="str">
        <f aca="false">IF(B99="","",Settings!$B$31)</f>
        <v/>
      </c>
      <c r="D99" s="34"/>
      <c r="E99" s="35" t="str">
        <f aca="false">IF(B99="","",C99-N(D99))</f>
        <v/>
      </c>
      <c r="F99" s="28" t="n">
        <f aca="false">IF(B99="",0,ROUND(N(Employees!L99)*E99/C99,0))</f>
        <v>0</v>
      </c>
      <c r="G99" s="28" t="n">
        <f aca="false">IF(B99="",0,ROUND(N(Employees!M99)*E99/C99,0))</f>
        <v>0</v>
      </c>
      <c r="H99" s="28" t="n">
        <f aca="false">IF(B99="",0,ROUND(N(Employees!N99)*E99/C99,0))</f>
        <v>0</v>
      </c>
      <c r="I99" s="28" t="n">
        <f aca="false">IF(B99="",0,ROUND(N(Employees!O99)*E99/C99,0))</f>
        <v>0</v>
      </c>
      <c r="J99" s="28" t="n">
        <f aca="false">IF(B99="",0,ROUND(N(Employees!P99)*E99/C99,0))</f>
        <v>0</v>
      </c>
      <c r="K99" s="28" t="n">
        <f aca="false">IF(B99="",0,ROUND(N(Employees!Q99)*E99/C99,0))</f>
        <v>0</v>
      </c>
      <c r="L99" s="22"/>
      <c r="M99" s="28" t="n">
        <f aca="false">SUM(F99:L99)</f>
        <v>0</v>
      </c>
      <c r="N99" s="28" t="n">
        <f aca="false">IF(M99=0,0,F99+G99+MAX(0,(M99-F99-G99)-0.5*M99))</f>
        <v>0</v>
      </c>
      <c r="O99" s="28" t="n">
        <f aca="false">IF(UPPER(Employees!S99)&lt;&gt;"Y",0,IF(Settings!$B$12="Y",MIN(IF(Settings!$B$13="Code wages",N99,F99+G99),Settings!$B$11),IF(Settings!$B$13="Code wages",N99,F99+G99)))</f>
        <v>0</v>
      </c>
      <c r="P99" s="28" t="n">
        <f aca="false">ROUND(O99*Settings!$B$8,0)</f>
        <v>0</v>
      </c>
      <c r="Q99" s="36" t="str">
        <f aca="false">IF(B99="","",IF(N(Employees!R99)&lt;=Settings!$B$17,"Y","N"))</f>
        <v/>
      </c>
      <c r="R99" s="28" t="n">
        <f aca="false">IF(Q99="Y",ROUNDUP(M99*Settings!$B$18,0),0)</f>
        <v>0</v>
      </c>
      <c r="S99" s="28" t="n">
        <f aca="false">IF(M99&lt;=0,0,IF(M99&gt;=Settings!$B$26,IF(MONTH(Settings!$B$6)=2,Settings!$B$28,Settings!$B$27),IF(M99&gt;=Settings!$B$24,Settings!$B$25,IF(M99&gt;=Settings!$B$22,Settings!$B$23,0))))</f>
        <v>0</v>
      </c>
      <c r="T99" s="37" t="n">
        <f aca="false">IF(B99="",0,N(Employees!T99))</f>
        <v>0</v>
      </c>
      <c r="U99" s="22"/>
      <c r="V99" s="28" t="n">
        <f aca="false">P99+R99+S99+T99+N(U99)</f>
        <v>0</v>
      </c>
      <c r="W99" s="38" t="n">
        <f aca="false">M99-V99</f>
        <v>0</v>
      </c>
      <c r="X99" s="28" t="n">
        <f aca="false">IF(O99=0,0,ROUND(MIN(O99,Settings!$B$11)*Settings!$B$10,0))</f>
        <v>0</v>
      </c>
      <c r="Y99" s="28" t="n">
        <f aca="false">ROUND(O99*Settings!$B$9,0)-X99</f>
        <v>0</v>
      </c>
      <c r="Z99" s="28" t="n">
        <f aca="false">ROUND(MIN(O99,Settings!$B$11)*Settings!$B$14,0)</f>
        <v>0</v>
      </c>
      <c r="AA99" s="28" t="n">
        <f aca="false">ROUND(O99*Settings!$B$15,0)</f>
        <v>0</v>
      </c>
      <c r="AB99" s="28" t="n">
        <f aca="false">IF(Q99="Y",ROUNDUP(M99*Settings!$B$19,0),0)</f>
        <v>0</v>
      </c>
      <c r="AC99" s="28" t="n">
        <f aca="false">M99+SUM(X99:AB99)</f>
        <v>0</v>
      </c>
    </row>
    <row r="100" customFormat="false" ht="15" hidden="false" customHeight="true" outlineLevel="0" collapsed="false">
      <c r="A100" s="32" t="str">
        <f aca="false">IF(Employees!B100="","",Employees!A100)</f>
        <v/>
      </c>
      <c r="B100" s="32" t="str">
        <f aca="false">IF(Employees!B100="","",Employees!B100)</f>
        <v/>
      </c>
      <c r="C100" s="33" t="str">
        <f aca="false">IF(B100="","",Settings!$B$31)</f>
        <v/>
      </c>
      <c r="D100" s="34"/>
      <c r="E100" s="35" t="str">
        <f aca="false">IF(B100="","",C100-N(D100))</f>
        <v/>
      </c>
      <c r="F100" s="28" t="n">
        <f aca="false">IF(B100="",0,ROUND(N(Employees!L100)*E100/C100,0))</f>
        <v>0</v>
      </c>
      <c r="G100" s="28" t="n">
        <f aca="false">IF(B100="",0,ROUND(N(Employees!M100)*E100/C100,0))</f>
        <v>0</v>
      </c>
      <c r="H100" s="28" t="n">
        <f aca="false">IF(B100="",0,ROUND(N(Employees!N100)*E100/C100,0))</f>
        <v>0</v>
      </c>
      <c r="I100" s="28" t="n">
        <f aca="false">IF(B100="",0,ROUND(N(Employees!O100)*E100/C100,0))</f>
        <v>0</v>
      </c>
      <c r="J100" s="28" t="n">
        <f aca="false">IF(B100="",0,ROUND(N(Employees!P100)*E100/C100,0))</f>
        <v>0</v>
      </c>
      <c r="K100" s="28" t="n">
        <f aca="false">IF(B100="",0,ROUND(N(Employees!Q100)*E100/C100,0))</f>
        <v>0</v>
      </c>
      <c r="L100" s="22"/>
      <c r="M100" s="28" t="n">
        <f aca="false">SUM(F100:L100)</f>
        <v>0</v>
      </c>
      <c r="N100" s="28" t="n">
        <f aca="false">IF(M100=0,0,F100+G100+MAX(0,(M100-F100-G100)-0.5*M100))</f>
        <v>0</v>
      </c>
      <c r="O100" s="28" t="n">
        <f aca="false">IF(UPPER(Employees!S100)&lt;&gt;"Y",0,IF(Settings!$B$12="Y",MIN(IF(Settings!$B$13="Code wages",N100,F100+G100),Settings!$B$11),IF(Settings!$B$13="Code wages",N100,F100+G100)))</f>
        <v>0</v>
      </c>
      <c r="P100" s="28" t="n">
        <f aca="false">ROUND(O100*Settings!$B$8,0)</f>
        <v>0</v>
      </c>
      <c r="Q100" s="36" t="str">
        <f aca="false">IF(B100="","",IF(N(Employees!R100)&lt;=Settings!$B$17,"Y","N"))</f>
        <v/>
      </c>
      <c r="R100" s="28" t="n">
        <f aca="false">IF(Q100="Y",ROUNDUP(M100*Settings!$B$18,0),0)</f>
        <v>0</v>
      </c>
      <c r="S100" s="28" t="n">
        <f aca="false">IF(M100&lt;=0,0,IF(M100&gt;=Settings!$B$26,IF(MONTH(Settings!$B$6)=2,Settings!$B$28,Settings!$B$27),IF(M100&gt;=Settings!$B$24,Settings!$B$25,IF(M100&gt;=Settings!$B$22,Settings!$B$23,0))))</f>
        <v>0</v>
      </c>
      <c r="T100" s="37" t="n">
        <f aca="false">IF(B100="",0,N(Employees!T100))</f>
        <v>0</v>
      </c>
      <c r="U100" s="22"/>
      <c r="V100" s="28" t="n">
        <f aca="false">P100+R100+S100+T100+N(U100)</f>
        <v>0</v>
      </c>
      <c r="W100" s="38" t="n">
        <f aca="false">M100-V100</f>
        <v>0</v>
      </c>
      <c r="X100" s="28" t="n">
        <f aca="false">IF(O100=0,0,ROUND(MIN(O100,Settings!$B$11)*Settings!$B$10,0))</f>
        <v>0</v>
      </c>
      <c r="Y100" s="28" t="n">
        <f aca="false">ROUND(O100*Settings!$B$9,0)-X100</f>
        <v>0</v>
      </c>
      <c r="Z100" s="28" t="n">
        <f aca="false">ROUND(MIN(O100,Settings!$B$11)*Settings!$B$14,0)</f>
        <v>0</v>
      </c>
      <c r="AA100" s="28" t="n">
        <f aca="false">ROUND(O100*Settings!$B$15,0)</f>
        <v>0</v>
      </c>
      <c r="AB100" s="28" t="n">
        <f aca="false">IF(Q100="Y",ROUNDUP(M100*Settings!$B$19,0),0)</f>
        <v>0</v>
      </c>
      <c r="AC100" s="28" t="n">
        <f aca="false">M100+SUM(X100:AB100)</f>
        <v>0</v>
      </c>
    </row>
    <row r="101" customFormat="false" ht="15" hidden="false" customHeight="true" outlineLevel="0" collapsed="false">
      <c r="A101" s="32" t="str">
        <f aca="false">IF(Employees!B101="","",Employees!A101)</f>
        <v/>
      </c>
      <c r="B101" s="32" t="str">
        <f aca="false">IF(Employees!B101="","",Employees!B101)</f>
        <v/>
      </c>
      <c r="C101" s="33" t="str">
        <f aca="false">IF(B101="","",Settings!$B$31)</f>
        <v/>
      </c>
      <c r="D101" s="34"/>
      <c r="E101" s="35" t="str">
        <f aca="false">IF(B101="","",C101-N(D101))</f>
        <v/>
      </c>
      <c r="F101" s="28" t="n">
        <f aca="false">IF(B101="",0,ROUND(N(Employees!L101)*E101/C101,0))</f>
        <v>0</v>
      </c>
      <c r="G101" s="28" t="n">
        <f aca="false">IF(B101="",0,ROUND(N(Employees!M101)*E101/C101,0))</f>
        <v>0</v>
      </c>
      <c r="H101" s="28" t="n">
        <f aca="false">IF(B101="",0,ROUND(N(Employees!N101)*E101/C101,0))</f>
        <v>0</v>
      </c>
      <c r="I101" s="28" t="n">
        <f aca="false">IF(B101="",0,ROUND(N(Employees!O101)*E101/C101,0))</f>
        <v>0</v>
      </c>
      <c r="J101" s="28" t="n">
        <f aca="false">IF(B101="",0,ROUND(N(Employees!P101)*E101/C101,0))</f>
        <v>0</v>
      </c>
      <c r="K101" s="28" t="n">
        <f aca="false">IF(B101="",0,ROUND(N(Employees!Q101)*E101/C101,0))</f>
        <v>0</v>
      </c>
      <c r="L101" s="22"/>
      <c r="M101" s="28" t="n">
        <f aca="false">SUM(F101:L101)</f>
        <v>0</v>
      </c>
      <c r="N101" s="28" t="n">
        <f aca="false">IF(M101=0,0,F101+G101+MAX(0,(M101-F101-G101)-0.5*M101))</f>
        <v>0</v>
      </c>
      <c r="O101" s="28" t="n">
        <f aca="false">IF(UPPER(Employees!S101)&lt;&gt;"Y",0,IF(Settings!$B$12="Y",MIN(IF(Settings!$B$13="Code wages",N101,F101+G101),Settings!$B$11),IF(Settings!$B$13="Code wages",N101,F101+G101)))</f>
        <v>0</v>
      </c>
      <c r="P101" s="28" t="n">
        <f aca="false">ROUND(O101*Settings!$B$8,0)</f>
        <v>0</v>
      </c>
      <c r="Q101" s="36" t="str">
        <f aca="false">IF(B101="","",IF(N(Employees!R101)&lt;=Settings!$B$17,"Y","N"))</f>
        <v/>
      </c>
      <c r="R101" s="28" t="n">
        <f aca="false">IF(Q101="Y",ROUNDUP(M101*Settings!$B$18,0),0)</f>
        <v>0</v>
      </c>
      <c r="S101" s="28" t="n">
        <f aca="false">IF(M101&lt;=0,0,IF(M101&gt;=Settings!$B$26,IF(MONTH(Settings!$B$6)=2,Settings!$B$28,Settings!$B$27),IF(M101&gt;=Settings!$B$24,Settings!$B$25,IF(M101&gt;=Settings!$B$22,Settings!$B$23,0))))</f>
        <v>0</v>
      </c>
      <c r="T101" s="37" t="n">
        <f aca="false">IF(B101="",0,N(Employees!T101))</f>
        <v>0</v>
      </c>
      <c r="U101" s="22"/>
      <c r="V101" s="28" t="n">
        <f aca="false">P101+R101+S101+T101+N(U101)</f>
        <v>0</v>
      </c>
      <c r="W101" s="38" t="n">
        <f aca="false">M101-V101</f>
        <v>0</v>
      </c>
      <c r="X101" s="28" t="n">
        <f aca="false">IF(O101=0,0,ROUND(MIN(O101,Settings!$B$11)*Settings!$B$10,0))</f>
        <v>0</v>
      </c>
      <c r="Y101" s="28" t="n">
        <f aca="false">ROUND(O101*Settings!$B$9,0)-X101</f>
        <v>0</v>
      </c>
      <c r="Z101" s="28" t="n">
        <f aca="false">ROUND(MIN(O101,Settings!$B$11)*Settings!$B$14,0)</f>
        <v>0</v>
      </c>
      <c r="AA101" s="28" t="n">
        <f aca="false">ROUND(O101*Settings!$B$15,0)</f>
        <v>0</v>
      </c>
      <c r="AB101" s="28" t="n">
        <f aca="false">IF(Q101="Y",ROUNDUP(M101*Settings!$B$19,0),0)</f>
        <v>0</v>
      </c>
      <c r="AC101" s="28" t="n">
        <f aca="false">M101+SUM(X101:AB101)</f>
        <v>0</v>
      </c>
    </row>
    <row r="102" customFormat="false" ht="15" hidden="false" customHeight="true" outlineLevel="0" collapsed="false">
      <c r="A102" s="32" t="str">
        <f aca="false">IF(Employees!B102="","",Employees!A102)</f>
        <v/>
      </c>
      <c r="B102" s="32" t="str">
        <f aca="false">IF(Employees!B102="","",Employees!B102)</f>
        <v/>
      </c>
      <c r="C102" s="33" t="str">
        <f aca="false">IF(B102="","",Settings!$B$31)</f>
        <v/>
      </c>
      <c r="D102" s="34"/>
      <c r="E102" s="35" t="str">
        <f aca="false">IF(B102="","",C102-N(D102))</f>
        <v/>
      </c>
      <c r="F102" s="28" t="n">
        <f aca="false">IF(B102="",0,ROUND(N(Employees!L102)*E102/C102,0))</f>
        <v>0</v>
      </c>
      <c r="G102" s="28" t="n">
        <f aca="false">IF(B102="",0,ROUND(N(Employees!M102)*E102/C102,0))</f>
        <v>0</v>
      </c>
      <c r="H102" s="28" t="n">
        <f aca="false">IF(B102="",0,ROUND(N(Employees!N102)*E102/C102,0))</f>
        <v>0</v>
      </c>
      <c r="I102" s="28" t="n">
        <f aca="false">IF(B102="",0,ROUND(N(Employees!O102)*E102/C102,0))</f>
        <v>0</v>
      </c>
      <c r="J102" s="28" t="n">
        <f aca="false">IF(B102="",0,ROUND(N(Employees!P102)*E102/C102,0))</f>
        <v>0</v>
      </c>
      <c r="K102" s="28" t="n">
        <f aca="false">IF(B102="",0,ROUND(N(Employees!Q102)*E102/C102,0))</f>
        <v>0</v>
      </c>
      <c r="L102" s="22"/>
      <c r="M102" s="28" t="n">
        <f aca="false">SUM(F102:L102)</f>
        <v>0</v>
      </c>
      <c r="N102" s="28" t="n">
        <f aca="false">IF(M102=0,0,F102+G102+MAX(0,(M102-F102-G102)-0.5*M102))</f>
        <v>0</v>
      </c>
      <c r="O102" s="28" t="n">
        <f aca="false">IF(UPPER(Employees!S102)&lt;&gt;"Y",0,IF(Settings!$B$12="Y",MIN(IF(Settings!$B$13="Code wages",N102,F102+G102),Settings!$B$11),IF(Settings!$B$13="Code wages",N102,F102+G102)))</f>
        <v>0</v>
      </c>
      <c r="P102" s="28" t="n">
        <f aca="false">ROUND(O102*Settings!$B$8,0)</f>
        <v>0</v>
      </c>
      <c r="Q102" s="36" t="str">
        <f aca="false">IF(B102="","",IF(N(Employees!R102)&lt;=Settings!$B$17,"Y","N"))</f>
        <v/>
      </c>
      <c r="R102" s="28" t="n">
        <f aca="false">IF(Q102="Y",ROUNDUP(M102*Settings!$B$18,0),0)</f>
        <v>0</v>
      </c>
      <c r="S102" s="28" t="n">
        <f aca="false">IF(M102&lt;=0,0,IF(M102&gt;=Settings!$B$26,IF(MONTH(Settings!$B$6)=2,Settings!$B$28,Settings!$B$27),IF(M102&gt;=Settings!$B$24,Settings!$B$25,IF(M102&gt;=Settings!$B$22,Settings!$B$23,0))))</f>
        <v>0</v>
      </c>
      <c r="T102" s="37" t="n">
        <f aca="false">IF(B102="",0,N(Employees!T102))</f>
        <v>0</v>
      </c>
      <c r="U102" s="22"/>
      <c r="V102" s="28" t="n">
        <f aca="false">P102+R102+S102+T102+N(U102)</f>
        <v>0</v>
      </c>
      <c r="W102" s="38" t="n">
        <f aca="false">M102-V102</f>
        <v>0</v>
      </c>
      <c r="X102" s="28" t="n">
        <f aca="false">IF(O102=0,0,ROUND(MIN(O102,Settings!$B$11)*Settings!$B$10,0))</f>
        <v>0</v>
      </c>
      <c r="Y102" s="28" t="n">
        <f aca="false">ROUND(O102*Settings!$B$9,0)-X102</f>
        <v>0</v>
      </c>
      <c r="Z102" s="28" t="n">
        <f aca="false">ROUND(MIN(O102,Settings!$B$11)*Settings!$B$14,0)</f>
        <v>0</v>
      </c>
      <c r="AA102" s="28" t="n">
        <f aca="false">ROUND(O102*Settings!$B$15,0)</f>
        <v>0</v>
      </c>
      <c r="AB102" s="28" t="n">
        <f aca="false">IF(Q102="Y",ROUNDUP(M102*Settings!$B$19,0),0)</f>
        <v>0</v>
      </c>
      <c r="AC102" s="28" t="n">
        <f aca="false">M102+SUM(X102:AB102)</f>
        <v>0</v>
      </c>
    </row>
    <row r="103" customFormat="false" ht="15" hidden="false" customHeight="true" outlineLevel="0" collapsed="false">
      <c r="A103" s="32" t="str">
        <f aca="false">IF(Employees!B103="","",Employees!A103)</f>
        <v/>
      </c>
      <c r="B103" s="32" t="str">
        <f aca="false">IF(Employees!B103="","",Employees!B103)</f>
        <v/>
      </c>
      <c r="C103" s="33" t="str">
        <f aca="false">IF(B103="","",Settings!$B$31)</f>
        <v/>
      </c>
      <c r="D103" s="34"/>
      <c r="E103" s="35" t="str">
        <f aca="false">IF(B103="","",C103-N(D103))</f>
        <v/>
      </c>
      <c r="F103" s="28" t="n">
        <f aca="false">IF(B103="",0,ROUND(N(Employees!L103)*E103/C103,0))</f>
        <v>0</v>
      </c>
      <c r="G103" s="28" t="n">
        <f aca="false">IF(B103="",0,ROUND(N(Employees!M103)*E103/C103,0))</f>
        <v>0</v>
      </c>
      <c r="H103" s="28" t="n">
        <f aca="false">IF(B103="",0,ROUND(N(Employees!N103)*E103/C103,0))</f>
        <v>0</v>
      </c>
      <c r="I103" s="28" t="n">
        <f aca="false">IF(B103="",0,ROUND(N(Employees!O103)*E103/C103,0))</f>
        <v>0</v>
      </c>
      <c r="J103" s="28" t="n">
        <f aca="false">IF(B103="",0,ROUND(N(Employees!P103)*E103/C103,0))</f>
        <v>0</v>
      </c>
      <c r="K103" s="28" t="n">
        <f aca="false">IF(B103="",0,ROUND(N(Employees!Q103)*E103/C103,0))</f>
        <v>0</v>
      </c>
      <c r="L103" s="22"/>
      <c r="M103" s="28" t="n">
        <f aca="false">SUM(F103:L103)</f>
        <v>0</v>
      </c>
      <c r="N103" s="28" t="n">
        <f aca="false">IF(M103=0,0,F103+G103+MAX(0,(M103-F103-G103)-0.5*M103))</f>
        <v>0</v>
      </c>
      <c r="O103" s="28" t="n">
        <f aca="false">IF(UPPER(Employees!S103)&lt;&gt;"Y",0,IF(Settings!$B$12="Y",MIN(IF(Settings!$B$13="Code wages",N103,F103+G103),Settings!$B$11),IF(Settings!$B$13="Code wages",N103,F103+G103)))</f>
        <v>0</v>
      </c>
      <c r="P103" s="28" t="n">
        <f aca="false">ROUND(O103*Settings!$B$8,0)</f>
        <v>0</v>
      </c>
      <c r="Q103" s="36" t="str">
        <f aca="false">IF(B103="","",IF(N(Employees!R103)&lt;=Settings!$B$17,"Y","N"))</f>
        <v/>
      </c>
      <c r="R103" s="28" t="n">
        <f aca="false">IF(Q103="Y",ROUNDUP(M103*Settings!$B$18,0),0)</f>
        <v>0</v>
      </c>
      <c r="S103" s="28" t="n">
        <f aca="false">IF(M103&lt;=0,0,IF(M103&gt;=Settings!$B$26,IF(MONTH(Settings!$B$6)=2,Settings!$B$28,Settings!$B$27),IF(M103&gt;=Settings!$B$24,Settings!$B$25,IF(M103&gt;=Settings!$B$22,Settings!$B$23,0))))</f>
        <v>0</v>
      </c>
      <c r="T103" s="37" t="n">
        <f aca="false">IF(B103="",0,N(Employees!T103))</f>
        <v>0</v>
      </c>
      <c r="U103" s="22"/>
      <c r="V103" s="28" t="n">
        <f aca="false">P103+R103+S103+T103+N(U103)</f>
        <v>0</v>
      </c>
      <c r="W103" s="38" t="n">
        <f aca="false">M103-V103</f>
        <v>0</v>
      </c>
      <c r="X103" s="28" t="n">
        <f aca="false">IF(O103=0,0,ROUND(MIN(O103,Settings!$B$11)*Settings!$B$10,0))</f>
        <v>0</v>
      </c>
      <c r="Y103" s="28" t="n">
        <f aca="false">ROUND(O103*Settings!$B$9,0)-X103</f>
        <v>0</v>
      </c>
      <c r="Z103" s="28" t="n">
        <f aca="false">ROUND(MIN(O103,Settings!$B$11)*Settings!$B$14,0)</f>
        <v>0</v>
      </c>
      <c r="AA103" s="28" t="n">
        <f aca="false">ROUND(O103*Settings!$B$15,0)</f>
        <v>0</v>
      </c>
      <c r="AB103" s="28" t="n">
        <f aca="false">IF(Q103="Y",ROUNDUP(M103*Settings!$B$19,0),0)</f>
        <v>0</v>
      </c>
      <c r="AC103" s="28" t="n">
        <f aca="false">M103+SUM(X103:AB103)</f>
        <v>0</v>
      </c>
    </row>
    <row r="104" customFormat="false" ht="15" hidden="false" customHeight="true" outlineLevel="0" collapsed="false">
      <c r="A104" s="32" t="str">
        <f aca="false">IF(Employees!B104="","",Employees!A104)</f>
        <v/>
      </c>
      <c r="B104" s="32" t="str">
        <f aca="false">IF(Employees!B104="","",Employees!B104)</f>
        <v/>
      </c>
      <c r="C104" s="33" t="str">
        <f aca="false">IF(B104="","",Settings!$B$31)</f>
        <v/>
      </c>
      <c r="D104" s="34"/>
      <c r="E104" s="35" t="str">
        <f aca="false">IF(B104="","",C104-N(D104))</f>
        <v/>
      </c>
      <c r="F104" s="28" t="n">
        <f aca="false">IF(B104="",0,ROUND(N(Employees!L104)*E104/C104,0))</f>
        <v>0</v>
      </c>
      <c r="G104" s="28" t="n">
        <f aca="false">IF(B104="",0,ROUND(N(Employees!M104)*E104/C104,0))</f>
        <v>0</v>
      </c>
      <c r="H104" s="28" t="n">
        <f aca="false">IF(B104="",0,ROUND(N(Employees!N104)*E104/C104,0))</f>
        <v>0</v>
      </c>
      <c r="I104" s="28" t="n">
        <f aca="false">IF(B104="",0,ROUND(N(Employees!O104)*E104/C104,0))</f>
        <v>0</v>
      </c>
      <c r="J104" s="28" t="n">
        <f aca="false">IF(B104="",0,ROUND(N(Employees!P104)*E104/C104,0))</f>
        <v>0</v>
      </c>
      <c r="K104" s="28" t="n">
        <f aca="false">IF(B104="",0,ROUND(N(Employees!Q104)*E104/C104,0))</f>
        <v>0</v>
      </c>
      <c r="L104" s="22"/>
      <c r="M104" s="28" t="n">
        <f aca="false">SUM(F104:L104)</f>
        <v>0</v>
      </c>
      <c r="N104" s="28" t="n">
        <f aca="false">IF(M104=0,0,F104+G104+MAX(0,(M104-F104-G104)-0.5*M104))</f>
        <v>0</v>
      </c>
      <c r="O104" s="28" t="n">
        <f aca="false">IF(UPPER(Employees!S104)&lt;&gt;"Y",0,IF(Settings!$B$12="Y",MIN(IF(Settings!$B$13="Code wages",N104,F104+G104),Settings!$B$11),IF(Settings!$B$13="Code wages",N104,F104+G104)))</f>
        <v>0</v>
      </c>
      <c r="P104" s="28" t="n">
        <f aca="false">ROUND(O104*Settings!$B$8,0)</f>
        <v>0</v>
      </c>
      <c r="Q104" s="36" t="str">
        <f aca="false">IF(B104="","",IF(N(Employees!R104)&lt;=Settings!$B$17,"Y","N"))</f>
        <v/>
      </c>
      <c r="R104" s="28" t="n">
        <f aca="false">IF(Q104="Y",ROUNDUP(M104*Settings!$B$18,0),0)</f>
        <v>0</v>
      </c>
      <c r="S104" s="28" t="n">
        <f aca="false">IF(M104&lt;=0,0,IF(M104&gt;=Settings!$B$26,IF(MONTH(Settings!$B$6)=2,Settings!$B$28,Settings!$B$27),IF(M104&gt;=Settings!$B$24,Settings!$B$25,IF(M104&gt;=Settings!$B$22,Settings!$B$23,0))))</f>
        <v>0</v>
      </c>
      <c r="T104" s="37" t="n">
        <f aca="false">IF(B104="",0,N(Employees!T104))</f>
        <v>0</v>
      </c>
      <c r="U104" s="22"/>
      <c r="V104" s="28" t="n">
        <f aca="false">P104+R104+S104+T104+N(U104)</f>
        <v>0</v>
      </c>
      <c r="W104" s="38" t="n">
        <f aca="false">M104-V104</f>
        <v>0</v>
      </c>
      <c r="X104" s="28" t="n">
        <f aca="false">IF(O104=0,0,ROUND(MIN(O104,Settings!$B$11)*Settings!$B$10,0))</f>
        <v>0</v>
      </c>
      <c r="Y104" s="28" t="n">
        <f aca="false">ROUND(O104*Settings!$B$9,0)-X104</f>
        <v>0</v>
      </c>
      <c r="Z104" s="28" t="n">
        <f aca="false">ROUND(MIN(O104,Settings!$B$11)*Settings!$B$14,0)</f>
        <v>0</v>
      </c>
      <c r="AA104" s="28" t="n">
        <f aca="false">ROUND(O104*Settings!$B$15,0)</f>
        <v>0</v>
      </c>
      <c r="AB104" s="28" t="n">
        <f aca="false">IF(Q104="Y",ROUNDUP(M104*Settings!$B$19,0),0)</f>
        <v>0</v>
      </c>
      <c r="AC104" s="28" t="n">
        <f aca="false">M104+SUM(X104:AB104)</f>
        <v>0</v>
      </c>
    </row>
    <row r="105" customFormat="false" ht="15" hidden="false" customHeight="true" outlineLevel="0" collapsed="false">
      <c r="B105" s="4" t="s">
        <v>214</v>
      </c>
      <c r="F105" s="39" t="n">
        <f aca="false">SUM(F5:F104)</f>
        <v>174406</v>
      </c>
      <c r="G105" s="39" t="n">
        <f aca="false">SUM(G5:G104)</f>
        <v>4740</v>
      </c>
      <c r="H105" s="39" t="n">
        <f aca="false">SUM(H5:H104)</f>
        <v>77420</v>
      </c>
      <c r="I105" s="39" t="n">
        <f aca="false">SUM(I5:I104)</f>
        <v>8866</v>
      </c>
      <c r="J105" s="39" t="n">
        <f aca="false">SUM(J5:J104)</f>
        <v>60493</v>
      </c>
      <c r="K105" s="39" t="n">
        <f aca="false">SUM(K5:K104)</f>
        <v>7492</v>
      </c>
      <c r="L105" s="39" t="n">
        <f aca="false">SUM(L5:L104)</f>
        <v>4000</v>
      </c>
      <c r="M105" s="39" t="n">
        <f aca="false">SUM(M5:M104)</f>
        <v>337417</v>
      </c>
      <c r="N105" s="39" t="n">
        <f aca="false">SUM(N5:N104)</f>
        <v>181146</v>
      </c>
      <c r="O105" s="39" t="n">
        <f aca="false">SUM(O5:O104)</f>
        <v>89879</v>
      </c>
      <c r="P105" s="39" t="n">
        <f aca="false">SUM(P5:P104)</f>
        <v>10786</v>
      </c>
      <c r="R105" s="39" t="n">
        <f aca="false">SUM(R5:R104)</f>
        <v>518</v>
      </c>
      <c r="S105" s="39" t="n">
        <f aca="false">SUM(S5:S104)</f>
        <v>1600</v>
      </c>
      <c r="T105" s="39" t="n">
        <f aca="false">SUM(T5:T104)</f>
        <v>18900</v>
      </c>
      <c r="U105" s="39" t="n">
        <f aca="false">SUM(U5:U104)</f>
        <v>2000</v>
      </c>
      <c r="V105" s="39" t="n">
        <f aca="false">SUM(V5:V104)</f>
        <v>33804</v>
      </c>
      <c r="W105" s="39" t="n">
        <f aca="false">SUM(W5:W104)</f>
        <v>303613</v>
      </c>
      <c r="X105" s="39" t="n">
        <f aca="false">SUM(X5:X104)</f>
        <v>7488</v>
      </c>
      <c r="Y105" s="39" t="n">
        <f aca="false">SUM(Y5:Y104)</f>
        <v>3298</v>
      </c>
      <c r="Z105" s="39" t="n">
        <f aca="false">SUM(Z5:Z104)</f>
        <v>450</v>
      </c>
      <c r="AA105" s="39" t="n">
        <f aca="false">SUM(AA5:AA104)</f>
        <v>450</v>
      </c>
      <c r="AB105" s="39" t="n">
        <f aca="false">SUM(AB5:AB104)</f>
        <v>2236</v>
      </c>
      <c r="AC105" s="39" t="n">
        <f aca="false">SUM(AC5:AC104)</f>
        <v>351339</v>
      </c>
    </row>
  </sheetData>
  <conditionalFormatting sqref="N5:N104">
    <cfRule type="expression" priority="2" aboveAverage="0" equalAverage="0" bottom="0" percent="0" rank="0" text="" dxfId="0">
      <formula>N5&gt;F5+G5</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true"/>
  </sheetPr>
  <dimension ref="A1:D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16"/>
    <col collapsed="false" customWidth="true" hidden="false" outlineLevel="0" max="3" min="3" style="1" width="3"/>
    <col collapsed="false" customWidth="true" hidden="false" outlineLevel="0" max="4" min="4" style="1" width="60"/>
  </cols>
  <sheetData>
    <row r="1" customFormat="false" ht="21.75" hidden="false" customHeight="true" outlineLevel="0" collapsed="false">
      <c r="A1" s="13" t="s">
        <v>215</v>
      </c>
      <c r="D1" s="14" t="s">
        <v>58</v>
      </c>
    </row>
    <row r="2" customFormat="false" ht="15" hidden="false" customHeight="true" outlineLevel="0" collapsed="false">
      <c r="A2" s="3" t="str">
        <f aca="false">Settings!$B$5&amp;" – "&amp;Settings!$B$32</f>
        <v>Raipur Precision Components Pvt Ltd – Sep-2026</v>
      </c>
    </row>
    <row r="4" customFormat="false" ht="15" hidden="false" customHeight="true" outlineLevel="0" collapsed="false">
      <c r="A4" s="15" t="s">
        <v>216</v>
      </c>
      <c r="B4" s="16"/>
      <c r="C4" s="16"/>
      <c r="D4" s="16"/>
    </row>
    <row r="5" customFormat="false" ht="15" hidden="false" customHeight="true" outlineLevel="0" collapsed="false">
      <c r="A5" s="17" t="s">
        <v>217</v>
      </c>
      <c r="B5" s="33" t="n">
        <f aca="false">COUNTIF(Payroll!B5:B104,"?*")</f>
        <v>8</v>
      </c>
    </row>
    <row r="6" customFormat="false" ht="15" hidden="false" customHeight="true" outlineLevel="0" collapsed="false">
      <c r="A6" s="4" t="s">
        <v>197</v>
      </c>
      <c r="B6" s="40" t="n">
        <f aca="false">Payroll!M105</f>
        <v>337417</v>
      </c>
    </row>
    <row r="7" customFormat="false" ht="15" hidden="false" customHeight="true" outlineLevel="0" collapsed="false">
      <c r="A7" s="17" t="s">
        <v>200</v>
      </c>
      <c r="B7" s="37" t="n">
        <f aca="false">Payroll!P105</f>
        <v>10786</v>
      </c>
    </row>
    <row r="8" customFormat="false" ht="15" hidden="false" customHeight="true" outlineLevel="0" collapsed="false">
      <c r="A8" s="17" t="s">
        <v>202</v>
      </c>
      <c r="B8" s="37" t="n">
        <f aca="false">Payroll!R105</f>
        <v>518</v>
      </c>
    </row>
    <row r="9" customFormat="false" ht="15" hidden="false" customHeight="true" outlineLevel="0" collapsed="false">
      <c r="A9" s="17" t="s">
        <v>218</v>
      </c>
      <c r="B9" s="37" t="n">
        <f aca="false">Payroll!S105</f>
        <v>1600</v>
      </c>
    </row>
    <row r="10" customFormat="false" ht="15" hidden="false" customHeight="true" outlineLevel="0" collapsed="false">
      <c r="A10" s="17" t="s">
        <v>219</v>
      </c>
      <c r="B10" s="37" t="n">
        <f aca="false">Payroll!T105</f>
        <v>18900</v>
      </c>
    </row>
    <row r="11" customFormat="false" ht="15" hidden="false" customHeight="true" outlineLevel="0" collapsed="false">
      <c r="A11" s="17" t="s">
        <v>220</v>
      </c>
      <c r="B11" s="37" t="n">
        <f aca="false">Payroll!U105</f>
        <v>2000</v>
      </c>
    </row>
    <row r="12" customFormat="false" ht="15" hidden="false" customHeight="true" outlineLevel="0" collapsed="false">
      <c r="A12" s="4" t="s">
        <v>221</v>
      </c>
      <c r="B12" s="40" t="n">
        <f aca="false">Payroll!W105</f>
        <v>303613</v>
      </c>
      <c r="D12" s="3" t="s">
        <v>222</v>
      </c>
    </row>
    <row r="13" customFormat="false" ht="15" hidden="false" customHeight="true" outlineLevel="0" collapsed="false">
      <c r="A13" s="17" t="s">
        <v>223</v>
      </c>
      <c r="B13" s="37" t="n">
        <f aca="false">SUM(Payroll!X105:AB105)</f>
        <v>13922</v>
      </c>
    </row>
    <row r="14" customFormat="false" ht="15" hidden="false" customHeight="true" outlineLevel="0" collapsed="false">
      <c r="A14" s="4" t="s">
        <v>224</v>
      </c>
      <c r="B14" s="40" t="n">
        <f aca="false">Payroll!AC105</f>
        <v>351339</v>
      </c>
    </row>
    <row r="16" customFormat="false" ht="15" hidden="false" customHeight="true" outlineLevel="0" collapsed="false">
      <c r="A16" s="15" t="s">
        <v>225</v>
      </c>
      <c r="B16" s="16"/>
      <c r="C16" s="16"/>
      <c r="D16" s="16"/>
    </row>
    <row r="17" customFormat="false" ht="15" hidden="false" customHeight="true" outlineLevel="0" collapsed="false">
      <c r="A17" s="4" t="s">
        <v>226</v>
      </c>
      <c r="B17" s="40" t="n">
        <f aca="false">Payroll!P105+Payroll!X105+Payroll!Y105+Payroll!Z105+Payroll!AA105</f>
        <v>22472</v>
      </c>
      <c r="D17" s="3" t="s">
        <v>227</v>
      </c>
    </row>
    <row r="18" customFormat="false" ht="15" hidden="false" customHeight="true" outlineLevel="0" collapsed="false">
      <c r="A18" s="17" t="s">
        <v>228</v>
      </c>
      <c r="B18" s="41" t="n">
        <f aca="false">DATE(YEAR(Settings!$B$6),MONTH(Settings!$B$6)+1,15)</f>
        <v>46310</v>
      </c>
    </row>
    <row r="19" customFormat="false" ht="15" hidden="false" customHeight="true" outlineLevel="0" collapsed="false">
      <c r="A19" s="4" t="s">
        <v>229</v>
      </c>
      <c r="B19" s="40" t="n">
        <f aca="false">Payroll!R105+Payroll!AB105</f>
        <v>2754</v>
      </c>
      <c r="D19" s="3" t="s">
        <v>230</v>
      </c>
    </row>
    <row r="20" customFormat="false" ht="15" hidden="false" customHeight="true" outlineLevel="0" collapsed="false">
      <c r="A20" s="17" t="s">
        <v>231</v>
      </c>
      <c r="B20" s="41" t="n">
        <f aca="false">DATE(YEAR(Settings!$B$6),MONTH(Settings!$B$6)+1,15)</f>
        <v>46310</v>
      </c>
    </row>
    <row r="21" customFormat="false" ht="15" hidden="false" customHeight="true" outlineLevel="0" collapsed="false">
      <c r="A21" s="4" t="s">
        <v>218</v>
      </c>
      <c r="B21" s="40" t="n">
        <f aca="false">Payroll!S105</f>
        <v>1600</v>
      </c>
      <c r="D21" s="3" t="s">
        <v>232</v>
      </c>
    </row>
    <row r="22" customFormat="false" ht="15" hidden="false" customHeight="true" outlineLevel="0" collapsed="false">
      <c r="A22" s="4" t="s">
        <v>233</v>
      </c>
      <c r="B22" s="40" t="n">
        <f aca="false">Payroll!T105</f>
        <v>18900</v>
      </c>
      <c r="D22" s="3" t="s">
        <v>234</v>
      </c>
    </row>
    <row r="23" customFormat="false" ht="15" hidden="false" customHeight="true" outlineLevel="0" collapsed="false">
      <c r="A23" s="17" t="s">
        <v>235</v>
      </c>
      <c r="B23" s="41" t="n">
        <f aca="false">IF(MONTH(Settings!$B$6)=3,DATE(YEAR(Settings!$B$6),4,30),DATE(YEAR(Settings!$B$6),MONTH(Settings!$B$6)+1,7))</f>
        <v>46302</v>
      </c>
    </row>
    <row r="25" customFormat="false" ht="15" hidden="false" customHeight="true" outlineLevel="0" collapsed="false">
      <c r="A25" s="15" t="s">
        <v>236</v>
      </c>
      <c r="B25" s="16"/>
      <c r="C25" s="16"/>
      <c r="D25" s="16"/>
    </row>
    <row r="26" customFormat="false" ht="15" hidden="false" customHeight="true" outlineLevel="0" collapsed="false">
      <c r="A26" s="17" t="s">
        <v>237</v>
      </c>
      <c r="B26" s="28" t="n">
        <f aca="false">Payroll!M105-Payroll!V105-Payroll!W105</f>
        <v>0</v>
      </c>
    </row>
    <row r="27" customFormat="false" ht="15" hidden="false" customHeight="true" outlineLevel="0" collapsed="false">
      <c r="A27" s="17" t="s">
        <v>238</v>
      </c>
      <c r="B27" s="24" t="n">
        <f aca="false">SUMPRODUCT((Payroll!B5:B104&lt;&gt;"")*(N(+Payroll!D5:D104)&gt;Payroll!C5:C104))</f>
        <v>0</v>
      </c>
    </row>
    <row r="28" customFormat="false" ht="15" hidden="false" customHeight="true" outlineLevel="0" collapsed="false">
      <c r="A28" s="17" t="s">
        <v>239</v>
      </c>
      <c r="B28" s="24" t="n">
        <f aca="false">COUNTIF(Payroll!W5:W104,"&lt;0")</f>
        <v>0</v>
      </c>
    </row>
    <row r="29" customFormat="false" ht="15" hidden="false" customHeight="true" outlineLevel="0" collapsed="false">
      <c r="A29" s="17" t="s">
        <v>240</v>
      </c>
      <c r="B29" s="24" t="n">
        <f aca="false">SUMPRODUCT((Payroll!B5:B104&lt;&gt;"")*(Payroll!N5:N104&gt;Payroll!F5:F104+Payroll!G5:G104))</f>
        <v>2</v>
      </c>
      <c r="D29" s="3" t="s">
        <v>241</v>
      </c>
    </row>
  </sheetData>
  <conditionalFormatting sqref="B26">
    <cfRule type="expression" priority="2" aboveAverage="0" equalAverage="0" bottom="0" percent="0" rank="0" text="" dxfId="1">
      <formula>ROUND(B26,2)&lt;&gt;0</formula>
    </cfRule>
  </conditionalFormatting>
  <conditionalFormatting sqref="B27">
    <cfRule type="expression" priority="3" aboveAverage="0" equalAverage="0" bottom="0" percent="0" rank="0" text="" dxfId="1">
      <formula>ROUND(B27,2)&lt;&gt;0</formula>
    </cfRule>
  </conditionalFormatting>
  <conditionalFormatting sqref="B28">
    <cfRule type="expression" priority="4" aboveAverage="0" equalAverage="0" bottom="0" percent="0" rank="0" text="" dxfId="1">
      <formula>ROUND(B28,2)&lt;&gt;0</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65911"/>
    <pageSetUpPr fitToPage="false"/>
  </sheetPr>
  <dimension ref="B2:B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19.7" hidden="false" customHeight="false" outlineLevel="0" collapsed="false">
      <c r="B2" s="42" t="s">
        <v>242</v>
      </c>
    </row>
    <row r="4" customFormat="false" ht="15" hidden="false" customHeight="false" outlineLevel="0" collapsed="false">
      <c r="B4" s="43" t="s">
        <v>243</v>
      </c>
    </row>
    <row r="5" customFormat="false" ht="15" hidden="false" customHeight="false" outlineLevel="0" collapsed="false">
      <c r="B5" s="44" t="s">
        <v>244</v>
      </c>
    </row>
    <row r="6" customFormat="false" ht="23.85" hidden="false" customHeight="false" outlineLevel="0" collapsed="false">
      <c r="B6" s="44" t="s">
        <v>245</v>
      </c>
    </row>
    <row r="7" customFormat="false" ht="23.85" hidden="false" customHeight="false" outlineLevel="0" collapsed="false">
      <c r="B7" s="44" t="s">
        <v>246</v>
      </c>
    </row>
    <row r="8" customFormat="false" ht="15" hidden="false" customHeight="false" outlineLevel="0" collapsed="false">
      <c r="B8" s="44" t="s">
        <v>247</v>
      </c>
    </row>
    <row r="10" customFormat="false" ht="15" hidden="false" customHeight="false" outlineLevel="0" collapsed="false">
      <c r="B10" s="43" t="s">
        <v>248</v>
      </c>
    </row>
    <row r="11" customFormat="false" ht="15" hidden="false" customHeight="false" outlineLevel="0" collapsed="false">
      <c r="B11" s="45" t="s">
        <v>249</v>
      </c>
    </row>
    <row r="13" customFormat="false" ht="15" hidden="false" customHeight="false" outlineLevel="0" collapsed="false">
      <c r="B13" s="46" t="s">
        <v>250</v>
      </c>
    </row>
  </sheetData>
  <hyperlinks>
    <hyperlink ref="B11" r:id="rId1" display="Get it at https://pblab.in/templates/salary-sheet-payroll-register"/>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2026-10-12T16:30:06Z</dcterms:created>
  <dc:creator>PB Lab</dc:creator>
  <dc:description/>
  <cp:keywords>PB Lab pblab.in Excel template India</cp:keywords>
  <dc:language>en-US</dc:language>
  <cp:lastModifiedBy/>
  <dcterms:modified xsi:type="dcterms:W3CDTF">2026-10-12T16:30:09Z</dcterms:modified>
  <cp:revision>0</cp:revision>
  <dc:subject>Monthly salary sheet for Indian employers: pro-rata earnings for loss-of-pay days, PF, ESI, professional tax and TDS, employer contributions and net pay – with statutory dues for the month.</dc:subject>
  <dc:title>Salary Sheet &amp; Payroll Register</dc:title>
</cp:coreProperties>
</file>

<file path=docProps/custom.xml><?xml version="1.0" encoding="utf-8"?>
<Properties xmlns="http://schemas.openxmlformats.org/officeDocument/2006/custom-properties" xmlns:vt="http://schemas.openxmlformats.org/officeDocument/2006/docPropsVTypes"/>
</file>