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Mapping" sheetId="2" state="visible" r:id="rId4"/>
    <sheet name="Trial Balance" sheetId="3" state="visible" r:id="rId5"/>
    <sheet name="Balance Sheet" sheetId="4" state="visible" r:id="rId6"/>
    <sheet name="Profit &amp; Loss" sheetId="5" state="visible" r:id="rId7"/>
    <sheet name="Get Pro" sheetId="6" state="visible" r:id="rId8"/>
  </sheets>
  <definedNames>
    <definedName function="false" hidden="false" localSheetId="3" name="_xlnm.Print_Area" vbProcedure="false">'Balance Sheet'!$A$1:$E$59</definedName>
    <definedName function="false" hidden="false" localSheetId="4" name="_xlnm.Print_Area" vbProcedure="false">'Profit &amp; Loss'!$A$1:$E$37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<sst xmlns="http://schemas.openxmlformats.org/spreadsheetml/2006/main" count="600" uniqueCount="349">
  <si>
    <t xml:space="preserve">Schedule III Balance Sheet &amp; P&amp;L</t>
  </si>
  <si>
    <t xml:space="preserve">Map your trial balance once and get the Balance Sheet and Statement of Profit &amp; Loss in Schedule III (Division I) format, with comparatives.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</si>
  <si>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</si>
  <si>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</si>
  <si>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</si>
  <si>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</si>
  <si>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Turns a trial balance into the Balance Sheet (Part I) and Statement of Profit and Loss (Part II) in Schedule III, Division I format (companies following Indian GAAP / AS), with previous-year comparatives. Map each ledger once to a Schedule III code and the statements update automatically.</t>
  </si>
  <si>
    <t xml:space="preserve">How to use</t>
  </si>
  <si>
    <t xml:space="preserve">1. Trial Balance – settings</t>
  </si>
  <si>
    <t xml:space="preserve">Enter company name, CIN, year-end dates, units and equity share counts in the yellow cells at the top.</t>
  </si>
  <si>
    <t xml:space="preserve">2. Trial Balance – ledgers</t>
  </si>
  <si>
    <t xml:space="preserve">Paste ledger names and debit/credit balances for both years (columns A, E–H). Use the closing trial balance before closing entries, with the opening P&amp;L surplus as a reserve ledger.</t>
  </si>
  <si>
    <t xml:space="preserve">3. Map</t>
  </si>
  <si>
    <t xml:space="preserve">Choose a code in column B for each ledger. Column C shows the Schedule III head. The checks at the top must show zero difference and zero unmapped ledgers.</t>
  </si>
  <si>
    <t xml:space="preserve">4. Statements</t>
  </si>
  <si>
    <t xml:space="preserve">Balance Sheet and Profit &amp; Loss are print-ready. The profit for the year is carried to Reserves and surplus automatically.</t>
  </si>
  <si>
    <t xml:space="preserve">5. Mapping</t>
  </si>
  <si>
    <t xml:space="preserve">Add your own note lines in Mapping column G to break heads down further.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</si>
  <si>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</si>
  <si>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</si>
  <si>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</si>
  <si>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</si>
  <si>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</si>
  <si>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</si>
  <si>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</si>
  <si>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</si>
  <si>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</si>
  <si>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</si>
  <si>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Division</t>
  </si>
  <si>
    <t xml:space="preserve">Division I applies to companies under the Companies (Accounting Standards) Rules. Ind AS companies use Division II, which has a different format.</t>
  </si>
  <si>
    <t xml:space="preserve">MSME payables</t>
  </si>
  <si>
    <t xml:space="preserve">Trade payables must be split between micro and small enterprises and others. Map MSME creditor ledgers to CL-TPM.</t>
  </si>
  <si>
    <t xml:space="preserve">Current maturities</t>
  </si>
  <si>
    <t xml:space="preserve">Current maturities of long-term debt are shown under short-term borrowings (Schedule III, after the 2021 amendment). Map that ledger to CL-STB.</t>
  </si>
  <si>
    <t xml:space="preserve">Sign convention</t>
  </si>
  <si>
    <t xml:space="preserve">Debits are positive and credits negative. Contra items (e.g. accumulated depreciation) should be mapped to the same code as the asset so they net off.</t>
  </si>
  <si>
    <t xml:space="preserve">Assumptions in the sample data</t>
  </si>
  <si>
    <t xml:space="preserve">Sample trial balance (₹ in Lakhs) is illustrative; the 'HDFC Bank current account' ledger is the balancing figure. Previous year closing surplus is carried as the current year's opening surplus.</t>
  </si>
  <si>
    <t xml:space="preserve">Pro edition includes</t>
  </si>
  <si>
    <t xml:space="preserve">✔</t>
  </si>
  <si>
    <t xml:space="preserve">Notes – head-wise breakup of revenue, other income, employee costs, finance costs, other expenses, PPE, inventories, cash and other current liabilities, driven by the optional note-line tag</t>
  </si>
  <si>
    <t xml:space="preserve">Ratios (Sch III) – all 11 ratios required by the 2021 Schedule III amendment, with % change and an automatic flag where a change above 25% needs an explanation</t>
  </si>
  <si>
    <t xml:space="preserve">Free updates to this template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</si>
  <si>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</si>
  <si>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</si>
  <si>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</si>
  <si>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</si>
  <si>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</si>
  <si>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</si>
  <si>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</si>
  <si>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</si>
  <si>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</si>
  <si>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</si>
  <si>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</si>
  <si>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Mapping – Schedule III heads</t>
  </si>
  <si>
    <t xml:space="preserve">PB Lab · pblab.in/templates</t>
  </si>
  <si>
    <t xml:space="preserve">Codes used in the Trial Balance. Add note lines (column G) to break a head down in the Pro Notes sheet.</t>
  </si>
  <si>
    <t xml:space="preserve">Code</t>
  </si>
  <si>
    <t xml:space="preserve">Stmt</t>
  </si>
  <si>
    <t xml:space="preserve">Schedule III head</t>
  </si>
  <si>
    <t xml:space="preserve">Nature</t>
  </si>
  <si>
    <t xml:space="preserve">Note line (optional sub-head)</t>
  </si>
  <si>
    <t xml:space="preserve">EQ-SC</t>
  </si>
  <si>
    <t xml:space="preserve">BS</t>
  </si>
  <si>
    <t xml:space="preserve">Share capital</t>
  </si>
  <si>
    <t xml:space="preserve">Cr</t>
  </si>
  <si>
    <t xml:space="preserve">PL-REV</t>
  </si>
  <si>
    <t xml:space="preserve">Sale of products</t>
  </si>
  <si>
    <t xml:space="preserve">EQ-RS</t>
  </si>
  <si>
    <t xml:space="preserve">Reserves and surplus</t>
  </si>
  <si>
    <t xml:space="preserve">Sale of services</t>
  </si>
  <si>
    <t xml:space="preserve">EQ-SW</t>
  </si>
  <si>
    <t xml:space="preserve">Money received against share warrants</t>
  </si>
  <si>
    <t xml:space="preserve">Other operating revenues</t>
  </si>
  <si>
    <t xml:space="preserve">EQ-SAM</t>
  </si>
  <si>
    <t xml:space="preserve">Share application money pending allotment</t>
  </si>
  <si>
    <t xml:space="preserve">PL-OI</t>
  </si>
  <si>
    <t xml:space="preserve">Interest income</t>
  </si>
  <si>
    <t xml:space="preserve">NCL-LTB</t>
  </si>
  <si>
    <t xml:space="preserve">Long-term borrowings</t>
  </si>
  <si>
    <t xml:space="preserve">Dividend income</t>
  </si>
  <si>
    <t xml:space="preserve">NCL-DTL</t>
  </si>
  <si>
    <t xml:space="preserve">Deferred tax liabilities (net)</t>
  </si>
  <si>
    <t xml:space="preserve">Net gain on sale of investments</t>
  </si>
  <si>
    <t xml:space="preserve">NCL-OLT</t>
  </si>
  <si>
    <t xml:space="preserve">Other long-term liabilities</t>
  </si>
  <si>
    <t xml:space="preserve">Other non-operating income</t>
  </si>
  <si>
    <t xml:space="preserve">NCL-LTP</t>
  </si>
  <si>
    <t xml:space="preserve">Long-term provisions</t>
  </si>
  <si>
    <t xml:space="preserve">PL-EMP</t>
  </si>
  <si>
    <t xml:space="preserve">Salaries and wages</t>
  </si>
  <si>
    <t xml:space="preserve">CL-STB</t>
  </si>
  <si>
    <t xml:space="preserve">Short-term borrowings</t>
  </si>
  <si>
    <t xml:space="preserve">Contribution to provident and other funds</t>
  </si>
  <si>
    <t xml:space="preserve">CL-TPM</t>
  </si>
  <si>
    <t xml:space="preserve">Trade payables – micro and small enterprises</t>
  </si>
  <si>
    <t xml:space="preserve">Staff welfare expenses</t>
  </si>
  <si>
    <t xml:space="preserve">CL-TPO</t>
  </si>
  <si>
    <t xml:space="preserve">Trade payables – others</t>
  </si>
  <si>
    <t xml:space="preserve">PL-FIN</t>
  </si>
  <si>
    <t xml:space="preserve">Interest expense</t>
  </si>
  <si>
    <t xml:space="preserve">CL-OCL</t>
  </si>
  <si>
    <t xml:space="preserve">Other current liabilities</t>
  </si>
  <si>
    <t xml:space="preserve">Other borrowing costs</t>
  </si>
  <si>
    <t xml:space="preserve">CL-STP</t>
  </si>
  <si>
    <t xml:space="preserve">Short-term provisions</t>
  </si>
  <si>
    <t xml:space="preserve">PL-OTH</t>
  </si>
  <si>
    <t xml:space="preserve">Power and fuel</t>
  </si>
  <si>
    <t xml:space="preserve">NCA-PPE</t>
  </si>
  <si>
    <t xml:space="preserve">Property, plant and equipment</t>
  </si>
  <si>
    <t xml:space="preserve">Dr</t>
  </si>
  <si>
    <t xml:space="preserve">Rent</t>
  </si>
  <si>
    <t xml:space="preserve">NCA-INT</t>
  </si>
  <si>
    <t xml:space="preserve">Intangible assets</t>
  </si>
  <si>
    <t xml:space="preserve">Repairs to buildings</t>
  </si>
  <si>
    <t xml:space="preserve">NCA-CWIP</t>
  </si>
  <si>
    <t xml:space="preserve">Capital work-in-progress</t>
  </si>
  <si>
    <t xml:space="preserve">Repairs to machinery</t>
  </si>
  <si>
    <t xml:space="preserve">NCA-IAUD</t>
  </si>
  <si>
    <t xml:space="preserve">Intangible assets under development</t>
  </si>
  <si>
    <t xml:space="preserve">Insurance</t>
  </si>
  <si>
    <t xml:space="preserve">NCA-NCI</t>
  </si>
  <si>
    <t xml:space="preserve">Non-current investments</t>
  </si>
  <si>
    <t xml:space="preserve">Rates and taxes</t>
  </si>
  <si>
    <t xml:space="preserve">NCA-DTA</t>
  </si>
  <si>
    <t xml:space="preserve">Deferred tax assets (net)</t>
  </si>
  <si>
    <t xml:space="preserve">Travelling and conveyance</t>
  </si>
  <si>
    <t xml:space="preserve">NCA-LTLA</t>
  </si>
  <si>
    <t xml:space="preserve">Long-term loans and advances</t>
  </si>
  <si>
    <t xml:space="preserve">Legal and professional fees</t>
  </si>
  <si>
    <t xml:space="preserve">NCA-ONCA</t>
  </si>
  <si>
    <t xml:space="preserve">Other non-current assets</t>
  </si>
  <si>
    <t xml:space="preserve">Payment to auditor</t>
  </si>
  <si>
    <t xml:space="preserve">CA-CI</t>
  </si>
  <si>
    <t xml:space="preserve">Current investments</t>
  </si>
  <si>
    <t xml:space="preserve">Corporate social responsibility</t>
  </si>
  <si>
    <t xml:space="preserve">CA-INV</t>
  </si>
  <si>
    <t xml:space="preserve">Inventories</t>
  </si>
  <si>
    <t xml:space="preserve">Bank charges</t>
  </si>
  <si>
    <t xml:space="preserve">CA-TR</t>
  </si>
  <si>
    <t xml:space="preserve">Trade receivables</t>
  </si>
  <si>
    <t xml:space="preserve">Miscellaneous expenses</t>
  </si>
  <si>
    <t xml:space="preserve">CA-CCE</t>
  </si>
  <si>
    <t xml:space="preserve">Cash and cash equivalents</t>
  </si>
  <si>
    <t xml:space="preserve">Land</t>
  </si>
  <si>
    <t xml:space="preserve">CA-STLA</t>
  </si>
  <si>
    <t xml:space="preserve">Short-term loans and advances</t>
  </si>
  <si>
    <t xml:space="preserve">Buildings</t>
  </si>
  <si>
    <t xml:space="preserve">CA-OCA</t>
  </si>
  <si>
    <t xml:space="preserve">Other current assets</t>
  </si>
  <si>
    <t xml:space="preserve">Plant and equipment</t>
  </si>
  <si>
    <t xml:space="preserve">PL</t>
  </si>
  <si>
    <t xml:space="preserve">Revenue from operations</t>
  </si>
  <si>
    <t xml:space="preserve">Furniture and fixtures</t>
  </si>
  <si>
    <t xml:space="preserve">Other income</t>
  </si>
  <si>
    <t xml:space="preserve">Vehicles</t>
  </si>
  <si>
    <t xml:space="preserve">PL-MAT</t>
  </si>
  <si>
    <t xml:space="preserve">Cost of materials consumed</t>
  </si>
  <si>
    <t xml:space="preserve">Office equipment</t>
  </si>
  <si>
    <t xml:space="preserve">PL-PUR</t>
  </si>
  <si>
    <t xml:space="preserve">Purchases of stock-in-trade</t>
  </si>
  <si>
    <t xml:space="preserve">Computers</t>
  </si>
  <si>
    <t xml:space="preserve">PL-CHI</t>
  </si>
  <si>
    <t xml:space="preserve">Changes in inventories of finished goods, WIP and stock-in-trade</t>
  </si>
  <si>
    <t xml:space="preserve">Current maturities of long-term debt</t>
  </si>
  <si>
    <t xml:space="preserve">Employee benefits expense</t>
  </si>
  <si>
    <t xml:space="preserve">Interest accrued</t>
  </si>
  <si>
    <t xml:space="preserve">Finance costs</t>
  </si>
  <si>
    <t xml:space="preserve">Statutory dues payable</t>
  </si>
  <si>
    <t xml:space="preserve">PL-DEP</t>
  </si>
  <si>
    <t xml:space="preserve">Depreciation and amortisation expense</t>
  </si>
  <si>
    <t xml:space="preserve">Expenses payable</t>
  </si>
  <si>
    <t xml:space="preserve">Other expenses</t>
  </si>
  <si>
    <t xml:space="preserve">Advances from customers</t>
  </si>
  <si>
    <t xml:space="preserve">PL-EXC</t>
  </si>
  <si>
    <t xml:space="preserve">Exceptional items (expense +, income −)</t>
  </si>
  <si>
    <t xml:space="preserve">Cash on hand</t>
  </si>
  <si>
    <t xml:space="preserve">PL-EXT</t>
  </si>
  <si>
    <t xml:space="preserve">Extraordinary items (expense +, income −)</t>
  </si>
  <si>
    <t xml:space="preserve">Balances with banks</t>
  </si>
  <si>
    <t xml:space="preserve">PL-CT</t>
  </si>
  <si>
    <t xml:space="preserve">Current tax</t>
  </si>
  <si>
    <t xml:space="preserve">Deposits with original maturity up to 3 months</t>
  </si>
  <si>
    <t xml:space="preserve">PL-DT</t>
  </si>
  <si>
    <t xml:space="preserve">Deferred tax</t>
  </si>
  <si>
    <t xml:space="preserve">Raw materials</t>
  </si>
  <si>
    <t xml:space="preserve">Work-in-progress</t>
  </si>
  <si>
    <t xml:space="preserve">Finished goods</t>
  </si>
  <si>
    <t xml:space="preserve">Stock-in-trade</t>
  </si>
  <si>
    <t xml:space="preserve">Stores and spares</t>
  </si>
  <si>
    <t xml:space="preserve">Trial Balance &amp; Mapping</t>
  </si>
  <si>
    <t xml:space="preserve">Paste your trial balance in A:H (one row per ledger). Pick a code in column B; column C shows the Schedule III head.</t>
  </si>
  <si>
    <t xml:space="preserve">Company name</t>
  </si>
  <si>
    <t xml:space="preserve">XYZ Manufacturing Private Limited</t>
  </si>
  <si>
    <t xml:space="preserve">Checks</t>
  </si>
  <si>
    <t xml:space="preserve">CY</t>
  </si>
  <si>
    <t xml:space="preserve">PY</t>
  </si>
  <si>
    <t xml:space="preserve">CIN</t>
  </si>
  <si>
    <t xml:space="preserve">U00000CG2015PTC000000</t>
  </si>
  <si>
    <t xml:space="preserve">Total debit</t>
  </si>
  <si>
    <t xml:space="preserve">Current year end</t>
  </si>
  <si>
    <t xml:space="preserve">Total credit</t>
  </si>
  <si>
    <t xml:space="preserve">Previous year end</t>
  </si>
  <si>
    <t xml:space="preserve">Difference</t>
  </si>
  <si>
    <t xml:space="preserve">Amounts in</t>
  </si>
  <si>
    <t xml:space="preserve">₹ in Lakhs</t>
  </si>
  <si>
    <t xml:space="preserve">Unmapped / bad codes (count)</t>
  </si>
  <si>
    <t xml:space="preserve">Rupees per unit (for EPS)</t>
  </si>
  <si>
    <t xml:space="preserve">Weighted average equity shares – current year</t>
  </si>
  <si>
    <t xml:space="preserve">Weighted average equity shares – previous year</t>
  </si>
  <si>
    <t xml:space="preserve">Ledger account</t>
  </si>
  <si>
    <t xml:space="preserve">Map code</t>
  </si>
  <si>
    <t xml:space="preserve">Schedule III head (auto)</t>
  </si>
  <si>
    <t xml:space="preserve">Note line (optional)</t>
  </si>
  <si>
    <t xml:space="preserve">CY Debit</t>
  </si>
  <si>
    <t xml:space="preserve">CY Credit</t>
  </si>
  <si>
    <t xml:space="preserve">PY Debit</t>
  </si>
  <si>
    <t xml:space="preserve">PY Credit</t>
  </si>
  <si>
    <t xml:space="preserve">CY Net (Dr+ / Cr−)</t>
  </si>
  <si>
    <t xml:space="preserve">PY Net (Dr+ / Cr−)</t>
  </si>
  <si>
    <t xml:space="preserve">Equity share capital</t>
  </si>
  <si>
    <t xml:space="preserve">General reserve</t>
  </si>
  <si>
    <t xml:space="preserve">Surplus in P&amp;L – opening</t>
  </si>
  <si>
    <t xml:space="preserve">Term loan – SBI</t>
  </si>
  <si>
    <t xml:space="preserve">Vehicle loan</t>
  </si>
  <si>
    <t xml:space="preserve">Deferred tax liability</t>
  </si>
  <si>
    <t xml:space="preserve">Provision for gratuity</t>
  </si>
  <si>
    <t xml:space="preserve">Cash credit – SBI</t>
  </si>
  <si>
    <t xml:space="preserve">Creditors – MSME</t>
  </si>
  <si>
    <t xml:space="preserve">Creditors – others</t>
  </si>
  <si>
    <t xml:space="preserve">Provision for income tax (net)</t>
  </si>
  <si>
    <t xml:space="preserve">Provision for bonus</t>
  </si>
  <si>
    <t xml:space="preserve">Plant and machinery</t>
  </si>
  <si>
    <t xml:space="preserve">Furniture</t>
  </si>
  <si>
    <t xml:space="preserve">Software</t>
  </si>
  <si>
    <t xml:space="preserve">Mutual funds – long term</t>
  </si>
  <si>
    <t xml:space="preserve">Security deposits</t>
  </si>
  <si>
    <t xml:space="preserve">Capital advances</t>
  </si>
  <si>
    <t xml:space="preserve">Raw materials stock</t>
  </si>
  <si>
    <t xml:space="preserve">Finished goods stock</t>
  </si>
  <si>
    <t xml:space="preserve">Sundry debtors</t>
  </si>
  <si>
    <t xml:space="preserve">Fixed deposits (≤ 3 months)</t>
  </si>
  <si>
    <t xml:space="preserve">Advances to suppliers</t>
  </si>
  <si>
    <t xml:space="preserve">Prepaid expenses</t>
  </si>
  <si>
    <t xml:space="preserve">GST input credit</t>
  </si>
  <si>
    <t xml:space="preserve">HDFC Bank current account</t>
  </si>
  <si>
    <t xml:space="preserve">Interest on fixed deposits</t>
  </si>
  <si>
    <t xml:space="preserve">Dividend from mutual funds</t>
  </si>
  <si>
    <t xml:space="preserve">Raw materials consumed</t>
  </si>
  <si>
    <t xml:space="preserve">Purchase of traded goods</t>
  </si>
  <si>
    <t xml:space="preserve">Change in finished goods stock</t>
  </si>
  <si>
    <t xml:space="preserve">Contribution to PF &amp; ESI</t>
  </si>
  <si>
    <t xml:space="preserve">Staff welfare</t>
  </si>
  <si>
    <t xml:space="preserve">Interest on term loan</t>
  </si>
  <si>
    <t xml:space="preserve">Interest on cash credit</t>
  </si>
  <si>
    <t xml:space="preserve">Depreciation</t>
  </si>
  <si>
    <t xml:space="preserve">Factory rent</t>
  </si>
  <si>
    <t xml:space="preserve">Repairs – machinery</t>
  </si>
  <si>
    <t xml:space="preserve">Travelling</t>
  </si>
  <si>
    <t xml:space="preserve">Legal and professional</t>
  </si>
  <si>
    <t xml:space="preserve">Statutory audit fee</t>
  </si>
  <si>
    <t xml:space="preserve">Income tax – current</t>
  </si>
  <si>
    <t xml:space="preserve">Particulars</t>
  </si>
  <si>
    <t xml:space="preserve">Note</t>
  </si>
  <si>
    <t xml:space="preserve">I.</t>
  </si>
  <si>
    <t xml:space="preserve">EQUITY AND LIABILITIES</t>
  </si>
  <si>
    <t xml:space="preserve">(1)</t>
  </si>
  <si>
    <t xml:space="preserve">Shareholders' funds</t>
  </si>
  <si>
    <t xml:space="preserve">(a) Share capital</t>
  </si>
  <si>
    <t xml:space="preserve">(b) Reserves and surplus (incl. profit for the year)</t>
  </si>
  <si>
    <t xml:space="preserve">(c) Money received against share warrants</t>
  </si>
  <si>
    <t xml:space="preserve">(2)</t>
  </si>
  <si>
    <t xml:space="preserve">(3)</t>
  </si>
  <si>
    <t xml:space="preserve">Non-current liabilities</t>
  </si>
  <si>
    <t xml:space="preserve">(a) Long-term borrowings</t>
  </si>
  <si>
    <t xml:space="preserve">(b) Deferred tax liabilities (net)</t>
  </si>
  <si>
    <t xml:space="preserve">(c) Other long-term liabilities</t>
  </si>
  <si>
    <t xml:space="preserve">(d) Long-term provisions</t>
  </si>
  <si>
    <t xml:space="preserve">(4)</t>
  </si>
  <si>
    <t xml:space="preserve">Current liabilities</t>
  </si>
  <si>
    <t xml:space="preserve">(a) Short-term borrowings</t>
  </si>
  <si>
    <t xml:space="preserve">(b) Trade payables</t>
  </si>
  <si>
    <t xml:space="preserve">(A) total outstanding dues of micro and small enterprises</t>
  </si>
  <si>
    <t xml:space="preserve">(B) total outstanding dues of creditors other than micro and small enterprises</t>
  </si>
  <si>
    <t xml:space="preserve">(c) Other current liabilities</t>
  </si>
  <si>
    <t xml:space="preserve">(d) Short-term provisions</t>
  </si>
  <si>
    <t xml:space="preserve">TOTAL</t>
  </si>
  <si>
    <t xml:space="preserve">II.</t>
  </si>
  <si>
    <t xml:space="preserve">ASSETS</t>
  </si>
  <si>
    <t xml:space="preserve">Non-current assets</t>
  </si>
  <si>
    <t xml:space="preserve">(a) Property, plant and equipment and intangible assets</t>
  </si>
  <si>
    <t xml:space="preserve">(i) Property, plant and equipment</t>
  </si>
  <si>
    <t xml:space="preserve">(ii) Intangible assets</t>
  </si>
  <si>
    <t xml:space="preserve">(iii) Capital work-in-progress</t>
  </si>
  <si>
    <t xml:space="preserve">(iv) Intangible assets under development</t>
  </si>
  <si>
    <t xml:space="preserve">(b) Non-current investments</t>
  </si>
  <si>
    <t xml:space="preserve">(c) Deferred tax assets (net)</t>
  </si>
  <si>
    <t xml:space="preserve">(d) Long-term loans and advances</t>
  </si>
  <si>
    <t xml:space="preserve">(e) Other non-current assets</t>
  </si>
  <si>
    <t xml:space="preserve">Current assets</t>
  </si>
  <si>
    <t xml:space="preserve">(a) Current investments</t>
  </si>
  <si>
    <t xml:space="preserve">(b) Inventories</t>
  </si>
  <si>
    <t xml:space="preserve">(c) Trade receivables</t>
  </si>
  <si>
    <t xml:space="preserve">(d) Cash and cash equivalents</t>
  </si>
  <si>
    <t xml:space="preserve">(e) Short-term loans and advances</t>
  </si>
  <si>
    <t xml:space="preserve">(f) Other current assets</t>
  </si>
  <si>
    <t xml:space="preserve">Check: Total assets − Total equity &amp; liabilities (must be zero)</t>
  </si>
  <si>
    <t xml:space="preserve">The accompanying notes are an integral part of the financial statements.</t>
  </si>
  <si>
    <t xml:space="preserve">As per our report of even date</t>
  </si>
  <si>
    <t xml:space="preserve">Partner (M. No. ______)   Firm Reg. No. ______</t>
  </si>
  <si>
    <t xml:space="preserve">Director (DIN ______)</t>
  </si>
  <si>
    <t xml:space="preserve">Place: ________   Date: ________</t>
  </si>
  <si>
    <t xml:space="preserve">I</t>
  </si>
  <si>
    <t xml:space="preserve">II</t>
  </si>
  <si>
    <t xml:space="preserve">III</t>
  </si>
  <si>
    <t xml:space="preserve">Total income (I + II)</t>
  </si>
  <si>
    <t xml:space="preserve">IV</t>
  </si>
  <si>
    <t xml:space="preserve">Expenses:</t>
  </si>
  <si>
    <t xml:space="preserve">Changes in inventories of finished goods, work-in-progress and stock-in-trade</t>
  </si>
  <si>
    <t xml:space="preserve">Total expenses (IV)</t>
  </si>
  <si>
    <t xml:space="preserve">V</t>
  </si>
  <si>
    <t xml:space="preserve">Profit before exceptional and extraordinary items and tax (III − IV)</t>
  </si>
  <si>
    <t xml:space="preserve">VI</t>
  </si>
  <si>
    <t xml:space="preserve">Exceptional items</t>
  </si>
  <si>
    <t xml:space="preserve">VII</t>
  </si>
  <si>
    <t xml:space="preserve">Profit before extraordinary items and tax (V − VI)</t>
  </si>
  <si>
    <t xml:space="preserve">VIII</t>
  </si>
  <si>
    <t xml:space="preserve">Extraordinary items</t>
  </si>
  <si>
    <t xml:space="preserve">IX</t>
  </si>
  <si>
    <t xml:space="preserve">Profit before tax (VII − VIII)</t>
  </si>
  <si>
    <t xml:space="preserve">X</t>
  </si>
  <si>
    <t xml:space="preserve">Tax expense:</t>
  </si>
  <si>
    <t xml:space="preserve">(1) Current tax</t>
  </si>
  <si>
    <t xml:space="preserve">(2) Deferred tax</t>
  </si>
  <si>
    <t xml:space="preserve">XI</t>
  </si>
  <si>
    <t xml:space="preserve">Profit for the period (IX − X)</t>
  </si>
  <si>
    <t xml:space="preserve">XII</t>
  </si>
  <si>
    <t xml:space="preserve">Earnings per equity share (₹):</t>
  </si>
  <si>
    <t xml:space="preserve">(1) Basic</t>
  </si>
  <si>
    <t xml:space="preserve">(2) Diluted</t>
  </si>
  <si>
    <t xml:space="preserve">No dilutive instruments assumed</t>
  </si>
  <si>
    <t xml:space="preserve">Upgrade to Schedule III Balance Sheet &amp; P&amp;L – Pro</t>
  </si>
  <si>
    <t xml:space="preserve">The Pro edition adds:</t>
  </si>
  <si>
    <t xml:space="preserve">✔  Notes – head-wise breakup of revenue, other income, employee costs, finance costs, other expenses, PPE, inventories, cash and other current liabilities, driven by the optional note-line tag</t>
  </si>
  <si>
    <t xml:space="preserve">✔  Ratios (Sch III) – all 11 ratios required by the 2021 Schedule III amendment, with % change and an automatic flag where a change above 25% needs an explanation</t>
  </si>
  <si>
    <t xml:space="preserve">✔  Free updates to this template and priority email support</t>
  </si>
  <si>
    <t xml:space="preserve">Price: ₹19 (regular ₹99) – one-time payment, instant download</t>
  </si>
  <si>
    <t xml:space="preserve">Get it at https://pblab.in/templates/schedule-iii-balance-sheet-profit-loss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</si>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</sst>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\(#,##0.00\);\-"/>
    <numFmt numFmtId="166" formatCode="dd\-mmm\-yyyy"/>
    <numFmt numFmtId="167" formatCode="#,##0;\(#,##0\);\-"/>
    <numFmt numFmtId="168" formatCode="0.0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008000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FCE4D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 diagonalUp="false" diagonalDown="false">
      <left/>
      <right/>
      <top style="thin">
        <color rgb="FF808080"/>
      </top>
      <bottom/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2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2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3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1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8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CE4D6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70AD4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pblab.in/templates/schedule-iii-balance-sheet-profit-los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IF(AND('Trial Balance'!F7=0,'Trial Balance'!G7=0,'Trial Balance'!F8=0,'Trial Balance'!G8=0,'Balance Sheet'!D51=0,'Balance Sheet'!E51=0),"✔ Trial balance agrees, all ledgers mapped, Balance Sheet tallies","✘ Check the Trial Balance checks and the Balance Sheet difference")</f>
        <v>✔ Trial balance agrees, all ledgers mapped, Balance Sheet tallies</v>
      </c>
    </row>
    <row r="7" customFormat="false" ht="15" hidden="false" customHeight="true" outlineLevel="0" collapsed="false">
      <c r="B7" s="7" t="s">
        <v>5</v>
      </c>
    </row>
    <row r="8" customFormat="false" ht="42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27.7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4" customFormat="false" ht="27.75" hidden="false" customHeight="true" outlineLevel="0" collapsed="false">
      <c r="B14" s="9" t="s">
        <v>14</v>
      </c>
      <c r="C14" s="8" t="s">
        <v>15</v>
      </c>
    </row>
    <row r="15" customFormat="false" ht="15" hidden="false" customHeight="true" outlineLevel="0" collapsed="false">
      <c r="B15" s="9" t="s">
        <v>16</v>
      </c>
      <c r="C15" s="8" t="s">
        <v>17</v>
      </c>
    </row>
    <row r="17" customFormat="false" ht="15" hidden="false" customHeight="true" outlineLevel="0" collapsed="false">
      <c r="B17" s="7" t="s">
        <v>18</v>
      </c>
    </row>
    <row r="18" customFormat="false" ht="15" hidden="false" customHeight="true" outlineLevel="0" collapsed="false">
      <c r="B18" s="10" t="s">
        <v>19</v>
      </c>
      <c r="C18" s="8" t="s">
        <v>20</v>
      </c>
    </row>
    <row r="19" customFormat="false" ht="15" hidden="false" customHeight="true" outlineLevel="0" collapsed="false">
      <c r="B19" s="9" t="s">
        <v>21</v>
      </c>
      <c r="C19" s="8" t="s">
        <v>22</v>
      </c>
    </row>
    <row r="20" customFormat="false" ht="15" hidden="false" customHeight="true" outlineLevel="0" collapsed="false">
      <c r="B20" s="11" t="s">
        <v>23</v>
      </c>
      <c r="C20" s="8" t="s">
        <v>24</v>
      </c>
    </row>
    <row r="21" customFormat="false" ht="15" hidden="false" customHeight="true" outlineLevel="0" collapsed="false">
      <c r="B21" s="12" t="s">
        <v>25</v>
      </c>
      <c r="C21" s="8" t="s">
        <v>26</v>
      </c>
    </row>
    <row r="23" customFormat="false" ht="15" hidden="false" customHeight="true" outlineLevel="0" collapsed="false">
      <c r="B23" s="7" t="s">
        <v>27</v>
      </c>
    </row>
    <row r="24" customFormat="false" ht="27.75" hidden="false" customHeight="true" outlineLevel="0" collapsed="false">
      <c r="B24" s="9" t="s">
        <v>28</v>
      </c>
      <c r="C24" s="8" t="s">
        <v>29</v>
      </c>
    </row>
    <row r="25" customFormat="false" ht="27.75" hidden="false" customHeight="true" outlineLevel="0" collapsed="false">
      <c r="B25" s="9" t="s">
        <v>30</v>
      </c>
      <c r="C25" s="8" t="s">
        <v>31</v>
      </c>
    </row>
    <row r="26" customFormat="false" ht="27.75" hidden="false" customHeight="true" outlineLevel="0" collapsed="false">
      <c r="B26" s="9" t="s">
        <v>32</v>
      </c>
      <c r="C26" s="8" t="s">
        <v>33</v>
      </c>
    </row>
    <row r="27" customFormat="false" ht="27.75" hidden="false" customHeight="true" outlineLevel="0" collapsed="false">
      <c r="B27" s="9" t="s">
        <v>34</v>
      </c>
      <c r="C27" s="8" t="s">
        <v>35</v>
      </c>
    </row>
    <row r="29" customFormat="false" ht="15" hidden="false" customHeight="true" outlineLevel="0" collapsed="false">
      <c r="B29" s="7" t="s">
        <v>36</v>
      </c>
    </row>
    <row r="30" customFormat="false" ht="27.75" hidden="false" customHeight="true" outlineLevel="0" collapsed="false">
      <c r="B30" s="8"/>
      <c r="C30" s="8" t="s">
        <v>37</v>
      </c>
    </row>
    <row r="32" customFormat="false" ht="15" hidden="false" customHeight="true" outlineLevel="0" collapsed="false">
      <c r="B32" s="7" t="s">
        <v>38</v>
      </c>
    </row>
    <row r="33" customFormat="false" ht="27.75" hidden="false" customHeight="true" outlineLevel="0" collapsed="false">
      <c r="B33" s="9" t="s">
        <v>39</v>
      </c>
      <c r="C33" s="8" t="s">
        <v>40</v>
      </c>
    </row>
    <row r="34" customFormat="false" ht="27.75" hidden="false" customHeight="true" outlineLevel="0" collapsed="false">
      <c r="B34" s="9" t="s">
        <v>39</v>
      </c>
      <c r="C34" s="8" t="s">
        <v>41</v>
      </c>
    </row>
    <row r="35" customFormat="false" ht="15" hidden="false" customHeight="true" outlineLevel="0" collapsed="false">
      <c r="B35" s="9" t="s">
        <v>39</v>
      </c>
      <c r="C35" s="8" t="s">
        <v>42</v>
      </c>
    </row>
    <row r="37" customFormat="false" ht="15" hidden="false" customHeight="true" outlineLevel="0" collapsed="false">
      <c r="B37" s="7" t="s">
        <v>43</v>
      </c>
    </row>
    <row r="38" customFormat="false" ht="15" hidden="false" customHeight="true" outlineLevel="0" collapsed="false">
      <c r="B38" s="9" t="s">
        <v>44</v>
      </c>
      <c r="C38" s="8" t="s">
        <v>45</v>
      </c>
    </row>
    <row r="39" customFormat="false" ht="15" hidden="false" customHeight="true" outlineLevel="0" collapsed="false">
      <c r="B39" s="9" t="s">
        <v>46</v>
      </c>
      <c r="C39" s="8" t="s">
        <v>47</v>
      </c>
    </row>
    <row r="40" customFormat="false" ht="15" hidden="false" customHeight="true" outlineLevel="0" collapsed="false">
      <c r="B40" s="9" t="s">
        <v>48</v>
      </c>
      <c r="C40" s="8" t="s">
        <v>49</v>
      </c>
    </row>
    <row r="41" customFormat="false" ht="27.75" hidden="false" customHeight="true" outlineLevel="0" collapsed="false">
      <c r="B41" s="9" t="s">
        <v>50</v>
      </c>
      <c r="C41" s="8" t="s">
        <v>51</v>
      </c>
    </row>
    <row r="42" customFormat="false" ht="27.75" hidden="false" customHeight="true" outlineLevel="0" collapsed="false">
      <c r="B42" s="9" t="s">
        <v>52</v>
      </c>
      <c r="C42" s="8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8"/>
    <col collapsed="false" customWidth="true" hidden="false" outlineLevel="0" max="3" min="3" style="1" width="58"/>
    <col collapsed="false" customWidth="true" hidden="false" outlineLevel="0" max="4" min="4" style="1" width="8"/>
    <col collapsed="false" customWidth="true" hidden="false" outlineLevel="0" max="6" min="6" style="1" width="12"/>
    <col collapsed="false" customWidth="true" hidden="false" outlineLevel="0" max="7" min="7" style="1" width="44"/>
  </cols>
  <sheetData>
    <row r="1" customFormat="false" ht="21.75" hidden="false" customHeight="true" outlineLevel="0" collapsed="false">
      <c r="A1" s="13" t="s">
        <v>54</v>
      </c>
      <c r="G1" s="14" t="s">
        <v>55</v>
      </c>
    </row>
    <row r="2" customFormat="false" ht="15" hidden="false" customHeight="true" outlineLevel="0" collapsed="false">
      <c r="A2" s="3" t="s">
        <v>56</v>
      </c>
    </row>
    <row r="4" customFormat="false" ht="30" hidden="false" customHeight="true" outlineLevel="0" collapsed="false">
      <c r="A4" s="15" t="s">
        <v>57</v>
      </c>
      <c r="B4" s="16" t="s">
        <v>58</v>
      </c>
      <c r="C4" s="16" t="s">
        <v>59</v>
      </c>
      <c r="D4" s="16" t="s">
        <v>60</v>
      </c>
      <c r="F4" s="15" t="s">
        <v>57</v>
      </c>
      <c r="G4" s="16" t="s">
        <v>61</v>
      </c>
    </row>
    <row r="5" customFormat="false" ht="15" hidden="false" customHeight="true" outlineLevel="0" collapsed="false">
      <c r="A5" s="4" t="s">
        <v>62</v>
      </c>
      <c r="B5" s="17" t="s">
        <v>63</v>
      </c>
      <c r="C5" s="17" t="s">
        <v>64</v>
      </c>
      <c r="D5" s="3" t="s">
        <v>65</v>
      </c>
      <c r="F5" s="17" t="s">
        <v>66</v>
      </c>
      <c r="G5" s="18" t="s">
        <v>67</v>
      </c>
    </row>
    <row r="6" customFormat="false" ht="15" hidden="false" customHeight="true" outlineLevel="0" collapsed="false">
      <c r="A6" s="4" t="s">
        <v>68</v>
      </c>
      <c r="B6" s="17" t="s">
        <v>63</v>
      </c>
      <c r="C6" s="17" t="s">
        <v>69</v>
      </c>
      <c r="D6" s="3" t="s">
        <v>65</v>
      </c>
      <c r="F6" s="17" t="s">
        <v>66</v>
      </c>
      <c r="G6" s="18" t="s">
        <v>70</v>
      </c>
    </row>
    <row r="7" customFormat="false" ht="15" hidden="false" customHeight="true" outlineLevel="0" collapsed="false">
      <c r="A7" s="4" t="s">
        <v>71</v>
      </c>
      <c r="B7" s="17" t="s">
        <v>63</v>
      </c>
      <c r="C7" s="17" t="s">
        <v>72</v>
      </c>
      <c r="D7" s="3" t="s">
        <v>65</v>
      </c>
      <c r="F7" s="17" t="s">
        <v>66</v>
      </c>
      <c r="G7" s="18" t="s">
        <v>73</v>
      </c>
    </row>
    <row r="8" customFormat="false" ht="15" hidden="false" customHeight="true" outlineLevel="0" collapsed="false">
      <c r="A8" s="4" t="s">
        <v>74</v>
      </c>
      <c r="B8" s="17" t="s">
        <v>63</v>
      </c>
      <c r="C8" s="17" t="s">
        <v>75</v>
      </c>
      <c r="D8" s="3" t="s">
        <v>65</v>
      </c>
      <c r="F8" s="17" t="s">
        <v>76</v>
      </c>
      <c r="G8" s="18" t="s">
        <v>77</v>
      </c>
    </row>
    <row r="9" customFormat="false" ht="15" hidden="false" customHeight="true" outlineLevel="0" collapsed="false">
      <c r="A9" s="4" t="s">
        <v>78</v>
      </c>
      <c r="B9" s="17" t="s">
        <v>63</v>
      </c>
      <c r="C9" s="17" t="s">
        <v>79</v>
      </c>
      <c r="D9" s="3" t="s">
        <v>65</v>
      </c>
      <c r="F9" s="17" t="s">
        <v>76</v>
      </c>
      <c r="G9" s="18" t="s">
        <v>80</v>
      </c>
    </row>
    <row r="10" customFormat="false" ht="15" hidden="false" customHeight="true" outlineLevel="0" collapsed="false">
      <c r="A10" s="4" t="s">
        <v>81</v>
      </c>
      <c r="B10" s="17" t="s">
        <v>63</v>
      </c>
      <c r="C10" s="17" t="s">
        <v>82</v>
      </c>
      <c r="D10" s="3" t="s">
        <v>65</v>
      </c>
      <c r="F10" s="17" t="s">
        <v>76</v>
      </c>
      <c r="G10" s="18" t="s">
        <v>83</v>
      </c>
    </row>
    <row r="11" customFormat="false" ht="15" hidden="false" customHeight="true" outlineLevel="0" collapsed="false">
      <c r="A11" s="4" t="s">
        <v>84</v>
      </c>
      <c r="B11" s="17" t="s">
        <v>63</v>
      </c>
      <c r="C11" s="17" t="s">
        <v>85</v>
      </c>
      <c r="D11" s="3" t="s">
        <v>65</v>
      </c>
      <c r="F11" s="17" t="s">
        <v>76</v>
      </c>
      <c r="G11" s="18" t="s">
        <v>86</v>
      </c>
    </row>
    <row r="12" customFormat="false" ht="15" hidden="false" customHeight="true" outlineLevel="0" collapsed="false">
      <c r="A12" s="4" t="s">
        <v>87</v>
      </c>
      <c r="B12" s="17" t="s">
        <v>63</v>
      </c>
      <c r="C12" s="17" t="s">
        <v>88</v>
      </c>
      <c r="D12" s="3" t="s">
        <v>65</v>
      </c>
      <c r="F12" s="17" t="s">
        <v>89</v>
      </c>
      <c r="G12" s="18" t="s">
        <v>90</v>
      </c>
    </row>
    <row r="13" customFormat="false" ht="15" hidden="false" customHeight="true" outlineLevel="0" collapsed="false">
      <c r="A13" s="4" t="s">
        <v>91</v>
      </c>
      <c r="B13" s="17" t="s">
        <v>63</v>
      </c>
      <c r="C13" s="17" t="s">
        <v>92</v>
      </c>
      <c r="D13" s="3" t="s">
        <v>65</v>
      </c>
      <c r="F13" s="17" t="s">
        <v>89</v>
      </c>
      <c r="G13" s="18" t="s">
        <v>93</v>
      </c>
    </row>
    <row r="14" customFormat="false" ht="15" hidden="false" customHeight="true" outlineLevel="0" collapsed="false">
      <c r="A14" s="4" t="s">
        <v>94</v>
      </c>
      <c r="B14" s="17" t="s">
        <v>63</v>
      </c>
      <c r="C14" s="17" t="s">
        <v>95</v>
      </c>
      <c r="D14" s="3" t="s">
        <v>65</v>
      </c>
      <c r="F14" s="17" t="s">
        <v>89</v>
      </c>
      <c r="G14" s="18" t="s">
        <v>96</v>
      </c>
    </row>
    <row r="15" customFormat="false" ht="15" hidden="false" customHeight="true" outlineLevel="0" collapsed="false">
      <c r="A15" s="4" t="s">
        <v>97</v>
      </c>
      <c r="B15" s="17" t="s">
        <v>63</v>
      </c>
      <c r="C15" s="17" t="s">
        <v>98</v>
      </c>
      <c r="D15" s="3" t="s">
        <v>65</v>
      </c>
      <c r="F15" s="17" t="s">
        <v>99</v>
      </c>
      <c r="G15" s="18" t="s">
        <v>100</v>
      </c>
    </row>
    <row r="16" customFormat="false" ht="15" hidden="false" customHeight="true" outlineLevel="0" collapsed="false">
      <c r="A16" s="4" t="s">
        <v>101</v>
      </c>
      <c r="B16" s="17" t="s">
        <v>63</v>
      </c>
      <c r="C16" s="17" t="s">
        <v>102</v>
      </c>
      <c r="D16" s="3" t="s">
        <v>65</v>
      </c>
      <c r="F16" s="17" t="s">
        <v>99</v>
      </c>
      <c r="G16" s="18" t="s">
        <v>103</v>
      </c>
    </row>
    <row r="17" customFormat="false" ht="15" hidden="false" customHeight="true" outlineLevel="0" collapsed="false">
      <c r="A17" s="4" t="s">
        <v>104</v>
      </c>
      <c r="B17" s="17" t="s">
        <v>63</v>
      </c>
      <c r="C17" s="17" t="s">
        <v>105</v>
      </c>
      <c r="D17" s="3" t="s">
        <v>65</v>
      </c>
      <c r="F17" s="17" t="s">
        <v>106</v>
      </c>
      <c r="G17" s="18" t="s">
        <v>107</v>
      </c>
    </row>
    <row r="18" customFormat="false" ht="15" hidden="false" customHeight="true" outlineLevel="0" collapsed="false">
      <c r="A18" s="4" t="s">
        <v>108</v>
      </c>
      <c r="B18" s="17" t="s">
        <v>63</v>
      </c>
      <c r="C18" s="17" t="s">
        <v>109</v>
      </c>
      <c r="D18" s="3" t="s">
        <v>110</v>
      </c>
      <c r="F18" s="17" t="s">
        <v>106</v>
      </c>
      <c r="G18" s="18" t="s">
        <v>111</v>
      </c>
    </row>
    <row r="19" customFormat="false" ht="15" hidden="false" customHeight="true" outlineLevel="0" collapsed="false">
      <c r="A19" s="4" t="s">
        <v>112</v>
      </c>
      <c r="B19" s="17" t="s">
        <v>63</v>
      </c>
      <c r="C19" s="17" t="s">
        <v>113</v>
      </c>
      <c r="D19" s="3" t="s">
        <v>110</v>
      </c>
      <c r="F19" s="17" t="s">
        <v>106</v>
      </c>
      <c r="G19" s="18" t="s">
        <v>114</v>
      </c>
    </row>
    <row r="20" customFormat="false" ht="15" hidden="false" customHeight="true" outlineLevel="0" collapsed="false">
      <c r="A20" s="4" t="s">
        <v>115</v>
      </c>
      <c r="B20" s="17" t="s">
        <v>63</v>
      </c>
      <c r="C20" s="17" t="s">
        <v>116</v>
      </c>
      <c r="D20" s="3" t="s">
        <v>110</v>
      </c>
      <c r="F20" s="17" t="s">
        <v>106</v>
      </c>
      <c r="G20" s="18" t="s">
        <v>117</v>
      </c>
    </row>
    <row r="21" customFormat="false" ht="15" hidden="false" customHeight="true" outlineLevel="0" collapsed="false">
      <c r="A21" s="4" t="s">
        <v>118</v>
      </c>
      <c r="B21" s="17" t="s">
        <v>63</v>
      </c>
      <c r="C21" s="17" t="s">
        <v>119</v>
      </c>
      <c r="D21" s="3" t="s">
        <v>110</v>
      </c>
      <c r="F21" s="17" t="s">
        <v>106</v>
      </c>
      <c r="G21" s="18" t="s">
        <v>120</v>
      </c>
    </row>
    <row r="22" customFormat="false" ht="15" hidden="false" customHeight="true" outlineLevel="0" collapsed="false">
      <c r="A22" s="4" t="s">
        <v>121</v>
      </c>
      <c r="B22" s="17" t="s">
        <v>63</v>
      </c>
      <c r="C22" s="17" t="s">
        <v>122</v>
      </c>
      <c r="D22" s="3" t="s">
        <v>110</v>
      </c>
      <c r="F22" s="17" t="s">
        <v>106</v>
      </c>
      <c r="G22" s="18" t="s">
        <v>123</v>
      </c>
    </row>
    <row r="23" customFormat="false" ht="15" hidden="false" customHeight="true" outlineLevel="0" collapsed="false">
      <c r="A23" s="4" t="s">
        <v>124</v>
      </c>
      <c r="B23" s="17" t="s">
        <v>63</v>
      </c>
      <c r="C23" s="17" t="s">
        <v>125</v>
      </c>
      <c r="D23" s="3" t="s">
        <v>110</v>
      </c>
      <c r="F23" s="17" t="s">
        <v>106</v>
      </c>
      <c r="G23" s="18" t="s">
        <v>126</v>
      </c>
    </row>
    <row r="24" customFormat="false" ht="15" hidden="false" customHeight="true" outlineLevel="0" collapsed="false">
      <c r="A24" s="4" t="s">
        <v>127</v>
      </c>
      <c r="B24" s="17" t="s">
        <v>63</v>
      </c>
      <c r="C24" s="17" t="s">
        <v>128</v>
      </c>
      <c r="D24" s="3" t="s">
        <v>110</v>
      </c>
      <c r="F24" s="17" t="s">
        <v>106</v>
      </c>
      <c r="G24" s="18" t="s">
        <v>129</v>
      </c>
    </row>
    <row r="25" customFormat="false" ht="15" hidden="false" customHeight="true" outlineLevel="0" collapsed="false">
      <c r="A25" s="4" t="s">
        <v>130</v>
      </c>
      <c r="B25" s="17" t="s">
        <v>63</v>
      </c>
      <c r="C25" s="17" t="s">
        <v>131</v>
      </c>
      <c r="D25" s="3" t="s">
        <v>110</v>
      </c>
      <c r="F25" s="17" t="s">
        <v>106</v>
      </c>
      <c r="G25" s="18" t="s">
        <v>132</v>
      </c>
    </row>
    <row r="26" customFormat="false" ht="15" hidden="false" customHeight="true" outlineLevel="0" collapsed="false">
      <c r="A26" s="4" t="s">
        <v>133</v>
      </c>
      <c r="B26" s="17" t="s">
        <v>63</v>
      </c>
      <c r="C26" s="17" t="s">
        <v>134</v>
      </c>
      <c r="D26" s="3" t="s">
        <v>110</v>
      </c>
      <c r="F26" s="17" t="s">
        <v>106</v>
      </c>
      <c r="G26" s="18" t="s">
        <v>135</v>
      </c>
    </row>
    <row r="27" customFormat="false" ht="15" hidden="false" customHeight="true" outlineLevel="0" collapsed="false">
      <c r="A27" s="4" t="s">
        <v>136</v>
      </c>
      <c r="B27" s="17" t="s">
        <v>63</v>
      </c>
      <c r="C27" s="17" t="s">
        <v>137</v>
      </c>
      <c r="D27" s="3" t="s">
        <v>110</v>
      </c>
      <c r="F27" s="17" t="s">
        <v>106</v>
      </c>
      <c r="G27" s="18" t="s">
        <v>138</v>
      </c>
    </row>
    <row r="28" customFormat="false" ht="15" hidden="false" customHeight="true" outlineLevel="0" collapsed="false">
      <c r="A28" s="4" t="s">
        <v>139</v>
      </c>
      <c r="B28" s="17" t="s">
        <v>63</v>
      </c>
      <c r="C28" s="17" t="s">
        <v>140</v>
      </c>
      <c r="D28" s="3" t="s">
        <v>110</v>
      </c>
      <c r="F28" s="17" t="s">
        <v>106</v>
      </c>
      <c r="G28" s="18" t="s">
        <v>141</v>
      </c>
    </row>
    <row r="29" customFormat="false" ht="15" hidden="false" customHeight="true" outlineLevel="0" collapsed="false">
      <c r="A29" s="4" t="s">
        <v>142</v>
      </c>
      <c r="B29" s="17" t="s">
        <v>63</v>
      </c>
      <c r="C29" s="17" t="s">
        <v>143</v>
      </c>
      <c r="D29" s="3" t="s">
        <v>110</v>
      </c>
      <c r="F29" s="17" t="s">
        <v>108</v>
      </c>
      <c r="G29" s="18" t="s">
        <v>144</v>
      </c>
    </row>
    <row r="30" customFormat="false" ht="15" hidden="false" customHeight="true" outlineLevel="0" collapsed="false">
      <c r="A30" s="4" t="s">
        <v>145</v>
      </c>
      <c r="B30" s="17" t="s">
        <v>63</v>
      </c>
      <c r="C30" s="17" t="s">
        <v>146</v>
      </c>
      <c r="D30" s="3" t="s">
        <v>110</v>
      </c>
      <c r="F30" s="17" t="s">
        <v>108</v>
      </c>
      <c r="G30" s="18" t="s">
        <v>147</v>
      </c>
    </row>
    <row r="31" customFormat="false" ht="15" hidden="false" customHeight="true" outlineLevel="0" collapsed="false">
      <c r="A31" s="4" t="s">
        <v>148</v>
      </c>
      <c r="B31" s="17" t="s">
        <v>63</v>
      </c>
      <c r="C31" s="17" t="s">
        <v>149</v>
      </c>
      <c r="D31" s="3" t="s">
        <v>110</v>
      </c>
      <c r="F31" s="17" t="s">
        <v>108</v>
      </c>
      <c r="G31" s="18" t="s">
        <v>150</v>
      </c>
    </row>
    <row r="32" customFormat="false" ht="15" hidden="false" customHeight="true" outlineLevel="0" collapsed="false">
      <c r="A32" s="4" t="s">
        <v>66</v>
      </c>
      <c r="B32" s="17" t="s">
        <v>151</v>
      </c>
      <c r="C32" s="17" t="s">
        <v>152</v>
      </c>
      <c r="D32" s="3" t="s">
        <v>65</v>
      </c>
      <c r="F32" s="17" t="s">
        <v>108</v>
      </c>
      <c r="G32" s="18" t="s">
        <v>153</v>
      </c>
    </row>
    <row r="33" customFormat="false" ht="15" hidden="false" customHeight="true" outlineLevel="0" collapsed="false">
      <c r="A33" s="4" t="s">
        <v>76</v>
      </c>
      <c r="B33" s="17" t="s">
        <v>151</v>
      </c>
      <c r="C33" s="17" t="s">
        <v>154</v>
      </c>
      <c r="D33" s="3" t="s">
        <v>65</v>
      </c>
      <c r="F33" s="17" t="s">
        <v>108</v>
      </c>
      <c r="G33" s="18" t="s">
        <v>155</v>
      </c>
    </row>
    <row r="34" customFormat="false" ht="15" hidden="false" customHeight="true" outlineLevel="0" collapsed="false">
      <c r="A34" s="4" t="s">
        <v>156</v>
      </c>
      <c r="B34" s="17" t="s">
        <v>151</v>
      </c>
      <c r="C34" s="17" t="s">
        <v>157</v>
      </c>
      <c r="D34" s="3" t="s">
        <v>110</v>
      </c>
      <c r="F34" s="17" t="s">
        <v>108</v>
      </c>
      <c r="G34" s="18" t="s">
        <v>158</v>
      </c>
    </row>
    <row r="35" customFormat="false" ht="15" hidden="false" customHeight="true" outlineLevel="0" collapsed="false">
      <c r="A35" s="4" t="s">
        <v>159</v>
      </c>
      <c r="B35" s="17" t="s">
        <v>151</v>
      </c>
      <c r="C35" s="17" t="s">
        <v>160</v>
      </c>
      <c r="D35" s="3" t="s">
        <v>110</v>
      </c>
      <c r="F35" s="17" t="s">
        <v>108</v>
      </c>
      <c r="G35" s="18" t="s">
        <v>161</v>
      </c>
    </row>
    <row r="36" customFormat="false" ht="15" hidden="false" customHeight="true" outlineLevel="0" collapsed="false">
      <c r="A36" s="4" t="s">
        <v>162</v>
      </c>
      <c r="B36" s="17" t="s">
        <v>151</v>
      </c>
      <c r="C36" s="17" t="s">
        <v>163</v>
      </c>
      <c r="D36" s="3" t="s">
        <v>110</v>
      </c>
      <c r="F36" s="17" t="s">
        <v>101</v>
      </c>
      <c r="G36" s="18" t="s">
        <v>164</v>
      </c>
    </row>
    <row r="37" customFormat="false" ht="15" hidden="false" customHeight="true" outlineLevel="0" collapsed="false">
      <c r="A37" s="4" t="s">
        <v>89</v>
      </c>
      <c r="B37" s="17" t="s">
        <v>151</v>
      </c>
      <c r="C37" s="17" t="s">
        <v>165</v>
      </c>
      <c r="D37" s="3" t="s">
        <v>110</v>
      </c>
      <c r="F37" s="17" t="s">
        <v>101</v>
      </c>
      <c r="G37" s="18" t="s">
        <v>166</v>
      </c>
    </row>
    <row r="38" customFormat="false" ht="15" hidden="false" customHeight="true" outlineLevel="0" collapsed="false">
      <c r="A38" s="4" t="s">
        <v>99</v>
      </c>
      <c r="B38" s="17" t="s">
        <v>151</v>
      </c>
      <c r="C38" s="17" t="s">
        <v>167</v>
      </c>
      <c r="D38" s="3" t="s">
        <v>110</v>
      </c>
      <c r="F38" s="17" t="s">
        <v>101</v>
      </c>
      <c r="G38" s="18" t="s">
        <v>168</v>
      </c>
    </row>
    <row r="39" customFormat="false" ht="15" hidden="false" customHeight="true" outlineLevel="0" collapsed="false">
      <c r="A39" s="4" t="s">
        <v>169</v>
      </c>
      <c r="B39" s="17" t="s">
        <v>151</v>
      </c>
      <c r="C39" s="17" t="s">
        <v>170</v>
      </c>
      <c r="D39" s="3" t="s">
        <v>110</v>
      </c>
      <c r="F39" s="17" t="s">
        <v>101</v>
      </c>
      <c r="G39" s="18" t="s">
        <v>171</v>
      </c>
    </row>
    <row r="40" customFormat="false" ht="15" hidden="false" customHeight="true" outlineLevel="0" collapsed="false">
      <c r="A40" s="4" t="s">
        <v>106</v>
      </c>
      <c r="B40" s="17" t="s">
        <v>151</v>
      </c>
      <c r="C40" s="17" t="s">
        <v>172</v>
      </c>
      <c r="D40" s="3" t="s">
        <v>110</v>
      </c>
      <c r="F40" s="17" t="s">
        <v>101</v>
      </c>
      <c r="G40" s="18" t="s">
        <v>173</v>
      </c>
    </row>
    <row r="41" customFormat="false" ht="15" hidden="false" customHeight="true" outlineLevel="0" collapsed="false">
      <c r="A41" s="4" t="s">
        <v>174</v>
      </c>
      <c r="B41" s="17" t="s">
        <v>151</v>
      </c>
      <c r="C41" s="17" t="s">
        <v>175</v>
      </c>
      <c r="D41" s="3" t="s">
        <v>110</v>
      </c>
      <c r="F41" s="17" t="s">
        <v>142</v>
      </c>
      <c r="G41" s="18" t="s">
        <v>176</v>
      </c>
    </row>
    <row r="42" customFormat="false" ht="15" hidden="false" customHeight="true" outlineLevel="0" collapsed="false">
      <c r="A42" s="4" t="s">
        <v>177</v>
      </c>
      <c r="B42" s="17" t="s">
        <v>151</v>
      </c>
      <c r="C42" s="17" t="s">
        <v>178</v>
      </c>
      <c r="D42" s="3" t="s">
        <v>110</v>
      </c>
      <c r="F42" s="17" t="s">
        <v>142</v>
      </c>
      <c r="G42" s="18" t="s">
        <v>179</v>
      </c>
    </row>
    <row r="43" customFormat="false" ht="15" hidden="false" customHeight="true" outlineLevel="0" collapsed="false">
      <c r="A43" s="4" t="s">
        <v>180</v>
      </c>
      <c r="B43" s="17" t="s">
        <v>151</v>
      </c>
      <c r="C43" s="17" t="s">
        <v>181</v>
      </c>
      <c r="D43" s="3" t="s">
        <v>110</v>
      </c>
      <c r="F43" s="17" t="s">
        <v>142</v>
      </c>
      <c r="G43" s="18" t="s">
        <v>182</v>
      </c>
    </row>
    <row r="44" customFormat="false" ht="15" hidden="false" customHeight="true" outlineLevel="0" collapsed="false">
      <c r="A44" s="4" t="s">
        <v>183</v>
      </c>
      <c r="B44" s="17" t="s">
        <v>151</v>
      </c>
      <c r="C44" s="17" t="s">
        <v>184</v>
      </c>
      <c r="D44" s="3" t="s">
        <v>110</v>
      </c>
      <c r="F44" s="17" t="s">
        <v>136</v>
      </c>
      <c r="G44" s="18" t="s">
        <v>185</v>
      </c>
    </row>
    <row r="45" customFormat="false" ht="15" hidden="false" customHeight="true" outlineLevel="0" collapsed="false">
      <c r="F45" s="17" t="s">
        <v>136</v>
      </c>
      <c r="G45" s="18" t="s">
        <v>186</v>
      </c>
    </row>
    <row r="46" customFormat="false" ht="15" hidden="false" customHeight="true" outlineLevel="0" collapsed="false">
      <c r="F46" s="17" t="s">
        <v>136</v>
      </c>
      <c r="G46" s="18" t="s">
        <v>187</v>
      </c>
    </row>
    <row r="47" customFormat="false" ht="15" hidden="false" customHeight="true" outlineLevel="0" collapsed="false">
      <c r="F47" s="17" t="s">
        <v>136</v>
      </c>
      <c r="G47" s="18" t="s">
        <v>188</v>
      </c>
    </row>
    <row r="48" customFormat="false" ht="15" hidden="false" customHeight="true" outlineLevel="0" collapsed="false">
      <c r="F48" s="17" t="s">
        <v>136</v>
      </c>
      <c r="G48" s="18" t="s">
        <v>189</v>
      </c>
    </row>
    <row r="49" customFormat="false" ht="15" hidden="false" customHeight="true" outlineLevel="0" collapsed="false">
      <c r="F49" s="19"/>
      <c r="G49" s="19"/>
    </row>
    <row r="50" customFormat="false" ht="15" hidden="false" customHeight="true" outlineLevel="0" collapsed="false">
      <c r="F50" s="19"/>
      <c r="G50" s="19"/>
    </row>
    <row r="51" customFormat="false" ht="15" hidden="false" customHeight="true" outlineLevel="0" collapsed="false">
      <c r="F51" s="19"/>
      <c r="G51" s="19"/>
    </row>
    <row r="52" customFormat="false" ht="15" hidden="false" customHeight="true" outlineLevel="0" collapsed="false">
      <c r="F52" s="19"/>
      <c r="G52" s="19"/>
    </row>
    <row r="53" customFormat="false" ht="15" hidden="false" customHeight="true" outlineLevel="0" collapsed="false">
      <c r="F53" s="19"/>
      <c r="G53" s="19"/>
    </row>
    <row r="54" customFormat="false" ht="15" hidden="false" customHeight="true" outlineLevel="0" collapsed="false">
      <c r="F54" s="19"/>
      <c r="G54" s="19"/>
    </row>
    <row r="55" customFormat="false" ht="15" hidden="false" customHeight="true" outlineLevel="0" collapsed="false">
      <c r="F55" s="19"/>
      <c r="G55" s="19"/>
    </row>
    <row r="56" customFormat="false" ht="15" hidden="false" customHeight="true" outlineLevel="0" collapsed="false">
      <c r="F56" s="19"/>
      <c r="G56" s="19"/>
    </row>
    <row r="57" customFormat="false" ht="15" hidden="false" customHeight="true" outlineLevel="0" collapsed="false">
      <c r="F57" s="19"/>
      <c r="G57" s="19"/>
    </row>
    <row r="58" customFormat="false" ht="15" hidden="false" customHeight="true" outlineLevel="0" collapsed="false">
      <c r="F58" s="19"/>
      <c r="G58" s="19"/>
    </row>
    <row r="59" customFormat="false" ht="15" hidden="false" customHeight="true" outlineLevel="0" collapsed="false">
      <c r="F59" s="19"/>
      <c r="G59" s="19"/>
    </row>
    <row r="60" customFormat="false" ht="15" hidden="false" customHeight="true" outlineLevel="0" collapsed="false">
      <c r="F60" s="19"/>
      <c r="G60" s="19"/>
    </row>
    <row r="61" customFormat="false" ht="15" hidden="false" customHeight="true" outlineLevel="0" collapsed="false">
      <c r="F61" s="19"/>
      <c r="G61" s="19"/>
    </row>
    <row r="62" customFormat="false" ht="15" hidden="false" customHeight="true" outlineLevel="0" collapsed="false">
      <c r="F62" s="19"/>
      <c r="G62" s="19"/>
    </row>
    <row r="63" customFormat="false" ht="15" hidden="false" customHeight="true" outlineLevel="0" collapsed="false">
      <c r="F63" s="19"/>
      <c r="G63" s="19"/>
    </row>
    <row r="64" customFormat="false" ht="15" hidden="false" customHeight="true" outlineLevel="0" collapsed="false">
      <c r="F64" s="19"/>
      <c r="G64" s="19"/>
    </row>
    <row r="65" customFormat="false" ht="15" hidden="false" customHeight="true" outlineLevel="0" collapsed="false">
      <c r="F65" s="19"/>
      <c r="G65" s="19"/>
    </row>
    <row r="66" customFormat="false" ht="15" hidden="false" customHeight="true" outlineLevel="0" collapsed="false">
      <c r="F66" s="19"/>
      <c r="G66" s="19"/>
    </row>
    <row r="67" customFormat="false" ht="15" hidden="false" customHeight="true" outlineLevel="0" collapsed="false">
      <c r="F67" s="19"/>
      <c r="G67" s="19"/>
    </row>
    <row r="68" customFormat="false" ht="15" hidden="false" customHeight="true" outlineLevel="0" collapsed="false">
      <c r="F68" s="19"/>
      <c r="G68" s="19"/>
    </row>
    <row r="69" customFormat="false" ht="15" hidden="false" customHeight="true" outlineLevel="0" collapsed="false">
      <c r="F69" s="19"/>
      <c r="G69" s="19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J3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4" topLeftCell="B15" activePane="bottomRight" state="frozen"/>
      <selection pane="topLeft" activeCell="A1" activeCellId="0" sqref="A1"/>
      <selection pane="topRight" activeCell="B1" activeCellId="0" sqref="B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2"/>
    <col collapsed="false" customWidth="true" hidden="false" outlineLevel="0" max="3" min="3" style="1" width="42"/>
    <col collapsed="false" customWidth="true" hidden="false" outlineLevel="0" max="4" min="4" style="1" width="30"/>
    <col collapsed="false" customWidth="true" hidden="false" outlineLevel="0" max="10" min="5" style="1" width="14"/>
  </cols>
  <sheetData>
    <row r="1" customFormat="false" ht="21.75" hidden="false" customHeight="true" outlineLevel="0" collapsed="false">
      <c r="A1" s="13" t="s">
        <v>190</v>
      </c>
      <c r="J1" s="14" t="s">
        <v>55</v>
      </c>
    </row>
    <row r="2" customFormat="false" ht="15" hidden="false" customHeight="true" outlineLevel="0" collapsed="false">
      <c r="A2" s="3" t="s">
        <v>191</v>
      </c>
    </row>
    <row r="4" customFormat="false" ht="15" hidden="false" customHeight="true" outlineLevel="0" collapsed="false">
      <c r="A4" s="4" t="s">
        <v>192</v>
      </c>
      <c r="B4" s="20" t="s">
        <v>193</v>
      </c>
      <c r="C4" s="20"/>
      <c r="E4" s="4" t="s">
        <v>194</v>
      </c>
      <c r="F4" s="21" t="s">
        <v>195</v>
      </c>
      <c r="G4" s="21" t="s">
        <v>196</v>
      </c>
    </row>
    <row r="5" customFormat="false" ht="15" hidden="false" customHeight="true" outlineLevel="0" collapsed="false">
      <c r="A5" s="4" t="s">
        <v>197</v>
      </c>
      <c r="B5" s="20" t="s">
        <v>198</v>
      </c>
      <c r="C5" s="20"/>
      <c r="E5" s="17" t="s">
        <v>199</v>
      </c>
      <c r="F5" s="22" t="n">
        <f aca="false">SUM(E15:E314)</f>
        <v>7516</v>
      </c>
      <c r="G5" s="22" t="n">
        <f aca="false">SUM(G15:G314)</f>
        <v>6499</v>
      </c>
    </row>
    <row r="6" customFormat="false" ht="15" hidden="false" customHeight="true" outlineLevel="0" collapsed="false">
      <c r="A6" s="4" t="s">
        <v>200</v>
      </c>
      <c r="B6" s="23" t="n">
        <v>46112</v>
      </c>
      <c r="C6" s="23"/>
      <c r="E6" s="17" t="s">
        <v>201</v>
      </c>
      <c r="F6" s="22" t="n">
        <f aca="false">SUM(F15:F314)</f>
        <v>7516</v>
      </c>
      <c r="G6" s="22" t="n">
        <f aca="false">SUM(H15:H314)</f>
        <v>6499</v>
      </c>
    </row>
    <row r="7" customFormat="false" ht="15" hidden="false" customHeight="true" outlineLevel="0" collapsed="false">
      <c r="A7" s="4" t="s">
        <v>202</v>
      </c>
      <c r="B7" s="23" t="n">
        <v>45747</v>
      </c>
      <c r="C7" s="23"/>
      <c r="E7" s="17" t="s">
        <v>203</v>
      </c>
      <c r="F7" s="22" t="n">
        <f aca="false">ROUND(F5-F6,2)</f>
        <v>0</v>
      </c>
      <c r="G7" s="22" t="n">
        <f aca="false">ROUND(G5-G6,2)</f>
        <v>0</v>
      </c>
    </row>
    <row r="8" customFormat="false" ht="15" hidden="false" customHeight="true" outlineLevel="0" collapsed="false">
      <c r="A8" s="4" t="s">
        <v>204</v>
      </c>
      <c r="B8" s="20" t="s">
        <v>205</v>
      </c>
      <c r="C8" s="20"/>
      <c r="E8" s="17" t="s">
        <v>206</v>
      </c>
      <c r="F8" s="24" t="n">
        <f aca="false">SUMPRODUCT((I15:I314&lt;&gt;0)*(B15:B314=""))+COUNTIF(C15:C314,"⚠*")</f>
        <v>0</v>
      </c>
      <c r="G8" s="24" t="n">
        <f aca="false">SUMPRODUCT((J15:J314&lt;&gt;0)*(B15:B314=""))+COUNTIF(C15:C314,"⚠*")</f>
        <v>0</v>
      </c>
    </row>
    <row r="9" customFormat="false" ht="15" hidden="false" customHeight="true" outlineLevel="0" collapsed="false">
      <c r="A9" s="4" t="s">
        <v>207</v>
      </c>
      <c r="B9" s="25" t="n">
        <v>100000</v>
      </c>
      <c r="C9" s="25"/>
    </row>
    <row r="10" customFormat="false" ht="15" hidden="false" customHeight="true" outlineLevel="0" collapsed="false">
      <c r="A10" s="4" t="s">
        <v>208</v>
      </c>
      <c r="B10" s="25" t="n">
        <v>5000000</v>
      </c>
      <c r="C10" s="25"/>
    </row>
    <row r="11" customFormat="false" ht="15" hidden="false" customHeight="true" outlineLevel="0" collapsed="false">
      <c r="A11" s="4" t="s">
        <v>209</v>
      </c>
      <c r="B11" s="25" t="n">
        <v>5000000</v>
      </c>
      <c r="C11" s="25"/>
    </row>
    <row r="14" customFormat="false" ht="30" hidden="false" customHeight="true" outlineLevel="0" collapsed="false">
      <c r="A14" s="15" t="s">
        <v>210</v>
      </c>
      <c r="B14" s="16" t="s">
        <v>211</v>
      </c>
      <c r="C14" s="16" t="s">
        <v>212</v>
      </c>
      <c r="D14" s="16" t="s">
        <v>213</v>
      </c>
      <c r="E14" s="16" t="s">
        <v>214</v>
      </c>
      <c r="F14" s="16" t="s">
        <v>215</v>
      </c>
      <c r="G14" s="16" t="s">
        <v>216</v>
      </c>
      <c r="H14" s="16" t="s">
        <v>217</v>
      </c>
      <c r="I14" s="16" t="s">
        <v>218</v>
      </c>
      <c r="J14" s="16" t="s">
        <v>219</v>
      </c>
    </row>
    <row r="15" customFormat="false" ht="15" hidden="false" customHeight="true" outlineLevel="0" collapsed="false">
      <c r="A15" s="18" t="s">
        <v>220</v>
      </c>
      <c r="B15" s="18" t="s">
        <v>62</v>
      </c>
      <c r="C15" s="17" t="str">
        <f aca="false">IF(B15="","",IFERROR(INDEX(Mapping!$C$5:$C$44,MATCH(B15,Mapping!$A$5:$A$44,0)),"⚠ Unknown code"))</f>
        <v>Share capital</v>
      </c>
      <c r="D15" s="18"/>
      <c r="E15" s="26"/>
      <c r="F15" s="26" t="n">
        <v>500</v>
      </c>
      <c r="G15" s="26"/>
      <c r="H15" s="26" t="n">
        <v>500</v>
      </c>
      <c r="I15" s="22" t="n">
        <f aca="false">N(E15)-N(F15)</f>
        <v>-500</v>
      </c>
      <c r="J15" s="22" t="n">
        <f aca="false">N(G15)-N(H15)</f>
        <v>-500</v>
      </c>
    </row>
    <row r="16" customFormat="false" ht="15" hidden="false" customHeight="true" outlineLevel="0" collapsed="false">
      <c r="A16" s="18" t="s">
        <v>221</v>
      </c>
      <c r="B16" s="18" t="s">
        <v>68</v>
      </c>
      <c r="C16" s="17" t="str">
        <f aca="false">IF(B16="","",IFERROR(INDEX(Mapping!$C$5:$C$44,MATCH(B16,Mapping!$A$5:$A$44,0)),"⚠ Unknown code"))</f>
        <v>Reserves and surplus</v>
      </c>
      <c r="D16" s="18"/>
      <c r="E16" s="26"/>
      <c r="F16" s="26" t="n">
        <v>200</v>
      </c>
      <c r="G16" s="26"/>
      <c r="H16" s="26" t="n">
        <v>200</v>
      </c>
      <c r="I16" s="22" t="n">
        <f aca="false">N(E16)-N(F16)</f>
        <v>-200</v>
      </c>
      <c r="J16" s="22" t="n">
        <f aca="false">N(G16)-N(H16)</f>
        <v>-200</v>
      </c>
    </row>
    <row r="17" customFormat="false" ht="15" hidden="false" customHeight="true" outlineLevel="0" collapsed="false">
      <c r="A17" s="18" t="s">
        <v>222</v>
      </c>
      <c r="B17" s="18" t="s">
        <v>68</v>
      </c>
      <c r="C17" s="17" t="str">
        <f aca="false">IF(B17="","",IFERROR(INDEX(Mapping!$C$5:$C$44,MATCH(B17,Mapping!$A$5:$A$44,0)),"⚠ Unknown code"))</f>
        <v>Reserves and surplus</v>
      </c>
      <c r="D17" s="18"/>
      <c r="E17" s="26"/>
      <c r="F17" s="26" t="n">
        <v>1007</v>
      </c>
      <c r="G17" s="26"/>
      <c r="H17" s="26" t="n">
        <v>450</v>
      </c>
      <c r="I17" s="22" t="n">
        <f aca="false">N(E17)-N(F17)</f>
        <v>-1007</v>
      </c>
      <c r="J17" s="22" t="n">
        <f aca="false">N(G17)-N(H17)</f>
        <v>-450</v>
      </c>
    </row>
    <row r="18" customFormat="false" ht="15" hidden="false" customHeight="true" outlineLevel="0" collapsed="false">
      <c r="A18" s="18" t="s">
        <v>223</v>
      </c>
      <c r="B18" s="18" t="s">
        <v>78</v>
      </c>
      <c r="C18" s="17" t="str">
        <f aca="false">IF(B18="","",IFERROR(INDEX(Mapping!$C$5:$C$44,MATCH(B18,Mapping!$A$5:$A$44,0)),"⚠ Unknown code"))</f>
        <v>Long-term borrowings</v>
      </c>
      <c r="D18" s="18"/>
      <c r="E18" s="26"/>
      <c r="F18" s="26" t="n">
        <v>400</v>
      </c>
      <c r="G18" s="26"/>
      <c r="H18" s="26" t="n">
        <v>480</v>
      </c>
      <c r="I18" s="22" t="n">
        <f aca="false">N(E18)-N(F18)</f>
        <v>-400</v>
      </c>
      <c r="J18" s="22" t="n">
        <f aca="false">N(G18)-N(H18)</f>
        <v>-480</v>
      </c>
    </row>
    <row r="19" customFormat="false" ht="15" hidden="false" customHeight="true" outlineLevel="0" collapsed="false">
      <c r="A19" s="18" t="s">
        <v>224</v>
      </c>
      <c r="B19" s="18" t="s">
        <v>78</v>
      </c>
      <c r="C19" s="17" t="str">
        <f aca="false">IF(B19="","",IFERROR(INDEX(Mapping!$C$5:$C$44,MATCH(B19,Mapping!$A$5:$A$44,0)),"⚠ Unknown code"))</f>
        <v>Long-term borrowings</v>
      </c>
      <c r="D19" s="18"/>
      <c r="E19" s="26"/>
      <c r="F19" s="26" t="n">
        <v>40</v>
      </c>
      <c r="G19" s="26"/>
      <c r="H19" s="26" t="n">
        <v>55</v>
      </c>
      <c r="I19" s="22" t="n">
        <f aca="false">N(E19)-N(F19)</f>
        <v>-40</v>
      </c>
      <c r="J19" s="22" t="n">
        <f aca="false">N(G19)-N(H19)</f>
        <v>-55</v>
      </c>
    </row>
    <row r="20" customFormat="false" ht="15" hidden="false" customHeight="true" outlineLevel="0" collapsed="false">
      <c r="A20" s="18" t="s">
        <v>225</v>
      </c>
      <c r="B20" s="18" t="s">
        <v>81</v>
      </c>
      <c r="C20" s="17" t="str">
        <f aca="false">IF(B20="","",IFERROR(INDEX(Mapping!$C$5:$C$44,MATCH(B20,Mapping!$A$5:$A$44,0)),"⚠ Unknown code"))</f>
        <v>Deferred tax liabilities (net)</v>
      </c>
      <c r="D20" s="18"/>
      <c r="E20" s="26"/>
      <c r="F20" s="26" t="n">
        <v>45</v>
      </c>
      <c r="G20" s="26"/>
      <c r="H20" s="26" t="n">
        <v>40</v>
      </c>
      <c r="I20" s="22" t="n">
        <f aca="false">N(E20)-N(F20)</f>
        <v>-45</v>
      </c>
      <c r="J20" s="22" t="n">
        <f aca="false">N(G20)-N(H20)</f>
        <v>-40</v>
      </c>
    </row>
    <row r="21" customFormat="false" ht="15" hidden="false" customHeight="true" outlineLevel="0" collapsed="false">
      <c r="A21" s="18" t="s">
        <v>226</v>
      </c>
      <c r="B21" s="18" t="s">
        <v>87</v>
      </c>
      <c r="C21" s="17" t="str">
        <f aca="false">IF(B21="","",IFERROR(INDEX(Mapping!$C$5:$C$44,MATCH(B21,Mapping!$A$5:$A$44,0)),"⚠ Unknown code"))</f>
        <v>Long-term provisions</v>
      </c>
      <c r="D21" s="18"/>
      <c r="E21" s="26"/>
      <c r="F21" s="26" t="n">
        <v>34</v>
      </c>
      <c r="G21" s="26"/>
      <c r="H21" s="26" t="n">
        <v>30</v>
      </c>
      <c r="I21" s="22" t="n">
        <f aca="false">N(E21)-N(F21)</f>
        <v>-34</v>
      </c>
      <c r="J21" s="22" t="n">
        <f aca="false">N(G21)-N(H21)</f>
        <v>-30</v>
      </c>
    </row>
    <row r="22" customFormat="false" ht="15" hidden="false" customHeight="true" outlineLevel="0" collapsed="false">
      <c r="A22" s="18" t="s">
        <v>227</v>
      </c>
      <c r="B22" s="18" t="s">
        <v>91</v>
      </c>
      <c r="C22" s="17" t="str">
        <f aca="false">IF(B22="","",IFERROR(INDEX(Mapping!$C$5:$C$44,MATCH(B22,Mapping!$A$5:$A$44,0)),"⚠ Unknown code"))</f>
        <v>Short-term borrowings</v>
      </c>
      <c r="D22" s="18"/>
      <c r="E22" s="26"/>
      <c r="F22" s="26" t="n">
        <v>180</v>
      </c>
      <c r="G22" s="26"/>
      <c r="H22" s="26" t="n">
        <v>150</v>
      </c>
      <c r="I22" s="22" t="n">
        <f aca="false">N(E22)-N(F22)</f>
        <v>-180</v>
      </c>
      <c r="J22" s="22" t="n">
        <f aca="false">N(G22)-N(H22)</f>
        <v>-150</v>
      </c>
    </row>
    <row r="23" customFormat="false" ht="15" hidden="false" customHeight="true" outlineLevel="0" collapsed="false">
      <c r="A23" s="18" t="s">
        <v>228</v>
      </c>
      <c r="B23" s="18" t="s">
        <v>94</v>
      </c>
      <c r="C23" s="17" t="str">
        <f aca="false">IF(B23="","",IFERROR(INDEX(Mapping!$C$5:$C$44,MATCH(B23,Mapping!$A$5:$A$44,0)),"⚠ Unknown code"))</f>
        <v>Trade payables – micro and small enterprises</v>
      </c>
      <c r="D23" s="18"/>
      <c r="E23" s="26"/>
      <c r="F23" s="26" t="n">
        <v>90</v>
      </c>
      <c r="G23" s="26"/>
      <c r="H23" s="26" t="n">
        <v>70</v>
      </c>
      <c r="I23" s="22" t="n">
        <f aca="false">N(E23)-N(F23)</f>
        <v>-90</v>
      </c>
      <c r="J23" s="22" t="n">
        <f aca="false">N(G23)-N(H23)</f>
        <v>-70</v>
      </c>
    </row>
    <row r="24" customFormat="false" ht="15" hidden="false" customHeight="true" outlineLevel="0" collapsed="false">
      <c r="A24" s="18" t="s">
        <v>229</v>
      </c>
      <c r="B24" s="18" t="s">
        <v>97</v>
      </c>
      <c r="C24" s="17" t="str">
        <f aca="false">IF(B24="","",IFERROR(INDEX(Mapping!$C$5:$C$44,MATCH(B24,Mapping!$A$5:$A$44,0)),"⚠ Unknown code"))</f>
        <v>Trade payables – others</v>
      </c>
      <c r="D24" s="18"/>
      <c r="E24" s="26"/>
      <c r="F24" s="26" t="n">
        <v>320</v>
      </c>
      <c r="G24" s="26"/>
      <c r="H24" s="26" t="n">
        <v>300</v>
      </c>
      <c r="I24" s="22" t="n">
        <f aca="false">N(E24)-N(F24)</f>
        <v>-320</v>
      </c>
      <c r="J24" s="22" t="n">
        <f aca="false">N(G24)-N(H24)</f>
        <v>-300</v>
      </c>
    </row>
    <row r="25" customFormat="false" ht="15" hidden="false" customHeight="true" outlineLevel="0" collapsed="false">
      <c r="A25" s="18" t="s">
        <v>168</v>
      </c>
      <c r="B25" s="18" t="s">
        <v>101</v>
      </c>
      <c r="C25" s="17" t="str">
        <f aca="false">IF(B25="","",IFERROR(INDEX(Mapping!$C$5:$C$44,MATCH(B25,Mapping!$A$5:$A$44,0)),"⚠ Unknown code"))</f>
        <v>Other current liabilities</v>
      </c>
      <c r="D25" s="18" t="s">
        <v>168</v>
      </c>
      <c r="E25" s="26"/>
      <c r="F25" s="26" t="n">
        <v>45</v>
      </c>
      <c r="G25" s="26"/>
      <c r="H25" s="26" t="n">
        <v>40</v>
      </c>
      <c r="I25" s="22" t="n">
        <f aca="false">N(E25)-N(F25)</f>
        <v>-45</v>
      </c>
      <c r="J25" s="22" t="n">
        <f aca="false">N(G25)-N(H25)</f>
        <v>-40</v>
      </c>
    </row>
    <row r="26" customFormat="false" ht="15" hidden="false" customHeight="true" outlineLevel="0" collapsed="false">
      <c r="A26" s="18" t="s">
        <v>171</v>
      </c>
      <c r="B26" s="18" t="s">
        <v>101</v>
      </c>
      <c r="C26" s="17" t="str">
        <f aca="false">IF(B26="","",IFERROR(INDEX(Mapping!$C$5:$C$44,MATCH(B26,Mapping!$A$5:$A$44,0)),"⚠ Unknown code"))</f>
        <v>Other current liabilities</v>
      </c>
      <c r="D26" s="18" t="s">
        <v>171</v>
      </c>
      <c r="E26" s="26"/>
      <c r="F26" s="26" t="n">
        <v>60</v>
      </c>
      <c r="G26" s="26"/>
      <c r="H26" s="26" t="n">
        <v>55</v>
      </c>
      <c r="I26" s="22" t="n">
        <f aca="false">N(E26)-N(F26)</f>
        <v>-60</v>
      </c>
      <c r="J26" s="22" t="n">
        <f aca="false">N(G26)-N(H26)</f>
        <v>-55</v>
      </c>
    </row>
    <row r="27" customFormat="false" ht="15" hidden="false" customHeight="true" outlineLevel="0" collapsed="false">
      <c r="A27" s="18" t="s">
        <v>230</v>
      </c>
      <c r="B27" s="18" t="s">
        <v>104</v>
      </c>
      <c r="C27" s="17" t="str">
        <f aca="false">IF(B27="","",IFERROR(INDEX(Mapping!$C$5:$C$44,MATCH(B27,Mapping!$A$5:$A$44,0)),"⚠ Unknown code"))</f>
        <v>Short-term provisions</v>
      </c>
      <c r="D27" s="18"/>
      <c r="E27" s="26"/>
      <c r="F27" s="26" t="n">
        <v>35</v>
      </c>
      <c r="G27" s="26"/>
      <c r="H27" s="26" t="n">
        <v>30</v>
      </c>
      <c r="I27" s="22" t="n">
        <f aca="false">N(E27)-N(F27)</f>
        <v>-35</v>
      </c>
      <c r="J27" s="22" t="n">
        <f aca="false">N(G27)-N(H27)</f>
        <v>-30</v>
      </c>
    </row>
    <row r="28" customFormat="false" ht="15" hidden="false" customHeight="true" outlineLevel="0" collapsed="false">
      <c r="A28" s="18" t="s">
        <v>231</v>
      </c>
      <c r="B28" s="18" t="s">
        <v>104</v>
      </c>
      <c r="C28" s="17" t="str">
        <f aca="false">IF(B28="","",IFERROR(INDEX(Mapping!$C$5:$C$44,MATCH(B28,Mapping!$A$5:$A$44,0)),"⚠ Unknown code"))</f>
        <v>Short-term provisions</v>
      </c>
      <c r="D28" s="18"/>
      <c r="E28" s="26"/>
      <c r="F28" s="26" t="n">
        <v>28</v>
      </c>
      <c r="G28" s="26"/>
      <c r="H28" s="26" t="n">
        <v>25</v>
      </c>
      <c r="I28" s="22" t="n">
        <f aca="false">N(E28)-N(F28)</f>
        <v>-28</v>
      </c>
      <c r="J28" s="22" t="n">
        <f aca="false">N(G28)-N(H28)</f>
        <v>-25</v>
      </c>
    </row>
    <row r="29" customFormat="false" ht="15" hidden="false" customHeight="true" outlineLevel="0" collapsed="false">
      <c r="A29" s="18" t="s">
        <v>144</v>
      </c>
      <c r="B29" s="18" t="s">
        <v>108</v>
      </c>
      <c r="C29" s="17" t="str">
        <f aca="false">IF(B29="","",IFERROR(INDEX(Mapping!$C$5:$C$44,MATCH(B29,Mapping!$A$5:$A$44,0)),"⚠ Unknown code"))</f>
        <v>Property, plant and equipment</v>
      </c>
      <c r="D29" s="18" t="s">
        <v>144</v>
      </c>
      <c r="E29" s="26" t="n">
        <v>150</v>
      </c>
      <c r="F29" s="26"/>
      <c r="G29" s="26" t="n">
        <v>150</v>
      </c>
      <c r="H29" s="26"/>
      <c r="I29" s="22" t="n">
        <f aca="false">N(E29)-N(F29)</f>
        <v>150</v>
      </c>
      <c r="J29" s="22" t="n">
        <f aca="false">N(G29)-N(H29)</f>
        <v>150</v>
      </c>
    </row>
    <row r="30" customFormat="false" ht="15" hidden="false" customHeight="true" outlineLevel="0" collapsed="false">
      <c r="A30" s="18" t="s">
        <v>147</v>
      </c>
      <c r="B30" s="18" t="s">
        <v>108</v>
      </c>
      <c r="C30" s="17" t="str">
        <f aca="false">IF(B30="","",IFERROR(INDEX(Mapping!$C$5:$C$44,MATCH(B30,Mapping!$A$5:$A$44,0)),"⚠ Unknown code"))</f>
        <v>Property, plant and equipment</v>
      </c>
      <c r="D30" s="18" t="s">
        <v>147</v>
      </c>
      <c r="E30" s="26" t="n">
        <v>420</v>
      </c>
      <c r="F30" s="26"/>
      <c r="G30" s="26" t="n">
        <v>440</v>
      </c>
      <c r="H30" s="26"/>
      <c r="I30" s="22" t="n">
        <f aca="false">N(E30)-N(F30)</f>
        <v>420</v>
      </c>
      <c r="J30" s="22" t="n">
        <f aca="false">N(G30)-N(H30)</f>
        <v>440</v>
      </c>
    </row>
    <row r="31" customFormat="false" ht="15" hidden="false" customHeight="true" outlineLevel="0" collapsed="false">
      <c r="A31" s="18" t="s">
        <v>232</v>
      </c>
      <c r="B31" s="18" t="s">
        <v>108</v>
      </c>
      <c r="C31" s="17" t="str">
        <f aca="false">IF(B31="","",IFERROR(INDEX(Mapping!$C$5:$C$44,MATCH(B31,Mapping!$A$5:$A$44,0)),"⚠ Unknown code"))</f>
        <v>Property, plant and equipment</v>
      </c>
      <c r="D31" s="18" t="s">
        <v>150</v>
      </c>
      <c r="E31" s="26" t="n">
        <v>610</v>
      </c>
      <c r="F31" s="26"/>
      <c r="G31" s="26" t="n">
        <v>560</v>
      </c>
      <c r="H31" s="26"/>
      <c r="I31" s="22" t="n">
        <f aca="false">N(E31)-N(F31)</f>
        <v>610</v>
      </c>
      <c r="J31" s="22" t="n">
        <f aca="false">N(G31)-N(H31)</f>
        <v>560</v>
      </c>
    </row>
    <row r="32" customFormat="false" ht="15" hidden="false" customHeight="true" outlineLevel="0" collapsed="false">
      <c r="A32" s="18" t="s">
        <v>233</v>
      </c>
      <c r="B32" s="18" t="s">
        <v>108</v>
      </c>
      <c r="C32" s="17" t="str">
        <f aca="false">IF(B32="","",IFERROR(INDEX(Mapping!$C$5:$C$44,MATCH(B32,Mapping!$A$5:$A$44,0)),"⚠ Unknown code"))</f>
        <v>Property, plant and equipment</v>
      </c>
      <c r="D32" s="18" t="s">
        <v>153</v>
      </c>
      <c r="E32" s="26" t="n">
        <v>45</v>
      </c>
      <c r="F32" s="26"/>
      <c r="G32" s="26" t="n">
        <v>50</v>
      </c>
      <c r="H32" s="26"/>
      <c r="I32" s="22" t="n">
        <f aca="false">N(E32)-N(F32)</f>
        <v>45</v>
      </c>
      <c r="J32" s="22" t="n">
        <f aca="false">N(G32)-N(H32)</f>
        <v>50</v>
      </c>
    </row>
    <row r="33" customFormat="false" ht="15" hidden="false" customHeight="true" outlineLevel="0" collapsed="false">
      <c r="A33" s="18" t="s">
        <v>161</v>
      </c>
      <c r="B33" s="18" t="s">
        <v>108</v>
      </c>
      <c r="C33" s="17" t="str">
        <f aca="false">IF(B33="","",IFERROR(INDEX(Mapping!$C$5:$C$44,MATCH(B33,Mapping!$A$5:$A$44,0)),"⚠ Unknown code"))</f>
        <v>Property, plant and equipment</v>
      </c>
      <c r="D33" s="18" t="s">
        <v>161</v>
      </c>
      <c r="E33" s="26" t="n">
        <v>30</v>
      </c>
      <c r="F33" s="26"/>
      <c r="G33" s="26" t="n">
        <v>25</v>
      </c>
      <c r="H33" s="26"/>
      <c r="I33" s="22" t="n">
        <f aca="false">N(E33)-N(F33)</f>
        <v>30</v>
      </c>
      <c r="J33" s="22" t="n">
        <f aca="false">N(G33)-N(H33)</f>
        <v>25</v>
      </c>
    </row>
    <row r="34" customFormat="false" ht="15" hidden="false" customHeight="true" outlineLevel="0" collapsed="false">
      <c r="A34" s="18" t="s">
        <v>234</v>
      </c>
      <c r="B34" s="18" t="s">
        <v>112</v>
      </c>
      <c r="C34" s="17" t="str">
        <f aca="false">IF(B34="","",IFERROR(INDEX(Mapping!$C$5:$C$44,MATCH(B34,Mapping!$A$5:$A$44,0)),"⚠ Unknown code"))</f>
        <v>Intangible assets</v>
      </c>
      <c r="D34" s="18"/>
      <c r="E34" s="26" t="n">
        <v>18</v>
      </c>
      <c r="F34" s="26"/>
      <c r="G34" s="26" t="n">
        <v>22</v>
      </c>
      <c r="H34" s="26"/>
      <c r="I34" s="22" t="n">
        <f aca="false">N(E34)-N(F34)</f>
        <v>18</v>
      </c>
      <c r="J34" s="22" t="n">
        <f aca="false">N(G34)-N(H34)</f>
        <v>22</v>
      </c>
    </row>
    <row r="35" customFormat="false" ht="15" hidden="false" customHeight="true" outlineLevel="0" collapsed="false">
      <c r="A35" s="18" t="s">
        <v>116</v>
      </c>
      <c r="B35" s="18" t="s">
        <v>115</v>
      </c>
      <c r="C35" s="17" t="str">
        <f aca="false">IF(B35="","",IFERROR(INDEX(Mapping!$C$5:$C$44,MATCH(B35,Mapping!$A$5:$A$44,0)),"⚠ Unknown code"))</f>
        <v>Capital work-in-progress</v>
      </c>
      <c r="D35" s="18"/>
      <c r="E35" s="26" t="n">
        <v>60</v>
      </c>
      <c r="F35" s="26"/>
      <c r="G35" s="26"/>
      <c r="H35" s="26"/>
      <c r="I35" s="22" t="n">
        <f aca="false">N(E35)-N(F35)</f>
        <v>60</v>
      </c>
      <c r="J35" s="22" t="n">
        <f aca="false">N(G35)-N(H35)</f>
        <v>0</v>
      </c>
    </row>
    <row r="36" customFormat="false" ht="15" hidden="false" customHeight="true" outlineLevel="0" collapsed="false">
      <c r="A36" s="18" t="s">
        <v>235</v>
      </c>
      <c r="B36" s="18" t="s">
        <v>121</v>
      </c>
      <c r="C36" s="17" t="str">
        <f aca="false">IF(B36="","",IFERROR(INDEX(Mapping!$C$5:$C$44,MATCH(B36,Mapping!$A$5:$A$44,0)),"⚠ Unknown code"))</f>
        <v>Non-current investments</v>
      </c>
      <c r="D36" s="18"/>
      <c r="E36" s="26" t="n">
        <v>100</v>
      </c>
      <c r="F36" s="26"/>
      <c r="G36" s="26" t="n">
        <v>100</v>
      </c>
      <c r="H36" s="26"/>
      <c r="I36" s="22" t="n">
        <f aca="false">N(E36)-N(F36)</f>
        <v>100</v>
      </c>
      <c r="J36" s="22" t="n">
        <f aca="false">N(G36)-N(H36)</f>
        <v>100</v>
      </c>
    </row>
    <row r="37" customFormat="false" ht="15" hidden="false" customHeight="true" outlineLevel="0" collapsed="false">
      <c r="A37" s="18" t="s">
        <v>236</v>
      </c>
      <c r="B37" s="18" t="s">
        <v>127</v>
      </c>
      <c r="C37" s="17" t="str">
        <f aca="false">IF(B37="","",IFERROR(INDEX(Mapping!$C$5:$C$44,MATCH(B37,Mapping!$A$5:$A$44,0)),"⚠ Unknown code"))</f>
        <v>Long-term loans and advances</v>
      </c>
      <c r="D37" s="18"/>
      <c r="E37" s="26" t="n">
        <v>35</v>
      </c>
      <c r="F37" s="26"/>
      <c r="G37" s="26" t="n">
        <v>35</v>
      </c>
      <c r="H37" s="26"/>
      <c r="I37" s="22" t="n">
        <f aca="false">N(E37)-N(F37)</f>
        <v>35</v>
      </c>
      <c r="J37" s="22" t="n">
        <f aca="false">N(G37)-N(H37)</f>
        <v>35</v>
      </c>
    </row>
    <row r="38" customFormat="false" ht="15" hidden="false" customHeight="true" outlineLevel="0" collapsed="false">
      <c r="A38" s="18" t="s">
        <v>237</v>
      </c>
      <c r="B38" s="18" t="s">
        <v>127</v>
      </c>
      <c r="C38" s="17" t="str">
        <f aca="false">IF(B38="","",IFERROR(INDEX(Mapping!$C$5:$C$44,MATCH(B38,Mapping!$A$5:$A$44,0)),"⚠ Unknown code"))</f>
        <v>Long-term loans and advances</v>
      </c>
      <c r="D38" s="18"/>
      <c r="E38" s="26" t="n">
        <v>20</v>
      </c>
      <c r="F38" s="26"/>
      <c r="G38" s="26" t="n">
        <v>10</v>
      </c>
      <c r="H38" s="26"/>
      <c r="I38" s="22" t="n">
        <f aca="false">N(E38)-N(F38)</f>
        <v>20</v>
      </c>
      <c r="J38" s="22" t="n">
        <f aca="false">N(G38)-N(H38)</f>
        <v>10</v>
      </c>
    </row>
    <row r="39" customFormat="false" ht="15" hidden="false" customHeight="true" outlineLevel="0" collapsed="false">
      <c r="A39" s="18" t="s">
        <v>238</v>
      </c>
      <c r="B39" s="18" t="s">
        <v>136</v>
      </c>
      <c r="C39" s="17" t="str">
        <f aca="false">IF(B39="","",IFERROR(INDEX(Mapping!$C$5:$C$44,MATCH(B39,Mapping!$A$5:$A$44,0)),"⚠ Unknown code"))</f>
        <v>Inventories</v>
      </c>
      <c r="D39" s="18" t="s">
        <v>185</v>
      </c>
      <c r="E39" s="26" t="n">
        <v>210</v>
      </c>
      <c r="F39" s="26"/>
      <c r="G39" s="26" t="n">
        <v>190</v>
      </c>
      <c r="H39" s="26"/>
      <c r="I39" s="22" t="n">
        <f aca="false">N(E39)-N(F39)</f>
        <v>210</v>
      </c>
      <c r="J39" s="22" t="n">
        <f aca="false">N(G39)-N(H39)</f>
        <v>190</v>
      </c>
    </row>
    <row r="40" customFormat="false" ht="15" hidden="false" customHeight="true" outlineLevel="0" collapsed="false">
      <c r="A40" s="18" t="s">
        <v>239</v>
      </c>
      <c r="B40" s="18" t="s">
        <v>136</v>
      </c>
      <c r="C40" s="17" t="str">
        <f aca="false">IF(B40="","",IFERROR(INDEX(Mapping!$C$5:$C$44,MATCH(B40,Mapping!$A$5:$A$44,0)),"⚠ Unknown code"))</f>
        <v>Inventories</v>
      </c>
      <c r="D40" s="18" t="s">
        <v>187</v>
      </c>
      <c r="E40" s="26" t="n">
        <v>160</v>
      </c>
      <c r="F40" s="26"/>
      <c r="G40" s="26" t="n">
        <v>140</v>
      </c>
      <c r="H40" s="26"/>
      <c r="I40" s="22" t="n">
        <f aca="false">N(E40)-N(F40)</f>
        <v>160</v>
      </c>
      <c r="J40" s="22" t="n">
        <f aca="false">N(G40)-N(H40)</f>
        <v>140</v>
      </c>
    </row>
    <row r="41" customFormat="false" ht="15" hidden="false" customHeight="true" outlineLevel="0" collapsed="false">
      <c r="A41" s="18" t="s">
        <v>240</v>
      </c>
      <c r="B41" s="18" t="s">
        <v>139</v>
      </c>
      <c r="C41" s="17" t="str">
        <f aca="false">IF(B41="","",IFERROR(INDEX(Mapping!$C$5:$C$44,MATCH(B41,Mapping!$A$5:$A$44,0)),"⚠ Unknown code"))</f>
        <v>Trade receivables</v>
      </c>
      <c r="D41" s="18"/>
      <c r="E41" s="26" t="n">
        <v>480</v>
      </c>
      <c r="F41" s="26"/>
      <c r="G41" s="26" t="n">
        <v>420</v>
      </c>
      <c r="H41" s="26"/>
      <c r="I41" s="22" t="n">
        <f aca="false">N(E41)-N(F41)</f>
        <v>480</v>
      </c>
      <c r="J41" s="22" t="n">
        <f aca="false">N(G41)-N(H41)</f>
        <v>420</v>
      </c>
    </row>
    <row r="42" customFormat="false" ht="15" hidden="false" customHeight="true" outlineLevel="0" collapsed="false">
      <c r="A42" s="18" t="s">
        <v>176</v>
      </c>
      <c r="B42" s="18" t="s">
        <v>142</v>
      </c>
      <c r="C42" s="17" t="str">
        <f aca="false">IF(B42="","",IFERROR(INDEX(Mapping!$C$5:$C$44,MATCH(B42,Mapping!$A$5:$A$44,0)),"⚠ Unknown code"))</f>
        <v>Cash and cash equivalents</v>
      </c>
      <c r="D42" s="18" t="s">
        <v>176</v>
      </c>
      <c r="E42" s="26" t="n">
        <v>5</v>
      </c>
      <c r="F42" s="26"/>
      <c r="G42" s="26" t="n">
        <v>4</v>
      </c>
      <c r="H42" s="26"/>
      <c r="I42" s="22" t="n">
        <f aca="false">N(E42)-N(F42)</f>
        <v>5</v>
      </c>
      <c r="J42" s="22" t="n">
        <f aca="false">N(G42)-N(H42)</f>
        <v>4</v>
      </c>
    </row>
    <row r="43" customFormat="false" ht="15" hidden="false" customHeight="true" outlineLevel="0" collapsed="false">
      <c r="A43" s="18" t="s">
        <v>241</v>
      </c>
      <c r="B43" s="18" t="s">
        <v>142</v>
      </c>
      <c r="C43" s="17" t="str">
        <f aca="false">IF(B43="","",IFERROR(INDEX(Mapping!$C$5:$C$44,MATCH(B43,Mapping!$A$5:$A$44,0)),"⚠ Unknown code"))</f>
        <v>Cash and cash equivalents</v>
      </c>
      <c r="D43" s="18" t="s">
        <v>182</v>
      </c>
      <c r="E43" s="26" t="n">
        <v>50</v>
      </c>
      <c r="F43" s="26"/>
      <c r="G43" s="26" t="n">
        <v>30</v>
      </c>
      <c r="H43" s="26"/>
      <c r="I43" s="22" t="n">
        <f aca="false">N(E43)-N(F43)</f>
        <v>50</v>
      </c>
      <c r="J43" s="22" t="n">
        <f aca="false">N(G43)-N(H43)</f>
        <v>30</v>
      </c>
    </row>
    <row r="44" customFormat="false" ht="15" hidden="false" customHeight="true" outlineLevel="0" collapsed="false">
      <c r="A44" s="18" t="s">
        <v>242</v>
      </c>
      <c r="B44" s="18" t="s">
        <v>145</v>
      </c>
      <c r="C44" s="17" t="str">
        <f aca="false">IF(B44="","",IFERROR(INDEX(Mapping!$C$5:$C$44,MATCH(B44,Mapping!$A$5:$A$44,0)),"⚠ Unknown code"))</f>
        <v>Short-term loans and advances</v>
      </c>
      <c r="D44" s="18"/>
      <c r="E44" s="26" t="n">
        <v>25</v>
      </c>
      <c r="F44" s="26"/>
      <c r="G44" s="26" t="n">
        <v>20</v>
      </c>
      <c r="H44" s="26"/>
      <c r="I44" s="22" t="n">
        <f aca="false">N(E44)-N(F44)</f>
        <v>25</v>
      </c>
      <c r="J44" s="22" t="n">
        <f aca="false">N(G44)-N(H44)</f>
        <v>20</v>
      </c>
    </row>
    <row r="45" customFormat="false" ht="15" hidden="false" customHeight="true" outlineLevel="0" collapsed="false">
      <c r="A45" s="18" t="s">
        <v>243</v>
      </c>
      <c r="B45" s="18" t="s">
        <v>148</v>
      </c>
      <c r="C45" s="17" t="str">
        <f aca="false">IF(B45="","",IFERROR(INDEX(Mapping!$C$5:$C$44,MATCH(B45,Mapping!$A$5:$A$44,0)),"⚠ Unknown code"))</f>
        <v>Other current assets</v>
      </c>
      <c r="D45" s="18"/>
      <c r="E45" s="26" t="n">
        <v>12</v>
      </c>
      <c r="F45" s="26"/>
      <c r="G45" s="26" t="n">
        <v>10</v>
      </c>
      <c r="H45" s="26"/>
      <c r="I45" s="22" t="n">
        <f aca="false">N(E45)-N(F45)</f>
        <v>12</v>
      </c>
      <c r="J45" s="22" t="n">
        <f aca="false">N(G45)-N(H45)</f>
        <v>10</v>
      </c>
    </row>
    <row r="46" customFormat="false" ht="15" hidden="false" customHeight="true" outlineLevel="0" collapsed="false">
      <c r="A46" s="18" t="s">
        <v>244</v>
      </c>
      <c r="B46" s="18" t="s">
        <v>148</v>
      </c>
      <c r="C46" s="17" t="str">
        <f aca="false">IF(B46="","",IFERROR(INDEX(Mapping!$C$5:$C$44,MATCH(B46,Mapping!$A$5:$A$44,0)),"⚠ Unknown code"))</f>
        <v>Other current assets</v>
      </c>
      <c r="D46" s="18"/>
      <c r="E46" s="26" t="n">
        <v>30</v>
      </c>
      <c r="F46" s="26"/>
      <c r="G46" s="26" t="n">
        <v>28</v>
      </c>
      <c r="H46" s="26"/>
      <c r="I46" s="22" t="n">
        <f aca="false">N(E46)-N(F46)</f>
        <v>30</v>
      </c>
      <c r="J46" s="22" t="n">
        <f aca="false">N(G46)-N(H46)</f>
        <v>28</v>
      </c>
    </row>
    <row r="47" customFormat="false" ht="15" hidden="false" customHeight="true" outlineLevel="0" collapsed="false">
      <c r="A47" s="18" t="s">
        <v>245</v>
      </c>
      <c r="B47" s="18" t="s">
        <v>142</v>
      </c>
      <c r="C47" s="17" t="str">
        <f aca="false">IF(B47="","",IFERROR(INDEX(Mapping!$C$5:$C$44,MATCH(B47,Mapping!$A$5:$A$44,0)),"⚠ Unknown code"))</f>
        <v>Cash and cash equivalents</v>
      </c>
      <c r="D47" s="18" t="s">
        <v>179</v>
      </c>
      <c r="E47" s="26" t="n">
        <v>1185</v>
      </c>
      <c r="F47" s="26"/>
      <c r="G47" s="26" t="n">
        <v>748</v>
      </c>
      <c r="H47" s="26"/>
      <c r="I47" s="22" t="n">
        <f aca="false">N(E47)-N(F47)</f>
        <v>1185</v>
      </c>
      <c r="J47" s="22" t="n">
        <f aca="false">N(G47)-N(H47)</f>
        <v>748</v>
      </c>
    </row>
    <row r="48" customFormat="false" ht="15" hidden="false" customHeight="true" outlineLevel="0" collapsed="false">
      <c r="A48" s="18" t="s">
        <v>67</v>
      </c>
      <c r="B48" s="18" t="s">
        <v>66</v>
      </c>
      <c r="C48" s="17" t="str">
        <f aca="false">IF(B48="","",IFERROR(INDEX(Mapping!$C$5:$C$44,MATCH(B48,Mapping!$A$5:$A$44,0)),"⚠ Unknown code"))</f>
        <v>Revenue from operations</v>
      </c>
      <c r="D48" s="18" t="s">
        <v>67</v>
      </c>
      <c r="E48" s="26"/>
      <c r="F48" s="26" t="n">
        <v>4200</v>
      </c>
      <c r="G48" s="26"/>
      <c r="H48" s="26" t="n">
        <v>3800</v>
      </c>
      <c r="I48" s="22" t="n">
        <f aca="false">N(E48)-N(F48)</f>
        <v>-4200</v>
      </c>
      <c r="J48" s="22" t="n">
        <f aca="false">N(G48)-N(H48)</f>
        <v>-3800</v>
      </c>
    </row>
    <row r="49" customFormat="false" ht="15" hidden="false" customHeight="true" outlineLevel="0" collapsed="false">
      <c r="A49" s="18" t="s">
        <v>70</v>
      </c>
      <c r="B49" s="18" t="s">
        <v>66</v>
      </c>
      <c r="C49" s="17" t="str">
        <f aca="false">IF(B49="","",IFERROR(INDEX(Mapping!$C$5:$C$44,MATCH(B49,Mapping!$A$5:$A$44,0)),"⚠ Unknown code"))</f>
        <v>Revenue from operations</v>
      </c>
      <c r="D49" s="18" t="s">
        <v>70</v>
      </c>
      <c r="E49" s="26"/>
      <c r="F49" s="26" t="n">
        <v>300</v>
      </c>
      <c r="G49" s="26"/>
      <c r="H49" s="26" t="n">
        <v>250</v>
      </c>
      <c r="I49" s="22" t="n">
        <f aca="false">N(E49)-N(F49)</f>
        <v>-300</v>
      </c>
      <c r="J49" s="22" t="n">
        <f aca="false">N(G49)-N(H49)</f>
        <v>-250</v>
      </c>
    </row>
    <row r="50" customFormat="false" ht="15" hidden="false" customHeight="true" outlineLevel="0" collapsed="false">
      <c r="A50" s="18" t="s">
        <v>246</v>
      </c>
      <c r="B50" s="18" t="s">
        <v>76</v>
      </c>
      <c r="C50" s="17" t="str">
        <f aca="false">IF(B50="","",IFERROR(INDEX(Mapping!$C$5:$C$44,MATCH(B50,Mapping!$A$5:$A$44,0)),"⚠ Unknown code"))</f>
        <v>Other income</v>
      </c>
      <c r="D50" s="18" t="s">
        <v>77</v>
      </c>
      <c r="E50" s="26"/>
      <c r="F50" s="26" t="n">
        <v>8</v>
      </c>
      <c r="G50" s="26"/>
      <c r="H50" s="26" t="n">
        <v>6</v>
      </c>
      <c r="I50" s="22" t="n">
        <f aca="false">N(E50)-N(F50)</f>
        <v>-8</v>
      </c>
      <c r="J50" s="22" t="n">
        <f aca="false">N(G50)-N(H50)</f>
        <v>-6</v>
      </c>
    </row>
    <row r="51" customFormat="false" ht="15" hidden="false" customHeight="true" outlineLevel="0" collapsed="false">
      <c r="A51" s="18" t="s">
        <v>247</v>
      </c>
      <c r="B51" s="18" t="s">
        <v>76</v>
      </c>
      <c r="C51" s="17" t="str">
        <f aca="false">IF(B51="","",IFERROR(INDEX(Mapping!$C$5:$C$44,MATCH(B51,Mapping!$A$5:$A$44,0)),"⚠ Unknown code"))</f>
        <v>Other income</v>
      </c>
      <c r="D51" s="18" t="s">
        <v>80</v>
      </c>
      <c r="E51" s="26"/>
      <c r="F51" s="26" t="n">
        <v>4</v>
      </c>
      <c r="G51" s="26"/>
      <c r="H51" s="26" t="n">
        <v>3</v>
      </c>
      <c r="I51" s="22" t="n">
        <f aca="false">N(E51)-N(F51)</f>
        <v>-4</v>
      </c>
      <c r="J51" s="22" t="n">
        <f aca="false">N(G51)-N(H51)</f>
        <v>-3</v>
      </c>
    </row>
    <row r="52" customFormat="false" ht="15" hidden="false" customHeight="true" outlineLevel="0" collapsed="false">
      <c r="A52" s="18" t="s">
        <v>248</v>
      </c>
      <c r="B52" s="18" t="s">
        <v>156</v>
      </c>
      <c r="C52" s="17" t="str">
        <f aca="false">IF(B52="","",IFERROR(INDEX(Mapping!$C$5:$C$44,MATCH(B52,Mapping!$A$5:$A$44,0)),"⚠ Unknown code"))</f>
        <v>Cost of materials consumed</v>
      </c>
      <c r="D52" s="18"/>
      <c r="E52" s="26" t="n">
        <v>2300</v>
      </c>
      <c r="F52" s="26"/>
      <c r="G52" s="26" t="n">
        <v>2100</v>
      </c>
      <c r="H52" s="26"/>
      <c r="I52" s="22" t="n">
        <f aca="false">N(E52)-N(F52)</f>
        <v>2300</v>
      </c>
      <c r="J52" s="22" t="n">
        <f aca="false">N(G52)-N(H52)</f>
        <v>2100</v>
      </c>
    </row>
    <row r="53" customFormat="false" ht="15" hidden="false" customHeight="true" outlineLevel="0" collapsed="false">
      <c r="A53" s="18" t="s">
        <v>249</v>
      </c>
      <c r="B53" s="18" t="s">
        <v>159</v>
      </c>
      <c r="C53" s="17" t="str">
        <f aca="false">IF(B53="","",IFERROR(INDEX(Mapping!$C$5:$C$44,MATCH(B53,Mapping!$A$5:$A$44,0)),"⚠ Unknown code"))</f>
        <v>Purchases of stock-in-trade</v>
      </c>
      <c r="D53" s="18"/>
      <c r="E53" s="26" t="n">
        <v>300</v>
      </c>
      <c r="F53" s="26"/>
      <c r="G53" s="26" t="n">
        <v>260</v>
      </c>
      <c r="H53" s="26"/>
      <c r="I53" s="22" t="n">
        <f aca="false">N(E53)-N(F53)</f>
        <v>300</v>
      </c>
      <c r="J53" s="22" t="n">
        <f aca="false">N(G53)-N(H53)</f>
        <v>260</v>
      </c>
    </row>
    <row r="54" customFormat="false" ht="15" hidden="false" customHeight="true" outlineLevel="0" collapsed="false">
      <c r="A54" s="18" t="s">
        <v>250</v>
      </c>
      <c r="B54" s="18" t="s">
        <v>162</v>
      </c>
      <c r="C54" s="17" t="str">
        <f aca="false">IF(B54="","",IFERROR(INDEX(Mapping!$C$5:$C$44,MATCH(B54,Mapping!$A$5:$A$44,0)),"⚠ Unknown code"))</f>
        <v>Changes in inventories of finished goods, WIP and stock-in-trade</v>
      </c>
      <c r="D54" s="18"/>
      <c r="E54" s="26"/>
      <c r="F54" s="26" t="n">
        <v>20</v>
      </c>
      <c r="G54" s="26"/>
      <c r="H54" s="26" t="n">
        <v>15</v>
      </c>
      <c r="I54" s="22" t="n">
        <f aca="false">N(E54)-N(F54)</f>
        <v>-20</v>
      </c>
      <c r="J54" s="22" t="n">
        <f aca="false">N(G54)-N(H54)</f>
        <v>-15</v>
      </c>
    </row>
    <row r="55" customFormat="false" ht="15" hidden="false" customHeight="true" outlineLevel="0" collapsed="false">
      <c r="A55" s="18" t="s">
        <v>90</v>
      </c>
      <c r="B55" s="18" t="s">
        <v>89</v>
      </c>
      <c r="C55" s="17" t="str">
        <f aca="false">IF(B55="","",IFERROR(INDEX(Mapping!$C$5:$C$44,MATCH(B55,Mapping!$A$5:$A$44,0)),"⚠ Unknown code"))</f>
        <v>Employee benefits expense</v>
      </c>
      <c r="D55" s="18" t="s">
        <v>90</v>
      </c>
      <c r="E55" s="26" t="n">
        <v>520</v>
      </c>
      <c r="F55" s="26"/>
      <c r="G55" s="26" t="n">
        <v>470</v>
      </c>
      <c r="H55" s="26"/>
      <c r="I55" s="22" t="n">
        <f aca="false">N(E55)-N(F55)</f>
        <v>520</v>
      </c>
      <c r="J55" s="22" t="n">
        <f aca="false">N(G55)-N(H55)</f>
        <v>470</v>
      </c>
    </row>
    <row r="56" customFormat="false" ht="15" hidden="false" customHeight="true" outlineLevel="0" collapsed="false">
      <c r="A56" s="18" t="s">
        <v>251</v>
      </c>
      <c r="B56" s="18" t="s">
        <v>89</v>
      </c>
      <c r="C56" s="17" t="str">
        <f aca="false">IF(B56="","",IFERROR(INDEX(Mapping!$C$5:$C$44,MATCH(B56,Mapping!$A$5:$A$44,0)),"⚠ Unknown code"))</f>
        <v>Employee benefits expense</v>
      </c>
      <c r="D56" s="18" t="s">
        <v>93</v>
      </c>
      <c r="E56" s="26" t="n">
        <v>45</v>
      </c>
      <c r="F56" s="26"/>
      <c r="G56" s="26" t="n">
        <v>40</v>
      </c>
      <c r="H56" s="26"/>
      <c r="I56" s="22" t="n">
        <f aca="false">N(E56)-N(F56)</f>
        <v>45</v>
      </c>
      <c r="J56" s="22" t="n">
        <f aca="false">N(G56)-N(H56)</f>
        <v>40</v>
      </c>
    </row>
    <row r="57" customFormat="false" ht="15" hidden="false" customHeight="true" outlineLevel="0" collapsed="false">
      <c r="A57" s="18" t="s">
        <v>252</v>
      </c>
      <c r="B57" s="18" t="s">
        <v>89</v>
      </c>
      <c r="C57" s="17" t="str">
        <f aca="false">IF(B57="","",IFERROR(INDEX(Mapping!$C$5:$C$44,MATCH(B57,Mapping!$A$5:$A$44,0)),"⚠ Unknown code"))</f>
        <v>Employee benefits expense</v>
      </c>
      <c r="D57" s="18" t="s">
        <v>96</v>
      </c>
      <c r="E57" s="26" t="n">
        <v>20</v>
      </c>
      <c r="F57" s="26"/>
      <c r="G57" s="26" t="n">
        <v>18</v>
      </c>
      <c r="H57" s="26"/>
      <c r="I57" s="22" t="n">
        <f aca="false">N(E57)-N(F57)</f>
        <v>20</v>
      </c>
      <c r="J57" s="22" t="n">
        <f aca="false">N(G57)-N(H57)</f>
        <v>18</v>
      </c>
    </row>
    <row r="58" customFormat="false" ht="15" hidden="false" customHeight="true" outlineLevel="0" collapsed="false">
      <c r="A58" s="18" t="s">
        <v>253</v>
      </c>
      <c r="B58" s="18" t="s">
        <v>99</v>
      </c>
      <c r="C58" s="17" t="str">
        <f aca="false">IF(B58="","",IFERROR(INDEX(Mapping!$C$5:$C$44,MATCH(B58,Mapping!$A$5:$A$44,0)),"⚠ Unknown code"))</f>
        <v>Finance costs</v>
      </c>
      <c r="D58" s="18" t="s">
        <v>100</v>
      </c>
      <c r="E58" s="26" t="n">
        <v>45</v>
      </c>
      <c r="F58" s="26"/>
      <c r="G58" s="26" t="n">
        <v>52</v>
      </c>
      <c r="H58" s="26"/>
      <c r="I58" s="22" t="n">
        <f aca="false">N(E58)-N(F58)</f>
        <v>45</v>
      </c>
      <c r="J58" s="22" t="n">
        <f aca="false">N(G58)-N(H58)</f>
        <v>52</v>
      </c>
    </row>
    <row r="59" customFormat="false" ht="15" hidden="false" customHeight="true" outlineLevel="0" collapsed="false">
      <c r="A59" s="18" t="s">
        <v>254</v>
      </c>
      <c r="B59" s="18" t="s">
        <v>99</v>
      </c>
      <c r="C59" s="17" t="str">
        <f aca="false">IF(B59="","",IFERROR(INDEX(Mapping!$C$5:$C$44,MATCH(B59,Mapping!$A$5:$A$44,0)),"⚠ Unknown code"))</f>
        <v>Finance costs</v>
      </c>
      <c r="D59" s="18" t="s">
        <v>100</v>
      </c>
      <c r="E59" s="26" t="n">
        <v>18</v>
      </c>
      <c r="F59" s="26"/>
      <c r="G59" s="26" t="n">
        <v>15</v>
      </c>
      <c r="H59" s="26"/>
      <c r="I59" s="22" t="n">
        <f aca="false">N(E59)-N(F59)</f>
        <v>18</v>
      </c>
      <c r="J59" s="22" t="n">
        <f aca="false">N(G59)-N(H59)</f>
        <v>15</v>
      </c>
    </row>
    <row r="60" customFormat="false" ht="15" hidden="false" customHeight="true" outlineLevel="0" collapsed="false">
      <c r="A60" s="18" t="s">
        <v>255</v>
      </c>
      <c r="B60" s="18" t="s">
        <v>169</v>
      </c>
      <c r="C60" s="17" t="str">
        <f aca="false">IF(B60="","",IFERROR(INDEX(Mapping!$C$5:$C$44,MATCH(B60,Mapping!$A$5:$A$44,0)),"⚠ Unknown code"))</f>
        <v>Depreciation and amortisation expense</v>
      </c>
      <c r="D60" s="18"/>
      <c r="E60" s="26" t="n">
        <v>110</v>
      </c>
      <c r="F60" s="26"/>
      <c r="G60" s="26" t="n">
        <v>100</v>
      </c>
      <c r="H60" s="26"/>
      <c r="I60" s="22" t="n">
        <f aca="false">N(E60)-N(F60)</f>
        <v>110</v>
      </c>
      <c r="J60" s="22" t="n">
        <f aca="false">N(G60)-N(H60)</f>
        <v>100</v>
      </c>
    </row>
    <row r="61" customFormat="false" ht="15" hidden="false" customHeight="true" outlineLevel="0" collapsed="false">
      <c r="A61" s="18" t="s">
        <v>107</v>
      </c>
      <c r="B61" s="18" t="s">
        <v>106</v>
      </c>
      <c r="C61" s="17" t="str">
        <f aca="false">IF(B61="","",IFERROR(INDEX(Mapping!$C$5:$C$44,MATCH(B61,Mapping!$A$5:$A$44,0)),"⚠ Unknown code"))</f>
        <v>Other expenses</v>
      </c>
      <c r="D61" s="18" t="s">
        <v>107</v>
      </c>
      <c r="E61" s="26" t="n">
        <v>140</v>
      </c>
      <c r="F61" s="26"/>
      <c r="G61" s="26" t="n">
        <v>125</v>
      </c>
      <c r="H61" s="26"/>
      <c r="I61" s="22" t="n">
        <f aca="false">N(E61)-N(F61)</f>
        <v>140</v>
      </c>
      <c r="J61" s="22" t="n">
        <f aca="false">N(G61)-N(H61)</f>
        <v>125</v>
      </c>
    </row>
    <row r="62" customFormat="false" ht="15" hidden="false" customHeight="true" outlineLevel="0" collapsed="false">
      <c r="A62" s="18" t="s">
        <v>256</v>
      </c>
      <c r="B62" s="18" t="s">
        <v>106</v>
      </c>
      <c r="C62" s="17" t="str">
        <f aca="false">IF(B62="","",IFERROR(INDEX(Mapping!$C$5:$C$44,MATCH(B62,Mapping!$A$5:$A$44,0)),"⚠ Unknown code"))</f>
        <v>Other expenses</v>
      </c>
      <c r="D62" s="18" t="s">
        <v>111</v>
      </c>
      <c r="E62" s="26" t="n">
        <v>60</v>
      </c>
      <c r="F62" s="26"/>
      <c r="G62" s="26" t="n">
        <v>60</v>
      </c>
      <c r="H62" s="26"/>
      <c r="I62" s="22" t="n">
        <f aca="false">N(E62)-N(F62)</f>
        <v>60</v>
      </c>
      <c r="J62" s="22" t="n">
        <f aca="false">N(G62)-N(H62)</f>
        <v>60</v>
      </c>
    </row>
    <row r="63" customFormat="false" ht="15" hidden="false" customHeight="true" outlineLevel="0" collapsed="false">
      <c r="A63" s="18" t="s">
        <v>257</v>
      </c>
      <c r="B63" s="18" t="s">
        <v>106</v>
      </c>
      <c r="C63" s="17" t="str">
        <f aca="false">IF(B63="","",IFERROR(INDEX(Mapping!$C$5:$C$44,MATCH(B63,Mapping!$A$5:$A$44,0)),"⚠ Unknown code"))</f>
        <v>Other expenses</v>
      </c>
      <c r="D63" s="18" t="s">
        <v>117</v>
      </c>
      <c r="E63" s="26" t="n">
        <v>35</v>
      </c>
      <c r="F63" s="26"/>
      <c r="G63" s="26" t="n">
        <v>30</v>
      </c>
      <c r="H63" s="26"/>
      <c r="I63" s="22" t="n">
        <f aca="false">N(E63)-N(F63)</f>
        <v>35</v>
      </c>
      <c r="J63" s="22" t="n">
        <f aca="false">N(G63)-N(H63)</f>
        <v>30</v>
      </c>
    </row>
    <row r="64" customFormat="false" ht="15" hidden="false" customHeight="true" outlineLevel="0" collapsed="false">
      <c r="A64" s="18" t="s">
        <v>120</v>
      </c>
      <c r="B64" s="18" t="s">
        <v>106</v>
      </c>
      <c r="C64" s="17" t="str">
        <f aca="false">IF(B64="","",IFERROR(INDEX(Mapping!$C$5:$C$44,MATCH(B64,Mapping!$A$5:$A$44,0)),"⚠ Unknown code"))</f>
        <v>Other expenses</v>
      </c>
      <c r="D64" s="18" t="s">
        <v>120</v>
      </c>
      <c r="E64" s="26" t="n">
        <v>12</v>
      </c>
      <c r="F64" s="26"/>
      <c r="G64" s="26" t="n">
        <v>11</v>
      </c>
      <c r="H64" s="26"/>
      <c r="I64" s="22" t="n">
        <f aca="false">N(E64)-N(F64)</f>
        <v>12</v>
      </c>
      <c r="J64" s="22" t="n">
        <f aca="false">N(G64)-N(H64)</f>
        <v>11</v>
      </c>
    </row>
    <row r="65" customFormat="false" ht="15" hidden="false" customHeight="true" outlineLevel="0" collapsed="false">
      <c r="A65" s="18" t="s">
        <v>123</v>
      </c>
      <c r="B65" s="18" t="s">
        <v>106</v>
      </c>
      <c r="C65" s="17" t="str">
        <f aca="false">IF(B65="","",IFERROR(INDEX(Mapping!$C$5:$C$44,MATCH(B65,Mapping!$A$5:$A$44,0)),"⚠ Unknown code"))</f>
        <v>Other expenses</v>
      </c>
      <c r="D65" s="18" t="s">
        <v>123</v>
      </c>
      <c r="E65" s="26" t="n">
        <v>8</v>
      </c>
      <c r="F65" s="26"/>
      <c r="G65" s="26" t="n">
        <v>7</v>
      </c>
      <c r="H65" s="26"/>
      <c r="I65" s="22" t="n">
        <f aca="false">N(E65)-N(F65)</f>
        <v>8</v>
      </c>
      <c r="J65" s="22" t="n">
        <f aca="false">N(G65)-N(H65)</f>
        <v>7</v>
      </c>
    </row>
    <row r="66" customFormat="false" ht="15" hidden="false" customHeight="true" outlineLevel="0" collapsed="false">
      <c r="A66" s="18" t="s">
        <v>258</v>
      </c>
      <c r="B66" s="18" t="s">
        <v>106</v>
      </c>
      <c r="C66" s="17" t="str">
        <f aca="false">IF(B66="","",IFERROR(INDEX(Mapping!$C$5:$C$44,MATCH(B66,Mapping!$A$5:$A$44,0)),"⚠ Unknown code"))</f>
        <v>Other expenses</v>
      </c>
      <c r="D66" s="18" t="s">
        <v>126</v>
      </c>
      <c r="E66" s="26" t="n">
        <v>30</v>
      </c>
      <c r="F66" s="26"/>
      <c r="G66" s="26" t="n">
        <v>28</v>
      </c>
      <c r="H66" s="26"/>
      <c r="I66" s="22" t="n">
        <f aca="false">N(E66)-N(F66)</f>
        <v>30</v>
      </c>
      <c r="J66" s="22" t="n">
        <f aca="false">N(G66)-N(H66)</f>
        <v>28</v>
      </c>
    </row>
    <row r="67" customFormat="false" ht="15" hidden="false" customHeight="true" outlineLevel="0" collapsed="false">
      <c r="A67" s="18" t="s">
        <v>259</v>
      </c>
      <c r="B67" s="18" t="s">
        <v>106</v>
      </c>
      <c r="C67" s="17" t="str">
        <f aca="false">IF(B67="","",IFERROR(INDEX(Mapping!$C$5:$C$44,MATCH(B67,Mapping!$A$5:$A$44,0)),"⚠ Unknown code"))</f>
        <v>Other expenses</v>
      </c>
      <c r="D67" s="18" t="s">
        <v>129</v>
      </c>
      <c r="E67" s="26" t="n">
        <v>25</v>
      </c>
      <c r="F67" s="26"/>
      <c r="G67" s="26" t="n">
        <v>22</v>
      </c>
      <c r="H67" s="26"/>
      <c r="I67" s="22" t="n">
        <f aca="false">N(E67)-N(F67)</f>
        <v>25</v>
      </c>
      <c r="J67" s="22" t="n">
        <f aca="false">N(G67)-N(H67)</f>
        <v>22</v>
      </c>
    </row>
    <row r="68" customFormat="false" ht="15" hidden="false" customHeight="true" outlineLevel="0" collapsed="false">
      <c r="A68" s="18" t="s">
        <v>260</v>
      </c>
      <c r="B68" s="18" t="s">
        <v>106</v>
      </c>
      <c r="C68" s="17" t="str">
        <f aca="false">IF(B68="","",IFERROR(INDEX(Mapping!$C$5:$C$44,MATCH(B68,Mapping!$A$5:$A$44,0)),"⚠ Unknown code"))</f>
        <v>Other expenses</v>
      </c>
      <c r="D68" s="18" t="s">
        <v>132</v>
      </c>
      <c r="E68" s="26" t="n">
        <v>6</v>
      </c>
      <c r="F68" s="26"/>
      <c r="G68" s="26" t="n">
        <v>5</v>
      </c>
      <c r="H68" s="26"/>
      <c r="I68" s="22" t="n">
        <f aca="false">N(E68)-N(F68)</f>
        <v>6</v>
      </c>
      <c r="J68" s="22" t="n">
        <f aca="false">N(G68)-N(H68)</f>
        <v>5</v>
      </c>
    </row>
    <row r="69" customFormat="false" ht="15" hidden="false" customHeight="true" outlineLevel="0" collapsed="false">
      <c r="A69" s="18" t="s">
        <v>138</v>
      </c>
      <c r="B69" s="18" t="s">
        <v>106</v>
      </c>
      <c r="C69" s="17" t="str">
        <f aca="false">IF(B69="","",IFERROR(INDEX(Mapping!$C$5:$C$44,MATCH(B69,Mapping!$A$5:$A$44,0)),"⚠ Unknown code"))</f>
        <v>Other expenses</v>
      </c>
      <c r="D69" s="18" t="s">
        <v>138</v>
      </c>
      <c r="E69" s="26" t="n">
        <v>4</v>
      </c>
      <c r="F69" s="26"/>
      <c r="G69" s="26" t="n">
        <v>4</v>
      </c>
      <c r="H69" s="26"/>
      <c r="I69" s="22" t="n">
        <f aca="false">N(E69)-N(F69)</f>
        <v>4</v>
      </c>
      <c r="J69" s="22" t="n">
        <f aca="false">N(G69)-N(H69)</f>
        <v>4</v>
      </c>
    </row>
    <row r="70" customFormat="false" ht="15" hidden="false" customHeight="true" outlineLevel="0" collapsed="false">
      <c r="A70" s="18" t="s">
        <v>141</v>
      </c>
      <c r="B70" s="18" t="s">
        <v>106</v>
      </c>
      <c r="C70" s="17" t="str">
        <f aca="false">IF(B70="","",IFERROR(INDEX(Mapping!$C$5:$C$44,MATCH(B70,Mapping!$A$5:$A$44,0)),"⚠ Unknown code"))</f>
        <v>Other expenses</v>
      </c>
      <c r="D70" s="18" t="s">
        <v>141</v>
      </c>
      <c r="E70" s="26" t="n">
        <v>18</v>
      </c>
      <c r="F70" s="26"/>
      <c r="G70" s="26" t="n">
        <v>16</v>
      </c>
      <c r="H70" s="26"/>
      <c r="I70" s="22" t="n">
        <f aca="false">N(E70)-N(F70)</f>
        <v>18</v>
      </c>
      <c r="J70" s="22" t="n">
        <f aca="false">N(G70)-N(H70)</f>
        <v>16</v>
      </c>
    </row>
    <row r="71" customFormat="false" ht="15" hidden="false" customHeight="true" outlineLevel="0" collapsed="false">
      <c r="A71" s="18" t="s">
        <v>261</v>
      </c>
      <c r="B71" s="18" t="s">
        <v>180</v>
      </c>
      <c r="C71" s="17" t="str">
        <f aca="false">IF(B71="","",IFERROR(INDEX(Mapping!$C$5:$C$44,MATCH(B71,Mapping!$A$5:$A$44,0)),"⚠ Unknown code"))</f>
        <v>Current tax</v>
      </c>
      <c r="D71" s="18"/>
      <c r="E71" s="26" t="n">
        <v>170</v>
      </c>
      <c r="F71" s="26"/>
      <c r="G71" s="26" t="n">
        <v>150</v>
      </c>
      <c r="H71" s="26"/>
      <c r="I71" s="22" t="n">
        <f aca="false">N(E71)-N(F71)</f>
        <v>170</v>
      </c>
      <c r="J71" s="22" t="n">
        <f aca="false">N(G71)-N(H71)</f>
        <v>150</v>
      </c>
    </row>
    <row r="72" customFormat="false" ht="15" hidden="false" customHeight="true" outlineLevel="0" collapsed="false">
      <c r="A72" s="18" t="s">
        <v>184</v>
      </c>
      <c r="B72" s="18" t="s">
        <v>183</v>
      </c>
      <c r="C72" s="17" t="str">
        <f aca="false">IF(B72="","",IFERROR(INDEX(Mapping!$C$5:$C$44,MATCH(B72,Mapping!$A$5:$A$44,0)),"⚠ Unknown code"))</f>
        <v>Deferred tax</v>
      </c>
      <c r="D72" s="18"/>
      <c r="E72" s="26" t="n">
        <v>5</v>
      </c>
      <c r="F72" s="26"/>
      <c r="G72" s="26" t="n">
        <v>4</v>
      </c>
      <c r="H72" s="26"/>
      <c r="I72" s="22" t="n">
        <f aca="false">N(E72)-N(F72)</f>
        <v>5</v>
      </c>
      <c r="J72" s="22" t="n">
        <f aca="false">N(G72)-N(H72)</f>
        <v>4</v>
      </c>
    </row>
    <row r="73" customFormat="false" ht="15" hidden="false" customHeight="true" outlineLevel="0" collapsed="false">
      <c r="A73" s="19"/>
      <c r="B73" s="19"/>
      <c r="C73" s="27" t="str">
        <f aca="false">IF(B73="","",IFERROR(INDEX(Mapping!$C$5:$C$44,MATCH(B73,Mapping!$A$5:$A$44,0)),"⚠ Unknown code"))</f>
        <v/>
      </c>
      <c r="D73" s="19"/>
      <c r="E73" s="28"/>
      <c r="F73" s="28"/>
      <c r="G73" s="28"/>
      <c r="H73" s="28"/>
      <c r="I73" s="22" t="n">
        <f aca="false">N(E73)-N(F73)</f>
        <v>0</v>
      </c>
      <c r="J73" s="22" t="n">
        <f aca="false">N(G73)-N(H73)</f>
        <v>0</v>
      </c>
    </row>
    <row r="74" customFormat="false" ht="15" hidden="false" customHeight="true" outlineLevel="0" collapsed="false">
      <c r="A74" s="19"/>
      <c r="B74" s="19"/>
      <c r="C74" s="27" t="str">
        <f aca="false">IF(B74="","",IFERROR(INDEX(Mapping!$C$5:$C$44,MATCH(B74,Mapping!$A$5:$A$44,0)),"⚠ Unknown code"))</f>
        <v/>
      </c>
      <c r="D74" s="19"/>
      <c r="E74" s="28"/>
      <c r="F74" s="28"/>
      <c r="G74" s="28"/>
      <c r="H74" s="28"/>
      <c r="I74" s="22" t="n">
        <f aca="false">N(E74)-N(F74)</f>
        <v>0</v>
      </c>
      <c r="J74" s="22" t="n">
        <f aca="false">N(G74)-N(H74)</f>
        <v>0</v>
      </c>
    </row>
    <row r="75" customFormat="false" ht="15" hidden="false" customHeight="true" outlineLevel="0" collapsed="false">
      <c r="A75" s="19"/>
      <c r="B75" s="19"/>
      <c r="C75" s="27" t="str">
        <f aca="false">IF(B75="","",IFERROR(INDEX(Mapping!$C$5:$C$44,MATCH(B75,Mapping!$A$5:$A$44,0)),"⚠ Unknown code"))</f>
        <v/>
      </c>
      <c r="D75" s="19"/>
      <c r="E75" s="28"/>
      <c r="F75" s="28"/>
      <c r="G75" s="28"/>
      <c r="H75" s="28"/>
      <c r="I75" s="22" t="n">
        <f aca="false">N(E75)-N(F75)</f>
        <v>0</v>
      </c>
      <c r="J75" s="22" t="n">
        <f aca="false">N(G75)-N(H75)</f>
        <v>0</v>
      </c>
    </row>
    <row r="76" customFormat="false" ht="15" hidden="false" customHeight="true" outlineLevel="0" collapsed="false">
      <c r="A76" s="19"/>
      <c r="B76" s="19"/>
      <c r="C76" s="27" t="str">
        <f aca="false">IF(B76="","",IFERROR(INDEX(Mapping!$C$5:$C$44,MATCH(B76,Mapping!$A$5:$A$44,0)),"⚠ Unknown code"))</f>
        <v/>
      </c>
      <c r="D76" s="19"/>
      <c r="E76" s="28"/>
      <c r="F76" s="28"/>
      <c r="G76" s="28"/>
      <c r="H76" s="28"/>
      <c r="I76" s="22" t="n">
        <f aca="false">N(E76)-N(F76)</f>
        <v>0</v>
      </c>
      <c r="J76" s="22" t="n">
        <f aca="false">N(G76)-N(H76)</f>
        <v>0</v>
      </c>
    </row>
    <row r="77" customFormat="false" ht="15" hidden="false" customHeight="true" outlineLevel="0" collapsed="false">
      <c r="A77" s="19"/>
      <c r="B77" s="19"/>
      <c r="C77" s="27" t="str">
        <f aca="false">IF(B77="","",IFERROR(INDEX(Mapping!$C$5:$C$44,MATCH(B77,Mapping!$A$5:$A$44,0)),"⚠ Unknown code"))</f>
        <v/>
      </c>
      <c r="D77" s="19"/>
      <c r="E77" s="28"/>
      <c r="F77" s="28"/>
      <c r="G77" s="28"/>
      <c r="H77" s="28"/>
      <c r="I77" s="22" t="n">
        <f aca="false">N(E77)-N(F77)</f>
        <v>0</v>
      </c>
      <c r="J77" s="22" t="n">
        <f aca="false">N(G77)-N(H77)</f>
        <v>0</v>
      </c>
    </row>
    <row r="78" customFormat="false" ht="15" hidden="false" customHeight="true" outlineLevel="0" collapsed="false">
      <c r="A78" s="19"/>
      <c r="B78" s="19"/>
      <c r="C78" s="27" t="str">
        <f aca="false">IF(B78="","",IFERROR(INDEX(Mapping!$C$5:$C$44,MATCH(B78,Mapping!$A$5:$A$44,0)),"⚠ Unknown code"))</f>
        <v/>
      </c>
      <c r="D78" s="19"/>
      <c r="E78" s="28"/>
      <c r="F78" s="28"/>
      <c r="G78" s="28"/>
      <c r="H78" s="28"/>
      <c r="I78" s="22" t="n">
        <f aca="false">N(E78)-N(F78)</f>
        <v>0</v>
      </c>
      <c r="J78" s="22" t="n">
        <f aca="false">N(G78)-N(H78)</f>
        <v>0</v>
      </c>
    </row>
    <row r="79" customFormat="false" ht="15" hidden="false" customHeight="true" outlineLevel="0" collapsed="false">
      <c r="A79" s="19"/>
      <c r="B79" s="19"/>
      <c r="C79" s="27" t="str">
        <f aca="false">IF(B79="","",IFERROR(INDEX(Mapping!$C$5:$C$44,MATCH(B79,Mapping!$A$5:$A$44,0)),"⚠ Unknown code"))</f>
        <v/>
      </c>
      <c r="D79" s="19"/>
      <c r="E79" s="28"/>
      <c r="F79" s="28"/>
      <c r="G79" s="28"/>
      <c r="H79" s="28"/>
      <c r="I79" s="22" t="n">
        <f aca="false">N(E79)-N(F79)</f>
        <v>0</v>
      </c>
      <c r="J79" s="22" t="n">
        <f aca="false">N(G79)-N(H79)</f>
        <v>0</v>
      </c>
    </row>
    <row r="80" customFormat="false" ht="15" hidden="false" customHeight="true" outlineLevel="0" collapsed="false">
      <c r="A80" s="19"/>
      <c r="B80" s="19"/>
      <c r="C80" s="27" t="str">
        <f aca="false">IF(B80="","",IFERROR(INDEX(Mapping!$C$5:$C$44,MATCH(B80,Mapping!$A$5:$A$44,0)),"⚠ Unknown code"))</f>
        <v/>
      </c>
      <c r="D80" s="19"/>
      <c r="E80" s="28"/>
      <c r="F80" s="28"/>
      <c r="G80" s="28"/>
      <c r="H80" s="28"/>
      <c r="I80" s="22" t="n">
        <f aca="false">N(E80)-N(F80)</f>
        <v>0</v>
      </c>
      <c r="J80" s="22" t="n">
        <f aca="false">N(G80)-N(H80)</f>
        <v>0</v>
      </c>
    </row>
    <row r="81" customFormat="false" ht="15" hidden="false" customHeight="true" outlineLevel="0" collapsed="false">
      <c r="A81" s="19"/>
      <c r="B81" s="19"/>
      <c r="C81" s="27" t="str">
        <f aca="false">IF(B81="","",IFERROR(INDEX(Mapping!$C$5:$C$44,MATCH(B81,Mapping!$A$5:$A$44,0)),"⚠ Unknown code"))</f>
        <v/>
      </c>
      <c r="D81" s="19"/>
      <c r="E81" s="28"/>
      <c r="F81" s="28"/>
      <c r="G81" s="28"/>
      <c r="H81" s="28"/>
      <c r="I81" s="22" t="n">
        <f aca="false">N(E81)-N(F81)</f>
        <v>0</v>
      </c>
      <c r="J81" s="22" t="n">
        <f aca="false">N(G81)-N(H81)</f>
        <v>0</v>
      </c>
    </row>
    <row r="82" customFormat="false" ht="15" hidden="false" customHeight="true" outlineLevel="0" collapsed="false">
      <c r="A82" s="19"/>
      <c r="B82" s="19"/>
      <c r="C82" s="27" t="str">
        <f aca="false">IF(B82="","",IFERROR(INDEX(Mapping!$C$5:$C$44,MATCH(B82,Mapping!$A$5:$A$44,0)),"⚠ Unknown code"))</f>
        <v/>
      </c>
      <c r="D82" s="19"/>
      <c r="E82" s="28"/>
      <c r="F82" s="28"/>
      <c r="G82" s="28"/>
      <c r="H82" s="28"/>
      <c r="I82" s="22" t="n">
        <f aca="false">N(E82)-N(F82)</f>
        <v>0</v>
      </c>
      <c r="J82" s="22" t="n">
        <f aca="false">N(G82)-N(H82)</f>
        <v>0</v>
      </c>
    </row>
    <row r="83" customFormat="false" ht="15" hidden="false" customHeight="true" outlineLevel="0" collapsed="false">
      <c r="A83" s="19"/>
      <c r="B83" s="19"/>
      <c r="C83" s="27" t="str">
        <f aca="false">IF(B83="","",IFERROR(INDEX(Mapping!$C$5:$C$44,MATCH(B83,Mapping!$A$5:$A$44,0)),"⚠ Unknown code"))</f>
        <v/>
      </c>
      <c r="D83" s="19"/>
      <c r="E83" s="28"/>
      <c r="F83" s="28"/>
      <c r="G83" s="28"/>
      <c r="H83" s="28"/>
      <c r="I83" s="22" t="n">
        <f aca="false">N(E83)-N(F83)</f>
        <v>0</v>
      </c>
      <c r="J83" s="22" t="n">
        <f aca="false">N(G83)-N(H83)</f>
        <v>0</v>
      </c>
    </row>
    <row r="84" customFormat="false" ht="15" hidden="false" customHeight="true" outlineLevel="0" collapsed="false">
      <c r="A84" s="19"/>
      <c r="B84" s="19"/>
      <c r="C84" s="27" t="str">
        <f aca="false">IF(B84="","",IFERROR(INDEX(Mapping!$C$5:$C$44,MATCH(B84,Mapping!$A$5:$A$44,0)),"⚠ Unknown code"))</f>
        <v/>
      </c>
      <c r="D84" s="19"/>
      <c r="E84" s="28"/>
      <c r="F84" s="28"/>
      <c r="G84" s="28"/>
      <c r="H84" s="28"/>
      <c r="I84" s="22" t="n">
        <f aca="false">N(E84)-N(F84)</f>
        <v>0</v>
      </c>
      <c r="J84" s="22" t="n">
        <f aca="false">N(G84)-N(H84)</f>
        <v>0</v>
      </c>
    </row>
    <row r="85" customFormat="false" ht="15" hidden="false" customHeight="true" outlineLevel="0" collapsed="false">
      <c r="A85" s="19"/>
      <c r="B85" s="19"/>
      <c r="C85" s="27" t="str">
        <f aca="false">IF(B85="","",IFERROR(INDEX(Mapping!$C$5:$C$44,MATCH(B85,Mapping!$A$5:$A$44,0)),"⚠ Unknown code"))</f>
        <v/>
      </c>
      <c r="D85" s="19"/>
      <c r="E85" s="28"/>
      <c r="F85" s="28"/>
      <c r="G85" s="28"/>
      <c r="H85" s="28"/>
      <c r="I85" s="22" t="n">
        <f aca="false">N(E85)-N(F85)</f>
        <v>0</v>
      </c>
      <c r="J85" s="22" t="n">
        <f aca="false">N(G85)-N(H85)</f>
        <v>0</v>
      </c>
    </row>
    <row r="86" customFormat="false" ht="15" hidden="false" customHeight="true" outlineLevel="0" collapsed="false">
      <c r="A86" s="19"/>
      <c r="B86" s="19"/>
      <c r="C86" s="27" t="str">
        <f aca="false">IF(B86="","",IFERROR(INDEX(Mapping!$C$5:$C$44,MATCH(B86,Mapping!$A$5:$A$44,0)),"⚠ Unknown code"))</f>
        <v/>
      </c>
      <c r="D86" s="19"/>
      <c r="E86" s="28"/>
      <c r="F86" s="28"/>
      <c r="G86" s="28"/>
      <c r="H86" s="28"/>
      <c r="I86" s="22" t="n">
        <f aca="false">N(E86)-N(F86)</f>
        <v>0</v>
      </c>
      <c r="J86" s="22" t="n">
        <f aca="false">N(G86)-N(H86)</f>
        <v>0</v>
      </c>
    </row>
    <row r="87" customFormat="false" ht="15" hidden="false" customHeight="true" outlineLevel="0" collapsed="false">
      <c r="A87" s="19"/>
      <c r="B87" s="19"/>
      <c r="C87" s="27" t="str">
        <f aca="false">IF(B87="","",IFERROR(INDEX(Mapping!$C$5:$C$44,MATCH(B87,Mapping!$A$5:$A$44,0)),"⚠ Unknown code"))</f>
        <v/>
      </c>
      <c r="D87" s="19"/>
      <c r="E87" s="28"/>
      <c r="F87" s="28"/>
      <c r="G87" s="28"/>
      <c r="H87" s="28"/>
      <c r="I87" s="22" t="n">
        <f aca="false">N(E87)-N(F87)</f>
        <v>0</v>
      </c>
      <c r="J87" s="22" t="n">
        <f aca="false">N(G87)-N(H87)</f>
        <v>0</v>
      </c>
    </row>
    <row r="88" customFormat="false" ht="15" hidden="false" customHeight="true" outlineLevel="0" collapsed="false">
      <c r="A88" s="19"/>
      <c r="B88" s="19"/>
      <c r="C88" s="27" t="str">
        <f aca="false">IF(B88="","",IFERROR(INDEX(Mapping!$C$5:$C$44,MATCH(B88,Mapping!$A$5:$A$44,0)),"⚠ Unknown code"))</f>
        <v/>
      </c>
      <c r="D88" s="19"/>
      <c r="E88" s="28"/>
      <c r="F88" s="28"/>
      <c r="G88" s="28"/>
      <c r="H88" s="28"/>
      <c r="I88" s="22" t="n">
        <f aca="false">N(E88)-N(F88)</f>
        <v>0</v>
      </c>
      <c r="J88" s="22" t="n">
        <f aca="false">N(G88)-N(H88)</f>
        <v>0</v>
      </c>
    </row>
    <row r="89" customFormat="false" ht="15" hidden="false" customHeight="true" outlineLevel="0" collapsed="false">
      <c r="A89" s="19"/>
      <c r="B89" s="19"/>
      <c r="C89" s="27" t="str">
        <f aca="false">IF(B89="","",IFERROR(INDEX(Mapping!$C$5:$C$44,MATCH(B89,Mapping!$A$5:$A$44,0)),"⚠ Unknown code"))</f>
        <v/>
      </c>
      <c r="D89" s="19"/>
      <c r="E89" s="28"/>
      <c r="F89" s="28"/>
      <c r="G89" s="28"/>
      <c r="H89" s="28"/>
      <c r="I89" s="22" t="n">
        <f aca="false">N(E89)-N(F89)</f>
        <v>0</v>
      </c>
      <c r="J89" s="22" t="n">
        <f aca="false">N(G89)-N(H89)</f>
        <v>0</v>
      </c>
    </row>
    <row r="90" customFormat="false" ht="15" hidden="false" customHeight="true" outlineLevel="0" collapsed="false">
      <c r="A90" s="19"/>
      <c r="B90" s="19"/>
      <c r="C90" s="27" t="str">
        <f aca="false">IF(B90="","",IFERROR(INDEX(Mapping!$C$5:$C$44,MATCH(B90,Mapping!$A$5:$A$44,0)),"⚠ Unknown code"))</f>
        <v/>
      </c>
      <c r="D90" s="19"/>
      <c r="E90" s="28"/>
      <c r="F90" s="28"/>
      <c r="G90" s="28"/>
      <c r="H90" s="28"/>
      <c r="I90" s="22" t="n">
        <f aca="false">N(E90)-N(F90)</f>
        <v>0</v>
      </c>
      <c r="J90" s="22" t="n">
        <f aca="false">N(G90)-N(H90)</f>
        <v>0</v>
      </c>
    </row>
    <row r="91" customFormat="false" ht="15" hidden="false" customHeight="true" outlineLevel="0" collapsed="false">
      <c r="A91" s="19"/>
      <c r="B91" s="19"/>
      <c r="C91" s="27" t="str">
        <f aca="false">IF(B91="","",IFERROR(INDEX(Mapping!$C$5:$C$44,MATCH(B91,Mapping!$A$5:$A$44,0)),"⚠ Unknown code"))</f>
        <v/>
      </c>
      <c r="D91" s="19"/>
      <c r="E91" s="28"/>
      <c r="F91" s="28"/>
      <c r="G91" s="28"/>
      <c r="H91" s="28"/>
      <c r="I91" s="22" t="n">
        <f aca="false">N(E91)-N(F91)</f>
        <v>0</v>
      </c>
      <c r="J91" s="22" t="n">
        <f aca="false">N(G91)-N(H91)</f>
        <v>0</v>
      </c>
    </row>
    <row r="92" customFormat="false" ht="15" hidden="false" customHeight="true" outlineLevel="0" collapsed="false">
      <c r="A92" s="19"/>
      <c r="B92" s="19"/>
      <c r="C92" s="27" t="str">
        <f aca="false">IF(B92="","",IFERROR(INDEX(Mapping!$C$5:$C$44,MATCH(B92,Mapping!$A$5:$A$44,0)),"⚠ Unknown code"))</f>
        <v/>
      </c>
      <c r="D92" s="19"/>
      <c r="E92" s="28"/>
      <c r="F92" s="28"/>
      <c r="G92" s="28"/>
      <c r="H92" s="28"/>
      <c r="I92" s="22" t="n">
        <f aca="false">N(E92)-N(F92)</f>
        <v>0</v>
      </c>
      <c r="J92" s="22" t="n">
        <f aca="false">N(G92)-N(H92)</f>
        <v>0</v>
      </c>
    </row>
    <row r="93" customFormat="false" ht="15" hidden="false" customHeight="true" outlineLevel="0" collapsed="false">
      <c r="A93" s="19"/>
      <c r="B93" s="19"/>
      <c r="C93" s="27" t="str">
        <f aca="false">IF(B93="","",IFERROR(INDEX(Mapping!$C$5:$C$44,MATCH(B93,Mapping!$A$5:$A$44,0)),"⚠ Unknown code"))</f>
        <v/>
      </c>
      <c r="D93" s="19"/>
      <c r="E93" s="28"/>
      <c r="F93" s="28"/>
      <c r="G93" s="28"/>
      <c r="H93" s="28"/>
      <c r="I93" s="22" t="n">
        <f aca="false">N(E93)-N(F93)</f>
        <v>0</v>
      </c>
      <c r="J93" s="22" t="n">
        <f aca="false">N(G93)-N(H93)</f>
        <v>0</v>
      </c>
    </row>
    <row r="94" customFormat="false" ht="15" hidden="false" customHeight="true" outlineLevel="0" collapsed="false">
      <c r="A94" s="19"/>
      <c r="B94" s="19"/>
      <c r="C94" s="27" t="str">
        <f aca="false">IF(B94="","",IFERROR(INDEX(Mapping!$C$5:$C$44,MATCH(B94,Mapping!$A$5:$A$44,0)),"⚠ Unknown code"))</f>
        <v/>
      </c>
      <c r="D94" s="19"/>
      <c r="E94" s="28"/>
      <c r="F94" s="28"/>
      <c r="G94" s="28"/>
      <c r="H94" s="28"/>
      <c r="I94" s="22" t="n">
        <f aca="false">N(E94)-N(F94)</f>
        <v>0</v>
      </c>
      <c r="J94" s="22" t="n">
        <f aca="false">N(G94)-N(H94)</f>
        <v>0</v>
      </c>
    </row>
    <row r="95" customFormat="false" ht="15" hidden="false" customHeight="true" outlineLevel="0" collapsed="false">
      <c r="A95" s="19"/>
      <c r="B95" s="19"/>
      <c r="C95" s="27" t="str">
        <f aca="false">IF(B95="","",IFERROR(INDEX(Mapping!$C$5:$C$44,MATCH(B95,Mapping!$A$5:$A$44,0)),"⚠ Unknown code"))</f>
        <v/>
      </c>
      <c r="D95" s="19"/>
      <c r="E95" s="28"/>
      <c r="F95" s="28"/>
      <c r="G95" s="28"/>
      <c r="H95" s="28"/>
      <c r="I95" s="22" t="n">
        <f aca="false">N(E95)-N(F95)</f>
        <v>0</v>
      </c>
      <c r="J95" s="22" t="n">
        <f aca="false">N(G95)-N(H95)</f>
        <v>0</v>
      </c>
    </row>
    <row r="96" customFormat="false" ht="15" hidden="false" customHeight="true" outlineLevel="0" collapsed="false">
      <c r="A96" s="19"/>
      <c r="B96" s="19"/>
      <c r="C96" s="27" t="str">
        <f aca="false">IF(B96="","",IFERROR(INDEX(Mapping!$C$5:$C$44,MATCH(B96,Mapping!$A$5:$A$44,0)),"⚠ Unknown code"))</f>
        <v/>
      </c>
      <c r="D96" s="19"/>
      <c r="E96" s="28"/>
      <c r="F96" s="28"/>
      <c r="G96" s="28"/>
      <c r="H96" s="28"/>
      <c r="I96" s="22" t="n">
        <f aca="false">N(E96)-N(F96)</f>
        <v>0</v>
      </c>
      <c r="J96" s="22" t="n">
        <f aca="false">N(G96)-N(H96)</f>
        <v>0</v>
      </c>
    </row>
    <row r="97" customFormat="false" ht="15" hidden="false" customHeight="true" outlineLevel="0" collapsed="false">
      <c r="A97" s="19"/>
      <c r="B97" s="19"/>
      <c r="C97" s="27" t="str">
        <f aca="false">IF(B97="","",IFERROR(INDEX(Mapping!$C$5:$C$44,MATCH(B97,Mapping!$A$5:$A$44,0)),"⚠ Unknown code"))</f>
        <v/>
      </c>
      <c r="D97" s="19"/>
      <c r="E97" s="28"/>
      <c r="F97" s="28"/>
      <c r="G97" s="28"/>
      <c r="H97" s="28"/>
      <c r="I97" s="22" t="n">
        <f aca="false">N(E97)-N(F97)</f>
        <v>0</v>
      </c>
      <c r="J97" s="22" t="n">
        <f aca="false">N(G97)-N(H97)</f>
        <v>0</v>
      </c>
    </row>
    <row r="98" customFormat="false" ht="15" hidden="false" customHeight="true" outlineLevel="0" collapsed="false">
      <c r="A98" s="19"/>
      <c r="B98" s="19"/>
      <c r="C98" s="27" t="str">
        <f aca="false">IF(B98="","",IFERROR(INDEX(Mapping!$C$5:$C$44,MATCH(B98,Mapping!$A$5:$A$44,0)),"⚠ Unknown code"))</f>
        <v/>
      </c>
      <c r="D98" s="19"/>
      <c r="E98" s="28"/>
      <c r="F98" s="28"/>
      <c r="G98" s="28"/>
      <c r="H98" s="28"/>
      <c r="I98" s="22" t="n">
        <f aca="false">N(E98)-N(F98)</f>
        <v>0</v>
      </c>
      <c r="J98" s="22" t="n">
        <f aca="false">N(G98)-N(H98)</f>
        <v>0</v>
      </c>
    </row>
    <row r="99" customFormat="false" ht="15" hidden="false" customHeight="true" outlineLevel="0" collapsed="false">
      <c r="A99" s="19"/>
      <c r="B99" s="19"/>
      <c r="C99" s="27" t="str">
        <f aca="false">IF(B99="","",IFERROR(INDEX(Mapping!$C$5:$C$44,MATCH(B99,Mapping!$A$5:$A$44,0)),"⚠ Unknown code"))</f>
        <v/>
      </c>
      <c r="D99" s="19"/>
      <c r="E99" s="28"/>
      <c r="F99" s="28"/>
      <c r="G99" s="28"/>
      <c r="H99" s="28"/>
      <c r="I99" s="22" t="n">
        <f aca="false">N(E99)-N(F99)</f>
        <v>0</v>
      </c>
      <c r="J99" s="22" t="n">
        <f aca="false">N(G99)-N(H99)</f>
        <v>0</v>
      </c>
    </row>
    <row r="100" customFormat="false" ht="15" hidden="false" customHeight="true" outlineLevel="0" collapsed="false">
      <c r="A100" s="19"/>
      <c r="B100" s="19"/>
      <c r="C100" s="27" t="str">
        <f aca="false">IF(B100="","",IFERROR(INDEX(Mapping!$C$5:$C$44,MATCH(B100,Mapping!$A$5:$A$44,0)),"⚠ Unknown code"))</f>
        <v/>
      </c>
      <c r="D100" s="19"/>
      <c r="E100" s="28"/>
      <c r="F100" s="28"/>
      <c r="G100" s="28"/>
      <c r="H100" s="28"/>
      <c r="I100" s="22" t="n">
        <f aca="false">N(E100)-N(F100)</f>
        <v>0</v>
      </c>
      <c r="J100" s="22" t="n">
        <f aca="false">N(G100)-N(H100)</f>
        <v>0</v>
      </c>
    </row>
    <row r="101" customFormat="false" ht="15" hidden="false" customHeight="true" outlineLevel="0" collapsed="false">
      <c r="A101" s="19"/>
      <c r="B101" s="19"/>
      <c r="C101" s="27" t="str">
        <f aca="false">IF(B101="","",IFERROR(INDEX(Mapping!$C$5:$C$44,MATCH(B101,Mapping!$A$5:$A$44,0)),"⚠ Unknown code"))</f>
        <v/>
      </c>
      <c r="D101" s="19"/>
      <c r="E101" s="28"/>
      <c r="F101" s="28"/>
      <c r="G101" s="28"/>
      <c r="H101" s="28"/>
      <c r="I101" s="22" t="n">
        <f aca="false">N(E101)-N(F101)</f>
        <v>0</v>
      </c>
      <c r="J101" s="22" t="n">
        <f aca="false">N(G101)-N(H101)</f>
        <v>0</v>
      </c>
    </row>
    <row r="102" customFormat="false" ht="15" hidden="false" customHeight="true" outlineLevel="0" collapsed="false">
      <c r="A102" s="19"/>
      <c r="B102" s="19"/>
      <c r="C102" s="27" t="str">
        <f aca="false">IF(B102="","",IFERROR(INDEX(Mapping!$C$5:$C$44,MATCH(B102,Mapping!$A$5:$A$44,0)),"⚠ Unknown code"))</f>
        <v/>
      </c>
      <c r="D102" s="19"/>
      <c r="E102" s="28"/>
      <c r="F102" s="28"/>
      <c r="G102" s="28"/>
      <c r="H102" s="28"/>
      <c r="I102" s="22" t="n">
        <f aca="false">N(E102)-N(F102)</f>
        <v>0</v>
      </c>
      <c r="J102" s="22" t="n">
        <f aca="false">N(G102)-N(H102)</f>
        <v>0</v>
      </c>
    </row>
    <row r="103" customFormat="false" ht="15" hidden="false" customHeight="true" outlineLevel="0" collapsed="false">
      <c r="A103" s="19"/>
      <c r="B103" s="19"/>
      <c r="C103" s="27" t="str">
        <f aca="false">IF(B103="","",IFERROR(INDEX(Mapping!$C$5:$C$44,MATCH(B103,Mapping!$A$5:$A$44,0)),"⚠ Unknown code"))</f>
        <v/>
      </c>
      <c r="D103" s="19"/>
      <c r="E103" s="28"/>
      <c r="F103" s="28"/>
      <c r="G103" s="28"/>
      <c r="H103" s="28"/>
      <c r="I103" s="22" t="n">
        <f aca="false">N(E103)-N(F103)</f>
        <v>0</v>
      </c>
      <c r="J103" s="22" t="n">
        <f aca="false">N(G103)-N(H103)</f>
        <v>0</v>
      </c>
    </row>
    <row r="104" customFormat="false" ht="15" hidden="false" customHeight="true" outlineLevel="0" collapsed="false">
      <c r="A104" s="19"/>
      <c r="B104" s="19"/>
      <c r="C104" s="27" t="str">
        <f aca="false">IF(B104="","",IFERROR(INDEX(Mapping!$C$5:$C$44,MATCH(B104,Mapping!$A$5:$A$44,0)),"⚠ Unknown code"))</f>
        <v/>
      </c>
      <c r="D104" s="19"/>
      <c r="E104" s="28"/>
      <c r="F104" s="28"/>
      <c r="G104" s="28"/>
      <c r="H104" s="28"/>
      <c r="I104" s="22" t="n">
        <f aca="false">N(E104)-N(F104)</f>
        <v>0</v>
      </c>
      <c r="J104" s="22" t="n">
        <f aca="false">N(G104)-N(H104)</f>
        <v>0</v>
      </c>
    </row>
    <row r="105" customFormat="false" ht="15" hidden="false" customHeight="true" outlineLevel="0" collapsed="false">
      <c r="A105" s="19"/>
      <c r="B105" s="19"/>
      <c r="C105" s="27" t="str">
        <f aca="false">IF(B105="","",IFERROR(INDEX(Mapping!$C$5:$C$44,MATCH(B105,Mapping!$A$5:$A$44,0)),"⚠ Unknown code"))</f>
        <v/>
      </c>
      <c r="D105" s="19"/>
      <c r="E105" s="28"/>
      <c r="F105" s="28"/>
      <c r="G105" s="28"/>
      <c r="H105" s="28"/>
      <c r="I105" s="22" t="n">
        <f aca="false">N(E105)-N(F105)</f>
        <v>0</v>
      </c>
      <c r="J105" s="22" t="n">
        <f aca="false">N(G105)-N(H105)</f>
        <v>0</v>
      </c>
    </row>
    <row r="106" customFormat="false" ht="15" hidden="false" customHeight="true" outlineLevel="0" collapsed="false">
      <c r="A106" s="19"/>
      <c r="B106" s="19"/>
      <c r="C106" s="27" t="str">
        <f aca="false">IF(B106="","",IFERROR(INDEX(Mapping!$C$5:$C$44,MATCH(B106,Mapping!$A$5:$A$44,0)),"⚠ Unknown code"))</f>
        <v/>
      </c>
      <c r="D106" s="19"/>
      <c r="E106" s="28"/>
      <c r="F106" s="28"/>
      <c r="G106" s="28"/>
      <c r="H106" s="28"/>
      <c r="I106" s="22" t="n">
        <f aca="false">N(E106)-N(F106)</f>
        <v>0</v>
      </c>
      <c r="J106" s="22" t="n">
        <f aca="false">N(G106)-N(H106)</f>
        <v>0</v>
      </c>
    </row>
    <row r="107" customFormat="false" ht="15" hidden="false" customHeight="true" outlineLevel="0" collapsed="false">
      <c r="A107" s="19"/>
      <c r="B107" s="19"/>
      <c r="C107" s="27" t="str">
        <f aca="false">IF(B107="","",IFERROR(INDEX(Mapping!$C$5:$C$44,MATCH(B107,Mapping!$A$5:$A$44,0)),"⚠ Unknown code"))</f>
        <v/>
      </c>
      <c r="D107" s="19"/>
      <c r="E107" s="28"/>
      <c r="F107" s="28"/>
      <c r="G107" s="28"/>
      <c r="H107" s="28"/>
      <c r="I107" s="22" t="n">
        <f aca="false">N(E107)-N(F107)</f>
        <v>0</v>
      </c>
      <c r="J107" s="22" t="n">
        <f aca="false">N(G107)-N(H107)</f>
        <v>0</v>
      </c>
    </row>
    <row r="108" customFormat="false" ht="15" hidden="false" customHeight="true" outlineLevel="0" collapsed="false">
      <c r="A108" s="19"/>
      <c r="B108" s="19"/>
      <c r="C108" s="27" t="str">
        <f aca="false">IF(B108="","",IFERROR(INDEX(Mapping!$C$5:$C$44,MATCH(B108,Mapping!$A$5:$A$44,0)),"⚠ Unknown code"))</f>
        <v/>
      </c>
      <c r="D108" s="19"/>
      <c r="E108" s="28"/>
      <c r="F108" s="28"/>
      <c r="G108" s="28"/>
      <c r="H108" s="28"/>
      <c r="I108" s="22" t="n">
        <f aca="false">N(E108)-N(F108)</f>
        <v>0</v>
      </c>
      <c r="J108" s="22" t="n">
        <f aca="false">N(G108)-N(H108)</f>
        <v>0</v>
      </c>
    </row>
    <row r="109" customFormat="false" ht="15" hidden="false" customHeight="true" outlineLevel="0" collapsed="false">
      <c r="A109" s="19"/>
      <c r="B109" s="19"/>
      <c r="C109" s="27" t="str">
        <f aca="false">IF(B109="","",IFERROR(INDEX(Mapping!$C$5:$C$44,MATCH(B109,Mapping!$A$5:$A$44,0)),"⚠ Unknown code"))</f>
        <v/>
      </c>
      <c r="D109" s="19"/>
      <c r="E109" s="28"/>
      <c r="F109" s="28"/>
      <c r="G109" s="28"/>
      <c r="H109" s="28"/>
      <c r="I109" s="22" t="n">
        <f aca="false">N(E109)-N(F109)</f>
        <v>0</v>
      </c>
      <c r="J109" s="22" t="n">
        <f aca="false">N(G109)-N(H109)</f>
        <v>0</v>
      </c>
    </row>
    <row r="110" customFormat="false" ht="15" hidden="false" customHeight="true" outlineLevel="0" collapsed="false">
      <c r="A110" s="19"/>
      <c r="B110" s="19"/>
      <c r="C110" s="27" t="str">
        <f aca="false">IF(B110="","",IFERROR(INDEX(Mapping!$C$5:$C$44,MATCH(B110,Mapping!$A$5:$A$44,0)),"⚠ Unknown code"))</f>
        <v/>
      </c>
      <c r="D110" s="19"/>
      <c r="E110" s="28"/>
      <c r="F110" s="28"/>
      <c r="G110" s="28"/>
      <c r="H110" s="28"/>
      <c r="I110" s="22" t="n">
        <f aca="false">N(E110)-N(F110)</f>
        <v>0</v>
      </c>
      <c r="J110" s="22" t="n">
        <f aca="false">N(G110)-N(H110)</f>
        <v>0</v>
      </c>
    </row>
    <row r="111" customFormat="false" ht="15" hidden="false" customHeight="true" outlineLevel="0" collapsed="false">
      <c r="A111" s="19"/>
      <c r="B111" s="19"/>
      <c r="C111" s="27" t="str">
        <f aca="false">IF(B111="","",IFERROR(INDEX(Mapping!$C$5:$C$44,MATCH(B111,Mapping!$A$5:$A$44,0)),"⚠ Unknown code"))</f>
        <v/>
      </c>
      <c r="D111" s="19"/>
      <c r="E111" s="28"/>
      <c r="F111" s="28"/>
      <c r="G111" s="28"/>
      <c r="H111" s="28"/>
      <c r="I111" s="22" t="n">
        <f aca="false">N(E111)-N(F111)</f>
        <v>0</v>
      </c>
      <c r="J111" s="22" t="n">
        <f aca="false">N(G111)-N(H111)</f>
        <v>0</v>
      </c>
    </row>
    <row r="112" customFormat="false" ht="15" hidden="false" customHeight="true" outlineLevel="0" collapsed="false">
      <c r="A112" s="19"/>
      <c r="B112" s="19"/>
      <c r="C112" s="27" t="str">
        <f aca="false">IF(B112="","",IFERROR(INDEX(Mapping!$C$5:$C$44,MATCH(B112,Mapping!$A$5:$A$44,0)),"⚠ Unknown code"))</f>
        <v/>
      </c>
      <c r="D112" s="19"/>
      <c r="E112" s="28"/>
      <c r="F112" s="28"/>
      <c r="G112" s="28"/>
      <c r="H112" s="28"/>
      <c r="I112" s="22" t="n">
        <f aca="false">N(E112)-N(F112)</f>
        <v>0</v>
      </c>
      <c r="J112" s="22" t="n">
        <f aca="false">N(G112)-N(H112)</f>
        <v>0</v>
      </c>
    </row>
    <row r="113" customFormat="false" ht="15" hidden="false" customHeight="true" outlineLevel="0" collapsed="false">
      <c r="A113" s="19"/>
      <c r="B113" s="19"/>
      <c r="C113" s="27" t="str">
        <f aca="false">IF(B113="","",IFERROR(INDEX(Mapping!$C$5:$C$44,MATCH(B113,Mapping!$A$5:$A$44,0)),"⚠ Unknown code"))</f>
        <v/>
      </c>
      <c r="D113" s="19"/>
      <c r="E113" s="28"/>
      <c r="F113" s="28"/>
      <c r="G113" s="28"/>
      <c r="H113" s="28"/>
      <c r="I113" s="22" t="n">
        <f aca="false">N(E113)-N(F113)</f>
        <v>0</v>
      </c>
      <c r="J113" s="22" t="n">
        <f aca="false">N(G113)-N(H113)</f>
        <v>0</v>
      </c>
    </row>
    <row r="114" customFormat="false" ht="15" hidden="false" customHeight="true" outlineLevel="0" collapsed="false">
      <c r="A114" s="19"/>
      <c r="B114" s="19"/>
      <c r="C114" s="27" t="str">
        <f aca="false">IF(B114="","",IFERROR(INDEX(Mapping!$C$5:$C$44,MATCH(B114,Mapping!$A$5:$A$44,0)),"⚠ Unknown code"))</f>
        <v/>
      </c>
      <c r="D114" s="19"/>
      <c r="E114" s="28"/>
      <c r="F114" s="28"/>
      <c r="G114" s="28"/>
      <c r="H114" s="28"/>
      <c r="I114" s="22" t="n">
        <f aca="false">N(E114)-N(F114)</f>
        <v>0</v>
      </c>
      <c r="J114" s="22" t="n">
        <f aca="false">N(G114)-N(H114)</f>
        <v>0</v>
      </c>
    </row>
    <row r="115" customFormat="false" ht="15" hidden="false" customHeight="true" outlineLevel="0" collapsed="false">
      <c r="A115" s="19"/>
      <c r="B115" s="19"/>
      <c r="C115" s="27" t="str">
        <f aca="false">IF(B115="","",IFERROR(INDEX(Mapping!$C$5:$C$44,MATCH(B115,Mapping!$A$5:$A$44,0)),"⚠ Unknown code"))</f>
        <v/>
      </c>
      <c r="D115" s="19"/>
      <c r="E115" s="28"/>
      <c r="F115" s="28"/>
      <c r="G115" s="28"/>
      <c r="H115" s="28"/>
      <c r="I115" s="22" t="n">
        <f aca="false">N(E115)-N(F115)</f>
        <v>0</v>
      </c>
      <c r="J115" s="22" t="n">
        <f aca="false">N(G115)-N(H115)</f>
        <v>0</v>
      </c>
    </row>
    <row r="116" customFormat="false" ht="15" hidden="false" customHeight="true" outlineLevel="0" collapsed="false">
      <c r="A116" s="19"/>
      <c r="B116" s="19"/>
      <c r="C116" s="27" t="str">
        <f aca="false">IF(B116="","",IFERROR(INDEX(Mapping!$C$5:$C$44,MATCH(B116,Mapping!$A$5:$A$44,0)),"⚠ Unknown code"))</f>
        <v/>
      </c>
      <c r="D116" s="19"/>
      <c r="E116" s="28"/>
      <c r="F116" s="28"/>
      <c r="G116" s="28"/>
      <c r="H116" s="28"/>
      <c r="I116" s="22" t="n">
        <f aca="false">N(E116)-N(F116)</f>
        <v>0</v>
      </c>
      <c r="J116" s="22" t="n">
        <f aca="false">N(G116)-N(H116)</f>
        <v>0</v>
      </c>
    </row>
    <row r="117" customFormat="false" ht="15" hidden="false" customHeight="true" outlineLevel="0" collapsed="false">
      <c r="A117" s="19"/>
      <c r="B117" s="19"/>
      <c r="C117" s="27" t="str">
        <f aca="false">IF(B117="","",IFERROR(INDEX(Mapping!$C$5:$C$44,MATCH(B117,Mapping!$A$5:$A$44,0)),"⚠ Unknown code"))</f>
        <v/>
      </c>
      <c r="D117" s="19"/>
      <c r="E117" s="28"/>
      <c r="F117" s="28"/>
      <c r="G117" s="28"/>
      <c r="H117" s="28"/>
      <c r="I117" s="22" t="n">
        <f aca="false">N(E117)-N(F117)</f>
        <v>0</v>
      </c>
      <c r="J117" s="22" t="n">
        <f aca="false">N(G117)-N(H117)</f>
        <v>0</v>
      </c>
    </row>
    <row r="118" customFormat="false" ht="15" hidden="false" customHeight="true" outlineLevel="0" collapsed="false">
      <c r="A118" s="19"/>
      <c r="B118" s="19"/>
      <c r="C118" s="27" t="str">
        <f aca="false">IF(B118="","",IFERROR(INDEX(Mapping!$C$5:$C$44,MATCH(B118,Mapping!$A$5:$A$44,0)),"⚠ Unknown code"))</f>
        <v/>
      </c>
      <c r="D118" s="19"/>
      <c r="E118" s="28"/>
      <c r="F118" s="28"/>
      <c r="G118" s="28"/>
      <c r="H118" s="28"/>
      <c r="I118" s="22" t="n">
        <f aca="false">N(E118)-N(F118)</f>
        <v>0</v>
      </c>
      <c r="J118" s="22" t="n">
        <f aca="false">N(G118)-N(H118)</f>
        <v>0</v>
      </c>
    </row>
    <row r="119" customFormat="false" ht="15" hidden="false" customHeight="true" outlineLevel="0" collapsed="false">
      <c r="A119" s="19"/>
      <c r="B119" s="19"/>
      <c r="C119" s="27" t="str">
        <f aca="false">IF(B119="","",IFERROR(INDEX(Mapping!$C$5:$C$44,MATCH(B119,Mapping!$A$5:$A$44,0)),"⚠ Unknown code"))</f>
        <v/>
      </c>
      <c r="D119" s="19"/>
      <c r="E119" s="28"/>
      <c r="F119" s="28"/>
      <c r="G119" s="28"/>
      <c r="H119" s="28"/>
      <c r="I119" s="22" t="n">
        <f aca="false">N(E119)-N(F119)</f>
        <v>0</v>
      </c>
      <c r="J119" s="22" t="n">
        <f aca="false">N(G119)-N(H119)</f>
        <v>0</v>
      </c>
    </row>
    <row r="120" customFormat="false" ht="15" hidden="false" customHeight="true" outlineLevel="0" collapsed="false">
      <c r="A120" s="19"/>
      <c r="B120" s="19"/>
      <c r="C120" s="27" t="str">
        <f aca="false">IF(B120="","",IFERROR(INDEX(Mapping!$C$5:$C$44,MATCH(B120,Mapping!$A$5:$A$44,0)),"⚠ Unknown code"))</f>
        <v/>
      </c>
      <c r="D120" s="19"/>
      <c r="E120" s="28"/>
      <c r="F120" s="28"/>
      <c r="G120" s="28"/>
      <c r="H120" s="28"/>
      <c r="I120" s="22" t="n">
        <f aca="false">N(E120)-N(F120)</f>
        <v>0</v>
      </c>
      <c r="J120" s="22" t="n">
        <f aca="false">N(G120)-N(H120)</f>
        <v>0</v>
      </c>
    </row>
    <row r="121" customFormat="false" ht="15" hidden="false" customHeight="true" outlineLevel="0" collapsed="false">
      <c r="A121" s="19"/>
      <c r="B121" s="19"/>
      <c r="C121" s="27" t="str">
        <f aca="false">IF(B121="","",IFERROR(INDEX(Mapping!$C$5:$C$44,MATCH(B121,Mapping!$A$5:$A$44,0)),"⚠ Unknown code"))</f>
        <v/>
      </c>
      <c r="D121" s="19"/>
      <c r="E121" s="28"/>
      <c r="F121" s="28"/>
      <c r="G121" s="28"/>
      <c r="H121" s="28"/>
      <c r="I121" s="22" t="n">
        <f aca="false">N(E121)-N(F121)</f>
        <v>0</v>
      </c>
      <c r="J121" s="22" t="n">
        <f aca="false">N(G121)-N(H121)</f>
        <v>0</v>
      </c>
    </row>
    <row r="122" customFormat="false" ht="15" hidden="false" customHeight="true" outlineLevel="0" collapsed="false">
      <c r="A122" s="19"/>
      <c r="B122" s="19"/>
      <c r="C122" s="27" t="str">
        <f aca="false">IF(B122="","",IFERROR(INDEX(Mapping!$C$5:$C$44,MATCH(B122,Mapping!$A$5:$A$44,0)),"⚠ Unknown code"))</f>
        <v/>
      </c>
      <c r="D122" s="19"/>
      <c r="E122" s="28"/>
      <c r="F122" s="28"/>
      <c r="G122" s="28"/>
      <c r="H122" s="28"/>
      <c r="I122" s="22" t="n">
        <f aca="false">N(E122)-N(F122)</f>
        <v>0</v>
      </c>
      <c r="J122" s="22" t="n">
        <f aca="false">N(G122)-N(H122)</f>
        <v>0</v>
      </c>
    </row>
    <row r="123" customFormat="false" ht="15" hidden="false" customHeight="true" outlineLevel="0" collapsed="false">
      <c r="A123" s="19"/>
      <c r="B123" s="19"/>
      <c r="C123" s="27" t="str">
        <f aca="false">IF(B123="","",IFERROR(INDEX(Mapping!$C$5:$C$44,MATCH(B123,Mapping!$A$5:$A$44,0)),"⚠ Unknown code"))</f>
        <v/>
      </c>
      <c r="D123" s="19"/>
      <c r="E123" s="28"/>
      <c r="F123" s="28"/>
      <c r="G123" s="28"/>
      <c r="H123" s="28"/>
      <c r="I123" s="22" t="n">
        <f aca="false">N(E123)-N(F123)</f>
        <v>0</v>
      </c>
      <c r="J123" s="22" t="n">
        <f aca="false">N(G123)-N(H123)</f>
        <v>0</v>
      </c>
    </row>
    <row r="124" customFormat="false" ht="15" hidden="false" customHeight="true" outlineLevel="0" collapsed="false">
      <c r="A124" s="19"/>
      <c r="B124" s="19"/>
      <c r="C124" s="27" t="str">
        <f aca="false">IF(B124="","",IFERROR(INDEX(Mapping!$C$5:$C$44,MATCH(B124,Mapping!$A$5:$A$44,0)),"⚠ Unknown code"))</f>
        <v/>
      </c>
      <c r="D124" s="19"/>
      <c r="E124" s="28"/>
      <c r="F124" s="28"/>
      <c r="G124" s="28"/>
      <c r="H124" s="28"/>
      <c r="I124" s="22" t="n">
        <f aca="false">N(E124)-N(F124)</f>
        <v>0</v>
      </c>
      <c r="J124" s="22" t="n">
        <f aca="false">N(G124)-N(H124)</f>
        <v>0</v>
      </c>
    </row>
    <row r="125" customFormat="false" ht="15" hidden="false" customHeight="true" outlineLevel="0" collapsed="false">
      <c r="A125" s="19"/>
      <c r="B125" s="19"/>
      <c r="C125" s="27" t="str">
        <f aca="false">IF(B125="","",IFERROR(INDEX(Mapping!$C$5:$C$44,MATCH(B125,Mapping!$A$5:$A$44,0)),"⚠ Unknown code"))</f>
        <v/>
      </c>
      <c r="D125" s="19"/>
      <c r="E125" s="28"/>
      <c r="F125" s="28"/>
      <c r="G125" s="28"/>
      <c r="H125" s="28"/>
      <c r="I125" s="22" t="n">
        <f aca="false">N(E125)-N(F125)</f>
        <v>0</v>
      </c>
      <c r="J125" s="22" t="n">
        <f aca="false">N(G125)-N(H125)</f>
        <v>0</v>
      </c>
    </row>
    <row r="126" customFormat="false" ht="15" hidden="false" customHeight="true" outlineLevel="0" collapsed="false">
      <c r="A126" s="19"/>
      <c r="B126" s="19"/>
      <c r="C126" s="27" t="str">
        <f aca="false">IF(B126="","",IFERROR(INDEX(Mapping!$C$5:$C$44,MATCH(B126,Mapping!$A$5:$A$44,0)),"⚠ Unknown code"))</f>
        <v/>
      </c>
      <c r="D126" s="19"/>
      <c r="E126" s="28"/>
      <c r="F126" s="28"/>
      <c r="G126" s="28"/>
      <c r="H126" s="28"/>
      <c r="I126" s="22" t="n">
        <f aca="false">N(E126)-N(F126)</f>
        <v>0</v>
      </c>
      <c r="J126" s="22" t="n">
        <f aca="false">N(G126)-N(H126)</f>
        <v>0</v>
      </c>
    </row>
    <row r="127" customFormat="false" ht="15" hidden="false" customHeight="true" outlineLevel="0" collapsed="false">
      <c r="A127" s="19"/>
      <c r="B127" s="19"/>
      <c r="C127" s="27" t="str">
        <f aca="false">IF(B127="","",IFERROR(INDEX(Mapping!$C$5:$C$44,MATCH(B127,Mapping!$A$5:$A$44,0)),"⚠ Unknown code"))</f>
        <v/>
      </c>
      <c r="D127" s="19"/>
      <c r="E127" s="28"/>
      <c r="F127" s="28"/>
      <c r="G127" s="28"/>
      <c r="H127" s="28"/>
      <c r="I127" s="22" t="n">
        <f aca="false">N(E127)-N(F127)</f>
        <v>0</v>
      </c>
      <c r="J127" s="22" t="n">
        <f aca="false">N(G127)-N(H127)</f>
        <v>0</v>
      </c>
    </row>
    <row r="128" customFormat="false" ht="15" hidden="false" customHeight="true" outlineLevel="0" collapsed="false">
      <c r="A128" s="19"/>
      <c r="B128" s="19"/>
      <c r="C128" s="27" t="str">
        <f aca="false">IF(B128="","",IFERROR(INDEX(Mapping!$C$5:$C$44,MATCH(B128,Mapping!$A$5:$A$44,0)),"⚠ Unknown code"))</f>
        <v/>
      </c>
      <c r="D128" s="19"/>
      <c r="E128" s="28"/>
      <c r="F128" s="28"/>
      <c r="G128" s="28"/>
      <c r="H128" s="28"/>
      <c r="I128" s="22" t="n">
        <f aca="false">N(E128)-N(F128)</f>
        <v>0</v>
      </c>
      <c r="J128" s="22" t="n">
        <f aca="false">N(G128)-N(H128)</f>
        <v>0</v>
      </c>
    </row>
    <row r="129" customFormat="false" ht="15" hidden="false" customHeight="true" outlineLevel="0" collapsed="false">
      <c r="A129" s="19"/>
      <c r="B129" s="19"/>
      <c r="C129" s="27" t="str">
        <f aca="false">IF(B129="","",IFERROR(INDEX(Mapping!$C$5:$C$44,MATCH(B129,Mapping!$A$5:$A$44,0)),"⚠ Unknown code"))</f>
        <v/>
      </c>
      <c r="D129" s="19"/>
      <c r="E129" s="28"/>
      <c r="F129" s="28"/>
      <c r="G129" s="28"/>
      <c r="H129" s="28"/>
      <c r="I129" s="22" t="n">
        <f aca="false">N(E129)-N(F129)</f>
        <v>0</v>
      </c>
      <c r="J129" s="22" t="n">
        <f aca="false">N(G129)-N(H129)</f>
        <v>0</v>
      </c>
    </row>
    <row r="130" customFormat="false" ht="15" hidden="false" customHeight="true" outlineLevel="0" collapsed="false">
      <c r="A130" s="19"/>
      <c r="B130" s="19"/>
      <c r="C130" s="27" t="str">
        <f aca="false">IF(B130="","",IFERROR(INDEX(Mapping!$C$5:$C$44,MATCH(B130,Mapping!$A$5:$A$44,0)),"⚠ Unknown code"))</f>
        <v/>
      </c>
      <c r="D130" s="19"/>
      <c r="E130" s="28"/>
      <c r="F130" s="28"/>
      <c r="G130" s="28"/>
      <c r="H130" s="28"/>
      <c r="I130" s="22" t="n">
        <f aca="false">N(E130)-N(F130)</f>
        <v>0</v>
      </c>
      <c r="J130" s="22" t="n">
        <f aca="false">N(G130)-N(H130)</f>
        <v>0</v>
      </c>
    </row>
    <row r="131" customFormat="false" ht="15" hidden="false" customHeight="true" outlineLevel="0" collapsed="false">
      <c r="A131" s="19"/>
      <c r="B131" s="19"/>
      <c r="C131" s="27" t="str">
        <f aca="false">IF(B131="","",IFERROR(INDEX(Mapping!$C$5:$C$44,MATCH(B131,Mapping!$A$5:$A$44,0)),"⚠ Unknown code"))</f>
        <v/>
      </c>
      <c r="D131" s="19"/>
      <c r="E131" s="28"/>
      <c r="F131" s="28"/>
      <c r="G131" s="28"/>
      <c r="H131" s="28"/>
      <c r="I131" s="22" t="n">
        <f aca="false">N(E131)-N(F131)</f>
        <v>0</v>
      </c>
      <c r="J131" s="22" t="n">
        <f aca="false">N(G131)-N(H131)</f>
        <v>0</v>
      </c>
    </row>
    <row r="132" customFormat="false" ht="15" hidden="false" customHeight="true" outlineLevel="0" collapsed="false">
      <c r="A132" s="19"/>
      <c r="B132" s="19"/>
      <c r="C132" s="27" t="str">
        <f aca="false">IF(B132="","",IFERROR(INDEX(Mapping!$C$5:$C$44,MATCH(B132,Mapping!$A$5:$A$44,0)),"⚠ Unknown code"))</f>
        <v/>
      </c>
      <c r="D132" s="19"/>
      <c r="E132" s="28"/>
      <c r="F132" s="28"/>
      <c r="G132" s="28"/>
      <c r="H132" s="28"/>
      <c r="I132" s="22" t="n">
        <f aca="false">N(E132)-N(F132)</f>
        <v>0</v>
      </c>
      <c r="J132" s="22" t="n">
        <f aca="false">N(G132)-N(H132)</f>
        <v>0</v>
      </c>
    </row>
    <row r="133" customFormat="false" ht="15" hidden="false" customHeight="true" outlineLevel="0" collapsed="false">
      <c r="A133" s="19"/>
      <c r="B133" s="19"/>
      <c r="C133" s="27" t="str">
        <f aca="false">IF(B133="","",IFERROR(INDEX(Mapping!$C$5:$C$44,MATCH(B133,Mapping!$A$5:$A$44,0)),"⚠ Unknown code"))</f>
        <v/>
      </c>
      <c r="D133" s="19"/>
      <c r="E133" s="28"/>
      <c r="F133" s="28"/>
      <c r="G133" s="28"/>
      <c r="H133" s="28"/>
      <c r="I133" s="22" t="n">
        <f aca="false">N(E133)-N(F133)</f>
        <v>0</v>
      </c>
      <c r="J133" s="22" t="n">
        <f aca="false">N(G133)-N(H133)</f>
        <v>0</v>
      </c>
    </row>
    <row r="134" customFormat="false" ht="15" hidden="false" customHeight="true" outlineLevel="0" collapsed="false">
      <c r="A134" s="19"/>
      <c r="B134" s="19"/>
      <c r="C134" s="27" t="str">
        <f aca="false">IF(B134="","",IFERROR(INDEX(Mapping!$C$5:$C$44,MATCH(B134,Mapping!$A$5:$A$44,0)),"⚠ Unknown code"))</f>
        <v/>
      </c>
      <c r="D134" s="19"/>
      <c r="E134" s="28"/>
      <c r="F134" s="28"/>
      <c r="G134" s="28"/>
      <c r="H134" s="28"/>
      <c r="I134" s="22" t="n">
        <f aca="false">N(E134)-N(F134)</f>
        <v>0</v>
      </c>
      <c r="J134" s="22" t="n">
        <f aca="false">N(G134)-N(H134)</f>
        <v>0</v>
      </c>
    </row>
    <row r="135" customFormat="false" ht="15" hidden="false" customHeight="true" outlineLevel="0" collapsed="false">
      <c r="A135" s="19"/>
      <c r="B135" s="19"/>
      <c r="C135" s="27" t="str">
        <f aca="false">IF(B135="","",IFERROR(INDEX(Mapping!$C$5:$C$44,MATCH(B135,Mapping!$A$5:$A$44,0)),"⚠ Unknown code"))</f>
        <v/>
      </c>
      <c r="D135" s="19"/>
      <c r="E135" s="28"/>
      <c r="F135" s="28"/>
      <c r="G135" s="28"/>
      <c r="H135" s="28"/>
      <c r="I135" s="22" t="n">
        <f aca="false">N(E135)-N(F135)</f>
        <v>0</v>
      </c>
      <c r="J135" s="22" t="n">
        <f aca="false">N(G135)-N(H135)</f>
        <v>0</v>
      </c>
    </row>
    <row r="136" customFormat="false" ht="15" hidden="false" customHeight="true" outlineLevel="0" collapsed="false">
      <c r="A136" s="19"/>
      <c r="B136" s="19"/>
      <c r="C136" s="27" t="str">
        <f aca="false">IF(B136="","",IFERROR(INDEX(Mapping!$C$5:$C$44,MATCH(B136,Mapping!$A$5:$A$44,0)),"⚠ Unknown code"))</f>
        <v/>
      </c>
      <c r="D136" s="19"/>
      <c r="E136" s="28"/>
      <c r="F136" s="28"/>
      <c r="G136" s="28"/>
      <c r="H136" s="28"/>
      <c r="I136" s="22" t="n">
        <f aca="false">N(E136)-N(F136)</f>
        <v>0</v>
      </c>
      <c r="J136" s="22" t="n">
        <f aca="false">N(G136)-N(H136)</f>
        <v>0</v>
      </c>
    </row>
    <row r="137" customFormat="false" ht="15" hidden="false" customHeight="true" outlineLevel="0" collapsed="false">
      <c r="A137" s="19"/>
      <c r="B137" s="19"/>
      <c r="C137" s="27" t="str">
        <f aca="false">IF(B137="","",IFERROR(INDEX(Mapping!$C$5:$C$44,MATCH(B137,Mapping!$A$5:$A$44,0)),"⚠ Unknown code"))</f>
        <v/>
      </c>
      <c r="D137" s="19"/>
      <c r="E137" s="28"/>
      <c r="F137" s="28"/>
      <c r="G137" s="28"/>
      <c r="H137" s="28"/>
      <c r="I137" s="22" t="n">
        <f aca="false">N(E137)-N(F137)</f>
        <v>0</v>
      </c>
      <c r="J137" s="22" t="n">
        <f aca="false">N(G137)-N(H137)</f>
        <v>0</v>
      </c>
    </row>
    <row r="138" customFormat="false" ht="15" hidden="false" customHeight="true" outlineLevel="0" collapsed="false">
      <c r="A138" s="19"/>
      <c r="B138" s="19"/>
      <c r="C138" s="27" t="str">
        <f aca="false">IF(B138="","",IFERROR(INDEX(Mapping!$C$5:$C$44,MATCH(B138,Mapping!$A$5:$A$44,0)),"⚠ Unknown code"))</f>
        <v/>
      </c>
      <c r="D138" s="19"/>
      <c r="E138" s="28"/>
      <c r="F138" s="28"/>
      <c r="G138" s="28"/>
      <c r="H138" s="28"/>
      <c r="I138" s="22" t="n">
        <f aca="false">N(E138)-N(F138)</f>
        <v>0</v>
      </c>
      <c r="J138" s="22" t="n">
        <f aca="false">N(G138)-N(H138)</f>
        <v>0</v>
      </c>
    </row>
    <row r="139" customFormat="false" ht="15" hidden="false" customHeight="true" outlineLevel="0" collapsed="false">
      <c r="A139" s="19"/>
      <c r="B139" s="19"/>
      <c r="C139" s="27" t="str">
        <f aca="false">IF(B139="","",IFERROR(INDEX(Mapping!$C$5:$C$44,MATCH(B139,Mapping!$A$5:$A$44,0)),"⚠ Unknown code"))</f>
        <v/>
      </c>
      <c r="D139" s="19"/>
      <c r="E139" s="28"/>
      <c r="F139" s="28"/>
      <c r="G139" s="28"/>
      <c r="H139" s="28"/>
      <c r="I139" s="22" t="n">
        <f aca="false">N(E139)-N(F139)</f>
        <v>0</v>
      </c>
      <c r="J139" s="22" t="n">
        <f aca="false">N(G139)-N(H139)</f>
        <v>0</v>
      </c>
    </row>
    <row r="140" customFormat="false" ht="15" hidden="false" customHeight="true" outlineLevel="0" collapsed="false">
      <c r="A140" s="19"/>
      <c r="B140" s="19"/>
      <c r="C140" s="27" t="str">
        <f aca="false">IF(B140="","",IFERROR(INDEX(Mapping!$C$5:$C$44,MATCH(B140,Mapping!$A$5:$A$44,0)),"⚠ Unknown code"))</f>
        <v/>
      </c>
      <c r="D140" s="19"/>
      <c r="E140" s="28"/>
      <c r="F140" s="28"/>
      <c r="G140" s="28"/>
      <c r="H140" s="28"/>
      <c r="I140" s="22" t="n">
        <f aca="false">N(E140)-N(F140)</f>
        <v>0</v>
      </c>
      <c r="J140" s="22" t="n">
        <f aca="false">N(G140)-N(H140)</f>
        <v>0</v>
      </c>
    </row>
    <row r="141" customFormat="false" ht="15" hidden="false" customHeight="true" outlineLevel="0" collapsed="false">
      <c r="A141" s="19"/>
      <c r="B141" s="19"/>
      <c r="C141" s="27" t="str">
        <f aca="false">IF(B141="","",IFERROR(INDEX(Mapping!$C$5:$C$44,MATCH(B141,Mapping!$A$5:$A$44,0)),"⚠ Unknown code"))</f>
        <v/>
      </c>
      <c r="D141" s="19"/>
      <c r="E141" s="28"/>
      <c r="F141" s="28"/>
      <c r="G141" s="28"/>
      <c r="H141" s="28"/>
      <c r="I141" s="22" t="n">
        <f aca="false">N(E141)-N(F141)</f>
        <v>0</v>
      </c>
      <c r="J141" s="22" t="n">
        <f aca="false">N(G141)-N(H141)</f>
        <v>0</v>
      </c>
    </row>
    <row r="142" customFormat="false" ht="15" hidden="false" customHeight="true" outlineLevel="0" collapsed="false">
      <c r="A142" s="19"/>
      <c r="B142" s="19"/>
      <c r="C142" s="27" t="str">
        <f aca="false">IF(B142="","",IFERROR(INDEX(Mapping!$C$5:$C$44,MATCH(B142,Mapping!$A$5:$A$44,0)),"⚠ Unknown code"))</f>
        <v/>
      </c>
      <c r="D142" s="19"/>
      <c r="E142" s="28"/>
      <c r="F142" s="28"/>
      <c r="G142" s="28"/>
      <c r="H142" s="28"/>
      <c r="I142" s="22" t="n">
        <f aca="false">N(E142)-N(F142)</f>
        <v>0</v>
      </c>
      <c r="J142" s="22" t="n">
        <f aca="false">N(G142)-N(H142)</f>
        <v>0</v>
      </c>
    </row>
    <row r="143" customFormat="false" ht="15" hidden="false" customHeight="true" outlineLevel="0" collapsed="false">
      <c r="A143" s="19"/>
      <c r="B143" s="19"/>
      <c r="C143" s="27" t="str">
        <f aca="false">IF(B143="","",IFERROR(INDEX(Mapping!$C$5:$C$44,MATCH(B143,Mapping!$A$5:$A$44,0)),"⚠ Unknown code"))</f>
        <v/>
      </c>
      <c r="D143" s="19"/>
      <c r="E143" s="28"/>
      <c r="F143" s="28"/>
      <c r="G143" s="28"/>
      <c r="H143" s="28"/>
      <c r="I143" s="22" t="n">
        <f aca="false">N(E143)-N(F143)</f>
        <v>0</v>
      </c>
      <c r="J143" s="22" t="n">
        <f aca="false">N(G143)-N(H143)</f>
        <v>0</v>
      </c>
    </row>
    <row r="144" customFormat="false" ht="15" hidden="false" customHeight="true" outlineLevel="0" collapsed="false">
      <c r="A144" s="19"/>
      <c r="B144" s="19"/>
      <c r="C144" s="27" t="str">
        <f aca="false">IF(B144="","",IFERROR(INDEX(Mapping!$C$5:$C$44,MATCH(B144,Mapping!$A$5:$A$44,0)),"⚠ Unknown code"))</f>
        <v/>
      </c>
      <c r="D144" s="19"/>
      <c r="E144" s="28"/>
      <c r="F144" s="28"/>
      <c r="G144" s="28"/>
      <c r="H144" s="28"/>
      <c r="I144" s="22" t="n">
        <f aca="false">N(E144)-N(F144)</f>
        <v>0</v>
      </c>
      <c r="J144" s="22" t="n">
        <f aca="false">N(G144)-N(H144)</f>
        <v>0</v>
      </c>
    </row>
    <row r="145" customFormat="false" ht="15" hidden="false" customHeight="true" outlineLevel="0" collapsed="false">
      <c r="A145" s="19"/>
      <c r="B145" s="19"/>
      <c r="C145" s="27" t="str">
        <f aca="false">IF(B145="","",IFERROR(INDEX(Mapping!$C$5:$C$44,MATCH(B145,Mapping!$A$5:$A$44,0)),"⚠ Unknown code"))</f>
        <v/>
      </c>
      <c r="D145" s="19"/>
      <c r="E145" s="28"/>
      <c r="F145" s="28"/>
      <c r="G145" s="28"/>
      <c r="H145" s="28"/>
      <c r="I145" s="22" t="n">
        <f aca="false">N(E145)-N(F145)</f>
        <v>0</v>
      </c>
      <c r="J145" s="22" t="n">
        <f aca="false">N(G145)-N(H145)</f>
        <v>0</v>
      </c>
    </row>
    <row r="146" customFormat="false" ht="15" hidden="false" customHeight="true" outlineLevel="0" collapsed="false">
      <c r="A146" s="19"/>
      <c r="B146" s="19"/>
      <c r="C146" s="27" t="str">
        <f aca="false">IF(B146="","",IFERROR(INDEX(Mapping!$C$5:$C$44,MATCH(B146,Mapping!$A$5:$A$44,0)),"⚠ Unknown code"))</f>
        <v/>
      </c>
      <c r="D146" s="19"/>
      <c r="E146" s="28"/>
      <c r="F146" s="28"/>
      <c r="G146" s="28"/>
      <c r="H146" s="28"/>
      <c r="I146" s="22" t="n">
        <f aca="false">N(E146)-N(F146)</f>
        <v>0</v>
      </c>
      <c r="J146" s="22" t="n">
        <f aca="false">N(G146)-N(H146)</f>
        <v>0</v>
      </c>
    </row>
    <row r="147" customFormat="false" ht="15" hidden="false" customHeight="true" outlineLevel="0" collapsed="false">
      <c r="A147" s="19"/>
      <c r="B147" s="19"/>
      <c r="C147" s="27" t="str">
        <f aca="false">IF(B147="","",IFERROR(INDEX(Mapping!$C$5:$C$44,MATCH(B147,Mapping!$A$5:$A$44,0)),"⚠ Unknown code"))</f>
        <v/>
      </c>
      <c r="D147" s="19"/>
      <c r="E147" s="28"/>
      <c r="F147" s="28"/>
      <c r="G147" s="28"/>
      <c r="H147" s="28"/>
      <c r="I147" s="22" t="n">
        <f aca="false">N(E147)-N(F147)</f>
        <v>0</v>
      </c>
      <c r="J147" s="22" t="n">
        <f aca="false">N(G147)-N(H147)</f>
        <v>0</v>
      </c>
    </row>
    <row r="148" customFormat="false" ht="15" hidden="false" customHeight="true" outlineLevel="0" collapsed="false">
      <c r="A148" s="19"/>
      <c r="B148" s="19"/>
      <c r="C148" s="27" t="str">
        <f aca="false">IF(B148="","",IFERROR(INDEX(Mapping!$C$5:$C$44,MATCH(B148,Mapping!$A$5:$A$44,0)),"⚠ Unknown code"))</f>
        <v/>
      </c>
      <c r="D148" s="19"/>
      <c r="E148" s="28"/>
      <c r="F148" s="28"/>
      <c r="G148" s="28"/>
      <c r="H148" s="28"/>
      <c r="I148" s="22" t="n">
        <f aca="false">N(E148)-N(F148)</f>
        <v>0</v>
      </c>
      <c r="J148" s="22" t="n">
        <f aca="false">N(G148)-N(H148)</f>
        <v>0</v>
      </c>
    </row>
    <row r="149" customFormat="false" ht="15" hidden="false" customHeight="true" outlineLevel="0" collapsed="false">
      <c r="A149" s="19"/>
      <c r="B149" s="19"/>
      <c r="C149" s="27" t="str">
        <f aca="false">IF(B149="","",IFERROR(INDEX(Mapping!$C$5:$C$44,MATCH(B149,Mapping!$A$5:$A$44,0)),"⚠ Unknown code"))</f>
        <v/>
      </c>
      <c r="D149" s="19"/>
      <c r="E149" s="28"/>
      <c r="F149" s="28"/>
      <c r="G149" s="28"/>
      <c r="H149" s="28"/>
      <c r="I149" s="22" t="n">
        <f aca="false">N(E149)-N(F149)</f>
        <v>0</v>
      </c>
      <c r="J149" s="22" t="n">
        <f aca="false">N(G149)-N(H149)</f>
        <v>0</v>
      </c>
    </row>
    <row r="150" customFormat="false" ht="15" hidden="false" customHeight="true" outlineLevel="0" collapsed="false">
      <c r="A150" s="19"/>
      <c r="B150" s="19"/>
      <c r="C150" s="27" t="str">
        <f aca="false">IF(B150="","",IFERROR(INDEX(Mapping!$C$5:$C$44,MATCH(B150,Mapping!$A$5:$A$44,0)),"⚠ Unknown code"))</f>
        <v/>
      </c>
      <c r="D150" s="19"/>
      <c r="E150" s="28"/>
      <c r="F150" s="28"/>
      <c r="G150" s="28"/>
      <c r="H150" s="28"/>
      <c r="I150" s="22" t="n">
        <f aca="false">N(E150)-N(F150)</f>
        <v>0</v>
      </c>
      <c r="J150" s="22" t="n">
        <f aca="false">N(G150)-N(H150)</f>
        <v>0</v>
      </c>
    </row>
    <row r="151" customFormat="false" ht="15" hidden="false" customHeight="true" outlineLevel="0" collapsed="false">
      <c r="A151" s="19"/>
      <c r="B151" s="19"/>
      <c r="C151" s="27" t="str">
        <f aca="false">IF(B151="","",IFERROR(INDEX(Mapping!$C$5:$C$44,MATCH(B151,Mapping!$A$5:$A$44,0)),"⚠ Unknown code"))</f>
        <v/>
      </c>
      <c r="D151" s="19"/>
      <c r="E151" s="28"/>
      <c r="F151" s="28"/>
      <c r="G151" s="28"/>
      <c r="H151" s="28"/>
      <c r="I151" s="22" t="n">
        <f aca="false">N(E151)-N(F151)</f>
        <v>0</v>
      </c>
      <c r="J151" s="22" t="n">
        <f aca="false">N(G151)-N(H151)</f>
        <v>0</v>
      </c>
    </row>
    <row r="152" customFormat="false" ht="15" hidden="false" customHeight="true" outlineLevel="0" collapsed="false">
      <c r="A152" s="19"/>
      <c r="B152" s="19"/>
      <c r="C152" s="27" t="str">
        <f aca="false">IF(B152="","",IFERROR(INDEX(Mapping!$C$5:$C$44,MATCH(B152,Mapping!$A$5:$A$44,0)),"⚠ Unknown code"))</f>
        <v/>
      </c>
      <c r="D152" s="19"/>
      <c r="E152" s="28"/>
      <c r="F152" s="28"/>
      <c r="G152" s="28"/>
      <c r="H152" s="28"/>
      <c r="I152" s="22" t="n">
        <f aca="false">N(E152)-N(F152)</f>
        <v>0</v>
      </c>
      <c r="J152" s="22" t="n">
        <f aca="false">N(G152)-N(H152)</f>
        <v>0</v>
      </c>
    </row>
    <row r="153" customFormat="false" ht="15" hidden="false" customHeight="true" outlineLevel="0" collapsed="false">
      <c r="A153" s="19"/>
      <c r="B153" s="19"/>
      <c r="C153" s="27" t="str">
        <f aca="false">IF(B153="","",IFERROR(INDEX(Mapping!$C$5:$C$44,MATCH(B153,Mapping!$A$5:$A$44,0)),"⚠ Unknown code"))</f>
        <v/>
      </c>
      <c r="D153" s="19"/>
      <c r="E153" s="28"/>
      <c r="F153" s="28"/>
      <c r="G153" s="28"/>
      <c r="H153" s="28"/>
      <c r="I153" s="22" t="n">
        <f aca="false">N(E153)-N(F153)</f>
        <v>0</v>
      </c>
      <c r="J153" s="22" t="n">
        <f aca="false">N(G153)-N(H153)</f>
        <v>0</v>
      </c>
    </row>
    <row r="154" customFormat="false" ht="15" hidden="false" customHeight="true" outlineLevel="0" collapsed="false">
      <c r="A154" s="19"/>
      <c r="B154" s="19"/>
      <c r="C154" s="27" t="str">
        <f aca="false">IF(B154="","",IFERROR(INDEX(Mapping!$C$5:$C$44,MATCH(B154,Mapping!$A$5:$A$44,0)),"⚠ Unknown code"))</f>
        <v/>
      </c>
      <c r="D154" s="19"/>
      <c r="E154" s="28"/>
      <c r="F154" s="28"/>
      <c r="G154" s="28"/>
      <c r="H154" s="28"/>
      <c r="I154" s="22" t="n">
        <f aca="false">N(E154)-N(F154)</f>
        <v>0</v>
      </c>
      <c r="J154" s="22" t="n">
        <f aca="false">N(G154)-N(H154)</f>
        <v>0</v>
      </c>
    </row>
    <row r="155" customFormat="false" ht="15" hidden="false" customHeight="true" outlineLevel="0" collapsed="false">
      <c r="A155" s="19"/>
      <c r="B155" s="19"/>
      <c r="C155" s="27" t="str">
        <f aca="false">IF(B155="","",IFERROR(INDEX(Mapping!$C$5:$C$44,MATCH(B155,Mapping!$A$5:$A$44,0)),"⚠ Unknown code"))</f>
        <v/>
      </c>
      <c r="D155" s="19"/>
      <c r="E155" s="28"/>
      <c r="F155" s="28"/>
      <c r="G155" s="28"/>
      <c r="H155" s="28"/>
      <c r="I155" s="22" t="n">
        <f aca="false">N(E155)-N(F155)</f>
        <v>0</v>
      </c>
      <c r="J155" s="22" t="n">
        <f aca="false">N(G155)-N(H155)</f>
        <v>0</v>
      </c>
    </row>
    <row r="156" customFormat="false" ht="15" hidden="false" customHeight="true" outlineLevel="0" collapsed="false">
      <c r="A156" s="19"/>
      <c r="B156" s="19"/>
      <c r="C156" s="27" t="str">
        <f aca="false">IF(B156="","",IFERROR(INDEX(Mapping!$C$5:$C$44,MATCH(B156,Mapping!$A$5:$A$44,0)),"⚠ Unknown code"))</f>
        <v/>
      </c>
      <c r="D156" s="19"/>
      <c r="E156" s="28"/>
      <c r="F156" s="28"/>
      <c r="G156" s="28"/>
      <c r="H156" s="28"/>
      <c r="I156" s="22" t="n">
        <f aca="false">N(E156)-N(F156)</f>
        <v>0</v>
      </c>
      <c r="J156" s="22" t="n">
        <f aca="false">N(G156)-N(H156)</f>
        <v>0</v>
      </c>
    </row>
    <row r="157" customFormat="false" ht="15" hidden="false" customHeight="true" outlineLevel="0" collapsed="false">
      <c r="A157" s="19"/>
      <c r="B157" s="19"/>
      <c r="C157" s="27" t="str">
        <f aca="false">IF(B157="","",IFERROR(INDEX(Mapping!$C$5:$C$44,MATCH(B157,Mapping!$A$5:$A$44,0)),"⚠ Unknown code"))</f>
        <v/>
      </c>
      <c r="D157" s="19"/>
      <c r="E157" s="28"/>
      <c r="F157" s="28"/>
      <c r="G157" s="28"/>
      <c r="H157" s="28"/>
      <c r="I157" s="22" t="n">
        <f aca="false">N(E157)-N(F157)</f>
        <v>0</v>
      </c>
      <c r="J157" s="22" t="n">
        <f aca="false">N(G157)-N(H157)</f>
        <v>0</v>
      </c>
    </row>
    <row r="158" customFormat="false" ht="15" hidden="false" customHeight="true" outlineLevel="0" collapsed="false">
      <c r="A158" s="19"/>
      <c r="B158" s="19"/>
      <c r="C158" s="27" t="str">
        <f aca="false">IF(B158="","",IFERROR(INDEX(Mapping!$C$5:$C$44,MATCH(B158,Mapping!$A$5:$A$44,0)),"⚠ Unknown code"))</f>
        <v/>
      </c>
      <c r="D158" s="19"/>
      <c r="E158" s="28"/>
      <c r="F158" s="28"/>
      <c r="G158" s="28"/>
      <c r="H158" s="28"/>
      <c r="I158" s="22" t="n">
        <f aca="false">N(E158)-N(F158)</f>
        <v>0</v>
      </c>
      <c r="J158" s="22" t="n">
        <f aca="false">N(G158)-N(H158)</f>
        <v>0</v>
      </c>
    </row>
    <row r="159" customFormat="false" ht="15" hidden="false" customHeight="true" outlineLevel="0" collapsed="false">
      <c r="A159" s="19"/>
      <c r="B159" s="19"/>
      <c r="C159" s="27" t="str">
        <f aca="false">IF(B159="","",IFERROR(INDEX(Mapping!$C$5:$C$44,MATCH(B159,Mapping!$A$5:$A$44,0)),"⚠ Unknown code"))</f>
        <v/>
      </c>
      <c r="D159" s="19"/>
      <c r="E159" s="28"/>
      <c r="F159" s="28"/>
      <c r="G159" s="28"/>
      <c r="H159" s="28"/>
      <c r="I159" s="22" t="n">
        <f aca="false">N(E159)-N(F159)</f>
        <v>0</v>
      </c>
      <c r="J159" s="22" t="n">
        <f aca="false">N(G159)-N(H159)</f>
        <v>0</v>
      </c>
    </row>
    <row r="160" customFormat="false" ht="15" hidden="false" customHeight="true" outlineLevel="0" collapsed="false">
      <c r="A160" s="19"/>
      <c r="B160" s="19"/>
      <c r="C160" s="27" t="str">
        <f aca="false">IF(B160="","",IFERROR(INDEX(Mapping!$C$5:$C$44,MATCH(B160,Mapping!$A$5:$A$44,0)),"⚠ Unknown code"))</f>
        <v/>
      </c>
      <c r="D160" s="19"/>
      <c r="E160" s="28"/>
      <c r="F160" s="28"/>
      <c r="G160" s="28"/>
      <c r="H160" s="28"/>
      <c r="I160" s="22" t="n">
        <f aca="false">N(E160)-N(F160)</f>
        <v>0</v>
      </c>
      <c r="J160" s="22" t="n">
        <f aca="false">N(G160)-N(H160)</f>
        <v>0</v>
      </c>
    </row>
    <row r="161" customFormat="false" ht="15" hidden="false" customHeight="true" outlineLevel="0" collapsed="false">
      <c r="A161" s="19"/>
      <c r="B161" s="19"/>
      <c r="C161" s="27" t="str">
        <f aca="false">IF(B161="","",IFERROR(INDEX(Mapping!$C$5:$C$44,MATCH(B161,Mapping!$A$5:$A$44,0)),"⚠ Unknown code"))</f>
        <v/>
      </c>
      <c r="D161" s="19"/>
      <c r="E161" s="28"/>
      <c r="F161" s="28"/>
      <c r="G161" s="28"/>
      <c r="H161" s="28"/>
      <c r="I161" s="22" t="n">
        <f aca="false">N(E161)-N(F161)</f>
        <v>0</v>
      </c>
      <c r="J161" s="22" t="n">
        <f aca="false">N(G161)-N(H161)</f>
        <v>0</v>
      </c>
    </row>
    <row r="162" customFormat="false" ht="15" hidden="false" customHeight="true" outlineLevel="0" collapsed="false">
      <c r="A162" s="19"/>
      <c r="B162" s="19"/>
      <c r="C162" s="27" t="str">
        <f aca="false">IF(B162="","",IFERROR(INDEX(Mapping!$C$5:$C$44,MATCH(B162,Mapping!$A$5:$A$44,0)),"⚠ Unknown code"))</f>
        <v/>
      </c>
      <c r="D162" s="19"/>
      <c r="E162" s="28"/>
      <c r="F162" s="28"/>
      <c r="G162" s="28"/>
      <c r="H162" s="28"/>
      <c r="I162" s="22" t="n">
        <f aca="false">N(E162)-N(F162)</f>
        <v>0</v>
      </c>
      <c r="J162" s="22" t="n">
        <f aca="false">N(G162)-N(H162)</f>
        <v>0</v>
      </c>
    </row>
    <row r="163" customFormat="false" ht="15" hidden="false" customHeight="true" outlineLevel="0" collapsed="false">
      <c r="A163" s="19"/>
      <c r="B163" s="19"/>
      <c r="C163" s="27" t="str">
        <f aca="false">IF(B163="","",IFERROR(INDEX(Mapping!$C$5:$C$44,MATCH(B163,Mapping!$A$5:$A$44,0)),"⚠ Unknown code"))</f>
        <v/>
      </c>
      <c r="D163" s="19"/>
      <c r="E163" s="28"/>
      <c r="F163" s="28"/>
      <c r="G163" s="28"/>
      <c r="H163" s="28"/>
      <c r="I163" s="22" t="n">
        <f aca="false">N(E163)-N(F163)</f>
        <v>0</v>
      </c>
      <c r="J163" s="22" t="n">
        <f aca="false">N(G163)-N(H163)</f>
        <v>0</v>
      </c>
    </row>
    <row r="164" customFormat="false" ht="15" hidden="false" customHeight="true" outlineLevel="0" collapsed="false">
      <c r="A164" s="19"/>
      <c r="B164" s="19"/>
      <c r="C164" s="27" t="str">
        <f aca="false">IF(B164="","",IFERROR(INDEX(Mapping!$C$5:$C$44,MATCH(B164,Mapping!$A$5:$A$44,0)),"⚠ Unknown code"))</f>
        <v/>
      </c>
      <c r="D164" s="19"/>
      <c r="E164" s="28"/>
      <c r="F164" s="28"/>
      <c r="G164" s="28"/>
      <c r="H164" s="28"/>
      <c r="I164" s="22" t="n">
        <f aca="false">N(E164)-N(F164)</f>
        <v>0</v>
      </c>
      <c r="J164" s="22" t="n">
        <f aca="false">N(G164)-N(H164)</f>
        <v>0</v>
      </c>
    </row>
    <row r="165" customFormat="false" ht="15" hidden="false" customHeight="true" outlineLevel="0" collapsed="false">
      <c r="A165" s="19"/>
      <c r="B165" s="19"/>
      <c r="C165" s="27" t="str">
        <f aca="false">IF(B165="","",IFERROR(INDEX(Mapping!$C$5:$C$44,MATCH(B165,Mapping!$A$5:$A$44,0)),"⚠ Unknown code"))</f>
        <v/>
      </c>
      <c r="D165" s="19"/>
      <c r="E165" s="28"/>
      <c r="F165" s="28"/>
      <c r="G165" s="28"/>
      <c r="H165" s="28"/>
      <c r="I165" s="22" t="n">
        <f aca="false">N(E165)-N(F165)</f>
        <v>0</v>
      </c>
      <c r="J165" s="22" t="n">
        <f aca="false">N(G165)-N(H165)</f>
        <v>0</v>
      </c>
    </row>
    <row r="166" customFormat="false" ht="15" hidden="false" customHeight="true" outlineLevel="0" collapsed="false">
      <c r="A166" s="19"/>
      <c r="B166" s="19"/>
      <c r="C166" s="27" t="str">
        <f aca="false">IF(B166="","",IFERROR(INDEX(Mapping!$C$5:$C$44,MATCH(B166,Mapping!$A$5:$A$44,0)),"⚠ Unknown code"))</f>
        <v/>
      </c>
      <c r="D166" s="19"/>
      <c r="E166" s="28"/>
      <c r="F166" s="28"/>
      <c r="G166" s="28"/>
      <c r="H166" s="28"/>
      <c r="I166" s="22" t="n">
        <f aca="false">N(E166)-N(F166)</f>
        <v>0</v>
      </c>
      <c r="J166" s="22" t="n">
        <f aca="false">N(G166)-N(H166)</f>
        <v>0</v>
      </c>
    </row>
    <row r="167" customFormat="false" ht="15" hidden="false" customHeight="true" outlineLevel="0" collapsed="false">
      <c r="A167" s="19"/>
      <c r="B167" s="19"/>
      <c r="C167" s="27" t="str">
        <f aca="false">IF(B167="","",IFERROR(INDEX(Mapping!$C$5:$C$44,MATCH(B167,Mapping!$A$5:$A$44,0)),"⚠ Unknown code"))</f>
        <v/>
      </c>
      <c r="D167" s="19"/>
      <c r="E167" s="28"/>
      <c r="F167" s="28"/>
      <c r="G167" s="28"/>
      <c r="H167" s="28"/>
      <c r="I167" s="22" t="n">
        <f aca="false">N(E167)-N(F167)</f>
        <v>0</v>
      </c>
      <c r="J167" s="22" t="n">
        <f aca="false">N(G167)-N(H167)</f>
        <v>0</v>
      </c>
    </row>
    <row r="168" customFormat="false" ht="15" hidden="false" customHeight="true" outlineLevel="0" collapsed="false">
      <c r="A168" s="19"/>
      <c r="B168" s="19"/>
      <c r="C168" s="27" t="str">
        <f aca="false">IF(B168="","",IFERROR(INDEX(Mapping!$C$5:$C$44,MATCH(B168,Mapping!$A$5:$A$44,0)),"⚠ Unknown code"))</f>
        <v/>
      </c>
      <c r="D168" s="19"/>
      <c r="E168" s="28"/>
      <c r="F168" s="28"/>
      <c r="G168" s="28"/>
      <c r="H168" s="28"/>
      <c r="I168" s="22" t="n">
        <f aca="false">N(E168)-N(F168)</f>
        <v>0</v>
      </c>
      <c r="J168" s="22" t="n">
        <f aca="false">N(G168)-N(H168)</f>
        <v>0</v>
      </c>
    </row>
    <row r="169" customFormat="false" ht="15" hidden="false" customHeight="true" outlineLevel="0" collapsed="false">
      <c r="A169" s="19"/>
      <c r="B169" s="19"/>
      <c r="C169" s="27" t="str">
        <f aca="false">IF(B169="","",IFERROR(INDEX(Mapping!$C$5:$C$44,MATCH(B169,Mapping!$A$5:$A$44,0)),"⚠ Unknown code"))</f>
        <v/>
      </c>
      <c r="D169" s="19"/>
      <c r="E169" s="28"/>
      <c r="F169" s="28"/>
      <c r="G169" s="28"/>
      <c r="H169" s="28"/>
      <c r="I169" s="22" t="n">
        <f aca="false">N(E169)-N(F169)</f>
        <v>0</v>
      </c>
      <c r="J169" s="22" t="n">
        <f aca="false">N(G169)-N(H169)</f>
        <v>0</v>
      </c>
    </row>
    <row r="170" customFormat="false" ht="15" hidden="false" customHeight="true" outlineLevel="0" collapsed="false">
      <c r="A170" s="19"/>
      <c r="B170" s="19"/>
      <c r="C170" s="27" t="str">
        <f aca="false">IF(B170="","",IFERROR(INDEX(Mapping!$C$5:$C$44,MATCH(B170,Mapping!$A$5:$A$44,0)),"⚠ Unknown code"))</f>
        <v/>
      </c>
      <c r="D170" s="19"/>
      <c r="E170" s="28"/>
      <c r="F170" s="28"/>
      <c r="G170" s="28"/>
      <c r="H170" s="28"/>
      <c r="I170" s="22" t="n">
        <f aca="false">N(E170)-N(F170)</f>
        <v>0</v>
      </c>
      <c r="J170" s="22" t="n">
        <f aca="false">N(G170)-N(H170)</f>
        <v>0</v>
      </c>
    </row>
    <row r="171" customFormat="false" ht="15" hidden="false" customHeight="true" outlineLevel="0" collapsed="false">
      <c r="A171" s="19"/>
      <c r="B171" s="19"/>
      <c r="C171" s="27" t="str">
        <f aca="false">IF(B171="","",IFERROR(INDEX(Mapping!$C$5:$C$44,MATCH(B171,Mapping!$A$5:$A$44,0)),"⚠ Unknown code"))</f>
        <v/>
      </c>
      <c r="D171" s="19"/>
      <c r="E171" s="28"/>
      <c r="F171" s="28"/>
      <c r="G171" s="28"/>
      <c r="H171" s="28"/>
      <c r="I171" s="22" t="n">
        <f aca="false">N(E171)-N(F171)</f>
        <v>0</v>
      </c>
      <c r="J171" s="22" t="n">
        <f aca="false">N(G171)-N(H171)</f>
        <v>0</v>
      </c>
    </row>
    <row r="172" customFormat="false" ht="15" hidden="false" customHeight="true" outlineLevel="0" collapsed="false">
      <c r="A172" s="19"/>
      <c r="B172" s="19"/>
      <c r="C172" s="27" t="str">
        <f aca="false">IF(B172="","",IFERROR(INDEX(Mapping!$C$5:$C$44,MATCH(B172,Mapping!$A$5:$A$44,0)),"⚠ Unknown code"))</f>
        <v/>
      </c>
      <c r="D172" s="19"/>
      <c r="E172" s="28"/>
      <c r="F172" s="28"/>
      <c r="G172" s="28"/>
      <c r="H172" s="28"/>
      <c r="I172" s="22" t="n">
        <f aca="false">N(E172)-N(F172)</f>
        <v>0</v>
      </c>
      <c r="J172" s="22" t="n">
        <f aca="false">N(G172)-N(H172)</f>
        <v>0</v>
      </c>
    </row>
    <row r="173" customFormat="false" ht="15" hidden="false" customHeight="true" outlineLevel="0" collapsed="false">
      <c r="A173" s="19"/>
      <c r="B173" s="19"/>
      <c r="C173" s="27" t="str">
        <f aca="false">IF(B173="","",IFERROR(INDEX(Mapping!$C$5:$C$44,MATCH(B173,Mapping!$A$5:$A$44,0)),"⚠ Unknown code"))</f>
        <v/>
      </c>
      <c r="D173" s="19"/>
      <c r="E173" s="28"/>
      <c r="F173" s="28"/>
      <c r="G173" s="28"/>
      <c r="H173" s="28"/>
      <c r="I173" s="22" t="n">
        <f aca="false">N(E173)-N(F173)</f>
        <v>0</v>
      </c>
      <c r="J173" s="22" t="n">
        <f aca="false">N(G173)-N(H173)</f>
        <v>0</v>
      </c>
    </row>
    <row r="174" customFormat="false" ht="15" hidden="false" customHeight="true" outlineLevel="0" collapsed="false">
      <c r="A174" s="19"/>
      <c r="B174" s="19"/>
      <c r="C174" s="27" t="str">
        <f aca="false">IF(B174="","",IFERROR(INDEX(Mapping!$C$5:$C$44,MATCH(B174,Mapping!$A$5:$A$44,0)),"⚠ Unknown code"))</f>
        <v/>
      </c>
      <c r="D174" s="19"/>
      <c r="E174" s="28"/>
      <c r="F174" s="28"/>
      <c r="G174" s="28"/>
      <c r="H174" s="28"/>
      <c r="I174" s="22" t="n">
        <f aca="false">N(E174)-N(F174)</f>
        <v>0</v>
      </c>
      <c r="J174" s="22" t="n">
        <f aca="false">N(G174)-N(H174)</f>
        <v>0</v>
      </c>
    </row>
    <row r="175" customFormat="false" ht="15" hidden="false" customHeight="true" outlineLevel="0" collapsed="false">
      <c r="A175" s="19"/>
      <c r="B175" s="19"/>
      <c r="C175" s="27" t="str">
        <f aca="false">IF(B175="","",IFERROR(INDEX(Mapping!$C$5:$C$44,MATCH(B175,Mapping!$A$5:$A$44,0)),"⚠ Unknown code"))</f>
        <v/>
      </c>
      <c r="D175" s="19"/>
      <c r="E175" s="28"/>
      <c r="F175" s="28"/>
      <c r="G175" s="28"/>
      <c r="H175" s="28"/>
      <c r="I175" s="22" t="n">
        <f aca="false">N(E175)-N(F175)</f>
        <v>0</v>
      </c>
      <c r="J175" s="22" t="n">
        <f aca="false">N(G175)-N(H175)</f>
        <v>0</v>
      </c>
    </row>
    <row r="176" customFormat="false" ht="15" hidden="false" customHeight="true" outlineLevel="0" collapsed="false">
      <c r="A176" s="19"/>
      <c r="B176" s="19"/>
      <c r="C176" s="27" t="str">
        <f aca="false">IF(B176="","",IFERROR(INDEX(Mapping!$C$5:$C$44,MATCH(B176,Mapping!$A$5:$A$44,0)),"⚠ Unknown code"))</f>
        <v/>
      </c>
      <c r="D176" s="19"/>
      <c r="E176" s="28"/>
      <c r="F176" s="28"/>
      <c r="G176" s="28"/>
      <c r="H176" s="28"/>
      <c r="I176" s="22" t="n">
        <f aca="false">N(E176)-N(F176)</f>
        <v>0</v>
      </c>
      <c r="J176" s="22" t="n">
        <f aca="false">N(G176)-N(H176)</f>
        <v>0</v>
      </c>
    </row>
    <row r="177" customFormat="false" ht="15" hidden="false" customHeight="true" outlineLevel="0" collapsed="false">
      <c r="A177" s="19"/>
      <c r="B177" s="19"/>
      <c r="C177" s="27" t="str">
        <f aca="false">IF(B177="","",IFERROR(INDEX(Mapping!$C$5:$C$44,MATCH(B177,Mapping!$A$5:$A$44,0)),"⚠ Unknown code"))</f>
        <v/>
      </c>
      <c r="D177" s="19"/>
      <c r="E177" s="28"/>
      <c r="F177" s="28"/>
      <c r="G177" s="28"/>
      <c r="H177" s="28"/>
      <c r="I177" s="22" t="n">
        <f aca="false">N(E177)-N(F177)</f>
        <v>0</v>
      </c>
      <c r="J177" s="22" t="n">
        <f aca="false">N(G177)-N(H177)</f>
        <v>0</v>
      </c>
    </row>
    <row r="178" customFormat="false" ht="15" hidden="false" customHeight="true" outlineLevel="0" collapsed="false">
      <c r="A178" s="19"/>
      <c r="B178" s="19"/>
      <c r="C178" s="27" t="str">
        <f aca="false">IF(B178="","",IFERROR(INDEX(Mapping!$C$5:$C$44,MATCH(B178,Mapping!$A$5:$A$44,0)),"⚠ Unknown code"))</f>
        <v/>
      </c>
      <c r="D178" s="19"/>
      <c r="E178" s="28"/>
      <c r="F178" s="28"/>
      <c r="G178" s="28"/>
      <c r="H178" s="28"/>
      <c r="I178" s="22" t="n">
        <f aca="false">N(E178)-N(F178)</f>
        <v>0</v>
      </c>
      <c r="J178" s="22" t="n">
        <f aca="false">N(G178)-N(H178)</f>
        <v>0</v>
      </c>
    </row>
    <row r="179" customFormat="false" ht="15" hidden="false" customHeight="true" outlineLevel="0" collapsed="false">
      <c r="A179" s="19"/>
      <c r="B179" s="19"/>
      <c r="C179" s="27" t="str">
        <f aca="false">IF(B179="","",IFERROR(INDEX(Mapping!$C$5:$C$44,MATCH(B179,Mapping!$A$5:$A$44,0)),"⚠ Unknown code"))</f>
        <v/>
      </c>
      <c r="D179" s="19"/>
      <c r="E179" s="28"/>
      <c r="F179" s="28"/>
      <c r="G179" s="28"/>
      <c r="H179" s="28"/>
      <c r="I179" s="22" t="n">
        <f aca="false">N(E179)-N(F179)</f>
        <v>0</v>
      </c>
      <c r="J179" s="22" t="n">
        <f aca="false">N(G179)-N(H179)</f>
        <v>0</v>
      </c>
    </row>
    <row r="180" customFormat="false" ht="15" hidden="false" customHeight="true" outlineLevel="0" collapsed="false">
      <c r="A180" s="19"/>
      <c r="B180" s="19"/>
      <c r="C180" s="27" t="str">
        <f aca="false">IF(B180="","",IFERROR(INDEX(Mapping!$C$5:$C$44,MATCH(B180,Mapping!$A$5:$A$44,0)),"⚠ Unknown code"))</f>
        <v/>
      </c>
      <c r="D180" s="19"/>
      <c r="E180" s="28"/>
      <c r="F180" s="28"/>
      <c r="G180" s="28"/>
      <c r="H180" s="28"/>
      <c r="I180" s="22" t="n">
        <f aca="false">N(E180)-N(F180)</f>
        <v>0</v>
      </c>
      <c r="J180" s="22" t="n">
        <f aca="false">N(G180)-N(H180)</f>
        <v>0</v>
      </c>
    </row>
    <row r="181" customFormat="false" ht="15" hidden="false" customHeight="true" outlineLevel="0" collapsed="false">
      <c r="A181" s="19"/>
      <c r="B181" s="19"/>
      <c r="C181" s="27" t="str">
        <f aca="false">IF(B181="","",IFERROR(INDEX(Mapping!$C$5:$C$44,MATCH(B181,Mapping!$A$5:$A$44,0)),"⚠ Unknown code"))</f>
        <v/>
      </c>
      <c r="D181" s="19"/>
      <c r="E181" s="28"/>
      <c r="F181" s="28"/>
      <c r="G181" s="28"/>
      <c r="H181" s="28"/>
      <c r="I181" s="22" t="n">
        <f aca="false">N(E181)-N(F181)</f>
        <v>0</v>
      </c>
      <c r="J181" s="22" t="n">
        <f aca="false">N(G181)-N(H181)</f>
        <v>0</v>
      </c>
    </row>
    <row r="182" customFormat="false" ht="15" hidden="false" customHeight="true" outlineLevel="0" collapsed="false">
      <c r="A182" s="19"/>
      <c r="B182" s="19"/>
      <c r="C182" s="27" t="str">
        <f aca="false">IF(B182="","",IFERROR(INDEX(Mapping!$C$5:$C$44,MATCH(B182,Mapping!$A$5:$A$44,0)),"⚠ Unknown code"))</f>
        <v/>
      </c>
      <c r="D182" s="19"/>
      <c r="E182" s="28"/>
      <c r="F182" s="28"/>
      <c r="G182" s="28"/>
      <c r="H182" s="28"/>
      <c r="I182" s="22" t="n">
        <f aca="false">N(E182)-N(F182)</f>
        <v>0</v>
      </c>
      <c r="J182" s="22" t="n">
        <f aca="false">N(G182)-N(H182)</f>
        <v>0</v>
      </c>
    </row>
    <row r="183" customFormat="false" ht="15" hidden="false" customHeight="true" outlineLevel="0" collapsed="false">
      <c r="A183" s="19"/>
      <c r="B183" s="19"/>
      <c r="C183" s="27" t="str">
        <f aca="false">IF(B183="","",IFERROR(INDEX(Mapping!$C$5:$C$44,MATCH(B183,Mapping!$A$5:$A$44,0)),"⚠ Unknown code"))</f>
        <v/>
      </c>
      <c r="D183" s="19"/>
      <c r="E183" s="28"/>
      <c r="F183" s="28"/>
      <c r="G183" s="28"/>
      <c r="H183" s="28"/>
      <c r="I183" s="22" t="n">
        <f aca="false">N(E183)-N(F183)</f>
        <v>0</v>
      </c>
      <c r="J183" s="22" t="n">
        <f aca="false">N(G183)-N(H183)</f>
        <v>0</v>
      </c>
    </row>
    <row r="184" customFormat="false" ht="15" hidden="false" customHeight="true" outlineLevel="0" collapsed="false">
      <c r="A184" s="19"/>
      <c r="B184" s="19"/>
      <c r="C184" s="27" t="str">
        <f aca="false">IF(B184="","",IFERROR(INDEX(Mapping!$C$5:$C$44,MATCH(B184,Mapping!$A$5:$A$44,0)),"⚠ Unknown code"))</f>
        <v/>
      </c>
      <c r="D184" s="19"/>
      <c r="E184" s="28"/>
      <c r="F184" s="28"/>
      <c r="G184" s="28"/>
      <c r="H184" s="28"/>
      <c r="I184" s="22" t="n">
        <f aca="false">N(E184)-N(F184)</f>
        <v>0</v>
      </c>
      <c r="J184" s="22" t="n">
        <f aca="false">N(G184)-N(H184)</f>
        <v>0</v>
      </c>
    </row>
    <row r="185" customFormat="false" ht="15" hidden="false" customHeight="true" outlineLevel="0" collapsed="false">
      <c r="A185" s="19"/>
      <c r="B185" s="19"/>
      <c r="C185" s="27" t="str">
        <f aca="false">IF(B185="","",IFERROR(INDEX(Mapping!$C$5:$C$44,MATCH(B185,Mapping!$A$5:$A$44,0)),"⚠ Unknown code"))</f>
        <v/>
      </c>
      <c r="D185" s="19"/>
      <c r="E185" s="28"/>
      <c r="F185" s="28"/>
      <c r="G185" s="28"/>
      <c r="H185" s="28"/>
      <c r="I185" s="22" t="n">
        <f aca="false">N(E185)-N(F185)</f>
        <v>0</v>
      </c>
      <c r="J185" s="22" t="n">
        <f aca="false">N(G185)-N(H185)</f>
        <v>0</v>
      </c>
    </row>
    <row r="186" customFormat="false" ht="15" hidden="false" customHeight="true" outlineLevel="0" collapsed="false">
      <c r="A186" s="19"/>
      <c r="B186" s="19"/>
      <c r="C186" s="27" t="str">
        <f aca="false">IF(B186="","",IFERROR(INDEX(Mapping!$C$5:$C$44,MATCH(B186,Mapping!$A$5:$A$44,0)),"⚠ Unknown code"))</f>
        <v/>
      </c>
      <c r="D186" s="19"/>
      <c r="E186" s="28"/>
      <c r="F186" s="28"/>
      <c r="G186" s="28"/>
      <c r="H186" s="28"/>
      <c r="I186" s="22" t="n">
        <f aca="false">N(E186)-N(F186)</f>
        <v>0</v>
      </c>
      <c r="J186" s="22" t="n">
        <f aca="false">N(G186)-N(H186)</f>
        <v>0</v>
      </c>
    </row>
    <row r="187" customFormat="false" ht="15" hidden="false" customHeight="true" outlineLevel="0" collapsed="false">
      <c r="A187" s="19"/>
      <c r="B187" s="19"/>
      <c r="C187" s="27" t="str">
        <f aca="false">IF(B187="","",IFERROR(INDEX(Mapping!$C$5:$C$44,MATCH(B187,Mapping!$A$5:$A$44,0)),"⚠ Unknown code"))</f>
        <v/>
      </c>
      <c r="D187" s="19"/>
      <c r="E187" s="28"/>
      <c r="F187" s="28"/>
      <c r="G187" s="28"/>
      <c r="H187" s="28"/>
      <c r="I187" s="22" t="n">
        <f aca="false">N(E187)-N(F187)</f>
        <v>0</v>
      </c>
      <c r="J187" s="22" t="n">
        <f aca="false">N(G187)-N(H187)</f>
        <v>0</v>
      </c>
    </row>
    <row r="188" customFormat="false" ht="15" hidden="false" customHeight="true" outlineLevel="0" collapsed="false">
      <c r="A188" s="19"/>
      <c r="B188" s="19"/>
      <c r="C188" s="27" t="str">
        <f aca="false">IF(B188="","",IFERROR(INDEX(Mapping!$C$5:$C$44,MATCH(B188,Mapping!$A$5:$A$44,0)),"⚠ Unknown code"))</f>
        <v/>
      </c>
      <c r="D188" s="19"/>
      <c r="E188" s="28"/>
      <c r="F188" s="28"/>
      <c r="G188" s="28"/>
      <c r="H188" s="28"/>
      <c r="I188" s="22" t="n">
        <f aca="false">N(E188)-N(F188)</f>
        <v>0</v>
      </c>
      <c r="J188" s="22" t="n">
        <f aca="false">N(G188)-N(H188)</f>
        <v>0</v>
      </c>
    </row>
    <row r="189" customFormat="false" ht="15" hidden="false" customHeight="true" outlineLevel="0" collapsed="false">
      <c r="A189" s="19"/>
      <c r="B189" s="19"/>
      <c r="C189" s="27" t="str">
        <f aca="false">IF(B189="","",IFERROR(INDEX(Mapping!$C$5:$C$44,MATCH(B189,Mapping!$A$5:$A$44,0)),"⚠ Unknown code"))</f>
        <v/>
      </c>
      <c r="D189" s="19"/>
      <c r="E189" s="28"/>
      <c r="F189" s="28"/>
      <c r="G189" s="28"/>
      <c r="H189" s="28"/>
      <c r="I189" s="22" t="n">
        <f aca="false">N(E189)-N(F189)</f>
        <v>0</v>
      </c>
      <c r="J189" s="22" t="n">
        <f aca="false">N(G189)-N(H189)</f>
        <v>0</v>
      </c>
    </row>
    <row r="190" customFormat="false" ht="15" hidden="false" customHeight="true" outlineLevel="0" collapsed="false">
      <c r="A190" s="19"/>
      <c r="B190" s="19"/>
      <c r="C190" s="27" t="str">
        <f aca="false">IF(B190="","",IFERROR(INDEX(Mapping!$C$5:$C$44,MATCH(B190,Mapping!$A$5:$A$44,0)),"⚠ Unknown code"))</f>
        <v/>
      </c>
      <c r="D190" s="19"/>
      <c r="E190" s="28"/>
      <c r="F190" s="28"/>
      <c r="G190" s="28"/>
      <c r="H190" s="28"/>
      <c r="I190" s="22" t="n">
        <f aca="false">N(E190)-N(F190)</f>
        <v>0</v>
      </c>
      <c r="J190" s="22" t="n">
        <f aca="false">N(G190)-N(H190)</f>
        <v>0</v>
      </c>
    </row>
    <row r="191" customFormat="false" ht="15" hidden="false" customHeight="true" outlineLevel="0" collapsed="false">
      <c r="A191" s="19"/>
      <c r="B191" s="19"/>
      <c r="C191" s="27" t="str">
        <f aca="false">IF(B191="","",IFERROR(INDEX(Mapping!$C$5:$C$44,MATCH(B191,Mapping!$A$5:$A$44,0)),"⚠ Unknown code"))</f>
        <v/>
      </c>
      <c r="D191" s="19"/>
      <c r="E191" s="28"/>
      <c r="F191" s="28"/>
      <c r="G191" s="28"/>
      <c r="H191" s="28"/>
      <c r="I191" s="22" t="n">
        <f aca="false">N(E191)-N(F191)</f>
        <v>0</v>
      </c>
      <c r="J191" s="22" t="n">
        <f aca="false">N(G191)-N(H191)</f>
        <v>0</v>
      </c>
    </row>
    <row r="192" customFormat="false" ht="15" hidden="false" customHeight="true" outlineLevel="0" collapsed="false">
      <c r="A192" s="19"/>
      <c r="B192" s="19"/>
      <c r="C192" s="27" t="str">
        <f aca="false">IF(B192="","",IFERROR(INDEX(Mapping!$C$5:$C$44,MATCH(B192,Mapping!$A$5:$A$44,0)),"⚠ Unknown code"))</f>
        <v/>
      </c>
      <c r="D192" s="19"/>
      <c r="E192" s="28"/>
      <c r="F192" s="28"/>
      <c r="G192" s="28"/>
      <c r="H192" s="28"/>
      <c r="I192" s="22" t="n">
        <f aca="false">N(E192)-N(F192)</f>
        <v>0</v>
      </c>
      <c r="J192" s="22" t="n">
        <f aca="false">N(G192)-N(H192)</f>
        <v>0</v>
      </c>
    </row>
    <row r="193" customFormat="false" ht="15" hidden="false" customHeight="true" outlineLevel="0" collapsed="false">
      <c r="A193" s="19"/>
      <c r="B193" s="19"/>
      <c r="C193" s="27" t="str">
        <f aca="false">IF(B193="","",IFERROR(INDEX(Mapping!$C$5:$C$44,MATCH(B193,Mapping!$A$5:$A$44,0)),"⚠ Unknown code"))</f>
        <v/>
      </c>
      <c r="D193" s="19"/>
      <c r="E193" s="28"/>
      <c r="F193" s="28"/>
      <c r="G193" s="28"/>
      <c r="H193" s="28"/>
      <c r="I193" s="22" t="n">
        <f aca="false">N(E193)-N(F193)</f>
        <v>0</v>
      </c>
      <c r="J193" s="22" t="n">
        <f aca="false">N(G193)-N(H193)</f>
        <v>0</v>
      </c>
    </row>
    <row r="194" customFormat="false" ht="15" hidden="false" customHeight="true" outlineLevel="0" collapsed="false">
      <c r="A194" s="19"/>
      <c r="B194" s="19"/>
      <c r="C194" s="27" t="str">
        <f aca="false">IF(B194="","",IFERROR(INDEX(Mapping!$C$5:$C$44,MATCH(B194,Mapping!$A$5:$A$44,0)),"⚠ Unknown code"))</f>
        <v/>
      </c>
      <c r="D194" s="19"/>
      <c r="E194" s="28"/>
      <c r="F194" s="28"/>
      <c r="G194" s="28"/>
      <c r="H194" s="28"/>
      <c r="I194" s="22" t="n">
        <f aca="false">N(E194)-N(F194)</f>
        <v>0</v>
      </c>
      <c r="J194" s="22" t="n">
        <f aca="false">N(G194)-N(H194)</f>
        <v>0</v>
      </c>
    </row>
    <row r="195" customFormat="false" ht="15" hidden="false" customHeight="true" outlineLevel="0" collapsed="false">
      <c r="A195" s="19"/>
      <c r="B195" s="19"/>
      <c r="C195" s="27" t="str">
        <f aca="false">IF(B195="","",IFERROR(INDEX(Mapping!$C$5:$C$44,MATCH(B195,Mapping!$A$5:$A$44,0)),"⚠ Unknown code"))</f>
        <v/>
      </c>
      <c r="D195" s="19"/>
      <c r="E195" s="28"/>
      <c r="F195" s="28"/>
      <c r="G195" s="28"/>
      <c r="H195" s="28"/>
      <c r="I195" s="22" t="n">
        <f aca="false">N(E195)-N(F195)</f>
        <v>0</v>
      </c>
      <c r="J195" s="22" t="n">
        <f aca="false">N(G195)-N(H195)</f>
        <v>0</v>
      </c>
    </row>
    <row r="196" customFormat="false" ht="15" hidden="false" customHeight="true" outlineLevel="0" collapsed="false">
      <c r="A196" s="19"/>
      <c r="B196" s="19"/>
      <c r="C196" s="27" t="str">
        <f aca="false">IF(B196="","",IFERROR(INDEX(Mapping!$C$5:$C$44,MATCH(B196,Mapping!$A$5:$A$44,0)),"⚠ Unknown code"))</f>
        <v/>
      </c>
      <c r="D196" s="19"/>
      <c r="E196" s="28"/>
      <c r="F196" s="28"/>
      <c r="G196" s="28"/>
      <c r="H196" s="28"/>
      <c r="I196" s="22" t="n">
        <f aca="false">N(E196)-N(F196)</f>
        <v>0</v>
      </c>
      <c r="J196" s="22" t="n">
        <f aca="false">N(G196)-N(H196)</f>
        <v>0</v>
      </c>
    </row>
    <row r="197" customFormat="false" ht="15" hidden="false" customHeight="true" outlineLevel="0" collapsed="false">
      <c r="A197" s="19"/>
      <c r="B197" s="19"/>
      <c r="C197" s="27" t="str">
        <f aca="false">IF(B197="","",IFERROR(INDEX(Mapping!$C$5:$C$44,MATCH(B197,Mapping!$A$5:$A$44,0)),"⚠ Unknown code"))</f>
        <v/>
      </c>
      <c r="D197" s="19"/>
      <c r="E197" s="28"/>
      <c r="F197" s="28"/>
      <c r="G197" s="28"/>
      <c r="H197" s="28"/>
      <c r="I197" s="22" t="n">
        <f aca="false">N(E197)-N(F197)</f>
        <v>0</v>
      </c>
      <c r="J197" s="22" t="n">
        <f aca="false">N(G197)-N(H197)</f>
        <v>0</v>
      </c>
    </row>
    <row r="198" customFormat="false" ht="15" hidden="false" customHeight="true" outlineLevel="0" collapsed="false">
      <c r="A198" s="19"/>
      <c r="B198" s="19"/>
      <c r="C198" s="27" t="str">
        <f aca="false">IF(B198="","",IFERROR(INDEX(Mapping!$C$5:$C$44,MATCH(B198,Mapping!$A$5:$A$44,0)),"⚠ Unknown code"))</f>
        <v/>
      </c>
      <c r="D198" s="19"/>
      <c r="E198" s="28"/>
      <c r="F198" s="28"/>
      <c r="G198" s="28"/>
      <c r="H198" s="28"/>
      <c r="I198" s="22" t="n">
        <f aca="false">N(E198)-N(F198)</f>
        <v>0</v>
      </c>
      <c r="J198" s="22" t="n">
        <f aca="false">N(G198)-N(H198)</f>
        <v>0</v>
      </c>
    </row>
    <row r="199" customFormat="false" ht="15" hidden="false" customHeight="true" outlineLevel="0" collapsed="false">
      <c r="A199" s="19"/>
      <c r="B199" s="19"/>
      <c r="C199" s="27" t="str">
        <f aca="false">IF(B199="","",IFERROR(INDEX(Mapping!$C$5:$C$44,MATCH(B199,Mapping!$A$5:$A$44,0)),"⚠ Unknown code"))</f>
        <v/>
      </c>
      <c r="D199" s="19"/>
      <c r="E199" s="28"/>
      <c r="F199" s="28"/>
      <c r="G199" s="28"/>
      <c r="H199" s="28"/>
      <c r="I199" s="22" t="n">
        <f aca="false">N(E199)-N(F199)</f>
        <v>0</v>
      </c>
      <c r="J199" s="22" t="n">
        <f aca="false">N(G199)-N(H199)</f>
        <v>0</v>
      </c>
    </row>
    <row r="200" customFormat="false" ht="15" hidden="false" customHeight="true" outlineLevel="0" collapsed="false">
      <c r="A200" s="19"/>
      <c r="B200" s="19"/>
      <c r="C200" s="27" t="str">
        <f aca="false">IF(B200="","",IFERROR(INDEX(Mapping!$C$5:$C$44,MATCH(B200,Mapping!$A$5:$A$44,0)),"⚠ Unknown code"))</f>
        <v/>
      </c>
      <c r="D200" s="19"/>
      <c r="E200" s="28"/>
      <c r="F200" s="28"/>
      <c r="G200" s="28"/>
      <c r="H200" s="28"/>
      <c r="I200" s="22" t="n">
        <f aca="false">N(E200)-N(F200)</f>
        <v>0</v>
      </c>
      <c r="J200" s="22" t="n">
        <f aca="false">N(G200)-N(H200)</f>
        <v>0</v>
      </c>
    </row>
    <row r="201" customFormat="false" ht="15" hidden="false" customHeight="true" outlineLevel="0" collapsed="false">
      <c r="A201" s="19"/>
      <c r="B201" s="19"/>
      <c r="C201" s="27" t="str">
        <f aca="false">IF(B201="","",IFERROR(INDEX(Mapping!$C$5:$C$44,MATCH(B201,Mapping!$A$5:$A$44,0)),"⚠ Unknown code"))</f>
        <v/>
      </c>
      <c r="D201" s="19"/>
      <c r="E201" s="28"/>
      <c r="F201" s="28"/>
      <c r="G201" s="28"/>
      <c r="H201" s="28"/>
      <c r="I201" s="22" t="n">
        <f aca="false">N(E201)-N(F201)</f>
        <v>0</v>
      </c>
      <c r="J201" s="22" t="n">
        <f aca="false">N(G201)-N(H201)</f>
        <v>0</v>
      </c>
    </row>
    <row r="202" customFormat="false" ht="15" hidden="false" customHeight="true" outlineLevel="0" collapsed="false">
      <c r="A202" s="19"/>
      <c r="B202" s="19"/>
      <c r="C202" s="27" t="str">
        <f aca="false">IF(B202="","",IFERROR(INDEX(Mapping!$C$5:$C$44,MATCH(B202,Mapping!$A$5:$A$44,0)),"⚠ Unknown code"))</f>
        <v/>
      </c>
      <c r="D202" s="19"/>
      <c r="E202" s="28"/>
      <c r="F202" s="28"/>
      <c r="G202" s="28"/>
      <c r="H202" s="28"/>
      <c r="I202" s="22" t="n">
        <f aca="false">N(E202)-N(F202)</f>
        <v>0</v>
      </c>
      <c r="J202" s="22" t="n">
        <f aca="false">N(G202)-N(H202)</f>
        <v>0</v>
      </c>
    </row>
    <row r="203" customFormat="false" ht="15" hidden="false" customHeight="true" outlineLevel="0" collapsed="false">
      <c r="A203" s="19"/>
      <c r="B203" s="19"/>
      <c r="C203" s="27" t="str">
        <f aca="false">IF(B203="","",IFERROR(INDEX(Mapping!$C$5:$C$44,MATCH(B203,Mapping!$A$5:$A$44,0)),"⚠ Unknown code"))</f>
        <v/>
      </c>
      <c r="D203" s="19"/>
      <c r="E203" s="28"/>
      <c r="F203" s="28"/>
      <c r="G203" s="28"/>
      <c r="H203" s="28"/>
      <c r="I203" s="22" t="n">
        <f aca="false">N(E203)-N(F203)</f>
        <v>0</v>
      </c>
      <c r="J203" s="22" t="n">
        <f aca="false">N(G203)-N(H203)</f>
        <v>0</v>
      </c>
    </row>
    <row r="204" customFormat="false" ht="15" hidden="false" customHeight="true" outlineLevel="0" collapsed="false">
      <c r="A204" s="19"/>
      <c r="B204" s="19"/>
      <c r="C204" s="27" t="str">
        <f aca="false">IF(B204="","",IFERROR(INDEX(Mapping!$C$5:$C$44,MATCH(B204,Mapping!$A$5:$A$44,0)),"⚠ Unknown code"))</f>
        <v/>
      </c>
      <c r="D204" s="19"/>
      <c r="E204" s="28"/>
      <c r="F204" s="28"/>
      <c r="G204" s="28"/>
      <c r="H204" s="28"/>
      <c r="I204" s="22" t="n">
        <f aca="false">N(E204)-N(F204)</f>
        <v>0</v>
      </c>
      <c r="J204" s="22" t="n">
        <f aca="false">N(G204)-N(H204)</f>
        <v>0</v>
      </c>
    </row>
    <row r="205" customFormat="false" ht="15" hidden="false" customHeight="true" outlineLevel="0" collapsed="false">
      <c r="A205" s="19"/>
      <c r="B205" s="19"/>
      <c r="C205" s="27" t="str">
        <f aca="false">IF(B205="","",IFERROR(INDEX(Mapping!$C$5:$C$44,MATCH(B205,Mapping!$A$5:$A$44,0)),"⚠ Unknown code"))</f>
        <v/>
      </c>
      <c r="D205" s="19"/>
      <c r="E205" s="28"/>
      <c r="F205" s="28"/>
      <c r="G205" s="28"/>
      <c r="H205" s="28"/>
      <c r="I205" s="22" t="n">
        <f aca="false">N(E205)-N(F205)</f>
        <v>0</v>
      </c>
      <c r="J205" s="22" t="n">
        <f aca="false">N(G205)-N(H205)</f>
        <v>0</v>
      </c>
    </row>
    <row r="206" customFormat="false" ht="15" hidden="false" customHeight="true" outlineLevel="0" collapsed="false">
      <c r="A206" s="19"/>
      <c r="B206" s="19"/>
      <c r="C206" s="27" t="str">
        <f aca="false">IF(B206="","",IFERROR(INDEX(Mapping!$C$5:$C$44,MATCH(B206,Mapping!$A$5:$A$44,0)),"⚠ Unknown code"))</f>
        <v/>
      </c>
      <c r="D206" s="19"/>
      <c r="E206" s="28"/>
      <c r="F206" s="28"/>
      <c r="G206" s="28"/>
      <c r="H206" s="28"/>
      <c r="I206" s="22" t="n">
        <f aca="false">N(E206)-N(F206)</f>
        <v>0</v>
      </c>
      <c r="J206" s="22" t="n">
        <f aca="false">N(G206)-N(H206)</f>
        <v>0</v>
      </c>
    </row>
    <row r="207" customFormat="false" ht="15" hidden="false" customHeight="true" outlineLevel="0" collapsed="false">
      <c r="A207" s="19"/>
      <c r="B207" s="19"/>
      <c r="C207" s="27" t="str">
        <f aca="false">IF(B207="","",IFERROR(INDEX(Mapping!$C$5:$C$44,MATCH(B207,Mapping!$A$5:$A$44,0)),"⚠ Unknown code"))</f>
        <v/>
      </c>
      <c r="D207" s="19"/>
      <c r="E207" s="28"/>
      <c r="F207" s="28"/>
      <c r="G207" s="28"/>
      <c r="H207" s="28"/>
      <c r="I207" s="22" t="n">
        <f aca="false">N(E207)-N(F207)</f>
        <v>0</v>
      </c>
      <c r="J207" s="22" t="n">
        <f aca="false">N(G207)-N(H207)</f>
        <v>0</v>
      </c>
    </row>
    <row r="208" customFormat="false" ht="15" hidden="false" customHeight="true" outlineLevel="0" collapsed="false">
      <c r="A208" s="19"/>
      <c r="B208" s="19"/>
      <c r="C208" s="27" t="str">
        <f aca="false">IF(B208="","",IFERROR(INDEX(Mapping!$C$5:$C$44,MATCH(B208,Mapping!$A$5:$A$44,0)),"⚠ Unknown code"))</f>
        <v/>
      </c>
      <c r="D208" s="19"/>
      <c r="E208" s="28"/>
      <c r="F208" s="28"/>
      <c r="G208" s="28"/>
      <c r="H208" s="28"/>
      <c r="I208" s="22" t="n">
        <f aca="false">N(E208)-N(F208)</f>
        <v>0</v>
      </c>
      <c r="J208" s="22" t="n">
        <f aca="false">N(G208)-N(H208)</f>
        <v>0</v>
      </c>
    </row>
    <row r="209" customFormat="false" ht="15" hidden="false" customHeight="true" outlineLevel="0" collapsed="false">
      <c r="A209" s="19"/>
      <c r="B209" s="19"/>
      <c r="C209" s="27" t="str">
        <f aca="false">IF(B209="","",IFERROR(INDEX(Mapping!$C$5:$C$44,MATCH(B209,Mapping!$A$5:$A$44,0)),"⚠ Unknown code"))</f>
        <v/>
      </c>
      <c r="D209" s="19"/>
      <c r="E209" s="28"/>
      <c r="F209" s="28"/>
      <c r="G209" s="28"/>
      <c r="H209" s="28"/>
      <c r="I209" s="22" t="n">
        <f aca="false">N(E209)-N(F209)</f>
        <v>0</v>
      </c>
      <c r="J209" s="22" t="n">
        <f aca="false">N(G209)-N(H209)</f>
        <v>0</v>
      </c>
    </row>
    <row r="210" customFormat="false" ht="15" hidden="false" customHeight="true" outlineLevel="0" collapsed="false">
      <c r="A210" s="19"/>
      <c r="B210" s="19"/>
      <c r="C210" s="27" t="str">
        <f aca="false">IF(B210="","",IFERROR(INDEX(Mapping!$C$5:$C$44,MATCH(B210,Mapping!$A$5:$A$44,0)),"⚠ Unknown code"))</f>
        <v/>
      </c>
      <c r="D210" s="19"/>
      <c r="E210" s="28"/>
      <c r="F210" s="28"/>
      <c r="G210" s="28"/>
      <c r="H210" s="28"/>
      <c r="I210" s="22" t="n">
        <f aca="false">N(E210)-N(F210)</f>
        <v>0</v>
      </c>
      <c r="J210" s="22" t="n">
        <f aca="false">N(G210)-N(H210)</f>
        <v>0</v>
      </c>
    </row>
    <row r="211" customFormat="false" ht="15" hidden="false" customHeight="true" outlineLevel="0" collapsed="false">
      <c r="A211" s="19"/>
      <c r="B211" s="19"/>
      <c r="C211" s="27" t="str">
        <f aca="false">IF(B211="","",IFERROR(INDEX(Mapping!$C$5:$C$44,MATCH(B211,Mapping!$A$5:$A$44,0)),"⚠ Unknown code"))</f>
        <v/>
      </c>
      <c r="D211" s="19"/>
      <c r="E211" s="28"/>
      <c r="F211" s="28"/>
      <c r="G211" s="28"/>
      <c r="H211" s="28"/>
      <c r="I211" s="22" t="n">
        <f aca="false">N(E211)-N(F211)</f>
        <v>0</v>
      </c>
      <c r="J211" s="22" t="n">
        <f aca="false">N(G211)-N(H211)</f>
        <v>0</v>
      </c>
    </row>
    <row r="212" customFormat="false" ht="15" hidden="false" customHeight="true" outlineLevel="0" collapsed="false">
      <c r="A212" s="19"/>
      <c r="B212" s="19"/>
      <c r="C212" s="27" t="str">
        <f aca="false">IF(B212="","",IFERROR(INDEX(Mapping!$C$5:$C$44,MATCH(B212,Mapping!$A$5:$A$44,0)),"⚠ Unknown code"))</f>
        <v/>
      </c>
      <c r="D212" s="19"/>
      <c r="E212" s="28"/>
      <c r="F212" s="28"/>
      <c r="G212" s="28"/>
      <c r="H212" s="28"/>
      <c r="I212" s="22" t="n">
        <f aca="false">N(E212)-N(F212)</f>
        <v>0</v>
      </c>
      <c r="J212" s="22" t="n">
        <f aca="false">N(G212)-N(H212)</f>
        <v>0</v>
      </c>
    </row>
    <row r="213" customFormat="false" ht="15" hidden="false" customHeight="true" outlineLevel="0" collapsed="false">
      <c r="A213" s="19"/>
      <c r="B213" s="19"/>
      <c r="C213" s="27" t="str">
        <f aca="false">IF(B213="","",IFERROR(INDEX(Mapping!$C$5:$C$44,MATCH(B213,Mapping!$A$5:$A$44,0)),"⚠ Unknown code"))</f>
        <v/>
      </c>
      <c r="D213" s="19"/>
      <c r="E213" s="28"/>
      <c r="F213" s="28"/>
      <c r="G213" s="28"/>
      <c r="H213" s="28"/>
      <c r="I213" s="22" t="n">
        <f aca="false">N(E213)-N(F213)</f>
        <v>0</v>
      </c>
      <c r="J213" s="22" t="n">
        <f aca="false">N(G213)-N(H213)</f>
        <v>0</v>
      </c>
    </row>
    <row r="214" customFormat="false" ht="15" hidden="false" customHeight="true" outlineLevel="0" collapsed="false">
      <c r="A214" s="19"/>
      <c r="B214" s="19"/>
      <c r="C214" s="27" t="str">
        <f aca="false">IF(B214="","",IFERROR(INDEX(Mapping!$C$5:$C$44,MATCH(B214,Mapping!$A$5:$A$44,0)),"⚠ Unknown code"))</f>
        <v/>
      </c>
      <c r="D214" s="19"/>
      <c r="E214" s="28"/>
      <c r="F214" s="28"/>
      <c r="G214" s="28"/>
      <c r="H214" s="28"/>
      <c r="I214" s="22" t="n">
        <f aca="false">N(E214)-N(F214)</f>
        <v>0</v>
      </c>
      <c r="J214" s="22" t="n">
        <f aca="false">N(G214)-N(H214)</f>
        <v>0</v>
      </c>
    </row>
    <row r="215" customFormat="false" ht="15" hidden="false" customHeight="true" outlineLevel="0" collapsed="false">
      <c r="A215" s="19"/>
      <c r="B215" s="19"/>
      <c r="C215" s="27" t="str">
        <f aca="false">IF(B215="","",IFERROR(INDEX(Mapping!$C$5:$C$44,MATCH(B215,Mapping!$A$5:$A$44,0)),"⚠ Unknown code"))</f>
        <v/>
      </c>
      <c r="D215" s="19"/>
      <c r="E215" s="28"/>
      <c r="F215" s="28"/>
      <c r="G215" s="28"/>
      <c r="H215" s="28"/>
      <c r="I215" s="22" t="n">
        <f aca="false">N(E215)-N(F215)</f>
        <v>0</v>
      </c>
      <c r="J215" s="22" t="n">
        <f aca="false">N(G215)-N(H215)</f>
        <v>0</v>
      </c>
    </row>
    <row r="216" customFormat="false" ht="15" hidden="false" customHeight="true" outlineLevel="0" collapsed="false">
      <c r="A216" s="19"/>
      <c r="B216" s="19"/>
      <c r="C216" s="27" t="str">
        <f aca="false">IF(B216="","",IFERROR(INDEX(Mapping!$C$5:$C$44,MATCH(B216,Mapping!$A$5:$A$44,0)),"⚠ Unknown code"))</f>
        <v/>
      </c>
      <c r="D216" s="19"/>
      <c r="E216" s="28"/>
      <c r="F216" s="28"/>
      <c r="G216" s="28"/>
      <c r="H216" s="28"/>
      <c r="I216" s="22" t="n">
        <f aca="false">N(E216)-N(F216)</f>
        <v>0</v>
      </c>
      <c r="J216" s="22" t="n">
        <f aca="false">N(G216)-N(H216)</f>
        <v>0</v>
      </c>
    </row>
    <row r="217" customFormat="false" ht="15" hidden="false" customHeight="true" outlineLevel="0" collapsed="false">
      <c r="A217" s="19"/>
      <c r="B217" s="19"/>
      <c r="C217" s="27" t="str">
        <f aca="false">IF(B217="","",IFERROR(INDEX(Mapping!$C$5:$C$44,MATCH(B217,Mapping!$A$5:$A$44,0)),"⚠ Unknown code"))</f>
        <v/>
      </c>
      <c r="D217" s="19"/>
      <c r="E217" s="28"/>
      <c r="F217" s="28"/>
      <c r="G217" s="28"/>
      <c r="H217" s="28"/>
      <c r="I217" s="22" t="n">
        <f aca="false">N(E217)-N(F217)</f>
        <v>0</v>
      </c>
      <c r="J217" s="22" t="n">
        <f aca="false">N(G217)-N(H217)</f>
        <v>0</v>
      </c>
    </row>
    <row r="218" customFormat="false" ht="15" hidden="false" customHeight="true" outlineLevel="0" collapsed="false">
      <c r="A218" s="19"/>
      <c r="B218" s="19"/>
      <c r="C218" s="27" t="str">
        <f aca="false">IF(B218="","",IFERROR(INDEX(Mapping!$C$5:$C$44,MATCH(B218,Mapping!$A$5:$A$44,0)),"⚠ Unknown code"))</f>
        <v/>
      </c>
      <c r="D218" s="19"/>
      <c r="E218" s="28"/>
      <c r="F218" s="28"/>
      <c r="G218" s="28"/>
      <c r="H218" s="28"/>
      <c r="I218" s="22" t="n">
        <f aca="false">N(E218)-N(F218)</f>
        <v>0</v>
      </c>
      <c r="J218" s="22" t="n">
        <f aca="false">N(G218)-N(H218)</f>
        <v>0</v>
      </c>
    </row>
    <row r="219" customFormat="false" ht="15" hidden="false" customHeight="true" outlineLevel="0" collapsed="false">
      <c r="A219" s="19"/>
      <c r="B219" s="19"/>
      <c r="C219" s="27" t="str">
        <f aca="false">IF(B219="","",IFERROR(INDEX(Mapping!$C$5:$C$44,MATCH(B219,Mapping!$A$5:$A$44,0)),"⚠ Unknown code"))</f>
        <v/>
      </c>
      <c r="D219" s="19"/>
      <c r="E219" s="28"/>
      <c r="F219" s="28"/>
      <c r="G219" s="28"/>
      <c r="H219" s="28"/>
      <c r="I219" s="22" t="n">
        <f aca="false">N(E219)-N(F219)</f>
        <v>0</v>
      </c>
      <c r="J219" s="22" t="n">
        <f aca="false">N(G219)-N(H219)</f>
        <v>0</v>
      </c>
    </row>
    <row r="220" customFormat="false" ht="15" hidden="false" customHeight="true" outlineLevel="0" collapsed="false">
      <c r="A220" s="19"/>
      <c r="B220" s="19"/>
      <c r="C220" s="27" t="str">
        <f aca="false">IF(B220="","",IFERROR(INDEX(Mapping!$C$5:$C$44,MATCH(B220,Mapping!$A$5:$A$44,0)),"⚠ Unknown code"))</f>
        <v/>
      </c>
      <c r="D220" s="19"/>
      <c r="E220" s="28"/>
      <c r="F220" s="28"/>
      <c r="G220" s="28"/>
      <c r="H220" s="28"/>
      <c r="I220" s="22" t="n">
        <f aca="false">N(E220)-N(F220)</f>
        <v>0</v>
      </c>
      <c r="J220" s="22" t="n">
        <f aca="false">N(G220)-N(H220)</f>
        <v>0</v>
      </c>
    </row>
    <row r="221" customFormat="false" ht="15" hidden="false" customHeight="true" outlineLevel="0" collapsed="false">
      <c r="A221" s="19"/>
      <c r="B221" s="19"/>
      <c r="C221" s="27" t="str">
        <f aca="false">IF(B221="","",IFERROR(INDEX(Mapping!$C$5:$C$44,MATCH(B221,Mapping!$A$5:$A$44,0)),"⚠ Unknown code"))</f>
        <v/>
      </c>
      <c r="D221" s="19"/>
      <c r="E221" s="28"/>
      <c r="F221" s="28"/>
      <c r="G221" s="28"/>
      <c r="H221" s="28"/>
      <c r="I221" s="22" t="n">
        <f aca="false">N(E221)-N(F221)</f>
        <v>0</v>
      </c>
      <c r="J221" s="22" t="n">
        <f aca="false">N(G221)-N(H221)</f>
        <v>0</v>
      </c>
    </row>
    <row r="222" customFormat="false" ht="15" hidden="false" customHeight="true" outlineLevel="0" collapsed="false">
      <c r="A222" s="19"/>
      <c r="B222" s="19"/>
      <c r="C222" s="27" t="str">
        <f aca="false">IF(B222="","",IFERROR(INDEX(Mapping!$C$5:$C$44,MATCH(B222,Mapping!$A$5:$A$44,0)),"⚠ Unknown code"))</f>
        <v/>
      </c>
      <c r="D222" s="19"/>
      <c r="E222" s="28"/>
      <c r="F222" s="28"/>
      <c r="G222" s="28"/>
      <c r="H222" s="28"/>
      <c r="I222" s="22" t="n">
        <f aca="false">N(E222)-N(F222)</f>
        <v>0</v>
      </c>
      <c r="J222" s="22" t="n">
        <f aca="false">N(G222)-N(H222)</f>
        <v>0</v>
      </c>
    </row>
    <row r="223" customFormat="false" ht="15" hidden="false" customHeight="true" outlineLevel="0" collapsed="false">
      <c r="A223" s="19"/>
      <c r="B223" s="19"/>
      <c r="C223" s="27" t="str">
        <f aca="false">IF(B223="","",IFERROR(INDEX(Mapping!$C$5:$C$44,MATCH(B223,Mapping!$A$5:$A$44,0)),"⚠ Unknown code"))</f>
        <v/>
      </c>
      <c r="D223" s="19"/>
      <c r="E223" s="28"/>
      <c r="F223" s="28"/>
      <c r="G223" s="28"/>
      <c r="H223" s="28"/>
      <c r="I223" s="22" t="n">
        <f aca="false">N(E223)-N(F223)</f>
        <v>0</v>
      </c>
      <c r="J223" s="22" t="n">
        <f aca="false">N(G223)-N(H223)</f>
        <v>0</v>
      </c>
    </row>
    <row r="224" customFormat="false" ht="15" hidden="false" customHeight="true" outlineLevel="0" collapsed="false">
      <c r="A224" s="19"/>
      <c r="B224" s="19"/>
      <c r="C224" s="27" t="str">
        <f aca="false">IF(B224="","",IFERROR(INDEX(Mapping!$C$5:$C$44,MATCH(B224,Mapping!$A$5:$A$44,0)),"⚠ Unknown code"))</f>
        <v/>
      </c>
      <c r="D224" s="19"/>
      <c r="E224" s="28"/>
      <c r="F224" s="28"/>
      <c r="G224" s="28"/>
      <c r="H224" s="28"/>
      <c r="I224" s="22" t="n">
        <f aca="false">N(E224)-N(F224)</f>
        <v>0</v>
      </c>
      <c r="J224" s="22" t="n">
        <f aca="false">N(G224)-N(H224)</f>
        <v>0</v>
      </c>
    </row>
    <row r="225" customFormat="false" ht="15" hidden="false" customHeight="true" outlineLevel="0" collapsed="false">
      <c r="A225" s="19"/>
      <c r="B225" s="19"/>
      <c r="C225" s="27" t="str">
        <f aca="false">IF(B225="","",IFERROR(INDEX(Mapping!$C$5:$C$44,MATCH(B225,Mapping!$A$5:$A$44,0)),"⚠ Unknown code"))</f>
        <v/>
      </c>
      <c r="D225" s="19"/>
      <c r="E225" s="28"/>
      <c r="F225" s="28"/>
      <c r="G225" s="28"/>
      <c r="H225" s="28"/>
      <c r="I225" s="22" t="n">
        <f aca="false">N(E225)-N(F225)</f>
        <v>0</v>
      </c>
      <c r="J225" s="22" t="n">
        <f aca="false">N(G225)-N(H225)</f>
        <v>0</v>
      </c>
    </row>
    <row r="226" customFormat="false" ht="15" hidden="false" customHeight="true" outlineLevel="0" collapsed="false">
      <c r="A226" s="19"/>
      <c r="B226" s="19"/>
      <c r="C226" s="27" t="str">
        <f aca="false">IF(B226="","",IFERROR(INDEX(Mapping!$C$5:$C$44,MATCH(B226,Mapping!$A$5:$A$44,0)),"⚠ Unknown code"))</f>
        <v/>
      </c>
      <c r="D226" s="19"/>
      <c r="E226" s="28"/>
      <c r="F226" s="28"/>
      <c r="G226" s="28"/>
      <c r="H226" s="28"/>
      <c r="I226" s="22" t="n">
        <f aca="false">N(E226)-N(F226)</f>
        <v>0</v>
      </c>
      <c r="J226" s="22" t="n">
        <f aca="false">N(G226)-N(H226)</f>
        <v>0</v>
      </c>
    </row>
    <row r="227" customFormat="false" ht="15" hidden="false" customHeight="true" outlineLevel="0" collapsed="false">
      <c r="A227" s="19"/>
      <c r="B227" s="19"/>
      <c r="C227" s="27" t="str">
        <f aca="false">IF(B227="","",IFERROR(INDEX(Mapping!$C$5:$C$44,MATCH(B227,Mapping!$A$5:$A$44,0)),"⚠ Unknown code"))</f>
        <v/>
      </c>
      <c r="D227" s="19"/>
      <c r="E227" s="28"/>
      <c r="F227" s="28"/>
      <c r="G227" s="28"/>
      <c r="H227" s="28"/>
      <c r="I227" s="22" t="n">
        <f aca="false">N(E227)-N(F227)</f>
        <v>0</v>
      </c>
      <c r="J227" s="22" t="n">
        <f aca="false">N(G227)-N(H227)</f>
        <v>0</v>
      </c>
    </row>
    <row r="228" customFormat="false" ht="15" hidden="false" customHeight="true" outlineLevel="0" collapsed="false">
      <c r="A228" s="19"/>
      <c r="B228" s="19"/>
      <c r="C228" s="27" t="str">
        <f aca="false">IF(B228="","",IFERROR(INDEX(Mapping!$C$5:$C$44,MATCH(B228,Mapping!$A$5:$A$44,0)),"⚠ Unknown code"))</f>
        <v/>
      </c>
      <c r="D228" s="19"/>
      <c r="E228" s="28"/>
      <c r="F228" s="28"/>
      <c r="G228" s="28"/>
      <c r="H228" s="28"/>
      <c r="I228" s="22" t="n">
        <f aca="false">N(E228)-N(F228)</f>
        <v>0</v>
      </c>
      <c r="J228" s="22" t="n">
        <f aca="false">N(G228)-N(H228)</f>
        <v>0</v>
      </c>
    </row>
    <row r="229" customFormat="false" ht="15" hidden="false" customHeight="true" outlineLevel="0" collapsed="false">
      <c r="A229" s="19"/>
      <c r="B229" s="19"/>
      <c r="C229" s="27" t="str">
        <f aca="false">IF(B229="","",IFERROR(INDEX(Mapping!$C$5:$C$44,MATCH(B229,Mapping!$A$5:$A$44,0)),"⚠ Unknown code"))</f>
        <v/>
      </c>
      <c r="D229" s="19"/>
      <c r="E229" s="28"/>
      <c r="F229" s="28"/>
      <c r="G229" s="28"/>
      <c r="H229" s="28"/>
      <c r="I229" s="22" t="n">
        <f aca="false">N(E229)-N(F229)</f>
        <v>0</v>
      </c>
      <c r="J229" s="22" t="n">
        <f aca="false">N(G229)-N(H229)</f>
        <v>0</v>
      </c>
    </row>
    <row r="230" customFormat="false" ht="15" hidden="false" customHeight="true" outlineLevel="0" collapsed="false">
      <c r="A230" s="19"/>
      <c r="B230" s="19"/>
      <c r="C230" s="27" t="str">
        <f aca="false">IF(B230="","",IFERROR(INDEX(Mapping!$C$5:$C$44,MATCH(B230,Mapping!$A$5:$A$44,0)),"⚠ Unknown code"))</f>
        <v/>
      </c>
      <c r="D230" s="19"/>
      <c r="E230" s="28"/>
      <c r="F230" s="28"/>
      <c r="G230" s="28"/>
      <c r="H230" s="28"/>
      <c r="I230" s="22" t="n">
        <f aca="false">N(E230)-N(F230)</f>
        <v>0</v>
      </c>
      <c r="J230" s="22" t="n">
        <f aca="false">N(G230)-N(H230)</f>
        <v>0</v>
      </c>
    </row>
    <row r="231" customFormat="false" ht="15" hidden="false" customHeight="true" outlineLevel="0" collapsed="false">
      <c r="A231" s="19"/>
      <c r="B231" s="19"/>
      <c r="C231" s="27" t="str">
        <f aca="false">IF(B231="","",IFERROR(INDEX(Mapping!$C$5:$C$44,MATCH(B231,Mapping!$A$5:$A$44,0)),"⚠ Unknown code"))</f>
        <v/>
      </c>
      <c r="D231" s="19"/>
      <c r="E231" s="28"/>
      <c r="F231" s="28"/>
      <c r="G231" s="28"/>
      <c r="H231" s="28"/>
      <c r="I231" s="22" t="n">
        <f aca="false">N(E231)-N(F231)</f>
        <v>0</v>
      </c>
      <c r="J231" s="22" t="n">
        <f aca="false">N(G231)-N(H231)</f>
        <v>0</v>
      </c>
    </row>
    <row r="232" customFormat="false" ht="15" hidden="false" customHeight="true" outlineLevel="0" collapsed="false">
      <c r="A232" s="19"/>
      <c r="B232" s="19"/>
      <c r="C232" s="27" t="str">
        <f aca="false">IF(B232="","",IFERROR(INDEX(Mapping!$C$5:$C$44,MATCH(B232,Mapping!$A$5:$A$44,0)),"⚠ Unknown code"))</f>
        <v/>
      </c>
      <c r="D232" s="19"/>
      <c r="E232" s="28"/>
      <c r="F232" s="28"/>
      <c r="G232" s="28"/>
      <c r="H232" s="28"/>
      <c r="I232" s="22" t="n">
        <f aca="false">N(E232)-N(F232)</f>
        <v>0</v>
      </c>
      <c r="J232" s="22" t="n">
        <f aca="false">N(G232)-N(H232)</f>
        <v>0</v>
      </c>
    </row>
    <row r="233" customFormat="false" ht="15" hidden="false" customHeight="true" outlineLevel="0" collapsed="false">
      <c r="A233" s="19"/>
      <c r="B233" s="19"/>
      <c r="C233" s="27" t="str">
        <f aca="false">IF(B233="","",IFERROR(INDEX(Mapping!$C$5:$C$44,MATCH(B233,Mapping!$A$5:$A$44,0)),"⚠ Unknown code"))</f>
        <v/>
      </c>
      <c r="D233" s="19"/>
      <c r="E233" s="28"/>
      <c r="F233" s="28"/>
      <c r="G233" s="28"/>
      <c r="H233" s="28"/>
      <c r="I233" s="22" t="n">
        <f aca="false">N(E233)-N(F233)</f>
        <v>0</v>
      </c>
      <c r="J233" s="22" t="n">
        <f aca="false">N(G233)-N(H233)</f>
        <v>0</v>
      </c>
    </row>
    <row r="234" customFormat="false" ht="15" hidden="false" customHeight="true" outlineLevel="0" collapsed="false">
      <c r="A234" s="19"/>
      <c r="B234" s="19"/>
      <c r="C234" s="27" t="str">
        <f aca="false">IF(B234="","",IFERROR(INDEX(Mapping!$C$5:$C$44,MATCH(B234,Mapping!$A$5:$A$44,0)),"⚠ Unknown code"))</f>
        <v/>
      </c>
      <c r="D234" s="19"/>
      <c r="E234" s="28"/>
      <c r="F234" s="28"/>
      <c r="G234" s="28"/>
      <c r="H234" s="28"/>
      <c r="I234" s="22" t="n">
        <f aca="false">N(E234)-N(F234)</f>
        <v>0</v>
      </c>
      <c r="J234" s="22" t="n">
        <f aca="false">N(G234)-N(H234)</f>
        <v>0</v>
      </c>
    </row>
    <row r="235" customFormat="false" ht="15" hidden="false" customHeight="true" outlineLevel="0" collapsed="false">
      <c r="A235" s="19"/>
      <c r="B235" s="19"/>
      <c r="C235" s="27" t="str">
        <f aca="false">IF(B235="","",IFERROR(INDEX(Mapping!$C$5:$C$44,MATCH(B235,Mapping!$A$5:$A$44,0)),"⚠ Unknown code"))</f>
        <v/>
      </c>
      <c r="D235" s="19"/>
      <c r="E235" s="28"/>
      <c r="F235" s="28"/>
      <c r="G235" s="28"/>
      <c r="H235" s="28"/>
      <c r="I235" s="22" t="n">
        <f aca="false">N(E235)-N(F235)</f>
        <v>0</v>
      </c>
      <c r="J235" s="22" t="n">
        <f aca="false">N(G235)-N(H235)</f>
        <v>0</v>
      </c>
    </row>
    <row r="236" customFormat="false" ht="15" hidden="false" customHeight="true" outlineLevel="0" collapsed="false">
      <c r="A236" s="19"/>
      <c r="B236" s="19"/>
      <c r="C236" s="27" t="str">
        <f aca="false">IF(B236="","",IFERROR(INDEX(Mapping!$C$5:$C$44,MATCH(B236,Mapping!$A$5:$A$44,0)),"⚠ Unknown code"))</f>
        <v/>
      </c>
      <c r="D236" s="19"/>
      <c r="E236" s="28"/>
      <c r="F236" s="28"/>
      <c r="G236" s="28"/>
      <c r="H236" s="28"/>
      <c r="I236" s="22" t="n">
        <f aca="false">N(E236)-N(F236)</f>
        <v>0</v>
      </c>
      <c r="J236" s="22" t="n">
        <f aca="false">N(G236)-N(H236)</f>
        <v>0</v>
      </c>
    </row>
    <row r="237" customFormat="false" ht="15" hidden="false" customHeight="true" outlineLevel="0" collapsed="false">
      <c r="A237" s="19"/>
      <c r="B237" s="19"/>
      <c r="C237" s="27" t="str">
        <f aca="false">IF(B237="","",IFERROR(INDEX(Mapping!$C$5:$C$44,MATCH(B237,Mapping!$A$5:$A$44,0)),"⚠ Unknown code"))</f>
        <v/>
      </c>
      <c r="D237" s="19"/>
      <c r="E237" s="28"/>
      <c r="F237" s="28"/>
      <c r="G237" s="28"/>
      <c r="H237" s="28"/>
      <c r="I237" s="22" t="n">
        <f aca="false">N(E237)-N(F237)</f>
        <v>0</v>
      </c>
      <c r="J237" s="22" t="n">
        <f aca="false">N(G237)-N(H237)</f>
        <v>0</v>
      </c>
    </row>
    <row r="238" customFormat="false" ht="15" hidden="false" customHeight="true" outlineLevel="0" collapsed="false">
      <c r="A238" s="19"/>
      <c r="B238" s="19"/>
      <c r="C238" s="27" t="str">
        <f aca="false">IF(B238="","",IFERROR(INDEX(Mapping!$C$5:$C$44,MATCH(B238,Mapping!$A$5:$A$44,0)),"⚠ Unknown code"))</f>
        <v/>
      </c>
      <c r="D238" s="19"/>
      <c r="E238" s="28"/>
      <c r="F238" s="28"/>
      <c r="G238" s="28"/>
      <c r="H238" s="28"/>
      <c r="I238" s="22" t="n">
        <f aca="false">N(E238)-N(F238)</f>
        <v>0</v>
      </c>
      <c r="J238" s="22" t="n">
        <f aca="false">N(G238)-N(H238)</f>
        <v>0</v>
      </c>
    </row>
    <row r="239" customFormat="false" ht="15" hidden="false" customHeight="true" outlineLevel="0" collapsed="false">
      <c r="A239" s="19"/>
      <c r="B239" s="19"/>
      <c r="C239" s="27" t="str">
        <f aca="false">IF(B239="","",IFERROR(INDEX(Mapping!$C$5:$C$44,MATCH(B239,Mapping!$A$5:$A$44,0)),"⚠ Unknown code"))</f>
        <v/>
      </c>
      <c r="D239" s="19"/>
      <c r="E239" s="28"/>
      <c r="F239" s="28"/>
      <c r="G239" s="28"/>
      <c r="H239" s="28"/>
      <c r="I239" s="22" t="n">
        <f aca="false">N(E239)-N(F239)</f>
        <v>0</v>
      </c>
      <c r="J239" s="22" t="n">
        <f aca="false">N(G239)-N(H239)</f>
        <v>0</v>
      </c>
    </row>
    <row r="240" customFormat="false" ht="15" hidden="false" customHeight="true" outlineLevel="0" collapsed="false">
      <c r="A240" s="19"/>
      <c r="B240" s="19"/>
      <c r="C240" s="27" t="str">
        <f aca="false">IF(B240="","",IFERROR(INDEX(Mapping!$C$5:$C$44,MATCH(B240,Mapping!$A$5:$A$44,0)),"⚠ Unknown code"))</f>
        <v/>
      </c>
      <c r="D240" s="19"/>
      <c r="E240" s="28"/>
      <c r="F240" s="28"/>
      <c r="G240" s="28"/>
      <c r="H240" s="28"/>
      <c r="I240" s="22" t="n">
        <f aca="false">N(E240)-N(F240)</f>
        <v>0</v>
      </c>
      <c r="J240" s="22" t="n">
        <f aca="false">N(G240)-N(H240)</f>
        <v>0</v>
      </c>
    </row>
    <row r="241" customFormat="false" ht="15" hidden="false" customHeight="true" outlineLevel="0" collapsed="false">
      <c r="A241" s="19"/>
      <c r="B241" s="19"/>
      <c r="C241" s="27" t="str">
        <f aca="false">IF(B241="","",IFERROR(INDEX(Mapping!$C$5:$C$44,MATCH(B241,Mapping!$A$5:$A$44,0)),"⚠ Unknown code"))</f>
        <v/>
      </c>
      <c r="D241" s="19"/>
      <c r="E241" s="28"/>
      <c r="F241" s="28"/>
      <c r="G241" s="28"/>
      <c r="H241" s="28"/>
      <c r="I241" s="22" t="n">
        <f aca="false">N(E241)-N(F241)</f>
        <v>0</v>
      </c>
      <c r="J241" s="22" t="n">
        <f aca="false">N(G241)-N(H241)</f>
        <v>0</v>
      </c>
    </row>
    <row r="242" customFormat="false" ht="15" hidden="false" customHeight="true" outlineLevel="0" collapsed="false">
      <c r="A242" s="19"/>
      <c r="B242" s="19"/>
      <c r="C242" s="27" t="str">
        <f aca="false">IF(B242="","",IFERROR(INDEX(Mapping!$C$5:$C$44,MATCH(B242,Mapping!$A$5:$A$44,0)),"⚠ Unknown code"))</f>
        <v/>
      </c>
      <c r="D242" s="19"/>
      <c r="E242" s="28"/>
      <c r="F242" s="28"/>
      <c r="G242" s="28"/>
      <c r="H242" s="28"/>
      <c r="I242" s="22" t="n">
        <f aca="false">N(E242)-N(F242)</f>
        <v>0</v>
      </c>
      <c r="J242" s="22" t="n">
        <f aca="false">N(G242)-N(H242)</f>
        <v>0</v>
      </c>
    </row>
    <row r="243" customFormat="false" ht="15" hidden="false" customHeight="true" outlineLevel="0" collapsed="false">
      <c r="A243" s="19"/>
      <c r="B243" s="19"/>
      <c r="C243" s="27" t="str">
        <f aca="false">IF(B243="","",IFERROR(INDEX(Mapping!$C$5:$C$44,MATCH(B243,Mapping!$A$5:$A$44,0)),"⚠ Unknown code"))</f>
        <v/>
      </c>
      <c r="D243" s="19"/>
      <c r="E243" s="28"/>
      <c r="F243" s="28"/>
      <c r="G243" s="28"/>
      <c r="H243" s="28"/>
      <c r="I243" s="22" t="n">
        <f aca="false">N(E243)-N(F243)</f>
        <v>0</v>
      </c>
      <c r="J243" s="22" t="n">
        <f aca="false">N(G243)-N(H243)</f>
        <v>0</v>
      </c>
    </row>
    <row r="244" customFormat="false" ht="15" hidden="false" customHeight="true" outlineLevel="0" collapsed="false">
      <c r="A244" s="19"/>
      <c r="B244" s="19"/>
      <c r="C244" s="27" t="str">
        <f aca="false">IF(B244="","",IFERROR(INDEX(Mapping!$C$5:$C$44,MATCH(B244,Mapping!$A$5:$A$44,0)),"⚠ Unknown code"))</f>
        <v/>
      </c>
      <c r="D244" s="19"/>
      <c r="E244" s="28"/>
      <c r="F244" s="28"/>
      <c r="G244" s="28"/>
      <c r="H244" s="28"/>
      <c r="I244" s="22" t="n">
        <f aca="false">N(E244)-N(F244)</f>
        <v>0</v>
      </c>
      <c r="J244" s="22" t="n">
        <f aca="false">N(G244)-N(H244)</f>
        <v>0</v>
      </c>
    </row>
    <row r="245" customFormat="false" ht="15" hidden="false" customHeight="true" outlineLevel="0" collapsed="false">
      <c r="A245" s="19"/>
      <c r="B245" s="19"/>
      <c r="C245" s="27" t="str">
        <f aca="false">IF(B245="","",IFERROR(INDEX(Mapping!$C$5:$C$44,MATCH(B245,Mapping!$A$5:$A$44,0)),"⚠ Unknown code"))</f>
        <v/>
      </c>
      <c r="D245" s="19"/>
      <c r="E245" s="28"/>
      <c r="F245" s="28"/>
      <c r="G245" s="28"/>
      <c r="H245" s="28"/>
      <c r="I245" s="22" t="n">
        <f aca="false">N(E245)-N(F245)</f>
        <v>0</v>
      </c>
      <c r="J245" s="22" t="n">
        <f aca="false">N(G245)-N(H245)</f>
        <v>0</v>
      </c>
    </row>
    <row r="246" customFormat="false" ht="15" hidden="false" customHeight="true" outlineLevel="0" collapsed="false">
      <c r="A246" s="19"/>
      <c r="B246" s="19"/>
      <c r="C246" s="27" t="str">
        <f aca="false">IF(B246="","",IFERROR(INDEX(Mapping!$C$5:$C$44,MATCH(B246,Mapping!$A$5:$A$44,0)),"⚠ Unknown code"))</f>
        <v/>
      </c>
      <c r="D246" s="19"/>
      <c r="E246" s="28"/>
      <c r="F246" s="28"/>
      <c r="G246" s="28"/>
      <c r="H246" s="28"/>
      <c r="I246" s="22" t="n">
        <f aca="false">N(E246)-N(F246)</f>
        <v>0</v>
      </c>
      <c r="J246" s="22" t="n">
        <f aca="false">N(G246)-N(H246)</f>
        <v>0</v>
      </c>
    </row>
    <row r="247" customFormat="false" ht="15" hidden="false" customHeight="true" outlineLevel="0" collapsed="false">
      <c r="A247" s="19"/>
      <c r="B247" s="19"/>
      <c r="C247" s="27" t="str">
        <f aca="false">IF(B247="","",IFERROR(INDEX(Mapping!$C$5:$C$44,MATCH(B247,Mapping!$A$5:$A$44,0)),"⚠ Unknown code"))</f>
        <v/>
      </c>
      <c r="D247" s="19"/>
      <c r="E247" s="28"/>
      <c r="F247" s="28"/>
      <c r="G247" s="28"/>
      <c r="H247" s="28"/>
      <c r="I247" s="22" t="n">
        <f aca="false">N(E247)-N(F247)</f>
        <v>0</v>
      </c>
      <c r="J247" s="22" t="n">
        <f aca="false">N(G247)-N(H247)</f>
        <v>0</v>
      </c>
    </row>
    <row r="248" customFormat="false" ht="15" hidden="false" customHeight="true" outlineLevel="0" collapsed="false">
      <c r="A248" s="19"/>
      <c r="B248" s="19"/>
      <c r="C248" s="27" t="str">
        <f aca="false">IF(B248="","",IFERROR(INDEX(Mapping!$C$5:$C$44,MATCH(B248,Mapping!$A$5:$A$44,0)),"⚠ Unknown code"))</f>
        <v/>
      </c>
      <c r="D248" s="19"/>
      <c r="E248" s="28"/>
      <c r="F248" s="28"/>
      <c r="G248" s="28"/>
      <c r="H248" s="28"/>
      <c r="I248" s="22" t="n">
        <f aca="false">N(E248)-N(F248)</f>
        <v>0</v>
      </c>
      <c r="J248" s="22" t="n">
        <f aca="false">N(G248)-N(H248)</f>
        <v>0</v>
      </c>
    </row>
    <row r="249" customFormat="false" ht="15" hidden="false" customHeight="true" outlineLevel="0" collapsed="false">
      <c r="A249" s="19"/>
      <c r="B249" s="19"/>
      <c r="C249" s="27" t="str">
        <f aca="false">IF(B249="","",IFERROR(INDEX(Mapping!$C$5:$C$44,MATCH(B249,Mapping!$A$5:$A$44,0)),"⚠ Unknown code"))</f>
        <v/>
      </c>
      <c r="D249" s="19"/>
      <c r="E249" s="28"/>
      <c r="F249" s="28"/>
      <c r="G249" s="28"/>
      <c r="H249" s="28"/>
      <c r="I249" s="22" t="n">
        <f aca="false">N(E249)-N(F249)</f>
        <v>0</v>
      </c>
      <c r="J249" s="22" t="n">
        <f aca="false">N(G249)-N(H249)</f>
        <v>0</v>
      </c>
    </row>
    <row r="250" customFormat="false" ht="15" hidden="false" customHeight="true" outlineLevel="0" collapsed="false">
      <c r="A250" s="19"/>
      <c r="B250" s="19"/>
      <c r="C250" s="27" t="str">
        <f aca="false">IF(B250="","",IFERROR(INDEX(Mapping!$C$5:$C$44,MATCH(B250,Mapping!$A$5:$A$44,0)),"⚠ Unknown code"))</f>
        <v/>
      </c>
      <c r="D250" s="19"/>
      <c r="E250" s="28"/>
      <c r="F250" s="28"/>
      <c r="G250" s="28"/>
      <c r="H250" s="28"/>
      <c r="I250" s="22" t="n">
        <f aca="false">N(E250)-N(F250)</f>
        <v>0</v>
      </c>
      <c r="J250" s="22" t="n">
        <f aca="false">N(G250)-N(H250)</f>
        <v>0</v>
      </c>
    </row>
    <row r="251" customFormat="false" ht="15" hidden="false" customHeight="true" outlineLevel="0" collapsed="false">
      <c r="A251" s="19"/>
      <c r="B251" s="19"/>
      <c r="C251" s="27" t="str">
        <f aca="false">IF(B251="","",IFERROR(INDEX(Mapping!$C$5:$C$44,MATCH(B251,Mapping!$A$5:$A$44,0)),"⚠ Unknown code"))</f>
        <v/>
      </c>
      <c r="D251" s="19"/>
      <c r="E251" s="28"/>
      <c r="F251" s="28"/>
      <c r="G251" s="28"/>
      <c r="H251" s="28"/>
      <c r="I251" s="22" t="n">
        <f aca="false">N(E251)-N(F251)</f>
        <v>0</v>
      </c>
      <c r="J251" s="22" t="n">
        <f aca="false">N(G251)-N(H251)</f>
        <v>0</v>
      </c>
    </row>
    <row r="252" customFormat="false" ht="15" hidden="false" customHeight="true" outlineLevel="0" collapsed="false">
      <c r="A252" s="19"/>
      <c r="B252" s="19"/>
      <c r="C252" s="27" t="str">
        <f aca="false">IF(B252="","",IFERROR(INDEX(Mapping!$C$5:$C$44,MATCH(B252,Mapping!$A$5:$A$44,0)),"⚠ Unknown code"))</f>
        <v/>
      </c>
      <c r="D252" s="19"/>
      <c r="E252" s="28"/>
      <c r="F252" s="28"/>
      <c r="G252" s="28"/>
      <c r="H252" s="28"/>
      <c r="I252" s="22" t="n">
        <f aca="false">N(E252)-N(F252)</f>
        <v>0</v>
      </c>
      <c r="J252" s="22" t="n">
        <f aca="false">N(G252)-N(H252)</f>
        <v>0</v>
      </c>
    </row>
    <row r="253" customFormat="false" ht="15" hidden="false" customHeight="true" outlineLevel="0" collapsed="false">
      <c r="A253" s="19"/>
      <c r="B253" s="19"/>
      <c r="C253" s="27" t="str">
        <f aca="false">IF(B253="","",IFERROR(INDEX(Mapping!$C$5:$C$44,MATCH(B253,Mapping!$A$5:$A$44,0)),"⚠ Unknown code"))</f>
        <v/>
      </c>
      <c r="D253" s="19"/>
      <c r="E253" s="28"/>
      <c r="F253" s="28"/>
      <c r="G253" s="28"/>
      <c r="H253" s="28"/>
      <c r="I253" s="22" t="n">
        <f aca="false">N(E253)-N(F253)</f>
        <v>0</v>
      </c>
      <c r="J253" s="22" t="n">
        <f aca="false">N(G253)-N(H253)</f>
        <v>0</v>
      </c>
    </row>
    <row r="254" customFormat="false" ht="15" hidden="false" customHeight="true" outlineLevel="0" collapsed="false">
      <c r="A254" s="19"/>
      <c r="B254" s="19"/>
      <c r="C254" s="27" t="str">
        <f aca="false">IF(B254="","",IFERROR(INDEX(Mapping!$C$5:$C$44,MATCH(B254,Mapping!$A$5:$A$44,0)),"⚠ Unknown code"))</f>
        <v/>
      </c>
      <c r="D254" s="19"/>
      <c r="E254" s="28"/>
      <c r="F254" s="28"/>
      <c r="G254" s="28"/>
      <c r="H254" s="28"/>
      <c r="I254" s="22" t="n">
        <f aca="false">N(E254)-N(F254)</f>
        <v>0</v>
      </c>
      <c r="J254" s="22" t="n">
        <f aca="false">N(G254)-N(H254)</f>
        <v>0</v>
      </c>
    </row>
    <row r="255" customFormat="false" ht="15" hidden="false" customHeight="true" outlineLevel="0" collapsed="false">
      <c r="A255" s="19"/>
      <c r="B255" s="19"/>
      <c r="C255" s="27" t="str">
        <f aca="false">IF(B255="","",IFERROR(INDEX(Mapping!$C$5:$C$44,MATCH(B255,Mapping!$A$5:$A$44,0)),"⚠ Unknown code"))</f>
        <v/>
      </c>
      <c r="D255" s="19"/>
      <c r="E255" s="28"/>
      <c r="F255" s="28"/>
      <c r="G255" s="28"/>
      <c r="H255" s="28"/>
      <c r="I255" s="22" t="n">
        <f aca="false">N(E255)-N(F255)</f>
        <v>0</v>
      </c>
      <c r="J255" s="22" t="n">
        <f aca="false">N(G255)-N(H255)</f>
        <v>0</v>
      </c>
    </row>
    <row r="256" customFormat="false" ht="15" hidden="false" customHeight="true" outlineLevel="0" collapsed="false">
      <c r="A256" s="19"/>
      <c r="B256" s="19"/>
      <c r="C256" s="27" t="str">
        <f aca="false">IF(B256="","",IFERROR(INDEX(Mapping!$C$5:$C$44,MATCH(B256,Mapping!$A$5:$A$44,0)),"⚠ Unknown code"))</f>
        <v/>
      </c>
      <c r="D256" s="19"/>
      <c r="E256" s="28"/>
      <c r="F256" s="28"/>
      <c r="G256" s="28"/>
      <c r="H256" s="28"/>
      <c r="I256" s="22" t="n">
        <f aca="false">N(E256)-N(F256)</f>
        <v>0</v>
      </c>
      <c r="J256" s="22" t="n">
        <f aca="false">N(G256)-N(H256)</f>
        <v>0</v>
      </c>
    </row>
    <row r="257" customFormat="false" ht="15" hidden="false" customHeight="true" outlineLevel="0" collapsed="false">
      <c r="A257" s="19"/>
      <c r="B257" s="19"/>
      <c r="C257" s="27" t="str">
        <f aca="false">IF(B257="","",IFERROR(INDEX(Mapping!$C$5:$C$44,MATCH(B257,Mapping!$A$5:$A$44,0)),"⚠ Unknown code"))</f>
        <v/>
      </c>
      <c r="D257" s="19"/>
      <c r="E257" s="28"/>
      <c r="F257" s="28"/>
      <c r="G257" s="28"/>
      <c r="H257" s="28"/>
      <c r="I257" s="22" t="n">
        <f aca="false">N(E257)-N(F257)</f>
        <v>0</v>
      </c>
      <c r="J257" s="22" t="n">
        <f aca="false">N(G257)-N(H257)</f>
        <v>0</v>
      </c>
    </row>
    <row r="258" customFormat="false" ht="15" hidden="false" customHeight="true" outlineLevel="0" collapsed="false">
      <c r="A258" s="19"/>
      <c r="B258" s="19"/>
      <c r="C258" s="27" t="str">
        <f aca="false">IF(B258="","",IFERROR(INDEX(Mapping!$C$5:$C$44,MATCH(B258,Mapping!$A$5:$A$44,0)),"⚠ Unknown code"))</f>
        <v/>
      </c>
      <c r="D258" s="19"/>
      <c r="E258" s="28"/>
      <c r="F258" s="28"/>
      <c r="G258" s="28"/>
      <c r="H258" s="28"/>
      <c r="I258" s="22" t="n">
        <f aca="false">N(E258)-N(F258)</f>
        <v>0</v>
      </c>
      <c r="J258" s="22" t="n">
        <f aca="false">N(G258)-N(H258)</f>
        <v>0</v>
      </c>
    </row>
    <row r="259" customFormat="false" ht="15" hidden="false" customHeight="true" outlineLevel="0" collapsed="false">
      <c r="A259" s="19"/>
      <c r="B259" s="19"/>
      <c r="C259" s="27" t="str">
        <f aca="false">IF(B259="","",IFERROR(INDEX(Mapping!$C$5:$C$44,MATCH(B259,Mapping!$A$5:$A$44,0)),"⚠ Unknown code"))</f>
        <v/>
      </c>
      <c r="D259" s="19"/>
      <c r="E259" s="28"/>
      <c r="F259" s="28"/>
      <c r="G259" s="28"/>
      <c r="H259" s="28"/>
      <c r="I259" s="22" t="n">
        <f aca="false">N(E259)-N(F259)</f>
        <v>0</v>
      </c>
      <c r="J259" s="22" t="n">
        <f aca="false">N(G259)-N(H259)</f>
        <v>0</v>
      </c>
    </row>
    <row r="260" customFormat="false" ht="15" hidden="false" customHeight="true" outlineLevel="0" collapsed="false">
      <c r="A260" s="19"/>
      <c r="B260" s="19"/>
      <c r="C260" s="27" t="str">
        <f aca="false">IF(B260="","",IFERROR(INDEX(Mapping!$C$5:$C$44,MATCH(B260,Mapping!$A$5:$A$44,0)),"⚠ Unknown code"))</f>
        <v/>
      </c>
      <c r="D260" s="19"/>
      <c r="E260" s="28"/>
      <c r="F260" s="28"/>
      <c r="G260" s="28"/>
      <c r="H260" s="28"/>
      <c r="I260" s="22" t="n">
        <f aca="false">N(E260)-N(F260)</f>
        <v>0</v>
      </c>
      <c r="J260" s="22" t="n">
        <f aca="false">N(G260)-N(H260)</f>
        <v>0</v>
      </c>
    </row>
    <row r="261" customFormat="false" ht="15" hidden="false" customHeight="true" outlineLevel="0" collapsed="false">
      <c r="A261" s="19"/>
      <c r="B261" s="19"/>
      <c r="C261" s="27" t="str">
        <f aca="false">IF(B261="","",IFERROR(INDEX(Mapping!$C$5:$C$44,MATCH(B261,Mapping!$A$5:$A$44,0)),"⚠ Unknown code"))</f>
        <v/>
      </c>
      <c r="D261" s="19"/>
      <c r="E261" s="28"/>
      <c r="F261" s="28"/>
      <c r="G261" s="28"/>
      <c r="H261" s="28"/>
      <c r="I261" s="22" t="n">
        <f aca="false">N(E261)-N(F261)</f>
        <v>0</v>
      </c>
      <c r="J261" s="22" t="n">
        <f aca="false">N(G261)-N(H261)</f>
        <v>0</v>
      </c>
    </row>
    <row r="262" customFormat="false" ht="15" hidden="false" customHeight="true" outlineLevel="0" collapsed="false">
      <c r="A262" s="19"/>
      <c r="B262" s="19"/>
      <c r="C262" s="27" t="str">
        <f aca="false">IF(B262="","",IFERROR(INDEX(Mapping!$C$5:$C$44,MATCH(B262,Mapping!$A$5:$A$44,0)),"⚠ Unknown code"))</f>
        <v/>
      </c>
      <c r="D262" s="19"/>
      <c r="E262" s="28"/>
      <c r="F262" s="28"/>
      <c r="G262" s="28"/>
      <c r="H262" s="28"/>
      <c r="I262" s="22" t="n">
        <f aca="false">N(E262)-N(F262)</f>
        <v>0</v>
      </c>
      <c r="J262" s="22" t="n">
        <f aca="false">N(G262)-N(H262)</f>
        <v>0</v>
      </c>
    </row>
    <row r="263" customFormat="false" ht="15" hidden="false" customHeight="true" outlineLevel="0" collapsed="false">
      <c r="A263" s="19"/>
      <c r="B263" s="19"/>
      <c r="C263" s="27" t="str">
        <f aca="false">IF(B263="","",IFERROR(INDEX(Mapping!$C$5:$C$44,MATCH(B263,Mapping!$A$5:$A$44,0)),"⚠ Unknown code"))</f>
        <v/>
      </c>
      <c r="D263" s="19"/>
      <c r="E263" s="28"/>
      <c r="F263" s="28"/>
      <c r="G263" s="28"/>
      <c r="H263" s="28"/>
      <c r="I263" s="22" t="n">
        <f aca="false">N(E263)-N(F263)</f>
        <v>0</v>
      </c>
      <c r="J263" s="22" t="n">
        <f aca="false">N(G263)-N(H263)</f>
        <v>0</v>
      </c>
    </row>
    <row r="264" customFormat="false" ht="15" hidden="false" customHeight="true" outlineLevel="0" collapsed="false">
      <c r="A264" s="19"/>
      <c r="B264" s="19"/>
      <c r="C264" s="27" t="str">
        <f aca="false">IF(B264="","",IFERROR(INDEX(Mapping!$C$5:$C$44,MATCH(B264,Mapping!$A$5:$A$44,0)),"⚠ Unknown code"))</f>
        <v/>
      </c>
      <c r="D264" s="19"/>
      <c r="E264" s="28"/>
      <c r="F264" s="28"/>
      <c r="G264" s="28"/>
      <c r="H264" s="28"/>
      <c r="I264" s="22" t="n">
        <f aca="false">N(E264)-N(F264)</f>
        <v>0</v>
      </c>
      <c r="J264" s="22" t="n">
        <f aca="false">N(G264)-N(H264)</f>
        <v>0</v>
      </c>
    </row>
    <row r="265" customFormat="false" ht="15" hidden="false" customHeight="true" outlineLevel="0" collapsed="false">
      <c r="A265" s="19"/>
      <c r="B265" s="19"/>
      <c r="C265" s="27" t="str">
        <f aca="false">IF(B265="","",IFERROR(INDEX(Mapping!$C$5:$C$44,MATCH(B265,Mapping!$A$5:$A$44,0)),"⚠ Unknown code"))</f>
        <v/>
      </c>
      <c r="D265" s="19"/>
      <c r="E265" s="28"/>
      <c r="F265" s="28"/>
      <c r="G265" s="28"/>
      <c r="H265" s="28"/>
      <c r="I265" s="22" t="n">
        <f aca="false">N(E265)-N(F265)</f>
        <v>0</v>
      </c>
      <c r="J265" s="22" t="n">
        <f aca="false">N(G265)-N(H265)</f>
        <v>0</v>
      </c>
    </row>
    <row r="266" customFormat="false" ht="15" hidden="false" customHeight="true" outlineLevel="0" collapsed="false">
      <c r="A266" s="19"/>
      <c r="B266" s="19"/>
      <c r="C266" s="27" t="str">
        <f aca="false">IF(B266="","",IFERROR(INDEX(Mapping!$C$5:$C$44,MATCH(B266,Mapping!$A$5:$A$44,0)),"⚠ Unknown code"))</f>
        <v/>
      </c>
      <c r="D266" s="19"/>
      <c r="E266" s="28"/>
      <c r="F266" s="28"/>
      <c r="G266" s="28"/>
      <c r="H266" s="28"/>
      <c r="I266" s="22" t="n">
        <f aca="false">N(E266)-N(F266)</f>
        <v>0</v>
      </c>
      <c r="J266" s="22" t="n">
        <f aca="false">N(G266)-N(H266)</f>
        <v>0</v>
      </c>
    </row>
    <row r="267" customFormat="false" ht="15" hidden="false" customHeight="true" outlineLevel="0" collapsed="false">
      <c r="A267" s="19"/>
      <c r="B267" s="19"/>
      <c r="C267" s="27" t="str">
        <f aca="false">IF(B267="","",IFERROR(INDEX(Mapping!$C$5:$C$44,MATCH(B267,Mapping!$A$5:$A$44,0)),"⚠ Unknown code"))</f>
        <v/>
      </c>
      <c r="D267" s="19"/>
      <c r="E267" s="28"/>
      <c r="F267" s="28"/>
      <c r="G267" s="28"/>
      <c r="H267" s="28"/>
      <c r="I267" s="22" t="n">
        <f aca="false">N(E267)-N(F267)</f>
        <v>0</v>
      </c>
      <c r="J267" s="22" t="n">
        <f aca="false">N(G267)-N(H267)</f>
        <v>0</v>
      </c>
    </row>
    <row r="268" customFormat="false" ht="15" hidden="false" customHeight="true" outlineLevel="0" collapsed="false">
      <c r="A268" s="19"/>
      <c r="B268" s="19"/>
      <c r="C268" s="27" t="str">
        <f aca="false">IF(B268="","",IFERROR(INDEX(Mapping!$C$5:$C$44,MATCH(B268,Mapping!$A$5:$A$44,0)),"⚠ Unknown code"))</f>
        <v/>
      </c>
      <c r="D268" s="19"/>
      <c r="E268" s="28"/>
      <c r="F268" s="28"/>
      <c r="G268" s="28"/>
      <c r="H268" s="28"/>
      <c r="I268" s="22" t="n">
        <f aca="false">N(E268)-N(F268)</f>
        <v>0</v>
      </c>
      <c r="J268" s="22" t="n">
        <f aca="false">N(G268)-N(H268)</f>
        <v>0</v>
      </c>
    </row>
    <row r="269" customFormat="false" ht="15" hidden="false" customHeight="true" outlineLevel="0" collapsed="false">
      <c r="A269" s="19"/>
      <c r="B269" s="19"/>
      <c r="C269" s="27" t="str">
        <f aca="false">IF(B269="","",IFERROR(INDEX(Mapping!$C$5:$C$44,MATCH(B269,Mapping!$A$5:$A$44,0)),"⚠ Unknown code"))</f>
        <v/>
      </c>
      <c r="D269" s="19"/>
      <c r="E269" s="28"/>
      <c r="F269" s="28"/>
      <c r="G269" s="28"/>
      <c r="H269" s="28"/>
      <c r="I269" s="22" t="n">
        <f aca="false">N(E269)-N(F269)</f>
        <v>0</v>
      </c>
      <c r="J269" s="22" t="n">
        <f aca="false">N(G269)-N(H269)</f>
        <v>0</v>
      </c>
    </row>
    <row r="270" customFormat="false" ht="15" hidden="false" customHeight="true" outlineLevel="0" collapsed="false">
      <c r="A270" s="19"/>
      <c r="B270" s="19"/>
      <c r="C270" s="27" t="str">
        <f aca="false">IF(B270="","",IFERROR(INDEX(Mapping!$C$5:$C$44,MATCH(B270,Mapping!$A$5:$A$44,0)),"⚠ Unknown code"))</f>
        <v/>
      </c>
      <c r="D270" s="19"/>
      <c r="E270" s="28"/>
      <c r="F270" s="28"/>
      <c r="G270" s="28"/>
      <c r="H270" s="28"/>
      <c r="I270" s="22" t="n">
        <f aca="false">N(E270)-N(F270)</f>
        <v>0</v>
      </c>
      <c r="J270" s="22" t="n">
        <f aca="false">N(G270)-N(H270)</f>
        <v>0</v>
      </c>
    </row>
    <row r="271" customFormat="false" ht="15" hidden="false" customHeight="true" outlineLevel="0" collapsed="false">
      <c r="A271" s="19"/>
      <c r="B271" s="19"/>
      <c r="C271" s="27" t="str">
        <f aca="false">IF(B271="","",IFERROR(INDEX(Mapping!$C$5:$C$44,MATCH(B271,Mapping!$A$5:$A$44,0)),"⚠ Unknown code"))</f>
        <v/>
      </c>
      <c r="D271" s="19"/>
      <c r="E271" s="28"/>
      <c r="F271" s="28"/>
      <c r="G271" s="28"/>
      <c r="H271" s="28"/>
      <c r="I271" s="22" t="n">
        <f aca="false">N(E271)-N(F271)</f>
        <v>0</v>
      </c>
      <c r="J271" s="22" t="n">
        <f aca="false">N(G271)-N(H271)</f>
        <v>0</v>
      </c>
    </row>
    <row r="272" customFormat="false" ht="15" hidden="false" customHeight="true" outlineLevel="0" collapsed="false">
      <c r="A272" s="19"/>
      <c r="B272" s="19"/>
      <c r="C272" s="27" t="str">
        <f aca="false">IF(B272="","",IFERROR(INDEX(Mapping!$C$5:$C$44,MATCH(B272,Mapping!$A$5:$A$44,0)),"⚠ Unknown code"))</f>
        <v/>
      </c>
      <c r="D272" s="19"/>
      <c r="E272" s="28"/>
      <c r="F272" s="28"/>
      <c r="G272" s="28"/>
      <c r="H272" s="28"/>
      <c r="I272" s="22" t="n">
        <f aca="false">N(E272)-N(F272)</f>
        <v>0</v>
      </c>
      <c r="J272" s="22" t="n">
        <f aca="false">N(G272)-N(H272)</f>
        <v>0</v>
      </c>
    </row>
    <row r="273" customFormat="false" ht="15" hidden="false" customHeight="true" outlineLevel="0" collapsed="false">
      <c r="A273" s="19"/>
      <c r="B273" s="19"/>
      <c r="C273" s="27" t="str">
        <f aca="false">IF(B273="","",IFERROR(INDEX(Mapping!$C$5:$C$44,MATCH(B273,Mapping!$A$5:$A$44,0)),"⚠ Unknown code"))</f>
        <v/>
      </c>
      <c r="D273" s="19"/>
      <c r="E273" s="28"/>
      <c r="F273" s="28"/>
      <c r="G273" s="28"/>
      <c r="H273" s="28"/>
      <c r="I273" s="22" t="n">
        <f aca="false">N(E273)-N(F273)</f>
        <v>0</v>
      </c>
      <c r="J273" s="22" t="n">
        <f aca="false">N(G273)-N(H273)</f>
        <v>0</v>
      </c>
    </row>
    <row r="274" customFormat="false" ht="15" hidden="false" customHeight="true" outlineLevel="0" collapsed="false">
      <c r="A274" s="19"/>
      <c r="B274" s="19"/>
      <c r="C274" s="27" t="str">
        <f aca="false">IF(B274="","",IFERROR(INDEX(Mapping!$C$5:$C$44,MATCH(B274,Mapping!$A$5:$A$44,0)),"⚠ Unknown code"))</f>
        <v/>
      </c>
      <c r="D274" s="19"/>
      <c r="E274" s="28"/>
      <c r="F274" s="28"/>
      <c r="G274" s="28"/>
      <c r="H274" s="28"/>
      <c r="I274" s="22" t="n">
        <f aca="false">N(E274)-N(F274)</f>
        <v>0</v>
      </c>
      <c r="J274" s="22" t="n">
        <f aca="false">N(G274)-N(H274)</f>
        <v>0</v>
      </c>
    </row>
    <row r="275" customFormat="false" ht="15" hidden="false" customHeight="true" outlineLevel="0" collapsed="false">
      <c r="A275" s="19"/>
      <c r="B275" s="19"/>
      <c r="C275" s="27" t="str">
        <f aca="false">IF(B275="","",IFERROR(INDEX(Mapping!$C$5:$C$44,MATCH(B275,Mapping!$A$5:$A$44,0)),"⚠ Unknown code"))</f>
        <v/>
      </c>
      <c r="D275" s="19"/>
      <c r="E275" s="28"/>
      <c r="F275" s="28"/>
      <c r="G275" s="28"/>
      <c r="H275" s="28"/>
      <c r="I275" s="22" t="n">
        <f aca="false">N(E275)-N(F275)</f>
        <v>0</v>
      </c>
      <c r="J275" s="22" t="n">
        <f aca="false">N(G275)-N(H275)</f>
        <v>0</v>
      </c>
    </row>
    <row r="276" customFormat="false" ht="15" hidden="false" customHeight="true" outlineLevel="0" collapsed="false">
      <c r="A276" s="19"/>
      <c r="B276" s="19"/>
      <c r="C276" s="27" t="str">
        <f aca="false">IF(B276="","",IFERROR(INDEX(Mapping!$C$5:$C$44,MATCH(B276,Mapping!$A$5:$A$44,0)),"⚠ Unknown code"))</f>
        <v/>
      </c>
      <c r="D276" s="19"/>
      <c r="E276" s="28"/>
      <c r="F276" s="28"/>
      <c r="G276" s="28"/>
      <c r="H276" s="28"/>
      <c r="I276" s="22" t="n">
        <f aca="false">N(E276)-N(F276)</f>
        <v>0</v>
      </c>
      <c r="J276" s="22" t="n">
        <f aca="false">N(G276)-N(H276)</f>
        <v>0</v>
      </c>
    </row>
    <row r="277" customFormat="false" ht="15" hidden="false" customHeight="true" outlineLevel="0" collapsed="false">
      <c r="A277" s="19"/>
      <c r="B277" s="19"/>
      <c r="C277" s="27" t="str">
        <f aca="false">IF(B277="","",IFERROR(INDEX(Mapping!$C$5:$C$44,MATCH(B277,Mapping!$A$5:$A$44,0)),"⚠ Unknown code"))</f>
        <v/>
      </c>
      <c r="D277" s="19"/>
      <c r="E277" s="28"/>
      <c r="F277" s="28"/>
      <c r="G277" s="28"/>
      <c r="H277" s="28"/>
      <c r="I277" s="22" t="n">
        <f aca="false">N(E277)-N(F277)</f>
        <v>0</v>
      </c>
      <c r="J277" s="22" t="n">
        <f aca="false">N(G277)-N(H277)</f>
        <v>0</v>
      </c>
    </row>
    <row r="278" customFormat="false" ht="15" hidden="false" customHeight="true" outlineLevel="0" collapsed="false">
      <c r="A278" s="19"/>
      <c r="B278" s="19"/>
      <c r="C278" s="27" t="str">
        <f aca="false">IF(B278="","",IFERROR(INDEX(Mapping!$C$5:$C$44,MATCH(B278,Mapping!$A$5:$A$44,0)),"⚠ Unknown code"))</f>
        <v/>
      </c>
      <c r="D278" s="19"/>
      <c r="E278" s="28"/>
      <c r="F278" s="28"/>
      <c r="G278" s="28"/>
      <c r="H278" s="28"/>
      <c r="I278" s="22" t="n">
        <f aca="false">N(E278)-N(F278)</f>
        <v>0</v>
      </c>
      <c r="J278" s="22" t="n">
        <f aca="false">N(G278)-N(H278)</f>
        <v>0</v>
      </c>
    </row>
    <row r="279" customFormat="false" ht="15" hidden="false" customHeight="true" outlineLevel="0" collapsed="false">
      <c r="A279" s="19"/>
      <c r="B279" s="19"/>
      <c r="C279" s="27" t="str">
        <f aca="false">IF(B279="","",IFERROR(INDEX(Mapping!$C$5:$C$44,MATCH(B279,Mapping!$A$5:$A$44,0)),"⚠ Unknown code"))</f>
        <v/>
      </c>
      <c r="D279" s="19"/>
      <c r="E279" s="28"/>
      <c r="F279" s="28"/>
      <c r="G279" s="28"/>
      <c r="H279" s="28"/>
      <c r="I279" s="22" t="n">
        <f aca="false">N(E279)-N(F279)</f>
        <v>0</v>
      </c>
      <c r="J279" s="22" t="n">
        <f aca="false">N(G279)-N(H279)</f>
        <v>0</v>
      </c>
    </row>
    <row r="280" customFormat="false" ht="15" hidden="false" customHeight="true" outlineLevel="0" collapsed="false">
      <c r="A280" s="19"/>
      <c r="B280" s="19"/>
      <c r="C280" s="27" t="str">
        <f aca="false">IF(B280="","",IFERROR(INDEX(Mapping!$C$5:$C$44,MATCH(B280,Mapping!$A$5:$A$44,0)),"⚠ Unknown code"))</f>
        <v/>
      </c>
      <c r="D280" s="19"/>
      <c r="E280" s="28"/>
      <c r="F280" s="28"/>
      <c r="G280" s="28"/>
      <c r="H280" s="28"/>
      <c r="I280" s="22" t="n">
        <f aca="false">N(E280)-N(F280)</f>
        <v>0</v>
      </c>
      <c r="J280" s="22" t="n">
        <f aca="false">N(G280)-N(H280)</f>
        <v>0</v>
      </c>
    </row>
    <row r="281" customFormat="false" ht="15" hidden="false" customHeight="true" outlineLevel="0" collapsed="false">
      <c r="A281" s="19"/>
      <c r="B281" s="19"/>
      <c r="C281" s="27" t="str">
        <f aca="false">IF(B281="","",IFERROR(INDEX(Mapping!$C$5:$C$44,MATCH(B281,Mapping!$A$5:$A$44,0)),"⚠ Unknown code"))</f>
        <v/>
      </c>
      <c r="D281" s="19"/>
      <c r="E281" s="28"/>
      <c r="F281" s="28"/>
      <c r="G281" s="28"/>
      <c r="H281" s="28"/>
      <c r="I281" s="22" t="n">
        <f aca="false">N(E281)-N(F281)</f>
        <v>0</v>
      </c>
      <c r="J281" s="22" t="n">
        <f aca="false">N(G281)-N(H281)</f>
        <v>0</v>
      </c>
    </row>
    <row r="282" customFormat="false" ht="15" hidden="false" customHeight="true" outlineLevel="0" collapsed="false">
      <c r="A282" s="19"/>
      <c r="B282" s="19"/>
      <c r="C282" s="27" t="str">
        <f aca="false">IF(B282="","",IFERROR(INDEX(Mapping!$C$5:$C$44,MATCH(B282,Mapping!$A$5:$A$44,0)),"⚠ Unknown code"))</f>
        <v/>
      </c>
      <c r="D282" s="19"/>
      <c r="E282" s="28"/>
      <c r="F282" s="28"/>
      <c r="G282" s="28"/>
      <c r="H282" s="28"/>
      <c r="I282" s="22" t="n">
        <f aca="false">N(E282)-N(F282)</f>
        <v>0</v>
      </c>
      <c r="J282" s="22" t="n">
        <f aca="false">N(G282)-N(H282)</f>
        <v>0</v>
      </c>
    </row>
    <row r="283" customFormat="false" ht="15" hidden="false" customHeight="true" outlineLevel="0" collapsed="false">
      <c r="A283" s="19"/>
      <c r="B283" s="19"/>
      <c r="C283" s="27" t="str">
        <f aca="false">IF(B283="","",IFERROR(INDEX(Mapping!$C$5:$C$44,MATCH(B283,Mapping!$A$5:$A$44,0)),"⚠ Unknown code"))</f>
        <v/>
      </c>
      <c r="D283" s="19"/>
      <c r="E283" s="28"/>
      <c r="F283" s="28"/>
      <c r="G283" s="28"/>
      <c r="H283" s="28"/>
      <c r="I283" s="22" t="n">
        <f aca="false">N(E283)-N(F283)</f>
        <v>0</v>
      </c>
      <c r="J283" s="22" t="n">
        <f aca="false">N(G283)-N(H283)</f>
        <v>0</v>
      </c>
    </row>
    <row r="284" customFormat="false" ht="15" hidden="false" customHeight="true" outlineLevel="0" collapsed="false">
      <c r="A284" s="19"/>
      <c r="B284" s="19"/>
      <c r="C284" s="27" t="str">
        <f aca="false">IF(B284="","",IFERROR(INDEX(Mapping!$C$5:$C$44,MATCH(B284,Mapping!$A$5:$A$44,0)),"⚠ Unknown code"))</f>
        <v/>
      </c>
      <c r="D284" s="19"/>
      <c r="E284" s="28"/>
      <c r="F284" s="28"/>
      <c r="G284" s="28"/>
      <c r="H284" s="28"/>
      <c r="I284" s="22" t="n">
        <f aca="false">N(E284)-N(F284)</f>
        <v>0</v>
      </c>
      <c r="J284" s="22" t="n">
        <f aca="false">N(G284)-N(H284)</f>
        <v>0</v>
      </c>
    </row>
    <row r="285" customFormat="false" ht="15" hidden="false" customHeight="true" outlineLevel="0" collapsed="false">
      <c r="A285" s="19"/>
      <c r="B285" s="19"/>
      <c r="C285" s="27" t="str">
        <f aca="false">IF(B285="","",IFERROR(INDEX(Mapping!$C$5:$C$44,MATCH(B285,Mapping!$A$5:$A$44,0)),"⚠ Unknown code"))</f>
        <v/>
      </c>
      <c r="D285" s="19"/>
      <c r="E285" s="28"/>
      <c r="F285" s="28"/>
      <c r="G285" s="28"/>
      <c r="H285" s="28"/>
      <c r="I285" s="22" t="n">
        <f aca="false">N(E285)-N(F285)</f>
        <v>0</v>
      </c>
      <c r="J285" s="22" t="n">
        <f aca="false">N(G285)-N(H285)</f>
        <v>0</v>
      </c>
    </row>
    <row r="286" customFormat="false" ht="15" hidden="false" customHeight="true" outlineLevel="0" collapsed="false">
      <c r="A286" s="19"/>
      <c r="B286" s="19"/>
      <c r="C286" s="27" t="str">
        <f aca="false">IF(B286="","",IFERROR(INDEX(Mapping!$C$5:$C$44,MATCH(B286,Mapping!$A$5:$A$44,0)),"⚠ Unknown code"))</f>
        <v/>
      </c>
      <c r="D286" s="19"/>
      <c r="E286" s="28"/>
      <c r="F286" s="28"/>
      <c r="G286" s="28"/>
      <c r="H286" s="28"/>
      <c r="I286" s="22" t="n">
        <f aca="false">N(E286)-N(F286)</f>
        <v>0</v>
      </c>
      <c r="J286" s="22" t="n">
        <f aca="false">N(G286)-N(H286)</f>
        <v>0</v>
      </c>
    </row>
    <row r="287" customFormat="false" ht="15" hidden="false" customHeight="true" outlineLevel="0" collapsed="false">
      <c r="A287" s="19"/>
      <c r="B287" s="19"/>
      <c r="C287" s="27" t="str">
        <f aca="false">IF(B287="","",IFERROR(INDEX(Mapping!$C$5:$C$44,MATCH(B287,Mapping!$A$5:$A$44,0)),"⚠ Unknown code"))</f>
        <v/>
      </c>
      <c r="D287" s="19"/>
      <c r="E287" s="28"/>
      <c r="F287" s="28"/>
      <c r="G287" s="28"/>
      <c r="H287" s="28"/>
      <c r="I287" s="22" t="n">
        <f aca="false">N(E287)-N(F287)</f>
        <v>0</v>
      </c>
      <c r="J287" s="22" t="n">
        <f aca="false">N(G287)-N(H287)</f>
        <v>0</v>
      </c>
    </row>
    <row r="288" customFormat="false" ht="15" hidden="false" customHeight="true" outlineLevel="0" collapsed="false">
      <c r="A288" s="19"/>
      <c r="B288" s="19"/>
      <c r="C288" s="27" t="str">
        <f aca="false">IF(B288="","",IFERROR(INDEX(Mapping!$C$5:$C$44,MATCH(B288,Mapping!$A$5:$A$44,0)),"⚠ Unknown code"))</f>
        <v/>
      </c>
      <c r="D288" s="19"/>
      <c r="E288" s="28"/>
      <c r="F288" s="28"/>
      <c r="G288" s="28"/>
      <c r="H288" s="28"/>
      <c r="I288" s="22" t="n">
        <f aca="false">N(E288)-N(F288)</f>
        <v>0</v>
      </c>
      <c r="J288" s="22" t="n">
        <f aca="false">N(G288)-N(H288)</f>
        <v>0</v>
      </c>
    </row>
    <row r="289" customFormat="false" ht="15" hidden="false" customHeight="true" outlineLevel="0" collapsed="false">
      <c r="A289" s="19"/>
      <c r="B289" s="19"/>
      <c r="C289" s="27" t="str">
        <f aca="false">IF(B289="","",IFERROR(INDEX(Mapping!$C$5:$C$44,MATCH(B289,Mapping!$A$5:$A$44,0)),"⚠ Unknown code"))</f>
        <v/>
      </c>
      <c r="D289" s="19"/>
      <c r="E289" s="28"/>
      <c r="F289" s="28"/>
      <c r="G289" s="28"/>
      <c r="H289" s="28"/>
      <c r="I289" s="22" t="n">
        <f aca="false">N(E289)-N(F289)</f>
        <v>0</v>
      </c>
      <c r="J289" s="22" t="n">
        <f aca="false">N(G289)-N(H289)</f>
        <v>0</v>
      </c>
    </row>
    <row r="290" customFormat="false" ht="15" hidden="false" customHeight="true" outlineLevel="0" collapsed="false">
      <c r="A290" s="19"/>
      <c r="B290" s="19"/>
      <c r="C290" s="27" t="str">
        <f aca="false">IF(B290="","",IFERROR(INDEX(Mapping!$C$5:$C$44,MATCH(B290,Mapping!$A$5:$A$44,0)),"⚠ Unknown code"))</f>
        <v/>
      </c>
      <c r="D290" s="19"/>
      <c r="E290" s="28"/>
      <c r="F290" s="28"/>
      <c r="G290" s="28"/>
      <c r="H290" s="28"/>
      <c r="I290" s="22" t="n">
        <f aca="false">N(E290)-N(F290)</f>
        <v>0</v>
      </c>
      <c r="J290" s="22" t="n">
        <f aca="false">N(G290)-N(H290)</f>
        <v>0</v>
      </c>
    </row>
    <row r="291" customFormat="false" ht="15" hidden="false" customHeight="true" outlineLevel="0" collapsed="false">
      <c r="A291" s="19"/>
      <c r="B291" s="19"/>
      <c r="C291" s="27" t="str">
        <f aca="false">IF(B291="","",IFERROR(INDEX(Mapping!$C$5:$C$44,MATCH(B291,Mapping!$A$5:$A$44,0)),"⚠ Unknown code"))</f>
        <v/>
      </c>
      <c r="D291" s="19"/>
      <c r="E291" s="28"/>
      <c r="F291" s="28"/>
      <c r="G291" s="28"/>
      <c r="H291" s="28"/>
      <c r="I291" s="22" t="n">
        <f aca="false">N(E291)-N(F291)</f>
        <v>0</v>
      </c>
      <c r="J291" s="22" t="n">
        <f aca="false">N(G291)-N(H291)</f>
        <v>0</v>
      </c>
    </row>
    <row r="292" customFormat="false" ht="15" hidden="false" customHeight="true" outlineLevel="0" collapsed="false">
      <c r="A292" s="19"/>
      <c r="B292" s="19"/>
      <c r="C292" s="27" t="str">
        <f aca="false">IF(B292="","",IFERROR(INDEX(Mapping!$C$5:$C$44,MATCH(B292,Mapping!$A$5:$A$44,0)),"⚠ Unknown code"))</f>
        <v/>
      </c>
      <c r="D292" s="19"/>
      <c r="E292" s="28"/>
      <c r="F292" s="28"/>
      <c r="G292" s="28"/>
      <c r="H292" s="28"/>
      <c r="I292" s="22" t="n">
        <f aca="false">N(E292)-N(F292)</f>
        <v>0</v>
      </c>
      <c r="J292" s="22" t="n">
        <f aca="false">N(G292)-N(H292)</f>
        <v>0</v>
      </c>
    </row>
    <row r="293" customFormat="false" ht="15" hidden="false" customHeight="true" outlineLevel="0" collapsed="false">
      <c r="A293" s="19"/>
      <c r="B293" s="19"/>
      <c r="C293" s="27" t="str">
        <f aca="false">IF(B293="","",IFERROR(INDEX(Mapping!$C$5:$C$44,MATCH(B293,Mapping!$A$5:$A$44,0)),"⚠ Unknown code"))</f>
        <v/>
      </c>
      <c r="D293" s="19"/>
      <c r="E293" s="28"/>
      <c r="F293" s="28"/>
      <c r="G293" s="28"/>
      <c r="H293" s="28"/>
      <c r="I293" s="22" t="n">
        <f aca="false">N(E293)-N(F293)</f>
        <v>0</v>
      </c>
      <c r="J293" s="22" t="n">
        <f aca="false">N(G293)-N(H293)</f>
        <v>0</v>
      </c>
    </row>
    <row r="294" customFormat="false" ht="15" hidden="false" customHeight="true" outlineLevel="0" collapsed="false">
      <c r="A294" s="19"/>
      <c r="B294" s="19"/>
      <c r="C294" s="27" t="str">
        <f aca="false">IF(B294="","",IFERROR(INDEX(Mapping!$C$5:$C$44,MATCH(B294,Mapping!$A$5:$A$44,0)),"⚠ Unknown code"))</f>
        <v/>
      </c>
      <c r="D294" s="19"/>
      <c r="E294" s="28"/>
      <c r="F294" s="28"/>
      <c r="G294" s="28"/>
      <c r="H294" s="28"/>
      <c r="I294" s="22" t="n">
        <f aca="false">N(E294)-N(F294)</f>
        <v>0</v>
      </c>
      <c r="J294" s="22" t="n">
        <f aca="false">N(G294)-N(H294)</f>
        <v>0</v>
      </c>
    </row>
    <row r="295" customFormat="false" ht="15" hidden="false" customHeight="true" outlineLevel="0" collapsed="false">
      <c r="A295" s="19"/>
      <c r="B295" s="19"/>
      <c r="C295" s="27" t="str">
        <f aca="false">IF(B295="","",IFERROR(INDEX(Mapping!$C$5:$C$44,MATCH(B295,Mapping!$A$5:$A$44,0)),"⚠ Unknown code"))</f>
        <v/>
      </c>
      <c r="D295" s="19"/>
      <c r="E295" s="28"/>
      <c r="F295" s="28"/>
      <c r="G295" s="28"/>
      <c r="H295" s="28"/>
      <c r="I295" s="22" t="n">
        <f aca="false">N(E295)-N(F295)</f>
        <v>0</v>
      </c>
      <c r="J295" s="22" t="n">
        <f aca="false">N(G295)-N(H295)</f>
        <v>0</v>
      </c>
    </row>
    <row r="296" customFormat="false" ht="15" hidden="false" customHeight="true" outlineLevel="0" collapsed="false">
      <c r="A296" s="19"/>
      <c r="B296" s="19"/>
      <c r="C296" s="27" t="str">
        <f aca="false">IF(B296="","",IFERROR(INDEX(Mapping!$C$5:$C$44,MATCH(B296,Mapping!$A$5:$A$44,0)),"⚠ Unknown code"))</f>
        <v/>
      </c>
      <c r="D296" s="19"/>
      <c r="E296" s="28"/>
      <c r="F296" s="28"/>
      <c r="G296" s="28"/>
      <c r="H296" s="28"/>
      <c r="I296" s="22" t="n">
        <f aca="false">N(E296)-N(F296)</f>
        <v>0</v>
      </c>
      <c r="J296" s="22" t="n">
        <f aca="false">N(G296)-N(H296)</f>
        <v>0</v>
      </c>
    </row>
    <row r="297" customFormat="false" ht="15" hidden="false" customHeight="true" outlineLevel="0" collapsed="false">
      <c r="A297" s="19"/>
      <c r="B297" s="19"/>
      <c r="C297" s="27" t="str">
        <f aca="false">IF(B297="","",IFERROR(INDEX(Mapping!$C$5:$C$44,MATCH(B297,Mapping!$A$5:$A$44,0)),"⚠ Unknown code"))</f>
        <v/>
      </c>
      <c r="D297" s="19"/>
      <c r="E297" s="28"/>
      <c r="F297" s="28"/>
      <c r="G297" s="28"/>
      <c r="H297" s="28"/>
      <c r="I297" s="22" t="n">
        <f aca="false">N(E297)-N(F297)</f>
        <v>0</v>
      </c>
      <c r="J297" s="22" t="n">
        <f aca="false">N(G297)-N(H297)</f>
        <v>0</v>
      </c>
    </row>
    <row r="298" customFormat="false" ht="15" hidden="false" customHeight="true" outlineLevel="0" collapsed="false">
      <c r="A298" s="19"/>
      <c r="B298" s="19"/>
      <c r="C298" s="27" t="str">
        <f aca="false">IF(B298="","",IFERROR(INDEX(Mapping!$C$5:$C$44,MATCH(B298,Mapping!$A$5:$A$44,0)),"⚠ Unknown code"))</f>
        <v/>
      </c>
      <c r="D298" s="19"/>
      <c r="E298" s="28"/>
      <c r="F298" s="28"/>
      <c r="G298" s="28"/>
      <c r="H298" s="28"/>
      <c r="I298" s="22" t="n">
        <f aca="false">N(E298)-N(F298)</f>
        <v>0</v>
      </c>
      <c r="J298" s="22" t="n">
        <f aca="false">N(G298)-N(H298)</f>
        <v>0</v>
      </c>
    </row>
    <row r="299" customFormat="false" ht="15" hidden="false" customHeight="true" outlineLevel="0" collapsed="false">
      <c r="A299" s="19"/>
      <c r="B299" s="19"/>
      <c r="C299" s="27" t="str">
        <f aca="false">IF(B299="","",IFERROR(INDEX(Mapping!$C$5:$C$44,MATCH(B299,Mapping!$A$5:$A$44,0)),"⚠ Unknown code"))</f>
        <v/>
      </c>
      <c r="D299" s="19"/>
      <c r="E299" s="28"/>
      <c r="F299" s="28"/>
      <c r="G299" s="28"/>
      <c r="H299" s="28"/>
      <c r="I299" s="22" t="n">
        <f aca="false">N(E299)-N(F299)</f>
        <v>0</v>
      </c>
      <c r="J299" s="22" t="n">
        <f aca="false">N(G299)-N(H299)</f>
        <v>0</v>
      </c>
    </row>
    <row r="300" customFormat="false" ht="15" hidden="false" customHeight="true" outlineLevel="0" collapsed="false">
      <c r="A300" s="19"/>
      <c r="B300" s="19"/>
      <c r="C300" s="27" t="str">
        <f aca="false">IF(B300="","",IFERROR(INDEX(Mapping!$C$5:$C$44,MATCH(B300,Mapping!$A$5:$A$44,0)),"⚠ Unknown code"))</f>
        <v/>
      </c>
      <c r="D300" s="19"/>
      <c r="E300" s="28"/>
      <c r="F300" s="28"/>
      <c r="G300" s="28"/>
      <c r="H300" s="28"/>
      <c r="I300" s="22" t="n">
        <f aca="false">N(E300)-N(F300)</f>
        <v>0</v>
      </c>
      <c r="J300" s="22" t="n">
        <f aca="false">N(G300)-N(H300)</f>
        <v>0</v>
      </c>
    </row>
    <row r="301" customFormat="false" ht="15" hidden="false" customHeight="true" outlineLevel="0" collapsed="false">
      <c r="A301" s="19"/>
      <c r="B301" s="19"/>
      <c r="C301" s="27" t="str">
        <f aca="false">IF(B301="","",IFERROR(INDEX(Mapping!$C$5:$C$44,MATCH(B301,Mapping!$A$5:$A$44,0)),"⚠ Unknown code"))</f>
        <v/>
      </c>
      <c r="D301" s="19"/>
      <c r="E301" s="28"/>
      <c r="F301" s="28"/>
      <c r="G301" s="28"/>
      <c r="H301" s="28"/>
      <c r="I301" s="22" t="n">
        <f aca="false">N(E301)-N(F301)</f>
        <v>0</v>
      </c>
      <c r="J301" s="22" t="n">
        <f aca="false">N(G301)-N(H301)</f>
        <v>0</v>
      </c>
    </row>
    <row r="302" customFormat="false" ht="15" hidden="false" customHeight="true" outlineLevel="0" collapsed="false">
      <c r="A302" s="19"/>
      <c r="B302" s="19"/>
      <c r="C302" s="27" t="str">
        <f aca="false">IF(B302="","",IFERROR(INDEX(Mapping!$C$5:$C$44,MATCH(B302,Mapping!$A$5:$A$44,0)),"⚠ Unknown code"))</f>
        <v/>
      </c>
      <c r="D302" s="19"/>
      <c r="E302" s="28"/>
      <c r="F302" s="28"/>
      <c r="G302" s="28"/>
      <c r="H302" s="28"/>
      <c r="I302" s="22" t="n">
        <f aca="false">N(E302)-N(F302)</f>
        <v>0</v>
      </c>
      <c r="J302" s="22" t="n">
        <f aca="false">N(G302)-N(H302)</f>
        <v>0</v>
      </c>
    </row>
    <row r="303" customFormat="false" ht="15" hidden="false" customHeight="true" outlineLevel="0" collapsed="false">
      <c r="A303" s="19"/>
      <c r="B303" s="19"/>
      <c r="C303" s="27" t="str">
        <f aca="false">IF(B303="","",IFERROR(INDEX(Mapping!$C$5:$C$44,MATCH(B303,Mapping!$A$5:$A$44,0)),"⚠ Unknown code"))</f>
        <v/>
      </c>
      <c r="D303" s="19"/>
      <c r="E303" s="28"/>
      <c r="F303" s="28"/>
      <c r="G303" s="28"/>
      <c r="H303" s="28"/>
      <c r="I303" s="22" t="n">
        <f aca="false">N(E303)-N(F303)</f>
        <v>0</v>
      </c>
      <c r="J303" s="22" t="n">
        <f aca="false">N(G303)-N(H303)</f>
        <v>0</v>
      </c>
    </row>
    <row r="304" customFormat="false" ht="15" hidden="false" customHeight="true" outlineLevel="0" collapsed="false">
      <c r="A304" s="19"/>
      <c r="B304" s="19"/>
      <c r="C304" s="27" t="str">
        <f aca="false">IF(B304="","",IFERROR(INDEX(Mapping!$C$5:$C$44,MATCH(B304,Mapping!$A$5:$A$44,0)),"⚠ Unknown code"))</f>
        <v/>
      </c>
      <c r="D304" s="19"/>
      <c r="E304" s="28"/>
      <c r="F304" s="28"/>
      <c r="G304" s="28"/>
      <c r="H304" s="28"/>
      <c r="I304" s="22" t="n">
        <f aca="false">N(E304)-N(F304)</f>
        <v>0</v>
      </c>
      <c r="J304" s="22" t="n">
        <f aca="false">N(G304)-N(H304)</f>
        <v>0</v>
      </c>
    </row>
    <row r="305" customFormat="false" ht="15" hidden="false" customHeight="true" outlineLevel="0" collapsed="false">
      <c r="A305" s="19"/>
      <c r="B305" s="19"/>
      <c r="C305" s="27" t="str">
        <f aca="false">IF(B305="","",IFERROR(INDEX(Mapping!$C$5:$C$44,MATCH(B305,Mapping!$A$5:$A$44,0)),"⚠ Unknown code"))</f>
        <v/>
      </c>
      <c r="D305" s="19"/>
      <c r="E305" s="28"/>
      <c r="F305" s="28"/>
      <c r="G305" s="28"/>
      <c r="H305" s="28"/>
      <c r="I305" s="22" t="n">
        <f aca="false">N(E305)-N(F305)</f>
        <v>0</v>
      </c>
      <c r="J305" s="22" t="n">
        <f aca="false">N(G305)-N(H305)</f>
        <v>0</v>
      </c>
    </row>
    <row r="306" customFormat="false" ht="15" hidden="false" customHeight="true" outlineLevel="0" collapsed="false">
      <c r="A306" s="19"/>
      <c r="B306" s="19"/>
      <c r="C306" s="27" t="str">
        <f aca="false">IF(B306="","",IFERROR(INDEX(Mapping!$C$5:$C$44,MATCH(B306,Mapping!$A$5:$A$44,0)),"⚠ Unknown code"))</f>
        <v/>
      </c>
      <c r="D306" s="19"/>
      <c r="E306" s="28"/>
      <c r="F306" s="28"/>
      <c r="G306" s="28"/>
      <c r="H306" s="28"/>
      <c r="I306" s="22" t="n">
        <f aca="false">N(E306)-N(F306)</f>
        <v>0</v>
      </c>
      <c r="J306" s="22" t="n">
        <f aca="false">N(G306)-N(H306)</f>
        <v>0</v>
      </c>
    </row>
    <row r="307" customFormat="false" ht="15" hidden="false" customHeight="true" outlineLevel="0" collapsed="false">
      <c r="A307" s="19"/>
      <c r="B307" s="19"/>
      <c r="C307" s="27" t="str">
        <f aca="false">IF(B307="","",IFERROR(INDEX(Mapping!$C$5:$C$44,MATCH(B307,Mapping!$A$5:$A$44,0)),"⚠ Unknown code"))</f>
        <v/>
      </c>
      <c r="D307" s="19"/>
      <c r="E307" s="28"/>
      <c r="F307" s="28"/>
      <c r="G307" s="28"/>
      <c r="H307" s="28"/>
      <c r="I307" s="22" t="n">
        <f aca="false">N(E307)-N(F307)</f>
        <v>0</v>
      </c>
      <c r="J307" s="22" t="n">
        <f aca="false">N(G307)-N(H307)</f>
        <v>0</v>
      </c>
    </row>
    <row r="308" customFormat="false" ht="15" hidden="false" customHeight="true" outlineLevel="0" collapsed="false">
      <c r="A308" s="19"/>
      <c r="B308" s="19"/>
      <c r="C308" s="27" t="str">
        <f aca="false">IF(B308="","",IFERROR(INDEX(Mapping!$C$5:$C$44,MATCH(B308,Mapping!$A$5:$A$44,0)),"⚠ Unknown code"))</f>
        <v/>
      </c>
      <c r="D308" s="19"/>
      <c r="E308" s="28"/>
      <c r="F308" s="28"/>
      <c r="G308" s="28"/>
      <c r="H308" s="28"/>
      <c r="I308" s="22" t="n">
        <f aca="false">N(E308)-N(F308)</f>
        <v>0</v>
      </c>
      <c r="J308" s="22" t="n">
        <f aca="false">N(G308)-N(H308)</f>
        <v>0</v>
      </c>
    </row>
    <row r="309" customFormat="false" ht="15" hidden="false" customHeight="true" outlineLevel="0" collapsed="false">
      <c r="A309" s="19"/>
      <c r="B309" s="19"/>
      <c r="C309" s="27" t="str">
        <f aca="false">IF(B309="","",IFERROR(INDEX(Mapping!$C$5:$C$44,MATCH(B309,Mapping!$A$5:$A$44,0)),"⚠ Unknown code"))</f>
        <v/>
      </c>
      <c r="D309" s="19"/>
      <c r="E309" s="28"/>
      <c r="F309" s="28"/>
      <c r="G309" s="28"/>
      <c r="H309" s="28"/>
      <c r="I309" s="22" t="n">
        <f aca="false">N(E309)-N(F309)</f>
        <v>0</v>
      </c>
      <c r="J309" s="22" t="n">
        <f aca="false">N(G309)-N(H309)</f>
        <v>0</v>
      </c>
    </row>
    <row r="310" customFormat="false" ht="15" hidden="false" customHeight="true" outlineLevel="0" collapsed="false">
      <c r="A310" s="19"/>
      <c r="B310" s="19"/>
      <c r="C310" s="27" t="str">
        <f aca="false">IF(B310="","",IFERROR(INDEX(Mapping!$C$5:$C$44,MATCH(B310,Mapping!$A$5:$A$44,0)),"⚠ Unknown code"))</f>
        <v/>
      </c>
      <c r="D310" s="19"/>
      <c r="E310" s="28"/>
      <c r="F310" s="28"/>
      <c r="G310" s="28"/>
      <c r="H310" s="28"/>
      <c r="I310" s="22" t="n">
        <f aca="false">N(E310)-N(F310)</f>
        <v>0</v>
      </c>
      <c r="J310" s="22" t="n">
        <f aca="false">N(G310)-N(H310)</f>
        <v>0</v>
      </c>
    </row>
    <row r="311" customFormat="false" ht="15" hidden="false" customHeight="true" outlineLevel="0" collapsed="false">
      <c r="A311" s="19"/>
      <c r="B311" s="19"/>
      <c r="C311" s="27" t="str">
        <f aca="false">IF(B311="","",IFERROR(INDEX(Mapping!$C$5:$C$44,MATCH(B311,Mapping!$A$5:$A$44,0)),"⚠ Unknown code"))</f>
        <v/>
      </c>
      <c r="D311" s="19"/>
      <c r="E311" s="28"/>
      <c r="F311" s="28"/>
      <c r="G311" s="28"/>
      <c r="H311" s="28"/>
      <c r="I311" s="22" t="n">
        <f aca="false">N(E311)-N(F311)</f>
        <v>0</v>
      </c>
      <c r="J311" s="22" t="n">
        <f aca="false">N(G311)-N(H311)</f>
        <v>0</v>
      </c>
    </row>
    <row r="312" customFormat="false" ht="15" hidden="false" customHeight="true" outlineLevel="0" collapsed="false">
      <c r="A312" s="19"/>
      <c r="B312" s="19"/>
      <c r="C312" s="27" t="str">
        <f aca="false">IF(B312="","",IFERROR(INDEX(Mapping!$C$5:$C$44,MATCH(B312,Mapping!$A$5:$A$44,0)),"⚠ Unknown code"))</f>
        <v/>
      </c>
      <c r="D312" s="19"/>
      <c r="E312" s="28"/>
      <c r="F312" s="28"/>
      <c r="G312" s="28"/>
      <c r="H312" s="28"/>
      <c r="I312" s="22" t="n">
        <f aca="false">N(E312)-N(F312)</f>
        <v>0</v>
      </c>
      <c r="J312" s="22" t="n">
        <f aca="false">N(G312)-N(H312)</f>
        <v>0</v>
      </c>
    </row>
    <row r="313" customFormat="false" ht="15" hidden="false" customHeight="true" outlineLevel="0" collapsed="false">
      <c r="A313" s="19"/>
      <c r="B313" s="19"/>
      <c r="C313" s="27" t="str">
        <f aca="false">IF(B313="","",IFERROR(INDEX(Mapping!$C$5:$C$44,MATCH(B313,Mapping!$A$5:$A$44,0)),"⚠ Unknown code"))</f>
        <v/>
      </c>
      <c r="D313" s="19"/>
      <c r="E313" s="28"/>
      <c r="F313" s="28"/>
      <c r="G313" s="28"/>
      <c r="H313" s="28"/>
      <c r="I313" s="22" t="n">
        <f aca="false">N(E313)-N(F313)</f>
        <v>0</v>
      </c>
      <c r="J313" s="22" t="n">
        <f aca="false">N(G313)-N(H313)</f>
        <v>0</v>
      </c>
    </row>
    <row r="314" customFormat="false" ht="15" hidden="false" customHeight="true" outlineLevel="0" collapsed="false">
      <c r="A314" s="19"/>
      <c r="B314" s="19"/>
      <c r="C314" s="27" t="str">
        <f aca="false">IF(B314="","",IFERROR(INDEX(Mapping!$C$5:$C$44,MATCH(B314,Mapping!$A$5:$A$44,0)),"⚠ Unknown code"))</f>
        <v/>
      </c>
      <c r="D314" s="19"/>
      <c r="E314" s="28"/>
      <c r="F314" s="28"/>
      <c r="G314" s="28"/>
      <c r="H314" s="28"/>
      <c r="I314" s="22" t="n">
        <f aca="false">N(E314)-N(F314)</f>
        <v>0</v>
      </c>
      <c r="J314" s="22" t="n">
        <f aca="false">N(G314)-N(H314)</f>
        <v>0</v>
      </c>
    </row>
  </sheetData>
  <mergeCells count="8">
    <mergeCell ref="B4:C4"/>
    <mergeCell ref="B5:C5"/>
    <mergeCell ref="B6:C6"/>
    <mergeCell ref="B7:C7"/>
    <mergeCell ref="B8:C8"/>
    <mergeCell ref="B9:C9"/>
    <mergeCell ref="B10:C10"/>
    <mergeCell ref="B11:C11"/>
  </mergeCells>
  <conditionalFormatting sqref="F7:G8">
    <cfRule type="expression" priority="2" aboveAverage="0" equalAverage="0" bottom="0" percent="0" rank="0" text="" dxfId="0">
      <formula>ROUND(F7,2)&lt;&gt;0</formula>
    </cfRule>
  </conditionalFormatting>
  <dataValidations count="2">
    <dataValidation allowBlank="true" errorStyle="stop" operator="between" prompt="Schedule III mapping code" promptTitle="Select" showDropDown="false" showErrorMessage="false" showInputMessage="true" sqref="B15:B314" type="list">
      <formula1>Mapping!$A$5:$A$44</formula1>
      <formula2>0</formula2>
    </dataValidation>
    <dataValidation allowBlank="true" errorStyle="stop" operator="between" showDropDown="false" showErrorMessage="false" showInputMessage="false" sqref="D15:D314" type="list">
      <formula1>Mapping!$G$5:$G$69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E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62"/>
    <col collapsed="false" customWidth="true" hidden="false" outlineLevel="0" max="3" min="3" style="1" width="8"/>
    <col collapsed="false" customWidth="true" hidden="false" outlineLevel="0" max="5" min="4" style="1" width="17"/>
  </cols>
  <sheetData>
    <row r="1" customFormat="false" ht="17.25" hidden="false" customHeight="true" outlineLevel="0" collapsed="false">
      <c r="A1" s="29" t="str">
        <f aca="false">'Trial Balance'!$B$4</f>
        <v>XYZ Manufacturing Private Limited</v>
      </c>
    </row>
    <row r="2" customFormat="false" ht="15" hidden="false" customHeight="true" outlineLevel="0" collapsed="false">
      <c r="A2" s="6" t="str">
        <f aca="false">"Balance Sheet as at "&amp;TEXT('Trial Balance'!$B$6,"dd mmmm yyyy")</f>
        <v>Balance Sheet as at 31 March 2026</v>
      </c>
    </row>
    <row r="3" customFormat="false" ht="15" hidden="false" customHeight="true" outlineLevel="0" collapsed="false">
      <c r="A3" s="3" t="str">
        <f aca="false">"CIN: "&amp;'Trial Balance'!$B$5&amp;"   |   Amounts "&amp;'Trial Balance'!$B$8</f>
        <v>CIN: U00000CG2015PTC000000   |   Amounts ₹ in Lakhs</v>
      </c>
    </row>
    <row r="5" customFormat="false" ht="30" hidden="false" customHeight="true" outlineLevel="0" collapsed="false">
      <c r="A5" s="15"/>
      <c r="B5" s="16" t="s">
        <v>262</v>
      </c>
      <c r="C5" s="16" t="s">
        <v>263</v>
      </c>
      <c r="D5" s="16" t="str">
        <f aca="false">"As at "&amp;TEXT('Trial Balance'!$B$6,"dd-mmm-yy")</f>
        <v>As at 31-Mar-26</v>
      </c>
      <c r="E5" s="16" t="str">
        <f aca="false">"As at "&amp;TEXT('Trial Balance'!$B$7,"dd-mmm-yy")</f>
        <v>As at 31-Mar-25</v>
      </c>
    </row>
    <row r="6" customFormat="false" ht="15" hidden="false" customHeight="true" outlineLevel="0" collapsed="false">
      <c r="A6" s="4" t="s">
        <v>264</v>
      </c>
      <c r="B6" s="4" t="s">
        <v>265</v>
      </c>
    </row>
    <row r="7" customFormat="false" ht="15" hidden="false" customHeight="true" outlineLevel="0" collapsed="false">
      <c r="A7" s="4" t="s">
        <v>266</v>
      </c>
      <c r="B7" s="30" t="s">
        <v>267</v>
      </c>
    </row>
    <row r="8" customFormat="false" ht="15" hidden="false" customHeight="true" outlineLevel="0" collapsed="false">
      <c r="B8" s="31" t="s">
        <v>268</v>
      </c>
      <c r="D8" s="32" t="n">
        <f aca="false">-SUMIF('Trial Balance'!$B$15:$B$314,"EQ-SC",'Trial Balance'!$I$15:$I$314)</f>
        <v>500</v>
      </c>
      <c r="E8" s="32" t="n">
        <f aca="false">-SUMIF('Trial Balance'!$B$15:$B$314,"EQ-SC",'Trial Balance'!$J$15:$J$314)</f>
        <v>500</v>
      </c>
    </row>
    <row r="9" customFormat="false" ht="15" hidden="false" customHeight="true" outlineLevel="0" collapsed="false">
      <c r="B9" s="31" t="s">
        <v>269</v>
      </c>
      <c r="D9" s="32" t="n">
        <f aca="false">-SUMIF('Trial Balance'!$B$15:$B$314,"EQ-RS",'Trial Balance'!$I$15:$I$314)+'Profit &amp; Loss'!D26</f>
        <v>1868</v>
      </c>
      <c r="E9" s="32" t="n">
        <f aca="false">-SUMIF('Trial Balance'!$B$15:$B$314,"EQ-RS",'Trial Balance'!$J$15:$J$314)+'Profit &amp; Loss'!E26</f>
        <v>1207</v>
      </c>
    </row>
    <row r="10" customFormat="false" ht="15" hidden="false" customHeight="true" outlineLevel="0" collapsed="false">
      <c r="B10" s="31" t="s">
        <v>270</v>
      </c>
      <c r="D10" s="32" t="n">
        <f aca="false">-SUMIF('Trial Balance'!$B$15:$B$314,"EQ-SW",'Trial Balance'!$I$15:$I$314)</f>
        <v>-0</v>
      </c>
      <c r="E10" s="32" t="n">
        <f aca="false">-SUMIF('Trial Balance'!$B$15:$B$314,"EQ-SW",'Trial Balance'!$J$15:$J$314)</f>
        <v>-0</v>
      </c>
    </row>
    <row r="11" customFormat="false" ht="15" hidden="false" customHeight="true" outlineLevel="0" collapsed="false">
      <c r="B11" s="3"/>
      <c r="D11" s="33" t="n">
        <f aca="false">SUM(D8:D10)</f>
        <v>2368</v>
      </c>
      <c r="E11" s="33" t="n">
        <f aca="false">SUM(E8:E10)</f>
        <v>1707</v>
      </c>
    </row>
    <row r="12" customFormat="false" ht="15" hidden="false" customHeight="true" outlineLevel="0" collapsed="false">
      <c r="A12" s="4" t="s">
        <v>271</v>
      </c>
      <c r="B12" s="30" t="s">
        <v>75</v>
      </c>
    </row>
    <row r="13" customFormat="false" ht="15" hidden="false" customHeight="true" outlineLevel="0" collapsed="false">
      <c r="B13" s="31" t="s">
        <v>75</v>
      </c>
      <c r="D13" s="32" t="n">
        <f aca="false">-SUMIF('Trial Balance'!$B$15:$B$314,"EQ-SAM",'Trial Balance'!$I$15:$I$314)</f>
        <v>-0</v>
      </c>
      <c r="E13" s="32" t="n">
        <f aca="false">-SUMIF('Trial Balance'!$B$15:$B$314,"EQ-SAM",'Trial Balance'!$J$15:$J$314)</f>
        <v>-0</v>
      </c>
    </row>
    <row r="14" customFormat="false" ht="15" hidden="false" customHeight="true" outlineLevel="0" collapsed="false">
      <c r="A14" s="4" t="s">
        <v>272</v>
      </c>
      <c r="B14" s="30" t="s">
        <v>273</v>
      </c>
    </row>
    <row r="15" customFormat="false" ht="15" hidden="false" customHeight="true" outlineLevel="0" collapsed="false">
      <c r="B15" s="31" t="s">
        <v>274</v>
      </c>
      <c r="D15" s="32" t="n">
        <f aca="false">-SUMIF('Trial Balance'!$B$15:$B$314,"NCL-LTB",'Trial Balance'!$I$15:$I$314)</f>
        <v>440</v>
      </c>
      <c r="E15" s="32" t="n">
        <f aca="false">-SUMIF('Trial Balance'!$B$15:$B$314,"NCL-LTB",'Trial Balance'!$J$15:$J$314)</f>
        <v>535</v>
      </c>
    </row>
    <row r="16" customFormat="false" ht="15" hidden="false" customHeight="true" outlineLevel="0" collapsed="false">
      <c r="B16" s="31" t="s">
        <v>275</v>
      </c>
      <c r="D16" s="32" t="n">
        <f aca="false">-SUMIF('Trial Balance'!$B$15:$B$314,"NCL-DTL",'Trial Balance'!$I$15:$I$314)</f>
        <v>45</v>
      </c>
      <c r="E16" s="32" t="n">
        <f aca="false">-SUMIF('Trial Balance'!$B$15:$B$314,"NCL-DTL",'Trial Balance'!$J$15:$J$314)</f>
        <v>40</v>
      </c>
    </row>
    <row r="17" customFormat="false" ht="15" hidden="false" customHeight="true" outlineLevel="0" collapsed="false">
      <c r="B17" s="31" t="s">
        <v>276</v>
      </c>
      <c r="D17" s="32" t="n">
        <f aca="false">-SUMIF('Trial Balance'!$B$15:$B$314,"NCL-OLT",'Trial Balance'!$I$15:$I$314)</f>
        <v>-0</v>
      </c>
      <c r="E17" s="32" t="n">
        <f aca="false">-SUMIF('Trial Balance'!$B$15:$B$314,"NCL-OLT",'Trial Balance'!$J$15:$J$314)</f>
        <v>-0</v>
      </c>
    </row>
    <row r="18" customFormat="false" ht="15" hidden="false" customHeight="true" outlineLevel="0" collapsed="false">
      <c r="B18" s="31" t="s">
        <v>277</v>
      </c>
      <c r="D18" s="32" t="n">
        <f aca="false">-SUMIF('Trial Balance'!$B$15:$B$314,"NCL-LTP",'Trial Balance'!$I$15:$I$314)</f>
        <v>34</v>
      </c>
      <c r="E18" s="32" t="n">
        <f aca="false">-SUMIF('Trial Balance'!$B$15:$B$314,"NCL-LTP",'Trial Balance'!$J$15:$J$314)</f>
        <v>30</v>
      </c>
    </row>
    <row r="19" customFormat="false" ht="15" hidden="false" customHeight="true" outlineLevel="0" collapsed="false">
      <c r="B19" s="3"/>
      <c r="D19" s="33" t="n">
        <f aca="false">SUM(D15:D18)</f>
        <v>519</v>
      </c>
      <c r="E19" s="33" t="n">
        <f aca="false">SUM(E15:E18)</f>
        <v>605</v>
      </c>
    </row>
    <row r="20" customFormat="false" ht="15" hidden="false" customHeight="true" outlineLevel="0" collapsed="false">
      <c r="A20" s="4" t="s">
        <v>278</v>
      </c>
      <c r="B20" s="30" t="s">
        <v>279</v>
      </c>
    </row>
    <row r="21" customFormat="false" ht="15" hidden="false" customHeight="true" outlineLevel="0" collapsed="false">
      <c r="B21" s="31" t="s">
        <v>280</v>
      </c>
      <c r="D21" s="32" t="n">
        <f aca="false">-SUMIF('Trial Balance'!$B$15:$B$314,"CL-STB",'Trial Balance'!$I$15:$I$314)</f>
        <v>180</v>
      </c>
      <c r="E21" s="32" t="n">
        <f aca="false">-SUMIF('Trial Balance'!$B$15:$B$314,"CL-STB",'Trial Balance'!$J$15:$J$314)</f>
        <v>150</v>
      </c>
    </row>
    <row r="22" customFormat="false" ht="15" hidden="false" customHeight="true" outlineLevel="0" collapsed="false">
      <c r="B22" s="34" t="s">
        <v>281</v>
      </c>
    </row>
    <row r="23" customFormat="false" ht="15" hidden="false" customHeight="true" outlineLevel="0" collapsed="false">
      <c r="B23" s="35" t="s">
        <v>282</v>
      </c>
      <c r="D23" s="32" t="n">
        <f aca="false">-SUMIF('Trial Balance'!$B$15:$B$314,"CL-TPM",'Trial Balance'!$I$15:$I$314)</f>
        <v>90</v>
      </c>
      <c r="E23" s="32" t="n">
        <f aca="false">-SUMIF('Trial Balance'!$B$15:$B$314,"CL-TPM",'Trial Balance'!$J$15:$J$314)</f>
        <v>70</v>
      </c>
    </row>
    <row r="24" customFormat="false" ht="15" hidden="false" customHeight="true" outlineLevel="0" collapsed="false">
      <c r="B24" s="35" t="s">
        <v>283</v>
      </c>
      <c r="D24" s="32" t="n">
        <f aca="false">-SUMIF('Trial Balance'!$B$15:$B$314,"CL-TPO",'Trial Balance'!$I$15:$I$314)</f>
        <v>320</v>
      </c>
      <c r="E24" s="32" t="n">
        <f aca="false">-SUMIF('Trial Balance'!$B$15:$B$314,"CL-TPO",'Trial Balance'!$J$15:$J$314)</f>
        <v>300</v>
      </c>
    </row>
    <row r="25" customFormat="false" ht="15" hidden="false" customHeight="true" outlineLevel="0" collapsed="false">
      <c r="B25" s="31" t="s">
        <v>284</v>
      </c>
      <c r="D25" s="32" t="n">
        <f aca="false">-SUMIF('Trial Balance'!$B$15:$B$314,"CL-OCL",'Trial Balance'!$I$15:$I$314)</f>
        <v>105</v>
      </c>
      <c r="E25" s="32" t="n">
        <f aca="false">-SUMIF('Trial Balance'!$B$15:$B$314,"CL-OCL",'Trial Balance'!$J$15:$J$314)</f>
        <v>95</v>
      </c>
    </row>
    <row r="26" customFormat="false" ht="15" hidden="false" customHeight="true" outlineLevel="0" collapsed="false">
      <c r="B26" s="31" t="s">
        <v>285</v>
      </c>
      <c r="D26" s="32" t="n">
        <f aca="false">-SUMIF('Trial Balance'!$B$15:$B$314,"CL-STP",'Trial Balance'!$I$15:$I$314)</f>
        <v>63</v>
      </c>
      <c r="E26" s="32" t="n">
        <f aca="false">-SUMIF('Trial Balance'!$B$15:$B$314,"CL-STP",'Trial Balance'!$J$15:$J$314)</f>
        <v>55</v>
      </c>
    </row>
    <row r="27" customFormat="false" ht="15" hidden="false" customHeight="true" outlineLevel="0" collapsed="false">
      <c r="B27" s="3"/>
      <c r="D27" s="33" t="n">
        <f aca="false">SUM(D21:D26)</f>
        <v>758</v>
      </c>
      <c r="E27" s="33" t="n">
        <f aca="false">SUM(E21:E26)</f>
        <v>670</v>
      </c>
    </row>
    <row r="28" customFormat="false" ht="15" hidden="false" customHeight="true" outlineLevel="0" collapsed="false">
      <c r="A28" s="36"/>
      <c r="B28" s="37" t="s">
        <v>286</v>
      </c>
      <c r="C28" s="36"/>
      <c r="D28" s="38" t="n">
        <f aca="false">D11+D13+D19+D27</f>
        <v>3645</v>
      </c>
      <c r="E28" s="38" t="n">
        <f aca="false">E11+E13+E19+E27</f>
        <v>2982</v>
      </c>
    </row>
    <row r="30" customFormat="false" ht="15" hidden="false" customHeight="true" outlineLevel="0" collapsed="false">
      <c r="A30" s="4" t="s">
        <v>287</v>
      </c>
      <c r="B30" s="4" t="s">
        <v>288</v>
      </c>
    </row>
    <row r="31" customFormat="false" ht="15" hidden="false" customHeight="true" outlineLevel="0" collapsed="false">
      <c r="A31" s="4" t="s">
        <v>266</v>
      </c>
      <c r="B31" s="30" t="s">
        <v>289</v>
      </c>
    </row>
    <row r="32" customFormat="false" ht="15" hidden="false" customHeight="true" outlineLevel="0" collapsed="false">
      <c r="B32" s="34" t="s">
        <v>290</v>
      </c>
    </row>
    <row r="33" customFormat="false" ht="15" hidden="false" customHeight="true" outlineLevel="0" collapsed="false">
      <c r="B33" s="35" t="s">
        <v>291</v>
      </c>
      <c r="D33" s="32" t="n">
        <f aca="false">SUMIF('Trial Balance'!$B$15:$B$314,"NCA-PPE",'Trial Balance'!$I$15:$I$314)</f>
        <v>1255</v>
      </c>
      <c r="E33" s="32" t="n">
        <f aca="false">SUMIF('Trial Balance'!$B$15:$B$314,"NCA-PPE",'Trial Balance'!$J$15:$J$314)</f>
        <v>1225</v>
      </c>
    </row>
    <row r="34" customFormat="false" ht="15" hidden="false" customHeight="true" outlineLevel="0" collapsed="false">
      <c r="B34" s="35" t="s">
        <v>292</v>
      </c>
      <c r="D34" s="32" t="n">
        <f aca="false">SUMIF('Trial Balance'!$B$15:$B$314,"NCA-INT",'Trial Balance'!$I$15:$I$314)</f>
        <v>18</v>
      </c>
      <c r="E34" s="32" t="n">
        <f aca="false">SUMIF('Trial Balance'!$B$15:$B$314,"NCA-INT",'Trial Balance'!$J$15:$J$314)</f>
        <v>22</v>
      </c>
    </row>
    <row r="35" customFormat="false" ht="15" hidden="false" customHeight="true" outlineLevel="0" collapsed="false">
      <c r="B35" s="35" t="s">
        <v>293</v>
      </c>
      <c r="D35" s="32" t="n">
        <f aca="false">SUMIF('Trial Balance'!$B$15:$B$314,"NCA-CWIP",'Trial Balance'!$I$15:$I$314)</f>
        <v>60</v>
      </c>
      <c r="E35" s="32" t="n">
        <f aca="false">SUMIF('Trial Balance'!$B$15:$B$314,"NCA-CWIP",'Trial Balance'!$J$15:$J$314)</f>
        <v>0</v>
      </c>
    </row>
    <row r="36" customFormat="false" ht="15" hidden="false" customHeight="true" outlineLevel="0" collapsed="false">
      <c r="B36" s="35" t="s">
        <v>294</v>
      </c>
      <c r="D36" s="32" t="n">
        <f aca="false">SUMIF('Trial Balance'!$B$15:$B$314,"NCA-IAUD",'Trial Balance'!$I$15:$I$314)</f>
        <v>0</v>
      </c>
      <c r="E36" s="32" t="n">
        <f aca="false">SUMIF('Trial Balance'!$B$15:$B$314,"NCA-IAUD",'Trial Balance'!$J$15:$J$314)</f>
        <v>0</v>
      </c>
    </row>
    <row r="37" customFormat="false" ht="15" hidden="false" customHeight="true" outlineLevel="0" collapsed="false">
      <c r="B37" s="31" t="s">
        <v>295</v>
      </c>
      <c r="D37" s="32" t="n">
        <f aca="false">SUMIF('Trial Balance'!$B$15:$B$314,"NCA-NCI",'Trial Balance'!$I$15:$I$314)</f>
        <v>100</v>
      </c>
      <c r="E37" s="32" t="n">
        <f aca="false">SUMIF('Trial Balance'!$B$15:$B$314,"NCA-NCI",'Trial Balance'!$J$15:$J$314)</f>
        <v>100</v>
      </c>
    </row>
    <row r="38" customFormat="false" ht="15" hidden="false" customHeight="true" outlineLevel="0" collapsed="false">
      <c r="B38" s="31" t="s">
        <v>296</v>
      </c>
      <c r="D38" s="32" t="n">
        <f aca="false">SUMIF('Trial Balance'!$B$15:$B$314,"NCA-DTA",'Trial Balance'!$I$15:$I$314)</f>
        <v>0</v>
      </c>
      <c r="E38" s="32" t="n">
        <f aca="false">SUMIF('Trial Balance'!$B$15:$B$314,"NCA-DTA",'Trial Balance'!$J$15:$J$314)</f>
        <v>0</v>
      </c>
    </row>
    <row r="39" customFormat="false" ht="15" hidden="false" customHeight="true" outlineLevel="0" collapsed="false">
      <c r="B39" s="31" t="s">
        <v>297</v>
      </c>
      <c r="D39" s="32" t="n">
        <f aca="false">SUMIF('Trial Balance'!$B$15:$B$314,"NCA-LTLA",'Trial Balance'!$I$15:$I$314)</f>
        <v>55</v>
      </c>
      <c r="E39" s="32" t="n">
        <f aca="false">SUMIF('Trial Balance'!$B$15:$B$314,"NCA-LTLA",'Trial Balance'!$J$15:$J$314)</f>
        <v>45</v>
      </c>
    </row>
    <row r="40" customFormat="false" ht="15" hidden="false" customHeight="true" outlineLevel="0" collapsed="false">
      <c r="B40" s="31" t="s">
        <v>298</v>
      </c>
      <c r="D40" s="32" t="n">
        <f aca="false">SUMIF('Trial Balance'!$B$15:$B$314,"NCA-ONCA",'Trial Balance'!$I$15:$I$314)</f>
        <v>0</v>
      </c>
      <c r="E40" s="32" t="n">
        <f aca="false">SUMIF('Trial Balance'!$B$15:$B$314,"NCA-ONCA",'Trial Balance'!$J$15:$J$314)</f>
        <v>0</v>
      </c>
    </row>
    <row r="41" customFormat="false" ht="15" hidden="false" customHeight="true" outlineLevel="0" collapsed="false">
      <c r="B41" s="3"/>
      <c r="D41" s="33" t="n">
        <f aca="false">SUM(D32:D40)</f>
        <v>1488</v>
      </c>
      <c r="E41" s="33" t="n">
        <f aca="false">SUM(E32:E40)</f>
        <v>1392</v>
      </c>
    </row>
    <row r="42" customFormat="false" ht="15" hidden="false" customHeight="true" outlineLevel="0" collapsed="false">
      <c r="A42" s="4" t="s">
        <v>271</v>
      </c>
      <c r="B42" s="30" t="s">
        <v>299</v>
      </c>
    </row>
    <row r="43" customFormat="false" ht="15" hidden="false" customHeight="true" outlineLevel="0" collapsed="false">
      <c r="B43" s="31" t="s">
        <v>300</v>
      </c>
      <c r="D43" s="32" t="n">
        <f aca="false">SUMIF('Trial Balance'!$B$15:$B$314,"CA-CI",'Trial Balance'!$I$15:$I$314)</f>
        <v>0</v>
      </c>
      <c r="E43" s="32" t="n">
        <f aca="false">SUMIF('Trial Balance'!$B$15:$B$314,"CA-CI",'Trial Balance'!$J$15:$J$314)</f>
        <v>0</v>
      </c>
    </row>
    <row r="44" customFormat="false" ht="15" hidden="false" customHeight="true" outlineLevel="0" collapsed="false">
      <c r="B44" s="31" t="s">
        <v>301</v>
      </c>
      <c r="D44" s="32" t="n">
        <f aca="false">SUMIF('Trial Balance'!$B$15:$B$314,"CA-INV",'Trial Balance'!$I$15:$I$314)</f>
        <v>370</v>
      </c>
      <c r="E44" s="32" t="n">
        <f aca="false">SUMIF('Trial Balance'!$B$15:$B$314,"CA-INV",'Trial Balance'!$J$15:$J$314)</f>
        <v>330</v>
      </c>
    </row>
    <row r="45" customFormat="false" ht="15" hidden="false" customHeight="true" outlineLevel="0" collapsed="false">
      <c r="B45" s="31" t="s">
        <v>302</v>
      </c>
      <c r="D45" s="32" t="n">
        <f aca="false">SUMIF('Trial Balance'!$B$15:$B$314,"CA-TR",'Trial Balance'!$I$15:$I$314)</f>
        <v>480</v>
      </c>
      <c r="E45" s="32" t="n">
        <f aca="false">SUMIF('Trial Balance'!$B$15:$B$314,"CA-TR",'Trial Balance'!$J$15:$J$314)</f>
        <v>420</v>
      </c>
    </row>
    <row r="46" customFormat="false" ht="15" hidden="false" customHeight="true" outlineLevel="0" collapsed="false">
      <c r="B46" s="31" t="s">
        <v>303</v>
      </c>
      <c r="D46" s="32" t="n">
        <f aca="false">SUMIF('Trial Balance'!$B$15:$B$314,"CA-CCE",'Trial Balance'!$I$15:$I$314)</f>
        <v>1240</v>
      </c>
      <c r="E46" s="32" t="n">
        <f aca="false">SUMIF('Trial Balance'!$B$15:$B$314,"CA-CCE",'Trial Balance'!$J$15:$J$314)</f>
        <v>782</v>
      </c>
    </row>
    <row r="47" customFormat="false" ht="15" hidden="false" customHeight="true" outlineLevel="0" collapsed="false">
      <c r="B47" s="31" t="s">
        <v>304</v>
      </c>
      <c r="D47" s="32" t="n">
        <f aca="false">SUMIF('Trial Balance'!$B$15:$B$314,"CA-STLA",'Trial Balance'!$I$15:$I$314)</f>
        <v>25</v>
      </c>
      <c r="E47" s="32" t="n">
        <f aca="false">SUMIF('Trial Balance'!$B$15:$B$314,"CA-STLA",'Trial Balance'!$J$15:$J$314)</f>
        <v>20</v>
      </c>
    </row>
    <row r="48" customFormat="false" ht="15" hidden="false" customHeight="true" outlineLevel="0" collapsed="false">
      <c r="B48" s="31" t="s">
        <v>305</v>
      </c>
      <c r="D48" s="32" t="n">
        <f aca="false">SUMIF('Trial Balance'!$B$15:$B$314,"CA-OCA",'Trial Balance'!$I$15:$I$314)</f>
        <v>42</v>
      </c>
      <c r="E48" s="32" t="n">
        <f aca="false">SUMIF('Trial Balance'!$B$15:$B$314,"CA-OCA",'Trial Balance'!$J$15:$J$314)</f>
        <v>38</v>
      </c>
    </row>
    <row r="49" customFormat="false" ht="15" hidden="false" customHeight="true" outlineLevel="0" collapsed="false">
      <c r="B49" s="3"/>
      <c r="D49" s="33" t="n">
        <f aca="false">SUM(D43:D48)</f>
        <v>2157</v>
      </c>
      <c r="E49" s="33" t="n">
        <f aca="false">SUM(E43:E48)</f>
        <v>1590</v>
      </c>
    </row>
    <row r="50" customFormat="false" ht="15" hidden="false" customHeight="true" outlineLevel="0" collapsed="false">
      <c r="A50" s="36"/>
      <c r="B50" s="37" t="s">
        <v>286</v>
      </c>
      <c r="C50" s="36"/>
      <c r="D50" s="38" t="n">
        <f aca="false">D41+D49</f>
        <v>3645</v>
      </c>
      <c r="E50" s="38" t="n">
        <f aca="false">E41+E49</f>
        <v>2982</v>
      </c>
    </row>
    <row r="51" customFormat="false" ht="15" hidden="false" customHeight="true" outlineLevel="0" collapsed="false">
      <c r="B51" s="3" t="s">
        <v>306</v>
      </c>
      <c r="D51" s="22" t="n">
        <f aca="false">ROUND(D50-D28,2)</f>
        <v>0</v>
      </c>
      <c r="E51" s="22" t="n">
        <f aca="false">ROUND(E50-E28,2)</f>
        <v>0</v>
      </c>
    </row>
    <row r="53" customFormat="false" ht="15" hidden="false" customHeight="true" outlineLevel="0" collapsed="false">
      <c r="B53" s="3" t="s">
        <v>307</v>
      </c>
    </row>
    <row r="55" customFormat="false" ht="15" hidden="false" customHeight="true" outlineLevel="0" collapsed="false">
      <c r="B55" s="17" t="s">
        <v>308</v>
      </c>
      <c r="D55" s="17" t="str">
        <f aca="false">"For and on behalf of the Board of "&amp;'Trial Balance'!$B$4</f>
        <v>For and on behalf of the Board of XYZ Manufacturing Private Limited</v>
      </c>
    </row>
    <row r="58" customFormat="false" ht="15" hidden="false" customHeight="true" outlineLevel="0" collapsed="false">
      <c r="B58" s="17" t="s">
        <v>309</v>
      </c>
      <c r="D58" s="17" t="s">
        <v>310</v>
      </c>
    </row>
    <row r="59" customFormat="false" ht="15" hidden="false" customHeight="true" outlineLevel="0" collapsed="false">
      <c r="B59" s="17" t="s">
        <v>311</v>
      </c>
      <c r="D59" s="17" t="s">
        <v>310</v>
      </c>
    </row>
  </sheetData>
  <conditionalFormatting sqref="D51:E51">
    <cfRule type="expression" priority="2" aboveAverage="0" equalAverage="0" bottom="0" percent="0" rank="0" text="" dxfId="0">
      <formula>ROUND(D51,2)&lt;&gt;0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62"/>
    <col collapsed="false" customWidth="true" hidden="false" outlineLevel="0" max="3" min="3" style="1" width="8"/>
    <col collapsed="false" customWidth="true" hidden="false" outlineLevel="0" max="5" min="4" style="1" width="17"/>
  </cols>
  <sheetData>
    <row r="1" customFormat="false" ht="17.25" hidden="false" customHeight="true" outlineLevel="0" collapsed="false">
      <c r="A1" s="29" t="str">
        <f aca="false">'Trial Balance'!$B$4</f>
        <v>XYZ Manufacturing Private Limited</v>
      </c>
    </row>
    <row r="2" customFormat="false" ht="15" hidden="false" customHeight="true" outlineLevel="0" collapsed="false">
      <c r="A2" s="6" t="str">
        <f aca="false">"Statement of Profit and Loss for the year ended "&amp;TEXT('Trial Balance'!$B$6,"dd mmmm yyyy")</f>
        <v>Statement of Profit and Loss for the year ended 31 March 2026</v>
      </c>
    </row>
    <row r="3" customFormat="false" ht="15" hidden="false" customHeight="true" outlineLevel="0" collapsed="false">
      <c r="A3" s="3" t="str">
        <f aca="false">"CIN: "&amp;'Trial Balance'!$B$5&amp;"   |   Amounts "&amp;'Trial Balance'!$B$8</f>
        <v>CIN: U00000CG2015PTC000000   |   Amounts ₹ in Lakhs</v>
      </c>
    </row>
    <row r="5" customFormat="false" ht="30" hidden="false" customHeight="true" outlineLevel="0" collapsed="false">
      <c r="A5" s="15"/>
      <c r="B5" s="16" t="s">
        <v>262</v>
      </c>
      <c r="C5" s="16" t="s">
        <v>263</v>
      </c>
      <c r="D5" s="16" t="str">
        <f aca="false">"Year ended "&amp;TEXT('Trial Balance'!$B$6,"dd-mmm-yy")</f>
        <v>Year ended 31-Mar-26</v>
      </c>
      <c r="E5" s="16" t="str">
        <f aca="false">"Year ended "&amp;TEXT('Trial Balance'!$B$7,"dd-mmm-yy")</f>
        <v>Year ended 31-Mar-25</v>
      </c>
    </row>
    <row r="6" customFormat="false" ht="15" hidden="false" customHeight="true" outlineLevel="0" collapsed="false">
      <c r="A6" s="17" t="s">
        <v>312</v>
      </c>
      <c r="B6" s="39" t="s">
        <v>152</v>
      </c>
      <c r="D6" s="32" t="n">
        <f aca="false">-SUMIF('Trial Balance'!$B$15:$B$314,"PL-REV",'Trial Balance'!$I$15:$I$314)</f>
        <v>4500</v>
      </c>
      <c r="E6" s="32" t="n">
        <f aca="false">-SUMIF('Trial Balance'!$B$15:$B$314,"PL-REV",'Trial Balance'!$J$15:$J$314)</f>
        <v>4050</v>
      </c>
    </row>
    <row r="7" customFormat="false" ht="15" hidden="false" customHeight="true" outlineLevel="0" collapsed="false">
      <c r="A7" s="17" t="s">
        <v>313</v>
      </c>
      <c r="B7" s="39" t="s">
        <v>154</v>
      </c>
      <c r="D7" s="32" t="n">
        <f aca="false">-SUMIF('Trial Balance'!$B$15:$B$314,"PL-OI",'Trial Balance'!$I$15:$I$314)</f>
        <v>12</v>
      </c>
      <c r="E7" s="32" t="n">
        <f aca="false">-SUMIF('Trial Balance'!$B$15:$B$314,"PL-OI",'Trial Balance'!$J$15:$J$314)</f>
        <v>9</v>
      </c>
    </row>
    <row r="8" customFormat="false" ht="15" hidden="false" customHeight="true" outlineLevel="0" collapsed="false">
      <c r="A8" s="4" t="s">
        <v>314</v>
      </c>
      <c r="B8" s="40" t="s">
        <v>315</v>
      </c>
      <c r="D8" s="41" t="n">
        <f aca="false">D6+D7</f>
        <v>4512</v>
      </c>
      <c r="E8" s="41" t="n">
        <f aca="false">E6+E7</f>
        <v>4059</v>
      </c>
    </row>
    <row r="9" customFormat="false" ht="15" hidden="false" customHeight="true" outlineLevel="0" collapsed="false">
      <c r="A9" s="4" t="s">
        <v>316</v>
      </c>
      <c r="B9" s="40" t="s">
        <v>317</v>
      </c>
    </row>
    <row r="10" customFormat="false" ht="15" hidden="false" customHeight="true" outlineLevel="0" collapsed="false">
      <c r="A10" s="17"/>
      <c r="B10" s="42" t="s">
        <v>157</v>
      </c>
      <c r="D10" s="32" t="n">
        <f aca="false">SUMIF('Trial Balance'!$B$15:$B$314,"PL-MAT",'Trial Balance'!$I$15:$I$314)</f>
        <v>2300</v>
      </c>
      <c r="E10" s="32" t="n">
        <f aca="false">SUMIF('Trial Balance'!$B$15:$B$314,"PL-MAT",'Trial Balance'!$J$15:$J$314)</f>
        <v>2100</v>
      </c>
    </row>
    <row r="11" customFormat="false" ht="15" hidden="false" customHeight="true" outlineLevel="0" collapsed="false">
      <c r="A11" s="17"/>
      <c r="B11" s="42" t="s">
        <v>160</v>
      </c>
      <c r="D11" s="32" t="n">
        <f aca="false">SUMIF('Trial Balance'!$B$15:$B$314,"PL-PUR",'Trial Balance'!$I$15:$I$314)</f>
        <v>300</v>
      </c>
      <c r="E11" s="32" t="n">
        <f aca="false">SUMIF('Trial Balance'!$B$15:$B$314,"PL-PUR",'Trial Balance'!$J$15:$J$314)</f>
        <v>260</v>
      </c>
    </row>
    <row r="12" customFormat="false" ht="23.25" hidden="false" customHeight="true" outlineLevel="0" collapsed="false">
      <c r="A12" s="17"/>
      <c r="B12" s="42" t="s">
        <v>318</v>
      </c>
      <c r="D12" s="32" t="n">
        <f aca="false">SUMIF('Trial Balance'!$B$15:$B$314,"PL-CHI",'Trial Balance'!$I$15:$I$314)</f>
        <v>-20</v>
      </c>
      <c r="E12" s="32" t="n">
        <f aca="false">SUMIF('Trial Balance'!$B$15:$B$314,"PL-CHI",'Trial Balance'!$J$15:$J$314)</f>
        <v>-15</v>
      </c>
    </row>
    <row r="13" customFormat="false" ht="15" hidden="false" customHeight="true" outlineLevel="0" collapsed="false">
      <c r="A13" s="17"/>
      <c r="B13" s="42" t="s">
        <v>165</v>
      </c>
      <c r="D13" s="32" t="n">
        <f aca="false">SUMIF('Trial Balance'!$B$15:$B$314,"PL-EMP",'Trial Balance'!$I$15:$I$314)</f>
        <v>585</v>
      </c>
      <c r="E13" s="32" t="n">
        <f aca="false">SUMIF('Trial Balance'!$B$15:$B$314,"PL-EMP",'Trial Balance'!$J$15:$J$314)</f>
        <v>528</v>
      </c>
    </row>
    <row r="14" customFormat="false" ht="15" hidden="false" customHeight="true" outlineLevel="0" collapsed="false">
      <c r="A14" s="17"/>
      <c r="B14" s="42" t="s">
        <v>167</v>
      </c>
      <c r="D14" s="32" t="n">
        <f aca="false">SUMIF('Trial Balance'!$B$15:$B$314,"PL-FIN",'Trial Balance'!$I$15:$I$314)</f>
        <v>63</v>
      </c>
      <c r="E14" s="32" t="n">
        <f aca="false">SUMIF('Trial Balance'!$B$15:$B$314,"PL-FIN",'Trial Balance'!$J$15:$J$314)</f>
        <v>67</v>
      </c>
    </row>
    <row r="15" customFormat="false" ht="15" hidden="false" customHeight="true" outlineLevel="0" collapsed="false">
      <c r="A15" s="17"/>
      <c r="B15" s="42" t="s">
        <v>170</v>
      </c>
      <c r="D15" s="32" t="n">
        <f aca="false">SUMIF('Trial Balance'!$B$15:$B$314,"PL-DEP",'Trial Balance'!$I$15:$I$314)</f>
        <v>110</v>
      </c>
      <c r="E15" s="32" t="n">
        <f aca="false">SUMIF('Trial Balance'!$B$15:$B$314,"PL-DEP",'Trial Balance'!$J$15:$J$314)</f>
        <v>100</v>
      </c>
    </row>
    <row r="16" customFormat="false" ht="15" hidden="false" customHeight="true" outlineLevel="0" collapsed="false">
      <c r="A16" s="17"/>
      <c r="B16" s="42" t="s">
        <v>172</v>
      </c>
      <c r="D16" s="32" t="n">
        <f aca="false">SUMIF('Trial Balance'!$B$15:$B$314,"PL-OTH",'Trial Balance'!$I$15:$I$314)</f>
        <v>338</v>
      </c>
      <c r="E16" s="32" t="n">
        <f aca="false">SUMIF('Trial Balance'!$B$15:$B$314,"PL-OTH",'Trial Balance'!$J$15:$J$314)</f>
        <v>308</v>
      </c>
    </row>
    <row r="17" customFormat="false" ht="15" hidden="false" customHeight="true" outlineLevel="0" collapsed="false">
      <c r="A17" s="4"/>
      <c r="B17" s="40" t="s">
        <v>319</v>
      </c>
      <c r="D17" s="41" t="n">
        <f aca="false">SUM(D10:D16)</f>
        <v>3676</v>
      </c>
      <c r="E17" s="41" t="n">
        <f aca="false">SUM(E10:E16)</f>
        <v>3348</v>
      </c>
    </row>
    <row r="18" customFormat="false" ht="15" hidden="false" customHeight="true" outlineLevel="0" collapsed="false">
      <c r="A18" s="4" t="s">
        <v>320</v>
      </c>
      <c r="B18" s="40" t="s">
        <v>321</v>
      </c>
      <c r="D18" s="43" t="n">
        <f aca="false">D8-D17</f>
        <v>836</v>
      </c>
      <c r="E18" s="43" t="n">
        <f aca="false">E8-E17</f>
        <v>711</v>
      </c>
    </row>
    <row r="19" customFormat="false" ht="15" hidden="false" customHeight="true" outlineLevel="0" collapsed="false">
      <c r="A19" s="17" t="s">
        <v>322</v>
      </c>
      <c r="B19" s="39" t="s">
        <v>323</v>
      </c>
      <c r="D19" s="32" t="n">
        <f aca="false">SUMIF('Trial Balance'!$B$15:$B$314,"PL-EXC",'Trial Balance'!$I$15:$I$314)</f>
        <v>0</v>
      </c>
      <c r="E19" s="32" t="n">
        <f aca="false">SUMIF('Trial Balance'!$B$15:$B$314,"PL-EXC",'Trial Balance'!$J$15:$J$314)</f>
        <v>0</v>
      </c>
    </row>
    <row r="20" customFormat="false" ht="15" hidden="false" customHeight="true" outlineLevel="0" collapsed="false">
      <c r="A20" s="4" t="s">
        <v>324</v>
      </c>
      <c r="B20" s="40" t="s">
        <v>325</v>
      </c>
      <c r="D20" s="43" t="n">
        <f aca="false">D18-D19</f>
        <v>836</v>
      </c>
      <c r="E20" s="43" t="n">
        <f aca="false">E18-E19</f>
        <v>711</v>
      </c>
    </row>
    <row r="21" customFormat="false" ht="15" hidden="false" customHeight="true" outlineLevel="0" collapsed="false">
      <c r="A21" s="17" t="s">
        <v>326</v>
      </c>
      <c r="B21" s="39" t="s">
        <v>327</v>
      </c>
      <c r="D21" s="32" t="n">
        <f aca="false">SUMIF('Trial Balance'!$B$15:$B$314,"PL-EXT",'Trial Balance'!$I$15:$I$314)</f>
        <v>0</v>
      </c>
      <c r="E21" s="32" t="n">
        <f aca="false">SUMIF('Trial Balance'!$B$15:$B$314,"PL-EXT",'Trial Balance'!$J$15:$J$314)</f>
        <v>0</v>
      </c>
    </row>
    <row r="22" customFormat="false" ht="15" hidden="false" customHeight="true" outlineLevel="0" collapsed="false">
      <c r="A22" s="4" t="s">
        <v>328</v>
      </c>
      <c r="B22" s="40" t="s">
        <v>329</v>
      </c>
      <c r="D22" s="41" t="n">
        <f aca="false">D20-D21</f>
        <v>836</v>
      </c>
      <c r="E22" s="41" t="n">
        <f aca="false">E20-E21</f>
        <v>711</v>
      </c>
    </row>
    <row r="23" customFormat="false" ht="15" hidden="false" customHeight="true" outlineLevel="0" collapsed="false">
      <c r="A23" s="4" t="s">
        <v>330</v>
      </c>
      <c r="B23" s="40" t="s">
        <v>331</v>
      </c>
    </row>
    <row r="24" customFormat="false" ht="15" hidden="false" customHeight="true" outlineLevel="0" collapsed="false">
      <c r="A24" s="17"/>
      <c r="B24" s="42" t="s">
        <v>332</v>
      </c>
      <c r="D24" s="32" t="n">
        <f aca="false">SUMIF('Trial Balance'!$B$15:$B$314,"PL-CT",'Trial Balance'!$I$15:$I$314)</f>
        <v>170</v>
      </c>
      <c r="E24" s="32" t="n">
        <f aca="false">SUMIF('Trial Balance'!$B$15:$B$314,"PL-CT",'Trial Balance'!$J$15:$J$314)</f>
        <v>150</v>
      </c>
    </row>
    <row r="25" customFormat="false" ht="15" hidden="false" customHeight="true" outlineLevel="0" collapsed="false">
      <c r="A25" s="17"/>
      <c r="B25" s="42" t="s">
        <v>333</v>
      </c>
      <c r="D25" s="32" t="n">
        <f aca="false">SUMIF('Trial Balance'!$B$15:$B$314,"PL-DT",'Trial Balance'!$I$15:$I$314)</f>
        <v>5</v>
      </c>
      <c r="E25" s="32" t="n">
        <f aca="false">SUMIF('Trial Balance'!$B$15:$B$314,"PL-DT",'Trial Balance'!$J$15:$J$314)</f>
        <v>4</v>
      </c>
    </row>
    <row r="26" customFormat="false" ht="15" hidden="false" customHeight="true" outlineLevel="0" collapsed="false">
      <c r="A26" s="44" t="s">
        <v>334</v>
      </c>
      <c r="B26" s="37" t="s">
        <v>335</v>
      </c>
      <c r="C26" s="36"/>
      <c r="D26" s="38" t="n">
        <f aca="false">D22-D24-D25</f>
        <v>661</v>
      </c>
      <c r="E26" s="38" t="n">
        <f aca="false">E22-E24-E25</f>
        <v>557</v>
      </c>
    </row>
    <row r="27" customFormat="false" ht="15" hidden="false" customHeight="true" outlineLevel="0" collapsed="false">
      <c r="A27" s="4" t="s">
        <v>336</v>
      </c>
      <c r="B27" s="40" t="s">
        <v>337</v>
      </c>
    </row>
    <row r="28" customFormat="false" ht="15" hidden="false" customHeight="true" outlineLevel="0" collapsed="false">
      <c r="B28" s="45" t="s">
        <v>338</v>
      </c>
      <c r="D28" s="46" t="n">
        <f aca="false">IFERROR(D26*'Trial Balance'!$B$9/'Trial Balance'!$B$10,0)</f>
        <v>13.22</v>
      </c>
      <c r="E28" s="46" t="n">
        <f aca="false">IFERROR(E26*'Trial Balance'!$B$9/'Trial Balance'!$B$11,0)</f>
        <v>11.14</v>
      </c>
    </row>
    <row r="29" customFormat="false" ht="15" hidden="false" customHeight="true" outlineLevel="0" collapsed="false">
      <c r="B29" s="45" t="s">
        <v>339</v>
      </c>
      <c r="C29" s="3" t="s">
        <v>340</v>
      </c>
      <c r="D29" s="47" t="n">
        <f aca="false">D28</f>
        <v>13.22</v>
      </c>
      <c r="E29" s="47" t="n">
        <f aca="false">E28</f>
        <v>11.14</v>
      </c>
    </row>
    <row r="31" customFormat="false" ht="15" hidden="false" customHeight="true" outlineLevel="0" collapsed="false">
      <c r="B31" s="3" t="s">
        <v>307</v>
      </c>
    </row>
    <row r="33" customFormat="false" ht="15" hidden="false" customHeight="true" outlineLevel="0" collapsed="false">
      <c r="B33" s="17" t="s">
        <v>308</v>
      </c>
      <c r="D33" s="17" t="str">
        <f aca="false">"For and on behalf of the Board of "&amp;'Trial Balance'!$B$4</f>
        <v>For and on behalf of the Board of XYZ Manufacturing Private Limited</v>
      </c>
    </row>
    <row r="36" customFormat="false" ht="15" hidden="false" customHeight="true" outlineLevel="0" collapsed="false">
      <c r="B36" s="17" t="s">
        <v>309</v>
      </c>
      <c r="D36" s="17" t="s">
        <v>310</v>
      </c>
    </row>
    <row r="37" customFormat="false" ht="15" hidden="false" customHeight="true" outlineLevel="0" collapsed="false">
      <c r="B37" s="17" t="s">
        <v>311</v>
      </c>
      <c r="D37" s="17" t="s">
        <v>310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48" t="s">
        <v>341</v>
      </c>
    </row>
    <row r="4" customFormat="false" ht="15" hidden="false" customHeight="false" outlineLevel="0" collapsed="false">
      <c r="B4" s="49" t="s">
        <v>342</v>
      </c>
    </row>
    <row r="5" customFormat="false" ht="23.85" hidden="false" customHeight="false" outlineLevel="0" collapsed="false">
      <c r="B5" s="39" t="s">
        <v>343</v>
      </c>
    </row>
    <row r="6" customFormat="false" ht="23.85" hidden="false" customHeight="false" outlineLevel="0" collapsed="false">
      <c r="B6" s="39" t="s">
        <v>344</v>
      </c>
    </row>
    <row r="7" customFormat="false" ht="15" hidden="false" customHeight="false" outlineLevel="0" collapsed="false">
      <c r="B7" s="39" t="s">
        <v>345</v>
      </c>
    </row>
    <row r="9" customFormat="false" ht="15" hidden="false" customHeight="false" outlineLevel="0" collapsed="false">
      <c r="B9" s="49" t="s">
        <v>346</v>
      </c>
    </row>
    <row r="10" customFormat="false" ht="15" hidden="false" customHeight="false" outlineLevel="0" collapsed="false">
      <c r="B10" s="50" t="s">
        <v>347</v>
      </c>
    </row>
    <row r="12" customFormat="false" ht="15" hidden="false" customHeight="false" outlineLevel="0" collapsed="false">
      <c r="B12" s="51" t="s">
        <v>348</v>
      </c>
    </row>
  </sheetData>
  <hyperlinks>
    <hyperlink ref="B10" r:id="rId1" display="Get it at https://pblab.in/templates/schedule-iii-balance-sheet-profit-los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2026-10-12T15:53:08Z</dcterms:created>
  <dc:creator>PB Lab</dc:creator>
  <dc:description/>
  <cp:keywords>PB Lab pblab.in Excel template India</cp:keywords>
  <dc:language>en-US</dc:language>
  <cp:lastModifiedBy/>
  <dcterms:modified xsi:type="dcterms:W3CDTF">2026-10-12T15:53:20Z</dcterms:modified>
  <cp:revision>0</cp:revision>
  <dc:subject>Map your trial balance once and get the Balance Sheet and Statement of Profit &amp; Loss in Schedule III (Division I) format, with comparatives.</dc:subject>
  <dc:title>Schedule III Balance Sheet &amp; P&amp;L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