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Settings" sheetId="2" state="visible" r:id="rId4"/>
    <sheet name="Members" sheetId="3" state="visible" r:id="rId5"/>
    <sheet name="Receipts" sheetId="4" state="visible" r:id="rId6"/>
    <sheet name="Expenses" sheetId="5" state="visible" r:id="rId7"/>
    <sheet name="Member Dues" sheetId="6" state="visible" r:id="rId8"/>
    <sheet name="Defaulters" sheetId="7" state="visible" r:id="rId9"/>
    <sheet name="Monthly Accounts" sheetId="8" state="visible" r:id="rId10"/>
    <sheet name="Lists" sheetId="9" state="visible" r:id="rId11"/>
    <sheet name="Get Pro" sheetId="10" state="visible" r:id="rId12"/>
  </sheets>
  <definedNames>
    <definedName function="false" hidden="true" localSheetId="4" name="_xlnm._FilterDatabase" vbProcedure="false">Expenses!$A$4:$G$1504</definedName>
    <definedName function="false" hidden="true" localSheetId="5" name="_xlnm._FilterDatabase" vbProcedure="false">'Member Dues'!$A$4:$L$304</definedName>
    <definedName function="false" hidden="true" localSheetId="3" name="_xlnm._FilterDatabase" vbProcedure="false">Receipts!$A$4:$H$2004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<sst xmlns="http://schemas.openxmlformats.org/spreadsheetml/2006/main" count="1059" uniqueCount="549">
  <si>
    <t xml:space="preserve">Society / RWA Maintenance Accounts</t>
  </si>
  <si>
    <t xml:space="preserve">Maintenance accounts for a housing society or RWA: monthly charges per flat (per sq ft or fixed, parking, sinking fund, non-occupancy), receipts, expenses, member-wise dues with interest, a defaulters list and monthly accounts – Pro adds printable bills and receipts and WhatsApp reminders.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</si>
  <si>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</si>
  <si>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</si>
  <si>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</si>
  <si>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</si>
  <si>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Keeps the maintenance accounts of a housing society, apartment association or RWA: works out each flat's monthly charge (per sq ft or fixed, plus parking, sinking fund and non-occupancy for rented flats), records receipts and expenses, shows member-wise dues with interest, lists defaulters and builds month-by-month receipts and payments with cash and bank balances.</t>
  </si>
  <si>
    <t xml:space="preserve">How to use</t>
  </si>
  <si>
    <t xml:space="preserve">1. Settings</t>
  </si>
  <si>
    <t xml:space="preserve">Enter the society details, rates, due day, interest rate and opening cash and bank balances. Set 'Bill up to' to the current month.</t>
  </si>
  <si>
    <t xml:space="preserve">2. Members</t>
  </si>
  <si>
    <t xml:space="preserve">One row per flat: member, phone, area, occupancy, parking slots and dues brought forward.</t>
  </si>
  <si>
    <t xml:space="preserve">3. Receipts and Expenses</t>
  </si>
  <si>
    <t xml:space="preserve">Record every payment received and made – receipt and voucher numbers are given automatically.</t>
  </si>
  <si>
    <t xml:space="preserve">4. Member Dues and Defaulters</t>
  </si>
  <si>
    <t xml:space="preserve">See what each flat owes, interest for the month and the defaulters list, largest first.</t>
  </si>
  <si>
    <t xml:space="preserve">5. Monthly Accounts</t>
  </si>
  <si>
    <t xml:space="preserve">Receipts and payments by month, surplus and closing balance – share with members at the AGM.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</si>
  <si>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</si>
  <si>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</si>
  <si>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</si>
  <si>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</si>
  <si>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</si>
  <si>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</si>
  <si>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</si>
  <si>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</si>
  <si>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</si>
  <si>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</si>
  <si>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Bye-laws</t>
  </si>
  <si>
    <t xml:space="preserve">Interest, non-occupancy charges and the defaulter threshold must follow your bye-laws and general body resolutions; State rules may cap them.</t>
  </si>
  <si>
    <t xml:space="preserve">GST</t>
  </si>
  <si>
    <t xml:space="preserve">Not applicable if the society's turnover is up to ₹20 lakh a year or a member pays up to ₹7,500 a month. Settings flags when both limits are crossed.</t>
  </si>
  <si>
    <t xml:space="preserve">Audit</t>
  </si>
  <si>
    <t xml:space="preserve">Registered societies must have their accounts audited every year. This workbook gives the receipts, payments and member balances your auditor needs; it is not a double-entry ledger.</t>
  </si>
  <si>
    <t xml:space="preserve">Assumptions in the sample data</t>
  </si>
  <si>
    <t xml:space="preserve">A 24-flat RWA in Raipur charging ₹3 per sq ft plus parking and sinking fund, for April–October 2026: three tenant-occupied flats, one long-standing defaulter with ₹18,400 brought forward, two members who stopped paying mid-year, and the usual security, housekeeping, electricity and lift bills.</t>
  </si>
  <si>
    <t xml:space="preserve">Pro edition includes</t>
  </si>
  <si>
    <t xml:space="preserve">✔</t>
  </si>
  <si>
    <t xml:space="preserve">Maintenance Bill – pick a flat for a printable monthly bill: charges, previous dues, interest, total in words, due date and UPI/bank details</t>
  </si>
  <si>
    <t xml:space="preserve">Receipt Print – enter a receipt number for a printable receipt with the amount in words and the balance still due</t>
  </si>
  <si>
    <t xml:space="preserve">Reminders – a polite payment reminder for every defaulter with a one-click 'Send on WhatsApp' link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</si>
  <si>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</si>
  <si>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</si>
  <si>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</si>
  <si>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</si>
  <si>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</si>
  <si>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</si>
  <si>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</si>
  <si>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</si>
  <si>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</si>
  <si>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</si>
  <si>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</si>
  <si>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</si>
  <si>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Settings – society, charges and rules</t>
  </si>
  <si>
    <t xml:space="preserve">PB Lab · pblab.in/templates</t>
  </si>
  <si>
    <t xml:space="preserve">Blue cells are inputs. Charges follow your general body resolution and bye-laws.</t>
  </si>
  <si>
    <t xml:space="preserve">Society</t>
  </si>
  <si>
    <t xml:space="preserve">Expense heads</t>
  </si>
  <si>
    <t xml:space="preserve">Society / RWA name</t>
  </si>
  <si>
    <t xml:space="preserve">Shanti Vihar Residents Welfare Association</t>
  </si>
  <si>
    <t xml:space="preserve">Security</t>
  </si>
  <si>
    <t xml:space="preserve">Charges: maintenance (per sq ft of carpet/built-up area, or fixed) + parking slots + sinking fund + non-occupancy charge for flats let out. Rates are set by the general body.</t>
  </si>
  <si>
    <t xml:space="preserve">Address</t>
  </si>
  <si>
    <t xml:space="preserve">Shanti Vihar, Shankar Nagar, Raipur 492007</t>
  </si>
  <si>
    <t xml:space="preserve">Housekeeping</t>
  </si>
  <si>
    <t xml:space="preserve">Interest on late payment and the non-occupancy charge must be allowed by your bye-laws; some States cap them (e.g. Maharashtra model bye-laws: interest up to 21% a year, non-occupancy up to 10% of service charges).</t>
  </si>
  <si>
    <t xml:space="preserve">Registration no.</t>
  </si>
  <si>
    <t xml:space="preserve">RWA/RPR/1186/2014</t>
  </si>
  <si>
    <t xml:space="preserve">Electricity – common areas</t>
  </si>
  <si>
    <t xml:space="preserve">GST: no GST if the society's turnover is up to ₹20 lakh a year, or a member's contribution is up to ₹7,500 a month. Above both, 18% applies – CBIC's view is on the whole amount; the Madras High Court has held only the excess. Take advice.</t>
  </si>
  <si>
    <t xml:space="preserve">Financial year starting April</t>
  </si>
  <si>
    <t xml:space="preserve">Water / tanker</t>
  </si>
  <si>
    <t xml:space="preserve">Income tax: members' contributions are not income under the principle of mutuality; interest on FDs and income from outsiders (mobile towers, hall hire) is taxable.</t>
  </si>
  <si>
    <t xml:space="preserve">Bill up to (month – any date in it)</t>
  </si>
  <si>
    <t xml:space="preserve">Lift AMC &amp; repairs</t>
  </si>
  <si>
    <t xml:space="preserve">Monthly charges</t>
  </si>
  <si>
    <t xml:space="preserve">Gardening</t>
  </si>
  <si>
    <t xml:space="preserve">Maintenance basis</t>
  </si>
  <si>
    <t xml:space="preserve">Per sq ft</t>
  </si>
  <si>
    <t xml:space="preserve">Repairs &amp; maintenance</t>
  </si>
  <si>
    <t xml:space="preserve">Rate per sq ft (₹ a month)</t>
  </si>
  <si>
    <t xml:space="preserve">DG set diesel &amp; AMC</t>
  </si>
  <si>
    <t xml:space="preserve">Fixed charge per flat (₹ a month)</t>
  </si>
  <si>
    <t xml:space="preserve">Pest control</t>
  </si>
  <si>
    <t xml:space="preserve">Parking – per slot (₹ a month)</t>
  </si>
  <si>
    <t xml:space="preserve">Office &amp; admin</t>
  </si>
  <si>
    <t xml:space="preserve">Sinking fund – per flat (₹ a month)</t>
  </si>
  <si>
    <t xml:space="preserve">Bank charges</t>
  </si>
  <si>
    <t xml:space="preserve">Non-occupancy charge on rented flats (% of maintenance)</t>
  </si>
  <si>
    <t xml:space="preserve">Festivals &amp; events</t>
  </si>
  <si>
    <t xml:space="preserve">Collection</t>
  </si>
  <si>
    <t xml:space="preserve">Sinking fund deposit</t>
  </si>
  <si>
    <t xml:space="preserve">Due by day of the month</t>
  </si>
  <si>
    <t xml:space="preserve">Interest on overdue dues (% a year)</t>
  </si>
  <si>
    <t xml:space="preserve">Defaulter if dues are at least (months)</t>
  </si>
  <si>
    <t xml:space="preserve">UPI ID for payments</t>
  </si>
  <si>
    <t xml:space="preserve">shantiviharrwa@sbi</t>
  </si>
  <si>
    <t xml:space="preserve">Bank account (for NEFT)</t>
  </si>
  <si>
    <t xml:space="preserve">SBI Shankar Nagar · A/c 3912xxxx4471 · IFSC SBIN0004567</t>
  </si>
  <si>
    <t xml:space="preserve">Opening balances on 1 April</t>
  </si>
  <si>
    <t xml:space="preserve">Cash in hand</t>
  </si>
  <si>
    <t xml:space="preserve">Bank balance</t>
  </si>
  <si>
    <t xml:space="preserve">Months billed so far this year</t>
  </si>
  <si>
    <t xml:space="preserve">Current bill month starts</t>
  </si>
  <si>
    <t xml:space="preserve">GST check</t>
  </si>
  <si>
    <t xml:space="preserve">Highest monthly charge vs ₹7,500 and yearly billing vs ₹20 lakh</t>
  </si>
  <si>
    <t xml:space="preserve">Members and monthly charges</t>
  </si>
  <si>
    <t xml:space="preserve">One row per flat. Monthly charges are worked out from Settings.</t>
  </si>
  <si>
    <t xml:space="preserve">Flat</t>
  </si>
  <si>
    <t xml:space="preserve">Member</t>
  </si>
  <si>
    <t xml:space="preserve">Phone</t>
  </si>
  <si>
    <t xml:space="preserve">Area (sq ft)</t>
  </si>
  <si>
    <t xml:space="preserve">Occupancy</t>
  </si>
  <si>
    <t xml:space="preserve">Parking slots</t>
  </si>
  <si>
    <t xml:space="preserve">Opening dues (1 Apr)</t>
  </si>
  <si>
    <t xml:space="preserve">Other charges this year</t>
  </si>
  <si>
    <t xml:space="preserve">Maintenance</t>
  </si>
  <si>
    <t xml:space="preserve">Parking</t>
  </si>
  <si>
    <t xml:space="preserve">Sinking fund</t>
  </si>
  <si>
    <t xml:space="preserve">Non-occupancy</t>
  </si>
  <si>
    <t xml:space="preserve">Monthly total</t>
  </si>
  <si>
    <t xml:space="preserve">A-101</t>
  </si>
  <si>
    <t xml:space="preserve">Rajesh Agrawal</t>
  </si>
  <si>
    <t xml:space="preserve">9001234567</t>
  </si>
  <si>
    <t xml:space="preserve">rajesh.agrawal@gmail.com</t>
  </si>
  <si>
    <t xml:space="preserve">Owner</t>
  </si>
  <si>
    <t xml:space="preserve">A-102</t>
  </si>
  <si>
    <t xml:space="preserve">Sunita Sharma</t>
  </si>
  <si>
    <t xml:space="preserve">9001242486</t>
  </si>
  <si>
    <t xml:space="preserve">sunita.sharma@gmail.com</t>
  </si>
  <si>
    <t xml:space="preserve">A-103</t>
  </si>
  <si>
    <t xml:space="preserve">Amit Verma</t>
  </si>
  <si>
    <t xml:space="preserve">9001250405</t>
  </si>
  <si>
    <t xml:space="preserve">amit.verma@gmail.com</t>
  </si>
  <si>
    <t xml:space="preserve">A-104</t>
  </si>
  <si>
    <t xml:space="preserve">Kavita Tiwari</t>
  </si>
  <si>
    <t xml:space="preserve">9001258324</t>
  </si>
  <si>
    <t xml:space="preserve">kavita.tiwari@gmail.com</t>
  </si>
  <si>
    <t xml:space="preserve">Tenant</t>
  </si>
  <si>
    <t xml:space="preserve">A-201</t>
  </si>
  <si>
    <t xml:space="preserve">Sanjay Sahu</t>
  </si>
  <si>
    <t xml:space="preserve">9001266243</t>
  </si>
  <si>
    <t xml:space="preserve">sanjay.sahu@gmail.com</t>
  </si>
  <si>
    <t xml:space="preserve">A-202</t>
  </si>
  <si>
    <t xml:space="preserve">Neelam Gupta</t>
  </si>
  <si>
    <t xml:space="preserve">9001274162</t>
  </si>
  <si>
    <t xml:space="preserve">neelam.gupta@gmail.com</t>
  </si>
  <si>
    <t xml:space="preserve">A-203</t>
  </si>
  <si>
    <t xml:space="preserve">Pradeep Jain</t>
  </si>
  <si>
    <t xml:space="preserve">9001282081</t>
  </si>
  <si>
    <t xml:space="preserve">pradeep.jain@gmail.com</t>
  </si>
  <si>
    <t xml:space="preserve">A-204</t>
  </si>
  <si>
    <t xml:space="preserve">Anjali Mishra</t>
  </si>
  <si>
    <t xml:space="preserve">9001290000</t>
  </si>
  <si>
    <t xml:space="preserve">anjali.mishra@gmail.com</t>
  </si>
  <si>
    <t xml:space="preserve">A-301</t>
  </si>
  <si>
    <t xml:space="preserve">Vivek Pandey</t>
  </si>
  <si>
    <t xml:space="preserve">9001297919</t>
  </si>
  <si>
    <t xml:space="preserve">vivek.pandey@gmail.com</t>
  </si>
  <si>
    <t xml:space="preserve">A-302</t>
  </si>
  <si>
    <t xml:space="preserve">Rekha Chandrakar</t>
  </si>
  <si>
    <t xml:space="preserve">9001305838</t>
  </si>
  <si>
    <t xml:space="preserve">rekha.chandrakar@gmail.com</t>
  </si>
  <si>
    <t xml:space="preserve">A-303</t>
  </si>
  <si>
    <t xml:space="preserve">Manish Dewangan</t>
  </si>
  <si>
    <t xml:space="preserve">9001313757</t>
  </si>
  <si>
    <t xml:space="preserve">manish.dewangan@gmail.com</t>
  </si>
  <si>
    <t xml:space="preserve">A-304</t>
  </si>
  <si>
    <t xml:space="preserve">Shalini Shukla</t>
  </si>
  <si>
    <t xml:space="preserve">9001321676</t>
  </si>
  <si>
    <t xml:space="preserve">shalini.shukla@gmail.com</t>
  </si>
  <si>
    <t xml:space="preserve">B-101</t>
  </si>
  <si>
    <t xml:space="preserve">Ashok Agrawal</t>
  </si>
  <si>
    <t xml:space="preserve">9001329595</t>
  </si>
  <si>
    <t xml:space="preserve">ashok.agrawal@gmail.com</t>
  </si>
  <si>
    <t xml:space="preserve">B-102</t>
  </si>
  <si>
    <t xml:space="preserve">Pooja Sharma</t>
  </si>
  <si>
    <t xml:space="preserve">9001337514</t>
  </si>
  <si>
    <t xml:space="preserve">pooja.sharma@gmail.com</t>
  </si>
  <si>
    <t xml:space="preserve">B-103</t>
  </si>
  <si>
    <t xml:space="preserve">Dinesh Verma</t>
  </si>
  <si>
    <t xml:space="preserve">9001345433</t>
  </si>
  <si>
    <t xml:space="preserve">dinesh.verma@gmail.com</t>
  </si>
  <si>
    <t xml:space="preserve">B-104</t>
  </si>
  <si>
    <t xml:space="preserve">Meena Tiwari</t>
  </si>
  <si>
    <t xml:space="preserve">9001353352</t>
  </si>
  <si>
    <t xml:space="preserve">meena.tiwari@gmail.com</t>
  </si>
  <si>
    <t xml:space="preserve">B-201</t>
  </si>
  <si>
    <t xml:space="preserve">Rahul Sahu</t>
  </si>
  <si>
    <t xml:space="preserve">9001361271</t>
  </si>
  <si>
    <t xml:space="preserve">rahul.sahu@gmail.com</t>
  </si>
  <si>
    <t xml:space="preserve">B-202</t>
  </si>
  <si>
    <t xml:space="preserve">Swati Gupta</t>
  </si>
  <si>
    <t xml:space="preserve">9001369190</t>
  </si>
  <si>
    <t xml:space="preserve">swati.gupta@gmail.com</t>
  </si>
  <si>
    <t xml:space="preserve">B-203</t>
  </si>
  <si>
    <t xml:space="preserve">Arvind Jain</t>
  </si>
  <si>
    <t xml:space="preserve">9001377109</t>
  </si>
  <si>
    <t xml:space="preserve">arvind.jain@gmail.com</t>
  </si>
  <si>
    <t xml:space="preserve">B-204</t>
  </si>
  <si>
    <t xml:space="preserve">Geeta Mishra</t>
  </si>
  <si>
    <t xml:space="preserve">9001385028</t>
  </si>
  <si>
    <t xml:space="preserve">geeta.mishra@gmail.com</t>
  </si>
  <si>
    <t xml:space="preserve">B-301</t>
  </si>
  <si>
    <t xml:space="preserve">Naveen Pandey</t>
  </si>
  <si>
    <t xml:space="preserve">9001392947</t>
  </si>
  <si>
    <t xml:space="preserve">naveen.pandey@gmail.com</t>
  </si>
  <si>
    <t xml:space="preserve">B-302</t>
  </si>
  <si>
    <t xml:space="preserve">Ritu Chandrakar</t>
  </si>
  <si>
    <t xml:space="preserve">9001400866</t>
  </si>
  <si>
    <t xml:space="preserve">ritu.chandrakar@gmail.com</t>
  </si>
  <si>
    <t xml:space="preserve">Vacant</t>
  </si>
  <si>
    <t xml:space="preserve">B-303</t>
  </si>
  <si>
    <t xml:space="preserve">Santosh Dewangan</t>
  </si>
  <si>
    <t xml:space="preserve">9001408785</t>
  </si>
  <si>
    <t xml:space="preserve">santosh.dewangan@gmail.com</t>
  </si>
  <si>
    <t xml:space="preserve">B-304</t>
  </si>
  <si>
    <t xml:space="preserve">Usha Shukla</t>
  </si>
  <si>
    <t xml:space="preserve">9001416704</t>
  </si>
  <si>
    <t xml:space="preserve">usha.shukla@gmail.com</t>
  </si>
  <si>
    <t xml:space="preserve">Other charges this year: one-off levies (e.g. painting fund, event contribution) billed to the flat this year. Opening dues: arrears brought forward from last year.</t>
  </si>
  <si>
    <t xml:space="preserve">Receipts from members</t>
  </si>
  <si>
    <t xml:space="preserve">One row per payment. Receipt numbers are given automatically in row order.</t>
  </si>
  <si>
    <t xml:space="preserve">Date</t>
  </si>
  <si>
    <t xml:space="preserve">Receipt no.</t>
  </si>
  <si>
    <t xml:space="preserve">Amount (₹)</t>
  </si>
  <si>
    <t xml:space="preserve">Mode</t>
  </si>
  <si>
    <t xml:space="preserve">Reference (UTR / cheque no.)</t>
  </si>
  <si>
    <t xml:space="preserve">Remarks</t>
  </si>
  <si>
    <t xml:space="preserve">UPI</t>
  </si>
  <si>
    <t xml:space="preserve">UPI/000001</t>
  </si>
  <si>
    <t xml:space="preserve">NEFT</t>
  </si>
  <si>
    <t xml:space="preserve">007920</t>
  </si>
  <si>
    <t xml:space="preserve">015839</t>
  </si>
  <si>
    <t xml:space="preserve">UPI/023758</t>
  </si>
  <si>
    <t xml:space="preserve">UPI/031677</t>
  </si>
  <si>
    <t xml:space="preserve">UPI/039596</t>
  </si>
  <si>
    <t xml:space="preserve">UPI/047515</t>
  </si>
  <si>
    <t xml:space="preserve">Cheque</t>
  </si>
  <si>
    <t xml:space="preserve">055434</t>
  </si>
  <si>
    <t xml:space="preserve">UPI/063353</t>
  </si>
  <si>
    <t xml:space="preserve">071272</t>
  </si>
  <si>
    <t xml:space="preserve">Cash</t>
  </si>
  <si>
    <t xml:space="preserve">-</t>
  </si>
  <si>
    <t xml:space="preserve">087110</t>
  </si>
  <si>
    <t xml:space="preserve">095029</t>
  </si>
  <si>
    <t xml:space="preserve">UPI/102948</t>
  </si>
  <si>
    <t xml:space="preserve">110867</t>
  </si>
  <si>
    <t xml:space="preserve">UPI/118786</t>
  </si>
  <si>
    <t xml:space="preserve">UPI/126705</t>
  </si>
  <si>
    <t xml:space="preserve">UPI/134624</t>
  </si>
  <si>
    <t xml:space="preserve">UPI/142543</t>
  </si>
  <si>
    <t xml:space="preserve">UPI/150462</t>
  </si>
  <si>
    <t xml:space="preserve">UPI/158381</t>
  </si>
  <si>
    <t xml:space="preserve">UPI/166300</t>
  </si>
  <si>
    <t xml:space="preserve">UPI/174219</t>
  </si>
  <si>
    <t xml:space="preserve">UPI/182138</t>
  </si>
  <si>
    <t xml:space="preserve">UPI/190057</t>
  </si>
  <si>
    <t xml:space="preserve">UPI/197976</t>
  </si>
  <si>
    <t xml:space="preserve">UPI/205895</t>
  </si>
  <si>
    <t xml:space="preserve">UPI/213814</t>
  </si>
  <si>
    <t xml:space="preserve">221733</t>
  </si>
  <si>
    <t xml:space="preserve">229652</t>
  </si>
  <si>
    <t xml:space="preserve">UPI/237571</t>
  </si>
  <si>
    <t xml:space="preserve">UPI/245490</t>
  </si>
  <si>
    <t xml:space="preserve">253409</t>
  </si>
  <si>
    <t xml:space="preserve">UPI/261328</t>
  </si>
  <si>
    <t xml:space="preserve">UPI/269247</t>
  </si>
  <si>
    <t xml:space="preserve">UPI/277166</t>
  </si>
  <si>
    <t xml:space="preserve">293004</t>
  </si>
  <si>
    <t xml:space="preserve">UPI/300923</t>
  </si>
  <si>
    <t xml:space="preserve">308842</t>
  </si>
  <si>
    <t xml:space="preserve">316761</t>
  </si>
  <si>
    <t xml:space="preserve">UPI/324680</t>
  </si>
  <si>
    <t xml:space="preserve">UPI/332599</t>
  </si>
  <si>
    <t xml:space="preserve">340518</t>
  </si>
  <si>
    <t xml:space="preserve">UPI/348437</t>
  </si>
  <si>
    <t xml:space="preserve">UPI/356356</t>
  </si>
  <si>
    <t xml:space="preserve">364275</t>
  </si>
  <si>
    <t xml:space="preserve">UPI/372194</t>
  </si>
  <si>
    <t xml:space="preserve">UPI/380113</t>
  </si>
  <si>
    <t xml:space="preserve">UPI/388032</t>
  </si>
  <si>
    <t xml:space="preserve">UPI/395951</t>
  </si>
  <si>
    <t xml:space="preserve">UPI/403870</t>
  </si>
  <si>
    <t xml:space="preserve">UPI/411789</t>
  </si>
  <si>
    <t xml:space="preserve">UPI/419708</t>
  </si>
  <si>
    <t xml:space="preserve">UPI/427627</t>
  </si>
  <si>
    <t xml:space="preserve">435546</t>
  </si>
  <si>
    <t xml:space="preserve">443465</t>
  </si>
  <si>
    <t xml:space="preserve">451384</t>
  </si>
  <si>
    <t xml:space="preserve">459303</t>
  </si>
  <si>
    <t xml:space="preserve">UPI/467222</t>
  </si>
  <si>
    <t xml:space="preserve">475141</t>
  </si>
  <si>
    <t xml:space="preserve">483060</t>
  </si>
  <si>
    <t xml:space="preserve">UPI/490979</t>
  </si>
  <si>
    <t xml:space="preserve">UPI/498898</t>
  </si>
  <si>
    <t xml:space="preserve">UPI/506817</t>
  </si>
  <si>
    <t xml:space="preserve">UPI/514736</t>
  </si>
  <si>
    <t xml:space="preserve">UPI/522655</t>
  </si>
  <si>
    <t xml:space="preserve">530574</t>
  </si>
  <si>
    <t xml:space="preserve">UPI/546412</t>
  </si>
  <si>
    <t xml:space="preserve">UPI/562250</t>
  </si>
  <si>
    <t xml:space="preserve">UPI/570169</t>
  </si>
  <si>
    <t xml:space="preserve">UPI/578088</t>
  </si>
  <si>
    <t xml:space="preserve">UPI/586007</t>
  </si>
  <si>
    <t xml:space="preserve">UPI/593926</t>
  </si>
  <si>
    <t xml:space="preserve">601845</t>
  </si>
  <si>
    <t xml:space="preserve">609764</t>
  </si>
  <si>
    <t xml:space="preserve">UPI/617683</t>
  </si>
  <si>
    <t xml:space="preserve">UPI/625602</t>
  </si>
  <si>
    <t xml:space="preserve">UPI/633521</t>
  </si>
  <si>
    <t xml:space="preserve">UPI/641440</t>
  </si>
  <si>
    <t xml:space="preserve">649359</t>
  </si>
  <si>
    <t xml:space="preserve">UPI/657278</t>
  </si>
  <si>
    <t xml:space="preserve">UPI/665197</t>
  </si>
  <si>
    <t xml:space="preserve">UPI/673116</t>
  </si>
  <si>
    <t xml:space="preserve">UPI/681035</t>
  </si>
  <si>
    <t xml:space="preserve">UPI/688954</t>
  </si>
  <si>
    <t xml:space="preserve">696873</t>
  </si>
  <si>
    <t xml:space="preserve">UPI/704792</t>
  </si>
  <si>
    <t xml:space="preserve">UPI/712711</t>
  </si>
  <si>
    <t xml:space="preserve">UPI/720630</t>
  </si>
  <si>
    <t xml:space="preserve">UPI/728549</t>
  </si>
  <si>
    <t xml:space="preserve">736468</t>
  </si>
  <si>
    <t xml:space="preserve">744387</t>
  </si>
  <si>
    <t xml:space="preserve">UPI/752306</t>
  </si>
  <si>
    <t xml:space="preserve">760225</t>
  </si>
  <si>
    <t xml:space="preserve">768144</t>
  </si>
  <si>
    <t xml:space="preserve">UPI/783982</t>
  </si>
  <si>
    <t xml:space="preserve">UPI/791901</t>
  </si>
  <si>
    <t xml:space="preserve">UPI/799820</t>
  </si>
  <si>
    <t xml:space="preserve">UPI/807739</t>
  </si>
  <si>
    <t xml:space="preserve">815658</t>
  </si>
  <si>
    <t xml:space="preserve">UPI/823577</t>
  </si>
  <si>
    <t xml:space="preserve">831496</t>
  </si>
  <si>
    <t xml:space="preserve">839415</t>
  </si>
  <si>
    <t xml:space="preserve">UPI/847334</t>
  </si>
  <si>
    <t xml:space="preserve">855253</t>
  </si>
  <si>
    <t xml:space="preserve">863172</t>
  </si>
  <si>
    <t xml:space="preserve">871091</t>
  </si>
  <si>
    <t xml:space="preserve">UPI/879010</t>
  </si>
  <si>
    <t xml:space="preserve">UPI/886929</t>
  </si>
  <si>
    <t xml:space="preserve">UPI/894848</t>
  </si>
  <si>
    <t xml:space="preserve">902767</t>
  </si>
  <si>
    <t xml:space="preserve">UPI/910686</t>
  </si>
  <si>
    <t xml:space="preserve">UPI/918605</t>
  </si>
  <si>
    <t xml:space="preserve">926524</t>
  </si>
  <si>
    <t xml:space="preserve">UPI/942362</t>
  </si>
  <si>
    <t xml:space="preserve">UPI/950281</t>
  </si>
  <si>
    <t xml:space="preserve">UPI/958200</t>
  </si>
  <si>
    <t xml:space="preserve">UPI/966119</t>
  </si>
  <si>
    <t xml:space="preserve">UPI/974038</t>
  </si>
  <si>
    <t xml:space="preserve">UPI/981957</t>
  </si>
  <si>
    <t xml:space="preserve">UPI/989876</t>
  </si>
  <si>
    <t xml:space="preserve">UPI/997795</t>
  </si>
  <si>
    <t xml:space="preserve">UPI/005714</t>
  </si>
  <si>
    <t xml:space="preserve">013633</t>
  </si>
  <si>
    <t xml:space="preserve">UPI/021552</t>
  </si>
  <si>
    <t xml:space="preserve">UPI/029471</t>
  </si>
  <si>
    <t xml:space="preserve">037390</t>
  </si>
  <si>
    <t xml:space="preserve">UPI/045309</t>
  </si>
  <si>
    <t xml:space="preserve">UPI/053228</t>
  </si>
  <si>
    <t xml:space="preserve">UPI/061147</t>
  </si>
  <si>
    <t xml:space="preserve">076985</t>
  </si>
  <si>
    <t xml:space="preserve">UPI/084904</t>
  </si>
  <si>
    <t xml:space="preserve">092823</t>
  </si>
  <si>
    <t xml:space="preserve">UPI/100742</t>
  </si>
  <si>
    <t xml:space="preserve">UPI/108661</t>
  </si>
  <si>
    <t xml:space="preserve">UPI/116580</t>
  </si>
  <si>
    <t xml:space="preserve">UPI/124499</t>
  </si>
  <si>
    <t xml:space="preserve">UPI/132418</t>
  </si>
  <si>
    <t xml:space="preserve">UPI/140337</t>
  </si>
  <si>
    <t xml:space="preserve">UPI/148256</t>
  </si>
  <si>
    <t xml:space="preserve">156175</t>
  </si>
  <si>
    <t xml:space="preserve">UPI/164094</t>
  </si>
  <si>
    <t xml:space="preserve">UPI/172013</t>
  </si>
  <si>
    <t xml:space="preserve">UPI/179932</t>
  </si>
  <si>
    <t xml:space="preserve">UPI/187851</t>
  </si>
  <si>
    <t xml:space="preserve">195770</t>
  </si>
  <si>
    <t xml:space="preserve">UPI/203689</t>
  </si>
  <si>
    <t xml:space="preserve">Expenses and payments</t>
  </si>
  <si>
    <t xml:space="preserve">One row per payment. Keep the bill or voucher with the number shown.</t>
  </si>
  <si>
    <t xml:space="preserve">Voucher no.</t>
  </si>
  <si>
    <t xml:space="preserve">Expense head</t>
  </si>
  <si>
    <t xml:space="preserve">Paid to</t>
  </si>
  <si>
    <t xml:space="preserve">Bill no. / remarks</t>
  </si>
  <si>
    <t xml:space="preserve">CleanCare Services</t>
  </si>
  <si>
    <t xml:space="preserve">Sentinel Guards (3 guards)</t>
  </si>
  <si>
    <t xml:space="preserve">CSPDCL</t>
  </si>
  <si>
    <t xml:space="preserve">Ramesh Mali</t>
  </si>
  <si>
    <t xml:space="preserve">Kone Elevator India</t>
  </si>
  <si>
    <t xml:space="preserve">Stationery and printing</t>
  </si>
  <si>
    <t xml:space="preserve">Sai Water Supply</t>
  </si>
  <si>
    <t xml:space="preserve">SBI FD – sinking fund</t>
  </si>
  <si>
    <t xml:space="preserve">SBI</t>
  </si>
  <si>
    <t xml:space="preserve">Diesel 200 litres</t>
  </si>
  <si>
    <t xml:space="preserve">HiCare</t>
  </si>
  <si>
    <t xml:space="preserve">Independence Day celebration</t>
  </si>
  <si>
    <t xml:space="preserve">Terrace waterproofing – Block B</t>
  </si>
  <si>
    <t xml:space="preserve">Navratri decorations</t>
  </si>
  <si>
    <t xml:space="preserve">Member-wise dues</t>
  </si>
  <si>
    <t xml:space="preserve">Monthly charge</t>
  </si>
  <si>
    <t xml:space="preserve">Opening dues</t>
  </si>
  <si>
    <t xml:space="preserve">Billed this year</t>
  </si>
  <si>
    <t xml:space="preserve">Received this year</t>
  </si>
  <si>
    <t xml:space="preserve">Outstanding</t>
  </si>
  <si>
    <t xml:space="preserve">Months due</t>
  </si>
  <si>
    <t xml:space="preserve">Interest this month</t>
  </si>
  <si>
    <t xml:space="preserve">Last paid on</t>
  </si>
  <si>
    <t xml:space="preserve">Total</t>
  </si>
  <si>
    <t xml:space="preserve">Defaulters list</t>
  </si>
  <si>
    <t xml:space="preserve">Defaulters</t>
  </si>
  <si>
    <t xml:space="preserve">Amount due</t>
  </si>
  <si>
    <t xml:space="preserve">Outstanding (₹)</t>
  </si>
  <si>
    <t xml:space="preserve">Months</t>
  </si>
  <si>
    <t xml:space="preserve">Under most bye-laws the committee can charge interest, restrict non-essential amenities and recover dues through the Registrar or court – it cannot cut water or electricity supply.</t>
  </si>
  <si>
    <t xml:space="preserve">Receipts and payments by month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</si>
  <si>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</si>
  <si>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</si>
  <si>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</si>
  <si>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</si>
  <si>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</si>
  <si>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</si>
  <si>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</si>
  <si>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</si>
  <si>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</si>
  <si>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</si>
  <si>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</si>
  <si>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</si>
  <si>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Opening balance (cash + bank)</t>
  </si>
  <si>
    <t xml:space="preserve">Maintenance billed</t>
  </si>
  <si>
    <t xml:space="preserve">Collected from members</t>
  </si>
  <si>
    <t xml:space="preserve">Payments</t>
  </si>
  <si>
    <t xml:space="preserve">Total payments</t>
  </si>
  <si>
    <t xml:space="preserve">Surplus / (deficit)</t>
  </si>
  <si>
    <t xml:space="preserve">Closing balance (cash + bank)</t>
  </si>
  <si>
    <t xml:space="preserve">  of which cash</t>
  </si>
  <si>
    <t xml:space="preserve">  of which bank</t>
  </si>
  <si>
    <t xml:space="preserve">Collection rate this year (collected ÷ billed incl. opening dues)</t>
  </si>
  <si>
    <t xml:space="preserve">Cash in hand below zero in any month?</t>
  </si>
  <si>
    <t xml:space="preserve">Number words (used for amounts in words)</t>
  </si>
  <si>
    <t xml:space="preserve">One</t>
  </si>
  <si>
    <t xml:space="preserve">Two</t>
  </si>
  <si>
    <t xml:space="preserve">Three</t>
  </si>
  <si>
    <t xml:space="preserve">Four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</si>
  <si>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</si>
  <si>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</si>
  <si>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</si>
  <si>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</si>
  <si>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</si>
  <si>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</si>
  <si>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</si>
  <si>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</si>
  <si>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</si>
  <si>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</si>
  <si>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</si>
  <si>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</si>
  <si>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</si>
  <si>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</si>
  <si>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</si>
  <si>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</si>
  <si>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</si>
  <si>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</si>
  <si>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</si>
  <si>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</si>
  <si>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</si>
  <si>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</si>
  <si>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</si>
  <si>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</si>
  <si>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</si>
  <si>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</si>
  <si>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</si>
  <si>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</si>
  <si>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</si>
  <si>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</si>
  <si>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</si>
  <si>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</si>
  <si>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</si>
  <si>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</si>
  <si>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</si>
  <si>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</si>
  <si>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</si>
  <si>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</si>
  <si>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</si>
  <si>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</si>
  <si>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</si>
  <si>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</si>
  <si>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</si>
  <si>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</si>
  <si>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</si>
  <si>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</si>
  <si>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</si>
  <si>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</si>
  <si>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</si>
  <si>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</si>
  <si>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</si>
  <si>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</si>
  <si>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</si>
  <si>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</si>
  <si>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</si>
  <si>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</si>
  <si>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</si>
  <si>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</si>
  <si>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</si>
  <si>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</si>
  <si>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</si>
  <si>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</si>
  <si>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</si>
  <si>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</si>
  <si>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</si>
  <si>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</si>
  <si>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</si>
  <si>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</si>
  <si>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</si>
  <si>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</si>
  <si>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</si>
  <si>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</si>
  <si>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</si>
  <si>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</si>
  <si>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</si>
  <si>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</si>
  <si>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</si>
  <si>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</si>
  <si>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</si>
  <si>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</si>
  <si>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</si>
  <si>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</si>
  <si>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</si>
  <si>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</si>
  <si>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</si>
  <si>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</si>
  <si>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</si>
  <si>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</si>
  <si>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</si>
  <si>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</si>
  <si>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</si>
  <si>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</si>
  <si>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</si>
  <si>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</si>
  <si>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</si>
  <si>
    <t xml:space="preserve">Upgrade to Society / RWA Maintenance Accounts – Pro</t>
  </si>
  <si>
    <t xml:space="preserve">The Pro edition adds:</t>
  </si>
  <si>
    <t xml:space="preserve">✔  Maintenance Bill – pick a flat for a printable monthly bill: charges, previous dues, interest, total in words, due date and UPI/bank details</t>
  </si>
  <si>
    <t xml:space="preserve">✔  Receipt Print – enter a receipt number for a printable receipt with the amount in words and the balance still due</t>
  </si>
  <si>
    <t xml:space="preserve">✔  Reminders – a polite payment reminder for every defaulter with a one-click 'Send on WhatsApp' link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</si>
  <si>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</si>
  <si>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</si>
  <si>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https://pblab.in/templates/society-rwa-maintenance-accounts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</si>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</sst>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mmm\-yyyy"/>
    <numFmt numFmtId="167" formatCode="#,##0.00;\(#,##0.00\);\-"/>
    <numFmt numFmtId="168" formatCode="#,##0;\(#,##0\);\-"/>
    <numFmt numFmtId="169" formatCode="0.0%;\(0.0%\);\-"/>
    <numFmt numFmtId="170" formatCode="dd\-mmm\-yyyy"/>
    <numFmt numFmtId="171" formatCode="@"/>
    <numFmt numFmtId="172" formatCode="0.0"/>
    <numFmt numFmtId="173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E2EFDA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9E1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  <border diagonalUp="false" diagonalDown="false">
      <left/>
      <right/>
      <top style="thin">
        <color rgb="FF80808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1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2EFDA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CE4D6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A6A6A6"/>
      <rgbColor rgb="FF1F3864"/>
      <rgbColor rgb="FF70AD47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pblab.in/templates/society-rwa-maintenance-account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IF('Monthly Accounts'!N36="OK","✔ "&amp;COUNTA(Members!$A$5:$A$304)&amp;" flats · collected "&amp;TEXT('Monthly Accounts'!N35,"0%")&amp;" of dues · outstanding ₹"&amp;TEXT('Member Dues'!H305,"#,##0")&amp;" · "&amp;Defaulters!B3&amp;" defaulter(s) owe ₹"&amp;TEXT(Defaulters!D3,"#,##0")&amp;" · balance ₹"&amp;TEXT('Monthly Accounts'!N31,"#,##0"),"⚠ Cash in hand goes below zero – check cash receipts and payments")</f>
        <v>✔ 24 flats · collected 88% of dues · outstanding ₹96,500 · 3 defaulter(s) owe ₹91,650 · balance ₹331,987</v>
      </c>
    </row>
    <row r="7" customFormat="false" ht="15" hidden="false" customHeight="true" outlineLevel="0" collapsed="false">
      <c r="B7" s="7" t="s">
        <v>5</v>
      </c>
    </row>
    <row r="8" customFormat="false" ht="55.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27.75" hidden="false" customHeight="true" outlineLevel="0" collapsed="false">
      <c r="B11" s="9" t="s">
        <v>8</v>
      </c>
      <c r="C11" s="8" t="s">
        <v>9</v>
      </c>
    </row>
    <row r="12" customFormat="false" ht="15" hidden="false" customHeight="true" outlineLevel="0" collapsed="false">
      <c r="B12" s="9" t="s">
        <v>10</v>
      </c>
      <c r="C12" s="8" t="s">
        <v>11</v>
      </c>
    </row>
    <row r="13" customFormat="false" ht="15" hidden="false" customHeight="true" outlineLevel="0" collapsed="false">
      <c r="B13" s="9" t="s">
        <v>12</v>
      </c>
      <c r="C13" s="8" t="s">
        <v>13</v>
      </c>
    </row>
    <row r="14" customFormat="false" ht="15" hidden="false" customHeight="true" outlineLevel="0" collapsed="false">
      <c r="B14" s="9" t="s">
        <v>14</v>
      </c>
      <c r="C14" s="8" t="s">
        <v>15</v>
      </c>
    </row>
    <row r="15" customFormat="false" ht="15" hidden="false" customHeight="true" outlineLevel="0" collapsed="false">
      <c r="B15" s="9" t="s">
        <v>16</v>
      </c>
      <c r="C15" s="8" t="s">
        <v>17</v>
      </c>
    </row>
    <row r="17" customFormat="false" ht="15" hidden="false" customHeight="true" outlineLevel="0" collapsed="false">
      <c r="B17" s="7" t="s">
        <v>18</v>
      </c>
    </row>
    <row r="18" customFormat="false" ht="15" hidden="false" customHeight="true" outlineLevel="0" collapsed="false">
      <c r="B18" s="10" t="s">
        <v>19</v>
      </c>
      <c r="C18" s="8" t="s">
        <v>20</v>
      </c>
    </row>
    <row r="19" customFormat="false" ht="15" hidden="false" customHeight="true" outlineLevel="0" collapsed="false">
      <c r="B19" s="9" t="s">
        <v>21</v>
      </c>
      <c r="C19" s="8" t="s">
        <v>22</v>
      </c>
    </row>
    <row r="20" customFormat="false" ht="15" hidden="false" customHeight="true" outlineLevel="0" collapsed="false">
      <c r="B20" s="11" t="s">
        <v>23</v>
      </c>
      <c r="C20" s="8" t="s">
        <v>24</v>
      </c>
    </row>
    <row r="21" customFormat="false" ht="15" hidden="false" customHeight="true" outlineLevel="0" collapsed="false">
      <c r="B21" s="12" t="s">
        <v>25</v>
      </c>
      <c r="C21" s="8" t="s">
        <v>26</v>
      </c>
    </row>
    <row r="23" customFormat="false" ht="15" hidden="false" customHeight="true" outlineLevel="0" collapsed="false">
      <c r="B23" s="7" t="s">
        <v>27</v>
      </c>
    </row>
    <row r="24" customFormat="false" ht="27.75" hidden="false" customHeight="true" outlineLevel="0" collapsed="false">
      <c r="B24" s="9" t="s">
        <v>28</v>
      </c>
      <c r="C24" s="8" t="s">
        <v>29</v>
      </c>
    </row>
    <row r="25" customFormat="false" ht="27.75" hidden="false" customHeight="true" outlineLevel="0" collapsed="false">
      <c r="B25" s="9" t="s">
        <v>30</v>
      </c>
      <c r="C25" s="8" t="s">
        <v>31</v>
      </c>
    </row>
    <row r="26" customFormat="false" ht="27.75" hidden="false" customHeight="true" outlineLevel="0" collapsed="false">
      <c r="B26" s="9" t="s">
        <v>32</v>
      </c>
      <c r="C26" s="8" t="s">
        <v>33</v>
      </c>
    </row>
    <row r="28" customFormat="false" ht="15" hidden="false" customHeight="true" outlineLevel="0" collapsed="false">
      <c r="B28" s="7" t="s">
        <v>34</v>
      </c>
    </row>
    <row r="29" customFormat="false" ht="42" hidden="false" customHeight="true" outlineLevel="0" collapsed="false">
      <c r="B29" s="8"/>
      <c r="C29" s="8" t="s">
        <v>35</v>
      </c>
    </row>
    <row r="31" customFormat="false" ht="15" hidden="false" customHeight="true" outlineLevel="0" collapsed="false">
      <c r="B31" s="7" t="s">
        <v>36</v>
      </c>
    </row>
    <row r="32" customFormat="false" ht="27.75" hidden="false" customHeight="true" outlineLevel="0" collapsed="false">
      <c r="B32" s="9" t="s">
        <v>37</v>
      </c>
      <c r="C32" s="8" t="s">
        <v>38</v>
      </c>
    </row>
    <row r="33" customFormat="false" ht="27.75" hidden="false" customHeight="true" outlineLevel="0" collapsed="false">
      <c r="B33" s="9" t="s">
        <v>37</v>
      </c>
      <c r="C33" s="8" t="s">
        <v>39</v>
      </c>
    </row>
    <row r="34" customFormat="false" ht="15" hidden="false" customHeight="true" outlineLevel="0" collapsed="false">
      <c r="B34" s="9" t="s">
        <v>37</v>
      </c>
      <c r="C34" s="8" t="s">
        <v>40</v>
      </c>
    </row>
    <row r="35" customFormat="false" ht="15" hidden="false" customHeight="true" outlineLevel="0" collapsed="false">
      <c r="B35" s="9" t="s">
        <v>37</v>
      </c>
      <c r="C35" s="8" t="s">
        <v>41</v>
      </c>
    </row>
    <row r="37" customFormat="false" ht="15" hidden="false" customHeight="true" outlineLevel="0" collapsed="false">
      <c r="B37" s="7" t="s">
        <v>42</v>
      </c>
    </row>
    <row r="38" customFormat="false" ht="15" hidden="false" customHeight="true" outlineLevel="0" collapsed="false">
      <c r="B38" s="9" t="s">
        <v>43</v>
      </c>
      <c r="C38" s="8" t="s">
        <v>44</v>
      </c>
    </row>
    <row r="39" customFormat="false" ht="15" hidden="false" customHeight="true" outlineLevel="0" collapsed="false">
      <c r="B39" s="9" t="s">
        <v>45</v>
      </c>
      <c r="C39" s="8" t="s">
        <v>46</v>
      </c>
    </row>
    <row r="40" customFormat="false" ht="15" hidden="false" customHeight="true" outlineLevel="0" collapsed="false">
      <c r="B40" s="9" t="s">
        <v>47</v>
      </c>
      <c r="C40" s="8" t="s">
        <v>48</v>
      </c>
    </row>
    <row r="41" customFormat="false" ht="27.75" hidden="false" customHeight="true" outlineLevel="0" collapsed="false">
      <c r="B41" s="9" t="s">
        <v>49</v>
      </c>
      <c r="C41" s="8" t="s">
        <v>50</v>
      </c>
    </row>
    <row r="42" customFormat="false" ht="27.75" hidden="false" customHeight="true" outlineLevel="0" collapsed="false">
      <c r="B42" s="9" t="s">
        <v>51</v>
      </c>
      <c r="C42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2" min="2" style="1" width="18"/>
    <col collapsed="false" customWidth="true" hidden="false" outlineLevel="0" max="3" min="3" style="1" width="3"/>
    <col collapsed="false" customWidth="true" hidden="false" outlineLevel="0" max="4" min="4" style="1" width="30"/>
    <col collapsed="false" customWidth="true" hidden="false" outlineLevel="0" max="5" min="5" style="1" width="3"/>
    <col collapsed="false" customWidth="true" hidden="false" outlineLevel="0" max="6" min="6" style="1" width="62"/>
  </cols>
  <sheetData>
    <row r="1" customFormat="false" ht="21.75" hidden="false" customHeight="true" outlineLevel="0" collapsed="false">
      <c r="A1" s="13" t="s">
        <v>53</v>
      </c>
      <c r="F1" s="14" t="s">
        <v>54</v>
      </c>
    </row>
    <row r="2" customFormat="false" ht="15" hidden="false" customHeight="true" outlineLevel="0" collapsed="false">
      <c r="A2" s="3" t="s">
        <v>55</v>
      </c>
    </row>
    <row r="4" customFormat="false" ht="15" hidden="false" customHeight="true" outlineLevel="0" collapsed="false">
      <c r="A4" s="15" t="s">
        <v>56</v>
      </c>
      <c r="B4" s="16"/>
      <c r="D4" s="4" t="s">
        <v>57</v>
      </c>
      <c r="F4" s="4" t="s">
        <v>27</v>
      </c>
    </row>
    <row r="5" customFormat="false" ht="54" hidden="false" customHeight="true" outlineLevel="0" collapsed="false">
      <c r="A5" s="17" t="s">
        <v>58</v>
      </c>
      <c r="B5" s="18" t="s">
        <v>59</v>
      </c>
      <c r="D5" s="18" t="s">
        <v>60</v>
      </c>
      <c r="F5" s="8" t="s">
        <v>61</v>
      </c>
    </row>
    <row r="6" customFormat="false" ht="54" hidden="false" customHeight="true" outlineLevel="0" collapsed="false">
      <c r="A6" s="17" t="s">
        <v>62</v>
      </c>
      <c r="B6" s="18" t="s">
        <v>63</v>
      </c>
      <c r="D6" s="18" t="s">
        <v>64</v>
      </c>
      <c r="F6" s="8" t="s">
        <v>65</v>
      </c>
    </row>
    <row r="7" customFormat="false" ht="54" hidden="false" customHeight="true" outlineLevel="0" collapsed="false">
      <c r="A7" s="17" t="s">
        <v>66</v>
      </c>
      <c r="B7" s="18" t="s">
        <v>67</v>
      </c>
      <c r="D7" s="18" t="s">
        <v>68</v>
      </c>
      <c r="F7" s="8" t="s">
        <v>69</v>
      </c>
    </row>
    <row r="8" customFormat="false" ht="54" hidden="false" customHeight="true" outlineLevel="0" collapsed="false">
      <c r="A8" s="17" t="s">
        <v>70</v>
      </c>
      <c r="B8" s="19" t="n">
        <v>2026</v>
      </c>
      <c r="D8" s="18" t="s">
        <v>71</v>
      </c>
      <c r="F8" s="8" t="s">
        <v>72</v>
      </c>
    </row>
    <row r="9" customFormat="false" ht="15" hidden="false" customHeight="true" outlineLevel="0" collapsed="false">
      <c r="A9" s="17" t="s">
        <v>73</v>
      </c>
      <c r="B9" s="20" t="n">
        <f aca="true">TODAY()</f>
        <v>46309</v>
      </c>
      <c r="D9" s="18" t="s">
        <v>74</v>
      </c>
    </row>
    <row r="10" customFormat="false" ht="15" hidden="false" customHeight="true" outlineLevel="0" collapsed="false">
      <c r="A10" s="15" t="s">
        <v>75</v>
      </c>
      <c r="B10" s="16"/>
      <c r="D10" s="18" t="s">
        <v>76</v>
      </c>
    </row>
    <row r="11" customFormat="false" ht="15" hidden="false" customHeight="true" outlineLevel="0" collapsed="false">
      <c r="A11" s="17" t="s">
        <v>77</v>
      </c>
      <c r="B11" s="18" t="s">
        <v>78</v>
      </c>
      <c r="D11" s="18" t="s">
        <v>79</v>
      </c>
    </row>
    <row r="12" customFormat="false" ht="15" hidden="false" customHeight="true" outlineLevel="0" collapsed="false">
      <c r="A12" s="17" t="s">
        <v>80</v>
      </c>
      <c r="B12" s="21" t="n">
        <v>3</v>
      </c>
      <c r="D12" s="18" t="s">
        <v>81</v>
      </c>
    </row>
    <row r="13" customFormat="false" ht="15" hidden="false" customHeight="true" outlineLevel="0" collapsed="false">
      <c r="A13" s="17" t="s">
        <v>82</v>
      </c>
      <c r="B13" s="22" t="n">
        <v>3500</v>
      </c>
      <c r="D13" s="18" t="s">
        <v>83</v>
      </c>
    </row>
    <row r="14" customFormat="false" ht="15" hidden="false" customHeight="true" outlineLevel="0" collapsed="false">
      <c r="A14" s="17" t="s">
        <v>84</v>
      </c>
      <c r="B14" s="22" t="n">
        <v>250</v>
      </c>
      <c r="D14" s="18" t="s">
        <v>85</v>
      </c>
    </row>
    <row r="15" customFormat="false" ht="15" hidden="false" customHeight="true" outlineLevel="0" collapsed="false">
      <c r="A15" s="17" t="s">
        <v>86</v>
      </c>
      <c r="B15" s="22" t="n">
        <v>300</v>
      </c>
      <c r="D15" s="18" t="s">
        <v>87</v>
      </c>
    </row>
    <row r="16" customFormat="false" ht="15" hidden="false" customHeight="true" outlineLevel="0" collapsed="false">
      <c r="A16" s="17" t="s">
        <v>88</v>
      </c>
      <c r="B16" s="23" t="n">
        <v>0.1</v>
      </c>
      <c r="D16" s="18" t="s">
        <v>89</v>
      </c>
    </row>
    <row r="17" customFormat="false" ht="15" hidden="false" customHeight="true" outlineLevel="0" collapsed="false">
      <c r="A17" s="15" t="s">
        <v>90</v>
      </c>
      <c r="B17" s="16"/>
      <c r="D17" s="18" t="s">
        <v>91</v>
      </c>
    </row>
    <row r="18" customFormat="false" ht="15" hidden="false" customHeight="true" outlineLevel="0" collapsed="false">
      <c r="A18" s="17" t="s">
        <v>92</v>
      </c>
      <c r="B18" s="19" t="n">
        <v>10</v>
      </c>
      <c r="D18" s="24"/>
    </row>
    <row r="19" customFormat="false" ht="15" hidden="false" customHeight="true" outlineLevel="0" collapsed="false">
      <c r="A19" s="17" t="s">
        <v>93</v>
      </c>
      <c r="B19" s="23" t="n">
        <v>0.18</v>
      </c>
      <c r="D19" s="24"/>
    </row>
    <row r="20" customFormat="false" ht="15" hidden="false" customHeight="true" outlineLevel="0" collapsed="false">
      <c r="A20" s="17" t="s">
        <v>94</v>
      </c>
      <c r="B20" s="19" t="n">
        <v>3</v>
      </c>
      <c r="D20" s="24"/>
    </row>
    <row r="21" customFormat="false" ht="15" hidden="false" customHeight="true" outlineLevel="0" collapsed="false">
      <c r="A21" s="17" t="s">
        <v>95</v>
      </c>
      <c r="B21" s="18" t="s">
        <v>96</v>
      </c>
      <c r="D21" s="24"/>
    </row>
    <row r="22" customFormat="false" ht="15" hidden="false" customHeight="true" outlineLevel="0" collapsed="false">
      <c r="A22" s="17" t="s">
        <v>97</v>
      </c>
      <c r="B22" s="18" t="s">
        <v>98</v>
      </c>
      <c r="D22" s="24"/>
    </row>
    <row r="23" customFormat="false" ht="15" hidden="false" customHeight="true" outlineLevel="0" collapsed="false">
      <c r="A23" s="15" t="s">
        <v>99</v>
      </c>
      <c r="B23" s="16"/>
      <c r="D23" s="24"/>
    </row>
    <row r="24" customFormat="false" ht="15" hidden="false" customHeight="true" outlineLevel="0" collapsed="false">
      <c r="A24" s="17" t="s">
        <v>100</v>
      </c>
      <c r="B24" s="22" t="n">
        <v>6500</v>
      </c>
      <c r="D24" s="24"/>
    </row>
    <row r="25" customFormat="false" ht="15" hidden="false" customHeight="true" outlineLevel="0" collapsed="false">
      <c r="A25" s="17" t="s">
        <v>101</v>
      </c>
      <c r="B25" s="22" t="n">
        <v>285000</v>
      </c>
    </row>
    <row r="27" customFormat="false" ht="15" hidden="false" customHeight="true" outlineLevel="0" collapsed="false">
      <c r="A27" s="4" t="s">
        <v>102</v>
      </c>
      <c r="B27" s="25" t="n">
        <f aca="false">MAX(0,MIN(12,(YEAR(Settings!$B$9)-Settings!$B$8)*12+MONTH(Settings!$B$9)-3))</f>
        <v>7</v>
      </c>
    </row>
    <row r="28" customFormat="false" ht="15" hidden="false" customHeight="true" outlineLevel="0" collapsed="false">
      <c r="A28" s="17" t="s">
        <v>103</v>
      </c>
      <c r="B28" s="26" t="n">
        <f aca="false">DATE(YEAR(Settings!$B$9),MONTH(Settings!$B$9),1)</f>
        <v>46296</v>
      </c>
    </row>
    <row r="30" customFormat="false" ht="15" hidden="false" customHeight="true" outlineLevel="0" collapsed="false">
      <c r="A30" s="4" t="s">
        <v>104</v>
      </c>
      <c r="B30" s="27" t="str">
        <f aca="false">IF(AND(MAX(Members!$N$5:$N$304)&gt;7500,SUM(Members!$N$5:$N$304)*12&gt;2000000),"Check GST","Within limits")</f>
        <v>Within limits</v>
      </c>
      <c r="D30" s="3" t="s">
        <v>105</v>
      </c>
    </row>
  </sheetData>
  <dataValidations count="1">
    <dataValidation allowBlank="true" errorStyle="stop" operator="between" showDropDown="false" showErrorMessage="false" showInputMessage="false" sqref="B11" type="list">
      <formula1>"Per sq ft,Fixed per flat"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N3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"/>
    <col collapsed="false" customWidth="true" hidden="false" outlineLevel="0" max="3" min="3" style="1" width="12"/>
    <col collapsed="false" customWidth="true" hidden="false" outlineLevel="0" max="4" min="4" style="1" width="24"/>
    <col collapsed="false" customWidth="true" hidden="false" outlineLevel="0" max="5" min="5" style="1" width="9"/>
    <col collapsed="false" customWidth="true" hidden="false" outlineLevel="0" max="6" min="6" style="1" width="10"/>
    <col collapsed="false" customWidth="true" hidden="false" outlineLevel="0" max="7" min="7" style="1" width="8"/>
    <col collapsed="false" customWidth="true" hidden="false" outlineLevel="0" max="10" min="8" style="1" width="11"/>
    <col collapsed="false" customWidth="true" hidden="false" outlineLevel="0" max="12" min="11" style="1" width="9"/>
    <col collapsed="false" customWidth="true" hidden="false" outlineLevel="0" max="13" min="13" style="1" width="10"/>
    <col collapsed="false" customWidth="true" hidden="false" outlineLevel="0" max="14" min="14" style="1" width="11"/>
  </cols>
  <sheetData>
    <row r="1" customFormat="false" ht="21.75" hidden="false" customHeight="true" outlineLevel="0" collapsed="false">
      <c r="A1" s="13" t="s">
        <v>106</v>
      </c>
      <c r="N1" s="14" t="s">
        <v>54</v>
      </c>
    </row>
    <row r="2" customFormat="false" ht="15" hidden="false" customHeight="true" outlineLevel="0" collapsed="false">
      <c r="A2" s="3" t="s">
        <v>107</v>
      </c>
    </row>
    <row r="4" customFormat="false" ht="45.75" hidden="false" customHeight="true" outlineLevel="0" collapsed="false">
      <c r="A4" s="28" t="s">
        <v>108</v>
      </c>
      <c r="B4" s="29" t="s">
        <v>109</v>
      </c>
      <c r="C4" s="29" t="s">
        <v>110</v>
      </c>
      <c r="D4" s="29" t="s">
        <v>43</v>
      </c>
      <c r="E4" s="29" t="s">
        <v>111</v>
      </c>
      <c r="F4" s="29" t="s">
        <v>112</v>
      </c>
      <c r="G4" s="29" t="s">
        <v>113</v>
      </c>
      <c r="H4" s="29" t="s">
        <v>114</v>
      </c>
      <c r="I4" s="29" t="s">
        <v>115</v>
      </c>
      <c r="J4" s="29" t="s">
        <v>116</v>
      </c>
      <c r="K4" s="29" t="s">
        <v>117</v>
      </c>
      <c r="L4" s="29" t="s">
        <v>118</v>
      </c>
      <c r="M4" s="29" t="s">
        <v>119</v>
      </c>
      <c r="N4" s="29" t="s">
        <v>120</v>
      </c>
    </row>
    <row r="5" customFormat="false" ht="15" hidden="false" customHeight="true" outlineLevel="0" collapsed="false">
      <c r="A5" s="18" t="s">
        <v>121</v>
      </c>
      <c r="B5" s="18" t="s">
        <v>122</v>
      </c>
      <c r="C5" s="30" t="s">
        <v>123</v>
      </c>
      <c r="D5" s="18" t="s">
        <v>124</v>
      </c>
      <c r="E5" s="22" t="n">
        <v>950</v>
      </c>
      <c r="F5" s="18" t="s">
        <v>125</v>
      </c>
      <c r="G5" s="19" t="n">
        <v>1</v>
      </c>
      <c r="H5" s="22" t="n">
        <v>0</v>
      </c>
      <c r="I5" s="22" t="n">
        <v>0</v>
      </c>
      <c r="J5" s="31" t="n">
        <f aca="false">IF(A5="","",ROUND(IF(Settings!$B$11="Per sq ft",N(E5)*Settings!$B$12,Settings!$B$13),0))</f>
        <v>2850</v>
      </c>
      <c r="K5" s="31" t="n">
        <f aca="false">IF(A5="","",N(G5)*Settings!$B$14)</f>
        <v>250</v>
      </c>
      <c r="L5" s="31" t="n">
        <f aca="false">IF(A5="","",Settings!$B$15)</f>
        <v>300</v>
      </c>
      <c r="M5" s="31" t="n">
        <f aca="false">IF(A5="","",IF(F5="Tenant",ROUND(J5*Settings!$B$16,0),0))</f>
        <v>0</v>
      </c>
      <c r="N5" s="32" t="n">
        <f aca="false">IF(A5="","",SUM(J5:M5))</f>
        <v>3400</v>
      </c>
    </row>
    <row r="6" customFormat="false" ht="15" hidden="false" customHeight="true" outlineLevel="0" collapsed="false">
      <c r="A6" s="18" t="s">
        <v>126</v>
      </c>
      <c r="B6" s="18" t="s">
        <v>127</v>
      </c>
      <c r="C6" s="30" t="s">
        <v>128</v>
      </c>
      <c r="D6" s="18" t="s">
        <v>129</v>
      </c>
      <c r="E6" s="22" t="n">
        <v>1150</v>
      </c>
      <c r="F6" s="18" t="s">
        <v>125</v>
      </c>
      <c r="G6" s="19" t="n">
        <v>1</v>
      </c>
      <c r="H6" s="22" t="n">
        <v>0</v>
      </c>
      <c r="I6" s="22" t="n">
        <v>0</v>
      </c>
      <c r="J6" s="31" t="n">
        <f aca="false">IF(A6="","",ROUND(IF(Settings!$B$11="Per sq ft",N(E6)*Settings!$B$12,Settings!$B$13),0))</f>
        <v>3450</v>
      </c>
      <c r="K6" s="31" t="n">
        <f aca="false">IF(A6="","",N(G6)*Settings!$B$14)</f>
        <v>250</v>
      </c>
      <c r="L6" s="31" t="n">
        <f aca="false">IF(A6="","",Settings!$B$15)</f>
        <v>300</v>
      </c>
      <c r="M6" s="31" t="n">
        <f aca="false">IF(A6="","",IF(F6="Tenant",ROUND(J6*Settings!$B$16,0),0))</f>
        <v>0</v>
      </c>
      <c r="N6" s="32" t="n">
        <f aca="false">IF(A6="","",SUM(J6:M6))</f>
        <v>4000</v>
      </c>
    </row>
    <row r="7" customFormat="false" ht="15" hidden="false" customHeight="true" outlineLevel="0" collapsed="false">
      <c r="A7" s="18" t="s">
        <v>130</v>
      </c>
      <c r="B7" s="18" t="s">
        <v>131</v>
      </c>
      <c r="C7" s="30" t="s">
        <v>132</v>
      </c>
      <c r="D7" s="18" t="s">
        <v>133</v>
      </c>
      <c r="E7" s="22" t="n">
        <v>1350</v>
      </c>
      <c r="F7" s="18" t="s">
        <v>125</v>
      </c>
      <c r="G7" s="19" t="n">
        <v>2</v>
      </c>
      <c r="H7" s="22" t="n">
        <v>0</v>
      </c>
      <c r="I7" s="22" t="n">
        <v>0</v>
      </c>
      <c r="J7" s="31" t="n">
        <f aca="false">IF(A7="","",ROUND(IF(Settings!$B$11="Per sq ft",N(E7)*Settings!$B$12,Settings!$B$13),0))</f>
        <v>4050</v>
      </c>
      <c r="K7" s="31" t="n">
        <f aca="false">IF(A7="","",N(G7)*Settings!$B$14)</f>
        <v>500</v>
      </c>
      <c r="L7" s="31" t="n">
        <f aca="false">IF(A7="","",Settings!$B$15)</f>
        <v>300</v>
      </c>
      <c r="M7" s="31" t="n">
        <f aca="false">IF(A7="","",IF(F7="Tenant",ROUND(J7*Settings!$B$16,0),0))</f>
        <v>0</v>
      </c>
      <c r="N7" s="32" t="n">
        <f aca="false">IF(A7="","",SUM(J7:M7))</f>
        <v>4850</v>
      </c>
    </row>
    <row r="8" customFormat="false" ht="15" hidden="false" customHeight="true" outlineLevel="0" collapsed="false">
      <c r="A8" s="18" t="s">
        <v>134</v>
      </c>
      <c r="B8" s="18" t="s">
        <v>135</v>
      </c>
      <c r="C8" s="30" t="s">
        <v>136</v>
      </c>
      <c r="D8" s="18" t="s">
        <v>137</v>
      </c>
      <c r="E8" s="22" t="n">
        <v>1650</v>
      </c>
      <c r="F8" s="18" t="s">
        <v>138</v>
      </c>
      <c r="G8" s="19" t="n">
        <v>2</v>
      </c>
      <c r="H8" s="22" t="n">
        <v>0</v>
      </c>
      <c r="I8" s="22" t="n">
        <v>2500</v>
      </c>
      <c r="J8" s="31" t="n">
        <f aca="false">IF(A8="","",ROUND(IF(Settings!$B$11="Per sq ft",N(E8)*Settings!$B$12,Settings!$B$13),0))</f>
        <v>4950</v>
      </c>
      <c r="K8" s="31" t="n">
        <f aca="false">IF(A8="","",N(G8)*Settings!$B$14)</f>
        <v>500</v>
      </c>
      <c r="L8" s="31" t="n">
        <f aca="false">IF(A8="","",Settings!$B$15)</f>
        <v>300</v>
      </c>
      <c r="M8" s="31" t="n">
        <f aca="false">IF(A8="","",IF(F8="Tenant",ROUND(J8*Settings!$B$16,0),0))</f>
        <v>495</v>
      </c>
      <c r="N8" s="32" t="n">
        <f aca="false">IF(A8="","",SUM(J8:M8))</f>
        <v>6245</v>
      </c>
    </row>
    <row r="9" customFormat="false" ht="15" hidden="false" customHeight="true" outlineLevel="0" collapsed="false">
      <c r="A9" s="18" t="s">
        <v>139</v>
      </c>
      <c r="B9" s="18" t="s">
        <v>140</v>
      </c>
      <c r="C9" s="30" t="s">
        <v>141</v>
      </c>
      <c r="D9" s="18" t="s">
        <v>142</v>
      </c>
      <c r="E9" s="22" t="n">
        <v>950</v>
      </c>
      <c r="F9" s="18" t="s">
        <v>125</v>
      </c>
      <c r="G9" s="19" t="n">
        <v>1</v>
      </c>
      <c r="H9" s="22" t="n">
        <v>0</v>
      </c>
      <c r="I9" s="22" t="n">
        <v>0</v>
      </c>
      <c r="J9" s="31" t="n">
        <f aca="false">IF(A9="","",ROUND(IF(Settings!$B$11="Per sq ft",N(E9)*Settings!$B$12,Settings!$B$13),0))</f>
        <v>2850</v>
      </c>
      <c r="K9" s="31" t="n">
        <f aca="false">IF(A9="","",N(G9)*Settings!$B$14)</f>
        <v>250</v>
      </c>
      <c r="L9" s="31" t="n">
        <f aca="false">IF(A9="","",Settings!$B$15)</f>
        <v>300</v>
      </c>
      <c r="M9" s="31" t="n">
        <f aca="false">IF(A9="","",IF(F9="Tenant",ROUND(J9*Settings!$B$16,0),0))</f>
        <v>0</v>
      </c>
      <c r="N9" s="32" t="n">
        <f aca="false">IF(A9="","",SUM(J9:M9))</f>
        <v>3400</v>
      </c>
    </row>
    <row r="10" customFormat="false" ht="15" hidden="false" customHeight="true" outlineLevel="0" collapsed="false">
      <c r="A10" s="18" t="s">
        <v>143</v>
      </c>
      <c r="B10" s="18" t="s">
        <v>144</v>
      </c>
      <c r="C10" s="30" t="s">
        <v>145</v>
      </c>
      <c r="D10" s="18" t="s">
        <v>146</v>
      </c>
      <c r="E10" s="22" t="n">
        <v>1150</v>
      </c>
      <c r="F10" s="18" t="s">
        <v>125</v>
      </c>
      <c r="G10" s="19" t="n">
        <v>1</v>
      </c>
      <c r="H10" s="22" t="n">
        <v>18400</v>
      </c>
      <c r="I10" s="22" t="n">
        <v>0</v>
      </c>
      <c r="J10" s="31" t="n">
        <f aca="false">IF(A10="","",ROUND(IF(Settings!$B$11="Per sq ft",N(E10)*Settings!$B$12,Settings!$B$13),0))</f>
        <v>3450</v>
      </c>
      <c r="K10" s="31" t="n">
        <f aca="false">IF(A10="","",N(G10)*Settings!$B$14)</f>
        <v>250</v>
      </c>
      <c r="L10" s="31" t="n">
        <f aca="false">IF(A10="","",Settings!$B$15)</f>
        <v>300</v>
      </c>
      <c r="M10" s="31" t="n">
        <f aca="false">IF(A10="","",IF(F10="Tenant",ROUND(J10*Settings!$B$16,0),0))</f>
        <v>0</v>
      </c>
      <c r="N10" s="32" t="n">
        <f aca="false">IF(A10="","",SUM(J10:M10))</f>
        <v>4000</v>
      </c>
    </row>
    <row r="11" customFormat="false" ht="15" hidden="false" customHeight="true" outlineLevel="0" collapsed="false">
      <c r="A11" s="18" t="s">
        <v>147</v>
      </c>
      <c r="B11" s="18" t="s">
        <v>148</v>
      </c>
      <c r="C11" s="30" t="s">
        <v>149</v>
      </c>
      <c r="D11" s="18" t="s">
        <v>150</v>
      </c>
      <c r="E11" s="22" t="n">
        <v>1350</v>
      </c>
      <c r="F11" s="18" t="s">
        <v>125</v>
      </c>
      <c r="G11" s="19" t="n">
        <v>2</v>
      </c>
      <c r="H11" s="22" t="n">
        <v>0</v>
      </c>
      <c r="I11" s="22" t="n">
        <v>0</v>
      </c>
      <c r="J11" s="31" t="n">
        <f aca="false">IF(A11="","",ROUND(IF(Settings!$B$11="Per sq ft",N(E11)*Settings!$B$12,Settings!$B$13),0))</f>
        <v>4050</v>
      </c>
      <c r="K11" s="31" t="n">
        <f aca="false">IF(A11="","",N(G11)*Settings!$B$14)</f>
        <v>500</v>
      </c>
      <c r="L11" s="31" t="n">
        <f aca="false">IF(A11="","",Settings!$B$15)</f>
        <v>300</v>
      </c>
      <c r="M11" s="31" t="n">
        <f aca="false">IF(A11="","",IF(F11="Tenant",ROUND(J11*Settings!$B$16,0),0))</f>
        <v>0</v>
      </c>
      <c r="N11" s="32" t="n">
        <f aca="false">IF(A11="","",SUM(J11:M11))</f>
        <v>4850</v>
      </c>
    </row>
    <row r="12" customFormat="false" ht="15" hidden="false" customHeight="true" outlineLevel="0" collapsed="false">
      <c r="A12" s="18" t="s">
        <v>151</v>
      </c>
      <c r="B12" s="18" t="s">
        <v>152</v>
      </c>
      <c r="C12" s="30" t="s">
        <v>153</v>
      </c>
      <c r="D12" s="18" t="s">
        <v>154</v>
      </c>
      <c r="E12" s="22" t="n">
        <v>1650</v>
      </c>
      <c r="F12" s="18" t="s">
        <v>125</v>
      </c>
      <c r="G12" s="19" t="n">
        <v>2</v>
      </c>
      <c r="H12" s="22" t="n">
        <v>0</v>
      </c>
      <c r="I12" s="22" t="n">
        <v>2500</v>
      </c>
      <c r="J12" s="31" t="n">
        <f aca="false">IF(A12="","",ROUND(IF(Settings!$B$11="Per sq ft",N(E12)*Settings!$B$12,Settings!$B$13),0))</f>
        <v>4950</v>
      </c>
      <c r="K12" s="31" t="n">
        <f aca="false">IF(A12="","",N(G12)*Settings!$B$14)</f>
        <v>500</v>
      </c>
      <c r="L12" s="31" t="n">
        <f aca="false">IF(A12="","",Settings!$B$15)</f>
        <v>300</v>
      </c>
      <c r="M12" s="31" t="n">
        <f aca="false">IF(A12="","",IF(F12="Tenant",ROUND(J12*Settings!$B$16,0),0))</f>
        <v>0</v>
      </c>
      <c r="N12" s="32" t="n">
        <f aca="false">IF(A12="","",SUM(J12:M12))</f>
        <v>5750</v>
      </c>
    </row>
    <row r="13" customFormat="false" ht="15" hidden="false" customHeight="true" outlineLevel="0" collapsed="false">
      <c r="A13" s="18" t="s">
        <v>155</v>
      </c>
      <c r="B13" s="18" t="s">
        <v>156</v>
      </c>
      <c r="C13" s="30" t="s">
        <v>157</v>
      </c>
      <c r="D13" s="18" t="s">
        <v>158</v>
      </c>
      <c r="E13" s="22" t="n">
        <v>950</v>
      </c>
      <c r="F13" s="18" t="s">
        <v>125</v>
      </c>
      <c r="G13" s="19" t="n">
        <v>1</v>
      </c>
      <c r="H13" s="22" t="n">
        <v>0</v>
      </c>
      <c r="I13" s="22" t="n">
        <v>0</v>
      </c>
      <c r="J13" s="31" t="n">
        <f aca="false">IF(A13="","",ROUND(IF(Settings!$B$11="Per sq ft",N(E13)*Settings!$B$12,Settings!$B$13),0))</f>
        <v>2850</v>
      </c>
      <c r="K13" s="31" t="n">
        <f aca="false">IF(A13="","",N(G13)*Settings!$B$14)</f>
        <v>250</v>
      </c>
      <c r="L13" s="31" t="n">
        <f aca="false">IF(A13="","",Settings!$B$15)</f>
        <v>300</v>
      </c>
      <c r="M13" s="31" t="n">
        <f aca="false">IF(A13="","",IF(F13="Tenant",ROUND(J13*Settings!$B$16,0),0))</f>
        <v>0</v>
      </c>
      <c r="N13" s="32" t="n">
        <f aca="false">IF(A13="","",SUM(J13:M13))</f>
        <v>3400</v>
      </c>
    </row>
    <row r="14" customFormat="false" ht="15" hidden="false" customHeight="true" outlineLevel="0" collapsed="false">
      <c r="A14" s="18" t="s">
        <v>159</v>
      </c>
      <c r="B14" s="18" t="s">
        <v>160</v>
      </c>
      <c r="C14" s="30" t="s">
        <v>161</v>
      </c>
      <c r="D14" s="18" t="s">
        <v>162</v>
      </c>
      <c r="E14" s="22" t="n">
        <v>1150</v>
      </c>
      <c r="F14" s="18" t="s">
        <v>138</v>
      </c>
      <c r="G14" s="19" t="n">
        <v>1</v>
      </c>
      <c r="H14" s="22" t="n">
        <v>0</v>
      </c>
      <c r="I14" s="22" t="n">
        <v>0</v>
      </c>
      <c r="J14" s="31" t="n">
        <f aca="false">IF(A14="","",ROUND(IF(Settings!$B$11="Per sq ft",N(E14)*Settings!$B$12,Settings!$B$13),0))</f>
        <v>3450</v>
      </c>
      <c r="K14" s="31" t="n">
        <f aca="false">IF(A14="","",N(G14)*Settings!$B$14)</f>
        <v>250</v>
      </c>
      <c r="L14" s="31" t="n">
        <f aca="false">IF(A14="","",Settings!$B$15)</f>
        <v>300</v>
      </c>
      <c r="M14" s="31" t="n">
        <f aca="false">IF(A14="","",IF(F14="Tenant",ROUND(J14*Settings!$B$16,0),0))</f>
        <v>345</v>
      </c>
      <c r="N14" s="32" t="n">
        <f aca="false">IF(A14="","",SUM(J14:M14))</f>
        <v>4345</v>
      </c>
    </row>
    <row r="15" customFormat="false" ht="15" hidden="false" customHeight="true" outlineLevel="0" collapsed="false">
      <c r="A15" s="18" t="s">
        <v>163</v>
      </c>
      <c r="B15" s="18" t="s">
        <v>164</v>
      </c>
      <c r="C15" s="30" t="s">
        <v>165</v>
      </c>
      <c r="D15" s="18" t="s">
        <v>166</v>
      </c>
      <c r="E15" s="22" t="n">
        <v>1350</v>
      </c>
      <c r="F15" s="18" t="s">
        <v>125</v>
      </c>
      <c r="G15" s="19" t="n">
        <v>2</v>
      </c>
      <c r="H15" s="22" t="n">
        <v>0</v>
      </c>
      <c r="I15" s="22" t="n">
        <v>0</v>
      </c>
      <c r="J15" s="31" t="n">
        <f aca="false">IF(A15="","",ROUND(IF(Settings!$B$11="Per sq ft",N(E15)*Settings!$B$12,Settings!$B$13),0))</f>
        <v>4050</v>
      </c>
      <c r="K15" s="31" t="n">
        <f aca="false">IF(A15="","",N(G15)*Settings!$B$14)</f>
        <v>500</v>
      </c>
      <c r="L15" s="31" t="n">
        <f aca="false">IF(A15="","",Settings!$B$15)</f>
        <v>300</v>
      </c>
      <c r="M15" s="31" t="n">
        <f aca="false">IF(A15="","",IF(F15="Tenant",ROUND(J15*Settings!$B$16,0),0))</f>
        <v>0</v>
      </c>
      <c r="N15" s="32" t="n">
        <f aca="false">IF(A15="","",SUM(J15:M15))</f>
        <v>4850</v>
      </c>
    </row>
    <row r="16" customFormat="false" ht="15" hidden="false" customHeight="true" outlineLevel="0" collapsed="false">
      <c r="A16" s="18" t="s">
        <v>167</v>
      </c>
      <c r="B16" s="18" t="s">
        <v>168</v>
      </c>
      <c r="C16" s="30" t="s">
        <v>169</v>
      </c>
      <c r="D16" s="18" t="s">
        <v>170</v>
      </c>
      <c r="E16" s="22" t="n">
        <v>1650</v>
      </c>
      <c r="F16" s="18" t="s">
        <v>125</v>
      </c>
      <c r="G16" s="19" t="n">
        <v>2</v>
      </c>
      <c r="H16" s="22" t="n">
        <v>0</v>
      </c>
      <c r="I16" s="22" t="n">
        <v>2500</v>
      </c>
      <c r="J16" s="31" t="n">
        <f aca="false">IF(A16="","",ROUND(IF(Settings!$B$11="Per sq ft",N(E16)*Settings!$B$12,Settings!$B$13),0))</f>
        <v>4950</v>
      </c>
      <c r="K16" s="31" t="n">
        <f aca="false">IF(A16="","",N(G16)*Settings!$B$14)</f>
        <v>500</v>
      </c>
      <c r="L16" s="31" t="n">
        <f aca="false">IF(A16="","",Settings!$B$15)</f>
        <v>300</v>
      </c>
      <c r="M16" s="31" t="n">
        <f aca="false">IF(A16="","",IF(F16="Tenant",ROUND(J16*Settings!$B$16,0),0))</f>
        <v>0</v>
      </c>
      <c r="N16" s="32" t="n">
        <f aca="false">IF(A16="","",SUM(J16:M16))</f>
        <v>5750</v>
      </c>
    </row>
    <row r="17" customFormat="false" ht="15" hidden="false" customHeight="true" outlineLevel="0" collapsed="false">
      <c r="A17" s="18" t="s">
        <v>171</v>
      </c>
      <c r="B17" s="18" t="s">
        <v>172</v>
      </c>
      <c r="C17" s="30" t="s">
        <v>173</v>
      </c>
      <c r="D17" s="18" t="s">
        <v>174</v>
      </c>
      <c r="E17" s="22" t="n">
        <v>950</v>
      </c>
      <c r="F17" s="18" t="s">
        <v>125</v>
      </c>
      <c r="G17" s="19" t="n">
        <v>1</v>
      </c>
      <c r="H17" s="22" t="n">
        <v>0</v>
      </c>
      <c r="I17" s="22" t="n">
        <v>0</v>
      </c>
      <c r="J17" s="31" t="n">
        <f aca="false">IF(A17="","",ROUND(IF(Settings!$B$11="Per sq ft",N(E17)*Settings!$B$12,Settings!$B$13),0))</f>
        <v>2850</v>
      </c>
      <c r="K17" s="31" t="n">
        <f aca="false">IF(A17="","",N(G17)*Settings!$B$14)</f>
        <v>250</v>
      </c>
      <c r="L17" s="31" t="n">
        <f aca="false">IF(A17="","",Settings!$B$15)</f>
        <v>300</v>
      </c>
      <c r="M17" s="31" t="n">
        <f aca="false">IF(A17="","",IF(F17="Tenant",ROUND(J17*Settings!$B$16,0),0))</f>
        <v>0</v>
      </c>
      <c r="N17" s="32" t="n">
        <f aca="false">IF(A17="","",SUM(J17:M17))</f>
        <v>3400</v>
      </c>
    </row>
    <row r="18" customFormat="false" ht="15" hidden="false" customHeight="true" outlineLevel="0" collapsed="false">
      <c r="A18" s="18" t="s">
        <v>175</v>
      </c>
      <c r="B18" s="18" t="s">
        <v>176</v>
      </c>
      <c r="C18" s="30" t="s">
        <v>177</v>
      </c>
      <c r="D18" s="18" t="s">
        <v>178</v>
      </c>
      <c r="E18" s="22" t="n">
        <v>1150</v>
      </c>
      <c r="F18" s="18" t="s">
        <v>125</v>
      </c>
      <c r="G18" s="19" t="n">
        <v>1</v>
      </c>
      <c r="H18" s="22" t="n">
        <v>0</v>
      </c>
      <c r="I18" s="22" t="n">
        <v>0</v>
      </c>
      <c r="J18" s="31" t="n">
        <f aca="false">IF(A18="","",ROUND(IF(Settings!$B$11="Per sq ft",N(E18)*Settings!$B$12,Settings!$B$13),0))</f>
        <v>3450</v>
      </c>
      <c r="K18" s="31" t="n">
        <f aca="false">IF(A18="","",N(G18)*Settings!$B$14)</f>
        <v>250</v>
      </c>
      <c r="L18" s="31" t="n">
        <f aca="false">IF(A18="","",Settings!$B$15)</f>
        <v>300</v>
      </c>
      <c r="M18" s="31" t="n">
        <f aca="false">IF(A18="","",IF(F18="Tenant",ROUND(J18*Settings!$B$16,0),0))</f>
        <v>0</v>
      </c>
      <c r="N18" s="32" t="n">
        <f aca="false">IF(A18="","",SUM(J18:M18))</f>
        <v>4000</v>
      </c>
    </row>
    <row r="19" customFormat="false" ht="15" hidden="false" customHeight="true" outlineLevel="0" collapsed="false">
      <c r="A19" s="18" t="s">
        <v>179</v>
      </c>
      <c r="B19" s="18" t="s">
        <v>180</v>
      </c>
      <c r="C19" s="30" t="s">
        <v>181</v>
      </c>
      <c r="D19" s="18" t="s">
        <v>182</v>
      </c>
      <c r="E19" s="22" t="n">
        <v>1350</v>
      </c>
      <c r="F19" s="18" t="s">
        <v>125</v>
      </c>
      <c r="G19" s="19" t="n">
        <v>2</v>
      </c>
      <c r="H19" s="22" t="n">
        <v>4300</v>
      </c>
      <c r="I19" s="22" t="n">
        <v>0</v>
      </c>
      <c r="J19" s="31" t="n">
        <f aca="false">IF(A19="","",ROUND(IF(Settings!$B$11="Per sq ft",N(E19)*Settings!$B$12,Settings!$B$13),0))</f>
        <v>4050</v>
      </c>
      <c r="K19" s="31" t="n">
        <f aca="false">IF(A19="","",N(G19)*Settings!$B$14)</f>
        <v>500</v>
      </c>
      <c r="L19" s="31" t="n">
        <f aca="false">IF(A19="","",Settings!$B$15)</f>
        <v>300</v>
      </c>
      <c r="M19" s="31" t="n">
        <f aca="false">IF(A19="","",IF(F19="Tenant",ROUND(J19*Settings!$B$16,0),0))</f>
        <v>0</v>
      </c>
      <c r="N19" s="32" t="n">
        <f aca="false">IF(A19="","",SUM(J19:M19))</f>
        <v>4850</v>
      </c>
    </row>
    <row r="20" customFormat="false" ht="15" hidden="false" customHeight="true" outlineLevel="0" collapsed="false">
      <c r="A20" s="18" t="s">
        <v>183</v>
      </c>
      <c r="B20" s="18" t="s">
        <v>184</v>
      </c>
      <c r="C20" s="30" t="s">
        <v>185</v>
      </c>
      <c r="D20" s="18" t="s">
        <v>186</v>
      </c>
      <c r="E20" s="22" t="n">
        <v>1650</v>
      </c>
      <c r="F20" s="18" t="s">
        <v>125</v>
      </c>
      <c r="G20" s="19" t="n">
        <v>2</v>
      </c>
      <c r="H20" s="22" t="n">
        <v>0</v>
      </c>
      <c r="I20" s="22" t="n">
        <v>2500</v>
      </c>
      <c r="J20" s="31" t="n">
        <f aca="false">IF(A20="","",ROUND(IF(Settings!$B$11="Per sq ft",N(E20)*Settings!$B$12,Settings!$B$13),0))</f>
        <v>4950</v>
      </c>
      <c r="K20" s="31" t="n">
        <f aca="false">IF(A20="","",N(G20)*Settings!$B$14)</f>
        <v>500</v>
      </c>
      <c r="L20" s="31" t="n">
        <f aca="false">IF(A20="","",Settings!$B$15)</f>
        <v>300</v>
      </c>
      <c r="M20" s="31" t="n">
        <f aca="false">IF(A20="","",IF(F20="Tenant",ROUND(J20*Settings!$B$16,0),0))</f>
        <v>0</v>
      </c>
      <c r="N20" s="32" t="n">
        <f aca="false">IF(A20="","",SUM(J20:M20))</f>
        <v>5750</v>
      </c>
    </row>
    <row r="21" customFormat="false" ht="15" hidden="false" customHeight="true" outlineLevel="0" collapsed="false">
      <c r="A21" s="18" t="s">
        <v>187</v>
      </c>
      <c r="B21" s="18" t="s">
        <v>188</v>
      </c>
      <c r="C21" s="30" t="s">
        <v>189</v>
      </c>
      <c r="D21" s="18" t="s">
        <v>190</v>
      </c>
      <c r="E21" s="22" t="n">
        <v>950</v>
      </c>
      <c r="F21" s="18" t="s">
        <v>125</v>
      </c>
      <c r="G21" s="19" t="n">
        <v>1</v>
      </c>
      <c r="H21" s="22" t="n">
        <v>0</v>
      </c>
      <c r="I21" s="22" t="n">
        <v>0</v>
      </c>
      <c r="J21" s="31" t="n">
        <f aca="false">IF(A21="","",ROUND(IF(Settings!$B$11="Per sq ft",N(E21)*Settings!$B$12,Settings!$B$13),0))</f>
        <v>2850</v>
      </c>
      <c r="K21" s="31" t="n">
        <f aca="false">IF(A21="","",N(G21)*Settings!$B$14)</f>
        <v>250</v>
      </c>
      <c r="L21" s="31" t="n">
        <f aca="false">IF(A21="","",Settings!$B$15)</f>
        <v>300</v>
      </c>
      <c r="M21" s="31" t="n">
        <f aca="false">IF(A21="","",IF(F21="Tenant",ROUND(J21*Settings!$B$16,0),0))</f>
        <v>0</v>
      </c>
      <c r="N21" s="32" t="n">
        <f aca="false">IF(A21="","",SUM(J21:M21))</f>
        <v>3400</v>
      </c>
    </row>
    <row r="22" customFormat="false" ht="15" hidden="false" customHeight="true" outlineLevel="0" collapsed="false">
      <c r="A22" s="18" t="s">
        <v>191</v>
      </c>
      <c r="B22" s="18" t="s">
        <v>192</v>
      </c>
      <c r="C22" s="30" t="s">
        <v>193</v>
      </c>
      <c r="D22" s="18" t="s">
        <v>194</v>
      </c>
      <c r="E22" s="22" t="n">
        <v>1150</v>
      </c>
      <c r="F22" s="18" t="s">
        <v>138</v>
      </c>
      <c r="G22" s="19" t="n">
        <v>1</v>
      </c>
      <c r="H22" s="22" t="n">
        <v>0</v>
      </c>
      <c r="I22" s="22" t="n">
        <v>0</v>
      </c>
      <c r="J22" s="31" t="n">
        <f aca="false">IF(A22="","",ROUND(IF(Settings!$B$11="Per sq ft",N(E22)*Settings!$B$12,Settings!$B$13),0))</f>
        <v>3450</v>
      </c>
      <c r="K22" s="31" t="n">
        <f aca="false">IF(A22="","",N(G22)*Settings!$B$14)</f>
        <v>250</v>
      </c>
      <c r="L22" s="31" t="n">
        <f aca="false">IF(A22="","",Settings!$B$15)</f>
        <v>300</v>
      </c>
      <c r="M22" s="31" t="n">
        <f aca="false">IF(A22="","",IF(F22="Tenant",ROUND(J22*Settings!$B$16,0),0))</f>
        <v>345</v>
      </c>
      <c r="N22" s="32" t="n">
        <f aca="false">IF(A22="","",SUM(J22:M22))</f>
        <v>4345</v>
      </c>
    </row>
    <row r="23" customFormat="false" ht="15" hidden="false" customHeight="true" outlineLevel="0" collapsed="false">
      <c r="A23" s="18" t="s">
        <v>195</v>
      </c>
      <c r="B23" s="18" t="s">
        <v>196</v>
      </c>
      <c r="C23" s="30" t="s">
        <v>197</v>
      </c>
      <c r="D23" s="18" t="s">
        <v>198</v>
      </c>
      <c r="E23" s="22" t="n">
        <v>1350</v>
      </c>
      <c r="F23" s="18" t="s">
        <v>125</v>
      </c>
      <c r="G23" s="19" t="n">
        <v>2</v>
      </c>
      <c r="H23" s="22" t="n">
        <v>0</v>
      </c>
      <c r="I23" s="22" t="n">
        <v>0</v>
      </c>
      <c r="J23" s="31" t="n">
        <f aca="false">IF(A23="","",ROUND(IF(Settings!$B$11="Per sq ft",N(E23)*Settings!$B$12,Settings!$B$13),0))</f>
        <v>4050</v>
      </c>
      <c r="K23" s="31" t="n">
        <f aca="false">IF(A23="","",N(G23)*Settings!$B$14)</f>
        <v>500</v>
      </c>
      <c r="L23" s="31" t="n">
        <f aca="false">IF(A23="","",Settings!$B$15)</f>
        <v>300</v>
      </c>
      <c r="M23" s="31" t="n">
        <f aca="false">IF(A23="","",IF(F23="Tenant",ROUND(J23*Settings!$B$16,0),0))</f>
        <v>0</v>
      </c>
      <c r="N23" s="32" t="n">
        <f aca="false">IF(A23="","",SUM(J23:M23))</f>
        <v>4850</v>
      </c>
    </row>
    <row r="24" customFormat="false" ht="15" hidden="false" customHeight="true" outlineLevel="0" collapsed="false">
      <c r="A24" s="18" t="s">
        <v>199</v>
      </c>
      <c r="B24" s="18" t="s">
        <v>200</v>
      </c>
      <c r="C24" s="30" t="s">
        <v>201</v>
      </c>
      <c r="D24" s="18" t="s">
        <v>202</v>
      </c>
      <c r="E24" s="22" t="n">
        <v>1650</v>
      </c>
      <c r="F24" s="18" t="s">
        <v>125</v>
      </c>
      <c r="G24" s="19" t="n">
        <v>2</v>
      </c>
      <c r="H24" s="22" t="n">
        <v>0</v>
      </c>
      <c r="I24" s="22" t="n">
        <v>2500</v>
      </c>
      <c r="J24" s="31" t="n">
        <f aca="false">IF(A24="","",ROUND(IF(Settings!$B$11="Per sq ft",N(E24)*Settings!$B$12,Settings!$B$13),0))</f>
        <v>4950</v>
      </c>
      <c r="K24" s="31" t="n">
        <f aca="false">IF(A24="","",N(G24)*Settings!$B$14)</f>
        <v>500</v>
      </c>
      <c r="L24" s="31" t="n">
        <f aca="false">IF(A24="","",Settings!$B$15)</f>
        <v>300</v>
      </c>
      <c r="M24" s="31" t="n">
        <f aca="false">IF(A24="","",IF(F24="Tenant",ROUND(J24*Settings!$B$16,0),0))</f>
        <v>0</v>
      </c>
      <c r="N24" s="32" t="n">
        <f aca="false">IF(A24="","",SUM(J24:M24))</f>
        <v>5750</v>
      </c>
    </row>
    <row r="25" customFormat="false" ht="15" hidden="false" customHeight="true" outlineLevel="0" collapsed="false">
      <c r="A25" s="18" t="s">
        <v>203</v>
      </c>
      <c r="B25" s="18" t="s">
        <v>204</v>
      </c>
      <c r="C25" s="30" t="s">
        <v>205</v>
      </c>
      <c r="D25" s="18" t="s">
        <v>206</v>
      </c>
      <c r="E25" s="22" t="n">
        <v>950</v>
      </c>
      <c r="F25" s="18" t="s">
        <v>125</v>
      </c>
      <c r="G25" s="19" t="n">
        <v>1</v>
      </c>
      <c r="H25" s="22" t="n">
        <v>0</v>
      </c>
      <c r="I25" s="22" t="n">
        <v>0</v>
      </c>
      <c r="J25" s="31" t="n">
        <f aca="false">IF(A25="","",ROUND(IF(Settings!$B$11="Per sq ft",N(E25)*Settings!$B$12,Settings!$B$13),0))</f>
        <v>2850</v>
      </c>
      <c r="K25" s="31" t="n">
        <f aca="false">IF(A25="","",N(G25)*Settings!$B$14)</f>
        <v>250</v>
      </c>
      <c r="L25" s="31" t="n">
        <f aca="false">IF(A25="","",Settings!$B$15)</f>
        <v>300</v>
      </c>
      <c r="M25" s="31" t="n">
        <f aca="false">IF(A25="","",IF(F25="Tenant",ROUND(J25*Settings!$B$16,0),0))</f>
        <v>0</v>
      </c>
      <c r="N25" s="32" t="n">
        <f aca="false">IF(A25="","",SUM(J25:M25))</f>
        <v>3400</v>
      </c>
    </row>
    <row r="26" customFormat="false" ht="15" hidden="false" customHeight="true" outlineLevel="0" collapsed="false">
      <c r="A26" s="18" t="s">
        <v>207</v>
      </c>
      <c r="B26" s="18" t="s">
        <v>208</v>
      </c>
      <c r="C26" s="30" t="s">
        <v>209</v>
      </c>
      <c r="D26" s="18" t="s">
        <v>210</v>
      </c>
      <c r="E26" s="22" t="n">
        <v>1150</v>
      </c>
      <c r="F26" s="18" t="s">
        <v>211</v>
      </c>
      <c r="G26" s="19" t="n">
        <v>1</v>
      </c>
      <c r="H26" s="22" t="n">
        <v>0</v>
      </c>
      <c r="I26" s="22" t="n">
        <v>0</v>
      </c>
      <c r="J26" s="31" t="n">
        <f aca="false">IF(A26="","",ROUND(IF(Settings!$B$11="Per sq ft",N(E26)*Settings!$B$12,Settings!$B$13),0))</f>
        <v>3450</v>
      </c>
      <c r="K26" s="31" t="n">
        <f aca="false">IF(A26="","",N(G26)*Settings!$B$14)</f>
        <v>250</v>
      </c>
      <c r="L26" s="31" t="n">
        <f aca="false">IF(A26="","",Settings!$B$15)</f>
        <v>300</v>
      </c>
      <c r="M26" s="31" t="n">
        <f aca="false">IF(A26="","",IF(F26="Tenant",ROUND(J26*Settings!$B$16,0),0))</f>
        <v>0</v>
      </c>
      <c r="N26" s="32" t="n">
        <f aca="false">IF(A26="","",SUM(J26:M26))</f>
        <v>4000</v>
      </c>
    </row>
    <row r="27" customFormat="false" ht="15" hidden="false" customHeight="true" outlineLevel="0" collapsed="false">
      <c r="A27" s="18" t="s">
        <v>212</v>
      </c>
      <c r="B27" s="18" t="s">
        <v>213</v>
      </c>
      <c r="C27" s="30" t="s">
        <v>214</v>
      </c>
      <c r="D27" s="18" t="s">
        <v>215</v>
      </c>
      <c r="E27" s="22" t="n">
        <v>1350</v>
      </c>
      <c r="F27" s="18" t="s">
        <v>125</v>
      </c>
      <c r="G27" s="19" t="n">
        <v>2</v>
      </c>
      <c r="H27" s="22" t="n">
        <v>0</v>
      </c>
      <c r="I27" s="22" t="n">
        <v>0</v>
      </c>
      <c r="J27" s="31" t="n">
        <f aca="false">IF(A27="","",ROUND(IF(Settings!$B$11="Per sq ft",N(E27)*Settings!$B$12,Settings!$B$13),0))</f>
        <v>4050</v>
      </c>
      <c r="K27" s="31" t="n">
        <f aca="false">IF(A27="","",N(G27)*Settings!$B$14)</f>
        <v>500</v>
      </c>
      <c r="L27" s="31" t="n">
        <f aca="false">IF(A27="","",Settings!$B$15)</f>
        <v>300</v>
      </c>
      <c r="M27" s="31" t="n">
        <f aca="false">IF(A27="","",IF(F27="Tenant",ROUND(J27*Settings!$B$16,0),0))</f>
        <v>0</v>
      </c>
      <c r="N27" s="32" t="n">
        <f aca="false">IF(A27="","",SUM(J27:M27))</f>
        <v>4850</v>
      </c>
    </row>
    <row r="28" customFormat="false" ht="15" hidden="false" customHeight="true" outlineLevel="0" collapsed="false">
      <c r="A28" s="18" t="s">
        <v>216</v>
      </c>
      <c r="B28" s="18" t="s">
        <v>217</v>
      </c>
      <c r="C28" s="30" t="s">
        <v>218</v>
      </c>
      <c r="D28" s="18" t="s">
        <v>219</v>
      </c>
      <c r="E28" s="22" t="n">
        <v>1650</v>
      </c>
      <c r="F28" s="18" t="s">
        <v>125</v>
      </c>
      <c r="G28" s="19" t="n">
        <v>2</v>
      </c>
      <c r="H28" s="22" t="n">
        <v>0</v>
      </c>
      <c r="I28" s="22" t="n">
        <v>2500</v>
      </c>
      <c r="J28" s="31" t="n">
        <f aca="false">IF(A28="","",ROUND(IF(Settings!$B$11="Per sq ft",N(E28)*Settings!$B$12,Settings!$B$13),0))</f>
        <v>4950</v>
      </c>
      <c r="K28" s="31" t="n">
        <f aca="false">IF(A28="","",N(G28)*Settings!$B$14)</f>
        <v>500</v>
      </c>
      <c r="L28" s="31" t="n">
        <f aca="false">IF(A28="","",Settings!$B$15)</f>
        <v>300</v>
      </c>
      <c r="M28" s="31" t="n">
        <f aca="false">IF(A28="","",IF(F28="Tenant",ROUND(J28*Settings!$B$16,0),0))</f>
        <v>0</v>
      </c>
      <c r="N28" s="32" t="n">
        <f aca="false">IF(A28="","",SUM(J28:M28))</f>
        <v>5750</v>
      </c>
    </row>
    <row r="29" customFormat="false" ht="15" hidden="false" customHeight="true" outlineLevel="0" collapsed="false">
      <c r="A29" s="24"/>
      <c r="B29" s="24"/>
      <c r="C29" s="33"/>
      <c r="D29" s="24"/>
      <c r="E29" s="34"/>
      <c r="F29" s="24"/>
      <c r="G29" s="24"/>
      <c r="H29" s="34"/>
      <c r="I29" s="34"/>
      <c r="J29" s="31" t="str">
        <f aca="false">IF(A29="","",ROUND(IF(Settings!$B$11="Per sq ft",N(E29)*Settings!$B$12,Settings!$B$13),0))</f>
        <v/>
      </c>
      <c r="K29" s="31" t="str">
        <f aca="false">IF(A29="","",N(G29)*Settings!$B$14)</f>
        <v/>
      </c>
      <c r="L29" s="31" t="str">
        <f aca="false">IF(A29="","",Settings!$B$15)</f>
        <v/>
      </c>
      <c r="M29" s="31" t="str">
        <f aca="false">IF(A29="","",IF(F29="Tenant",ROUND(J29*Settings!$B$16,0),0))</f>
        <v/>
      </c>
      <c r="N29" s="32" t="str">
        <f aca="false">IF(A29="","",SUM(J29:M29))</f>
        <v/>
      </c>
    </row>
    <row r="30" customFormat="false" ht="15" hidden="false" customHeight="true" outlineLevel="0" collapsed="false">
      <c r="A30" s="24"/>
      <c r="B30" s="24"/>
      <c r="C30" s="33"/>
      <c r="D30" s="24"/>
      <c r="E30" s="34"/>
      <c r="F30" s="24"/>
      <c r="G30" s="24"/>
      <c r="H30" s="34"/>
      <c r="I30" s="34"/>
      <c r="J30" s="31" t="str">
        <f aca="false">IF(A30="","",ROUND(IF(Settings!$B$11="Per sq ft",N(E30)*Settings!$B$12,Settings!$B$13),0))</f>
        <v/>
      </c>
      <c r="K30" s="31" t="str">
        <f aca="false">IF(A30="","",N(G30)*Settings!$B$14)</f>
        <v/>
      </c>
      <c r="L30" s="31" t="str">
        <f aca="false">IF(A30="","",Settings!$B$15)</f>
        <v/>
      </c>
      <c r="M30" s="31" t="str">
        <f aca="false">IF(A30="","",IF(F30="Tenant",ROUND(J30*Settings!$B$16,0),0))</f>
        <v/>
      </c>
      <c r="N30" s="32" t="str">
        <f aca="false">IF(A30="","",SUM(J30:M30))</f>
        <v/>
      </c>
    </row>
    <row r="31" customFormat="false" ht="15" hidden="false" customHeight="true" outlineLevel="0" collapsed="false">
      <c r="A31" s="24"/>
      <c r="B31" s="24"/>
      <c r="C31" s="33"/>
      <c r="D31" s="24"/>
      <c r="E31" s="34"/>
      <c r="F31" s="24"/>
      <c r="G31" s="24"/>
      <c r="H31" s="34"/>
      <c r="I31" s="34"/>
      <c r="J31" s="31" t="str">
        <f aca="false">IF(A31="","",ROUND(IF(Settings!$B$11="Per sq ft",N(E31)*Settings!$B$12,Settings!$B$13),0))</f>
        <v/>
      </c>
      <c r="K31" s="31" t="str">
        <f aca="false">IF(A31="","",N(G31)*Settings!$B$14)</f>
        <v/>
      </c>
      <c r="L31" s="31" t="str">
        <f aca="false">IF(A31="","",Settings!$B$15)</f>
        <v/>
      </c>
      <c r="M31" s="31" t="str">
        <f aca="false">IF(A31="","",IF(F31="Tenant",ROUND(J31*Settings!$B$16,0),0))</f>
        <v/>
      </c>
      <c r="N31" s="32" t="str">
        <f aca="false">IF(A31="","",SUM(J31:M31))</f>
        <v/>
      </c>
    </row>
    <row r="32" customFormat="false" ht="15" hidden="false" customHeight="true" outlineLevel="0" collapsed="false">
      <c r="A32" s="24"/>
      <c r="B32" s="24"/>
      <c r="C32" s="33"/>
      <c r="D32" s="24"/>
      <c r="E32" s="34"/>
      <c r="F32" s="24"/>
      <c r="G32" s="24"/>
      <c r="H32" s="34"/>
      <c r="I32" s="34"/>
      <c r="J32" s="31" t="str">
        <f aca="false">IF(A32="","",ROUND(IF(Settings!$B$11="Per sq ft",N(E32)*Settings!$B$12,Settings!$B$13),0))</f>
        <v/>
      </c>
      <c r="K32" s="31" t="str">
        <f aca="false">IF(A32="","",N(G32)*Settings!$B$14)</f>
        <v/>
      </c>
      <c r="L32" s="31" t="str">
        <f aca="false">IF(A32="","",Settings!$B$15)</f>
        <v/>
      </c>
      <c r="M32" s="31" t="str">
        <f aca="false">IF(A32="","",IF(F32="Tenant",ROUND(J32*Settings!$B$16,0),0))</f>
        <v/>
      </c>
      <c r="N32" s="32" t="str">
        <f aca="false">IF(A32="","",SUM(J32:M32))</f>
        <v/>
      </c>
    </row>
    <row r="33" customFormat="false" ht="15" hidden="false" customHeight="true" outlineLevel="0" collapsed="false">
      <c r="A33" s="24"/>
      <c r="B33" s="24"/>
      <c r="C33" s="33"/>
      <c r="D33" s="24"/>
      <c r="E33" s="34"/>
      <c r="F33" s="24"/>
      <c r="G33" s="24"/>
      <c r="H33" s="34"/>
      <c r="I33" s="34"/>
      <c r="J33" s="31" t="str">
        <f aca="false">IF(A33="","",ROUND(IF(Settings!$B$11="Per sq ft",N(E33)*Settings!$B$12,Settings!$B$13),0))</f>
        <v/>
      </c>
      <c r="K33" s="31" t="str">
        <f aca="false">IF(A33="","",N(G33)*Settings!$B$14)</f>
        <v/>
      </c>
      <c r="L33" s="31" t="str">
        <f aca="false">IF(A33="","",Settings!$B$15)</f>
        <v/>
      </c>
      <c r="M33" s="31" t="str">
        <f aca="false">IF(A33="","",IF(F33="Tenant",ROUND(J33*Settings!$B$16,0),0))</f>
        <v/>
      </c>
      <c r="N33" s="32" t="str">
        <f aca="false">IF(A33="","",SUM(J33:M33))</f>
        <v/>
      </c>
    </row>
    <row r="34" customFormat="false" ht="15" hidden="false" customHeight="true" outlineLevel="0" collapsed="false">
      <c r="A34" s="24"/>
      <c r="B34" s="24"/>
      <c r="C34" s="33"/>
      <c r="D34" s="24"/>
      <c r="E34" s="34"/>
      <c r="F34" s="24"/>
      <c r="G34" s="24"/>
      <c r="H34" s="34"/>
      <c r="I34" s="34"/>
      <c r="J34" s="31" t="str">
        <f aca="false">IF(A34="","",ROUND(IF(Settings!$B$11="Per sq ft",N(E34)*Settings!$B$12,Settings!$B$13),0))</f>
        <v/>
      </c>
      <c r="K34" s="31" t="str">
        <f aca="false">IF(A34="","",N(G34)*Settings!$B$14)</f>
        <v/>
      </c>
      <c r="L34" s="31" t="str">
        <f aca="false">IF(A34="","",Settings!$B$15)</f>
        <v/>
      </c>
      <c r="M34" s="31" t="str">
        <f aca="false">IF(A34="","",IF(F34="Tenant",ROUND(J34*Settings!$B$16,0),0))</f>
        <v/>
      </c>
      <c r="N34" s="32" t="str">
        <f aca="false">IF(A34="","",SUM(J34:M34))</f>
        <v/>
      </c>
    </row>
    <row r="35" customFormat="false" ht="15" hidden="false" customHeight="true" outlineLevel="0" collapsed="false">
      <c r="A35" s="24"/>
      <c r="B35" s="24"/>
      <c r="C35" s="33"/>
      <c r="D35" s="24"/>
      <c r="E35" s="34"/>
      <c r="F35" s="24"/>
      <c r="G35" s="24"/>
      <c r="H35" s="34"/>
      <c r="I35" s="34"/>
      <c r="J35" s="31" t="str">
        <f aca="false">IF(A35="","",ROUND(IF(Settings!$B$11="Per sq ft",N(E35)*Settings!$B$12,Settings!$B$13),0))</f>
        <v/>
      </c>
      <c r="K35" s="31" t="str">
        <f aca="false">IF(A35="","",N(G35)*Settings!$B$14)</f>
        <v/>
      </c>
      <c r="L35" s="31" t="str">
        <f aca="false">IF(A35="","",Settings!$B$15)</f>
        <v/>
      </c>
      <c r="M35" s="31" t="str">
        <f aca="false">IF(A35="","",IF(F35="Tenant",ROUND(J35*Settings!$B$16,0),0))</f>
        <v/>
      </c>
      <c r="N35" s="32" t="str">
        <f aca="false">IF(A35="","",SUM(J35:M35))</f>
        <v/>
      </c>
    </row>
    <row r="36" customFormat="false" ht="15" hidden="false" customHeight="true" outlineLevel="0" collapsed="false">
      <c r="A36" s="24"/>
      <c r="B36" s="24"/>
      <c r="C36" s="33"/>
      <c r="D36" s="24"/>
      <c r="E36" s="34"/>
      <c r="F36" s="24"/>
      <c r="G36" s="24"/>
      <c r="H36" s="34"/>
      <c r="I36" s="34"/>
      <c r="J36" s="31" t="str">
        <f aca="false">IF(A36="","",ROUND(IF(Settings!$B$11="Per sq ft",N(E36)*Settings!$B$12,Settings!$B$13),0))</f>
        <v/>
      </c>
      <c r="K36" s="31" t="str">
        <f aca="false">IF(A36="","",N(G36)*Settings!$B$14)</f>
        <v/>
      </c>
      <c r="L36" s="31" t="str">
        <f aca="false">IF(A36="","",Settings!$B$15)</f>
        <v/>
      </c>
      <c r="M36" s="31" t="str">
        <f aca="false">IF(A36="","",IF(F36="Tenant",ROUND(J36*Settings!$B$16,0),0))</f>
        <v/>
      </c>
      <c r="N36" s="32" t="str">
        <f aca="false">IF(A36="","",SUM(J36:M36))</f>
        <v/>
      </c>
    </row>
    <row r="37" customFormat="false" ht="15" hidden="false" customHeight="true" outlineLevel="0" collapsed="false">
      <c r="A37" s="24"/>
      <c r="B37" s="24"/>
      <c r="C37" s="33"/>
      <c r="D37" s="24"/>
      <c r="E37" s="34"/>
      <c r="F37" s="24"/>
      <c r="G37" s="24"/>
      <c r="H37" s="34"/>
      <c r="I37" s="34"/>
      <c r="J37" s="31" t="str">
        <f aca="false">IF(A37="","",ROUND(IF(Settings!$B$11="Per sq ft",N(E37)*Settings!$B$12,Settings!$B$13),0))</f>
        <v/>
      </c>
      <c r="K37" s="31" t="str">
        <f aca="false">IF(A37="","",N(G37)*Settings!$B$14)</f>
        <v/>
      </c>
      <c r="L37" s="31" t="str">
        <f aca="false">IF(A37="","",Settings!$B$15)</f>
        <v/>
      </c>
      <c r="M37" s="31" t="str">
        <f aca="false">IF(A37="","",IF(F37="Tenant",ROUND(J37*Settings!$B$16,0),0))</f>
        <v/>
      </c>
      <c r="N37" s="32" t="str">
        <f aca="false">IF(A37="","",SUM(J37:M37))</f>
        <v/>
      </c>
    </row>
    <row r="38" customFormat="false" ht="15" hidden="false" customHeight="true" outlineLevel="0" collapsed="false">
      <c r="A38" s="24"/>
      <c r="B38" s="24"/>
      <c r="C38" s="33"/>
      <c r="D38" s="24"/>
      <c r="E38" s="34"/>
      <c r="F38" s="24"/>
      <c r="G38" s="24"/>
      <c r="H38" s="34"/>
      <c r="I38" s="34"/>
      <c r="J38" s="31" t="str">
        <f aca="false">IF(A38="","",ROUND(IF(Settings!$B$11="Per sq ft",N(E38)*Settings!$B$12,Settings!$B$13),0))</f>
        <v/>
      </c>
      <c r="K38" s="31" t="str">
        <f aca="false">IF(A38="","",N(G38)*Settings!$B$14)</f>
        <v/>
      </c>
      <c r="L38" s="31" t="str">
        <f aca="false">IF(A38="","",Settings!$B$15)</f>
        <v/>
      </c>
      <c r="M38" s="31" t="str">
        <f aca="false">IF(A38="","",IF(F38="Tenant",ROUND(J38*Settings!$B$16,0),0))</f>
        <v/>
      </c>
      <c r="N38" s="32" t="str">
        <f aca="false">IF(A38="","",SUM(J38:M38))</f>
        <v/>
      </c>
    </row>
    <row r="39" customFormat="false" ht="15" hidden="false" customHeight="true" outlineLevel="0" collapsed="false">
      <c r="A39" s="24"/>
      <c r="B39" s="24"/>
      <c r="C39" s="33"/>
      <c r="D39" s="24"/>
      <c r="E39" s="34"/>
      <c r="F39" s="24"/>
      <c r="G39" s="24"/>
      <c r="H39" s="34"/>
      <c r="I39" s="34"/>
      <c r="J39" s="31" t="str">
        <f aca="false">IF(A39="","",ROUND(IF(Settings!$B$11="Per sq ft",N(E39)*Settings!$B$12,Settings!$B$13),0))</f>
        <v/>
      </c>
      <c r="K39" s="31" t="str">
        <f aca="false">IF(A39="","",N(G39)*Settings!$B$14)</f>
        <v/>
      </c>
      <c r="L39" s="31" t="str">
        <f aca="false">IF(A39="","",Settings!$B$15)</f>
        <v/>
      </c>
      <c r="M39" s="31" t="str">
        <f aca="false">IF(A39="","",IF(F39="Tenant",ROUND(J39*Settings!$B$16,0),0))</f>
        <v/>
      </c>
      <c r="N39" s="32" t="str">
        <f aca="false">IF(A39="","",SUM(J39:M39))</f>
        <v/>
      </c>
    </row>
    <row r="40" customFormat="false" ht="15" hidden="false" customHeight="true" outlineLevel="0" collapsed="false">
      <c r="A40" s="24"/>
      <c r="B40" s="24"/>
      <c r="C40" s="33"/>
      <c r="D40" s="24"/>
      <c r="E40" s="34"/>
      <c r="F40" s="24"/>
      <c r="G40" s="24"/>
      <c r="H40" s="34"/>
      <c r="I40" s="34"/>
      <c r="J40" s="31" t="str">
        <f aca="false">IF(A40="","",ROUND(IF(Settings!$B$11="Per sq ft",N(E40)*Settings!$B$12,Settings!$B$13),0))</f>
        <v/>
      </c>
      <c r="K40" s="31" t="str">
        <f aca="false">IF(A40="","",N(G40)*Settings!$B$14)</f>
        <v/>
      </c>
      <c r="L40" s="31" t="str">
        <f aca="false">IF(A40="","",Settings!$B$15)</f>
        <v/>
      </c>
      <c r="M40" s="31" t="str">
        <f aca="false">IF(A40="","",IF(F40="Tenant",ROUND(J40*Settings!$B$16,0),0))</f>
        <v/>
      </c>
      <c r="N40" s="32" t="str">
        <f aca="false">IF(A40="","",SUM(J40:M40))</f>
        <v/>
      </c>
    </row>
    <row r="41" customFormat="false" ht="15" hidden="false" customHeight="true" outlineLevel="0" collapsed="false">
      <c r="A41" s="24"/>
      <c r="B41" s="24"/>
      <c r="C41" s="33"/>
      <c r="D41" s="24"/>
      <c r="E41" s="34"/>
      <c r="F41" s="24"/>
      <c r="G41" s="24"/>
      <c r="H41" s="34"/>
      <c r="I41" s="34"/>
      <c r="J41" s="31" t="str">
        <f aca="false">IF(A41="","",ROUND(IF(Settings!$B$11="Per sq ft",N(E41)*Settings!$B$12,Settings!$B$13),0))</f>
        <v/>
      </c>
      <c r="K41" s="31" t="str">
        <f aca="false">IF(A41="","",N(G41)*Settings!$B$14)</f>
        <v/>
      </c>
      <c r="L41" s="31" t="str">
        <f aca="false">IF(A41="","",Settings!$B$15)</f>
        <v/>
      </c>
      <c r="M41" s="31" t="str">
        <f aca="false">IF(A41="","",IF(F41="Tenant",ROUND(J41*Settings!$B$16,0),0))</f>
        <v/>
      </c>
      <c r="N41" s="32" t="str">
        <f aca="false">IF(A41="","",SUM(J41:M41))</f>
        <v/>
      </c>
    </row>
    <row r="42" customFormat="false" ht="15" hidden="false" customHeight="true" outlineLevel="0" collapsed="false">
      <c r="A42" s="24"/>
      <c r="B42" s="24"/>
      <c r="C42" s="33"/>
      <c r="D42" s="24"/>
      <c r="E42" s="34"/>
      <c r="F42" s="24"/>
      <c r="G42" s="24"/>
      <c r="H42" s="34"/>
      <c r="I42" s="34"/>
      <c r="J42" s="31" t="str">
        <f aca="false">IF(A42="","",ROUND(IF(Settings!$B$11="Per sq ft",N(E42)*Settings!$B$12,Settings!$B$13),0))</f>
        <v/>
      </c>
      <c r="K42" s="31" t="str">
        <f aca="false">IF(A42="","",N(G42)*Settings!$B$14)</f>
        <v/>
      </c>
      <c r="L42" s="31" t="str">
        <f aca="false">IF(A42="","",Settings!$B$15)</f>
        <v/>
      </c>
      <c r="M42" s="31" t="str">
        <f aca="false">IF(A42="","",IF(F42="Tenant",ROUND(J42*Settings!$B$16,0),0))</f>
        <v/>
      </c>
      <c r="N42" s="32" t="str">
        <f aca="false">IF(A42="","",SUM(J42:M42))</f>
        <v/>
      </c>
    </row>
    <row r="43" customFormat="false" ht="15" hidden="false" customHeight="true" outlineLevel="0" collapsed="false">
      <c r="A43" s="24"/>
      <c r="B43" s="24"/>
      <c r="C43" s="33"/>
      <c r="D43" s="24"/>
      <c r="E43" s="34"/>
      <c r="F43" s="24"/>
      <c r="G43" s="24"/>
      <c r="H43" s="34"/>
      <c r="I43" s="34"/>
      <c r="J43" s="31" t="str">
        <f aca="false">IF(A43="","",ROUND(IF(Settings!$B$11="Per sq ft",N(E43)*Settings!$B$12,Settings!$B$13),0))</f>
        <v/>
      </c>
      <c r="K43" s="31" t="str">
        <f aca="false">IF(A43="","",N(G43)*Settings!$B$14)</f>
        <v/>
      </c>
      <c r="L43" s="31" t="str">
        <f aca="false">IF(A43="","",Settings!$B$15)</f>
        <v/>
      </c>
      <c r="M43" s="31" t="str">
        <f aca="false">IF(A43="","",IF(F43="Tenant",ROUND(J43*Settings!$B$16,0),0))</f>
        <v/>
      </c>
      <c r="N43" s="32" t="str">
        <f aca="false">IF(A43="","",SUM(J43:M43))</f>
        <v/>
      </c>
    </row>
    <row r="44" customFormat="false" ht="15" hidden="false" customHeight="true" outlineLevel="0" collapsed="false">
      <c r="A44" s="24"/>
      <c r="B44" s="24"/>
      <c r="C44" s="33"/>
      <c r="D44" s="24"/>
      <c r="E44" s="34"/>
      <c r="F44" s="24"/>
      <c r="G44" s="24"/>
      <c r="H44" s="34"/>
      <c r="I44" s="34"/>
      <c r="J44" s="31" t="str">
        <f aca="false">IF(A44="","",ROUND(IF(Settings!$B$11="Per sq ft",N(E44)*Settings!$B$12,Settings!$B$13),0))</f>
        <v/>
      </c>
      <c r="K44" s="31" t="str">
        <f aca="false">IF(A44="","",N(G44)*Settings!$B$14)</f>
        <v/>
      </c>
      <c r="L44" s="31" t="str">
        <f aca="false">IF(A44="","",Settings!$B$15)</f>
        <v/>
      </c>
      <c r="M44" s="31" t="str">
        <f aca="false">IF(A44="","",IF(F44="Tenant",ROUND(J44*Settings!$B$16,0),0))</f>
        <v/>
      </c>
      <c r="N44" s="32" t="str">
        <f aca="false">IF(A44="","",SUM(J44:M44))</f>
        <v/>
      </c>
    </row>
    <row r="45" customFormat="false" ht="15" hidden="false" customHeight="true" outlineLevel="0" collapsed="false">
      <c r="A45" s="24"/>
      <c r="B45" s="24"/>
      <c r="C45" s="33"/>
      <c r="D45" s="24"/>
      <c r="E45" s="34"/>
      <c r="F45" s="24"/>
      <c r="G45" s="24"/>
      <c r="H45" s="34"/>
      <c r="I45" s="34"/>
      <c r="J45" s="31" t="str">
        <f aca="false">IF(A45="","",ROUND(IF(Settings!$B$11="Per sq ft",N(E45)*Settings!$B$12,Settings!$B$13),0))</f>
        <v/>
      </c>
      <c r="K45" s="31" t="str">
        <f aca="false">IF(A45="","",N(G45)*Settings!$B$14)</f>
        <v/>
      </c>
      <c r="L45" s="31" t="str">
        <f aca="false">IF(A45="","",Settings!$B$15)</f>
        <v/>
      </c>
      <c r="M45" s="31" t="str">
        <f aca="false">IF(A45="","",IF(F45="Tenant",ROUND(J45*Settings!$B$16,0),0))</f>
        <v/>
      </c>
      <c r="N45" s="32" t="str">
        <f aca="false">IF(A45="","",SUM(J45:M45))</f>
        <v/>
      </c>
    </row>
    <row r="46" customFormat="false" ht="15" hidden="false" customHeight="true" outlineLevel="0" collapsed="false">
      <c r="A46" s="24"/>
      <c r="B46" s="24"/>
      <c r="C46" s="33"/>
      <c r="D46" s="24"/>
      <c r="E46" s="34"/>
      <c r="F46" s="24"/>
      <c r="G46" s="24"/>
      <c r="H46" s="34"/>
      <c r="I46" s="34"/>
      <c r="J46" s="31" t="str">
        <f aca="false">IF(A46="","",ROUND(IF(Settings!$B$11="Per sq ft",N(E46)*Settings!$B$12,Settings!$B$13),0))</f>
        <v/>
      </c>
      <c r="K46" s="31" t="str">
        <f aca="false">IF(A46="","",N(G46)*Settings!$B$14)</f>
        <v/>
      </c>
      <c r="L46" s="31" t="str">
        <f aca="false">IF(A46="","",Settings!$B$15)</f>
        <v/>
      </c>
      <c r="M46" s="31" t="str">
        <f aca="false">IF(A46="","",IF(F46="Tenant",ROUND(J46*Settings!$B$16,0),0))</f>
        <v/>
      </c>
      <c r="N46" s="32" t="str">
        <f aca="false">IF(A46="","",SUM(J46:M46))</f>
        <v/>
      </c>
    </row>
    <row r="47" customFormat="false" ht="15" hidden="false" customHeight="true" outlineLevel="0" collapsed="false">
      <c r="A47" s="24"/>
      <c r="B47" s="24"/>
      <c r="C47" s="33"/>
      <c r="D47" s="24"/>
      <c r="E47" s="34"/>
      <c r="F47" s="24"/>
      <c r="G47" s="24"/>
      <c r="H47" s="34"/>
      <c r="I47" s="34"/>
      <c r="J47" s="31" t="str">
        <f aca="false">IF(A47="","",ROUND(IF(Settings!$B$11="Per sq ft",N(E47)*Settings!$B$12,Settings!$B$13),0))</f>
        <v/>
      </c>
      <c r="K47" s="31" t="str">
        <f aca="false">IF(A47="","",N(G47)*Settings!$B$14)</f>
        <v/>
      </c>
      <c r="L47" s="31" t="str">
        <f aca="false">IF(A47="","",Settings!$B$15)</f>
        <v/>
      </c>
      <c r="M47" s="31" t="str">
        <f aca="false">IF(A47="","",IF(F47="Tenant",ROUND(J47*Settings!$B$16,0),0))</f>
        <v/>
      </c>
      <c r="N47" s="32" t="str">
        <f aca="false">IF(A47="","",SUM(J47:M47))</f>
        <v/>
      </c>
    </row>
    <row r="48" customFormat="false" ht="15" hidden="false" customHeight="true" outlineLevel="0" collapsed="false">
      <c r="A48" s="24"/>
      <c r="B48" s="24"/>
      <c r="C48" s="33"/>
      <c r="D48" s="24"/>
      <c r="E48" s="34"/>
      <c r="F48" s="24"/>
      <c r="G48" s="24"/>
      <c r="H48" s="34"/>
      <c r="I48" s="34"/>
      <c r="J48" s="31" t="str">
        <f aca="false">IF(A48="","",ROUND(IF(Settings!$B$11="Per sq ft",N(E48)*Settings!$B$12,Settings!$B$13),0))</f>
        <v/>
      </c>
      <c r="K48" s="31" t="str">
        <f aca="false">IF(A48="","",N(G48)*Settings!$B$14)</f>
        <v/>
      </c>
      <c r="L48" s="31" t="str">
        <f aca="false">IF(A48="","",Settings!$B$15)</f>
        <v/>
      </c>
      <c r="M48" s="31" t="str">
        <f aca="false">IF(A48="","",IF(F48="Tenant",ROUND(J48*Settings!$B$16,0),0))</f>
        <v/>
      </c>
      <c r="N48" s="32" t="str">
        <f aca="false">IF(A48="","",SUM(J48:M48))</f>
        <v/>
      </c>
    </row>
    <row r="49" customFormat="false" ht="15" hidden="false" customHeight="true" outlineLevel="0" collapsed="false">
      <c r="A49" s="24"/>
      <c r="B49" s="24"/>
      <c r="C49" s="33"/>
      <c r="D49" s="24"/>
      <c r="E49" s="34"/>
      <c r="F49" s="24"/>
      <c r="G49" s="24"/>
      <c r="H49" s="34"/>
      <c r="I49" s="34"/>
      <c r="J49" s="31" t="str">
        <f aca="false">IF(A49="","",ROUND(IF(Settings!$B$11="Per sq ft",N(E49)*Settings!$B$12,Settings!$B$13),0))</f>
        <v/>
      </c>
      <c r="K49" s="31" t="str">
        <f aca="false">IF(A49="","",N(G49)*Settings!$B$14)</f>
        <v/>
      </c>
      <c r="L49" s="31" t="str">
        <f aca="false">IF(A49="","",Settings!$B$15)</f>
        <v/>
      </c>
      <c r="M49" s="31" t="str">
        <f aca="false">IF(A49="","",IF(F49="Tenant",ROUND(J49*Settings!$B$16,0),0))</f>
        <v/>
      </c>
      <c r="N49" s="32" t="str">
        <f aca="false">IF(A49="","",SUM(J49:M49))</f>
        <v/>
      </c>
    </row>
    <row r="50" customFormat="false" ht="15" hidden="false" customHeight="true" outlineLevel="0" collapsed="false">
      <c r="A50" s="24"/>
      <c r="B50" s="24"/>
      <c r="C50" s="33"/>
      <c r="D50" s="24"/>
      <c r="E50" s="34"/>
      <c r="F50" s="24"/>
      <c r="G50" s="24"/>
      <c r="H50" s="34"/>
      <c r="I50" s="34"/>
      <c r="J50" s="31" t="str">
        <f aca="false">IF(A50="","",ROUND(IF(Settings!$B$11="Per sq ft",N(E50)*Settings!$B$12,Settings!$B$13),0))</f>
        <v/>
      </c>
      <c r="K50" s="31" t="str">
        <f aca="false">IF(A50="","",N(G50)*Settings!$B$14)</f>
        <v/>
      </c>
      <c r="L50" s="31" t="str">
        <f aca="false">IF(A50="","",Settings!$B$15)</f>
        <v/>
      </c>
      <c r="M50" s="31" t="str">
        <f aca="false">IF(A50="","",IF(F50="Tenant",ROUND(J50*Settings!$B$16,0),0))</f>
        <v/>
      </c>
      <c r="N50" s="32" t="str">
        <f aca="false">IF(A50="","",SUM(J50:M50))</f>
        <v/>
      </c>
    </row>
    <row r="51" customFormat="false" ht="15" hidden="false" customHeight="true" outlineLevel="0" collapsed="false">
      <c r="A51" s="24"/>
      <c r="B51" s="24"/>
      <c r="C51" s="33"/>
      <c r="D51" s="24"/>
      <c r="E51" s="34"/>
      <c r="F51" s="24"/>
      <c r="G51" s="24"/>
      <c r="H51" s="34"/>
      <c r="I51" s="34"/>
      <c r="J51" s="31" t="str">
        <f aca="false">IF(A51="","",ROUND(IF(Settings!$B$11="Per sq ft",N(E51)*Settings!$B$12,Settings!$B$13),0))</f>
        <v/>
      </c>
      <c r="K51" s="31" t="str">
        <f aca="false">IF(A51="","",N(G51)*Settings!$B$14)</f>
        <v/>
      </c>
      <c r="L51" s="31" t="str">
        <f aca="false">IF(A51="","",Settings!$B$15)</f>
        <v/>
      </c>
      <c r="M51" s="31" t="str">
        <f aca="false">IF(A51="","",IF(F51="Tenant",ROUND(J51*Settings!$B$16,0),0))</f>
        <v/>
      </c>
      <c r="N51" s="32" t="str">
        <f aca="false">IF(A51="","",SUM(J51:M51))</f>
        <v/>
      </c>
    </row>
    <row r="52" customFormat="false" ht="15" hidden="false" customHeight="true" outlineLevel="0" collapsed="false">
      <c r="A52" s="24"/>
      <c r="B52" s="24"/>
      <c r="C52" s="33"/>
      <c r="D52" s="24"/>
      <c r="E52" s="34"/>
      <c r="F52" s="24"/>
      <c r="G52" s="24"/>
      <c r="H52" s="34"/>
      <c r="I52" s="34"/>
      <c r="J52" s="31" t="str">
        <f aca="false">IF(A52="","",ROUND(IF(Settings!$B$11="Per sq ft",N(E52)*Settings!$B$12,Settings!$B$13),0))</f>
        <v/>
      </c>
      <c r="K52" s="31" t="str">
        <f aca="false">IF(A52="","",N(G52)*Settings!$B$14)</f>
        <v/>
      </c>
      <c r="L52" s="31" t="str">
        <f aca="false">IF(A52="","",Settings!$B$15)</f>
        <v/>
      </c>
      <c r="M52" s="31" t="str">
        <f aca="false">IF(A52="","",IF(F52="Tenant",ROUND(J52*Settings!$B$16,0),0))</f>
        <v/>
      </c>
      <c r="N52" s="32" t="str">
        <f aca="false">IF(A52="","",SUM(J52:M52))</f>
        <v/>
      </c>
    </row>
    <row r="53" customFormat="false" ht="15" hidden="false" customHeight="true" outlineLevel="0" collapsed="false">
      <c r="A53" s="24"/>
      <c r="B53" s="24"/>
      <c r="C53" s="33"/>
      <c r="D53" s="24"/>
      <c r="E53" s="34"/>
      <c r="F53" s="24"/>
      <c r="G53" s="24"/>
      <c r="H53" s="34"/>
      <c r="I53" s="34"/>
      <c r="J53" s="31" t="str">
        <f aca="false">IF(A53="","",ROUND(IF(Settings!$B$11="Per sq ft",N(E53)*Settings!$B$12,Settings!$B$13),0))</f>
        <v/>
      </c>
      <c r="K53" s="31" t="str">
        <f aca="false">IF(A53="","",N(G53)*Settings!$B$14)</f>
        <v/>
      </c>
      <c r="L53" s="31" t="str">
        <f aca="false">IF(A53="","",Settings!$B$15)</f>
        <v/>
      </c>
      <c r="M53" s="31" t="str">
        <f aca="false">IF(A53="","",IF(F53="Tenant",ROUND(J53*Settings!$B$16,0),0))</f>
        <v/>
      </c>
      <c r="N53" s="32" t="str">
        <f aca="false">IF(A53="","",SUM(J53:M53))</f>
        <v/>
      </c>
    </row>
    <row r="54" customFormat="false" ht="15" hidden="false" customHeight="true" outlineLevel="0" collapsed="false">
      <c r="A54" s="24"/>
      <c r="B54" s="24"/>
      <c r="C54" s="33"/>
      <c r="D54" s="24"/>
      <c r="E54" s="34"/>
      <c r="F54" s="24"/>
      <c r="G54" s="24"/>
      <c r="H54" s="34"/>
      <c r="I54" s="34"/>
      <c r="J54" s="31" t="str">
        <f aca="false">IF(A54="","",ROUND(IF(Settings!$B$11="Per sq ft",N(E54)*Settings!$B$12,Settings!$B$13),0))</f>
        <v/>
      </c>
      <c r="K54" s="31" t="str">
        <f aca="false">IF(A54="","",N(G54)*Settings!$B$14)</f>
        <v/>
      </c>
      <c r="L54" s="31" t="str">
        <f aca="false">IF(A54="","",Settings!$B$15)</f>
        <v/>
      </c>
      <c r="M54" s="31" t="str">
        <f aca="false">IF(A54="","",IF(F54="Tenant",ROUND(J54*Settings!$B$16,0),0))</f>
        <v/>
      </c>
      <c r="N54" s="32" t="str">
        <f aca="false">IF(A54="","",SUM(J54:M54))</f>
        <v/>
      </c>
    </row>
    <row r="55" customFormat="false" ht="15" hidden="false" customHeight="true" outlineLevel="0" collapsed="false">
      <c r="A55" s="24"/>
      <c r="B55" s="24"/>
      <c r="C55" s="33"/>
      <c r="D55" s="24"/>
      <c r="E55" s="34"/>
      <c r="F55" s="24"/>
      <c r="G55" s="24"/>
      <c r="H55" s="34"/>
      <c r="I55" s="34"/>
      <c r="J55" s="31" t="str">
        <f aca="false">IF(A55="","",ROUND(IF(Settings!$B$11="Per sq ft",N(E55)*Settings!$B$12,Settings!$B$13),0))</f>
        <v/>
      </c>
      <c r="K55" s="31" t="str">
        <f aca="false">IF(A55="","",N(G55)*Settings!$B$14)</f>
        <v/>
      </c>
      <c r="L55" s="31" t="str">
        <f aca="false">IF(A55="","",Settings!$B$15)</f>
        <v/>
      </c>
      <c r="M55" s="31" t="str">
        <f aca="false">IF(A55="","",IF(F55="Tenant",ROUND(J55*Settings!$B$16,0),0))</f>
        <v/>
      </c>
      <c r="N55" s="32" t="str">
        <f aca="false">IF(A55="","",SUM(J55:M55))</f>
        <v/>
      </c>
    </row>
    <row r="56" customFormat="false" ht="15" hidden="false" customHeight="true" outlineLevel="0" collapsed="false">
      <c r="A56" s="24"/>
      <c r="B56" s="24"/>
      <c r="C56" s="33"/>
      <c r="D56" s="24"/>
      <c r="E56" s="34"/>
      <c r="F56" s="24"/>
      <c r="G56" s="24"/>
      <c r="H56" s="34"/>
      <c r="I56" s="34"/>
      <c r="J56" s="31" t="str">
        <f aca="false">IF(A56="","",ROUND(IF(Settings!$B$11="Per sq ft",N(E56)*Settings!$B$12,Settings!$B$13),0))</f>
        <v/>
      </c>
      <c r="K56" s="31" t="str">
        <f aca="false">IF(A56="","",N(G56)*Settings!$B$14)</f>
        <v/>
      </c>
      <c r="L56" s="31" t="str">
        <f aca="false">IF(A56="","",Settings!$B$15)</f>
        <v/>
      </c>
      <c r="M56" s="31" t="str">
        <f aca="false">IF(A56="","",IF(F56="Tenant",ROUND(J56*Settings!$B$16,0),0))</f>
        <v/>
      </c>
      <c r="N56" s="32" t="str">
        <f aca="false">IF(A56="","",SUM(J56:M56))</f>
        <v/>
      </c>
    </row>
    <row r="57" customFormat="false" ht="15" hidden="false" customHeight="true" outlineLevel="0" collapsed="false">
      <c r="A57" s="24"/>
      <c r="B57" s="24"/>
      <c r="C57" s="33"/>
      <c r="D57" s="24"/>
      <c r="E57" s="34"/>
      <c r="F57" s="24"/>
      <c r="G57" s="24"/>
      <c r="H57" s="34"/>
      <c r="I57" s="34"/>
      <c r="J57" s="31" t="str">
        <f aca="false">IF(A57="","",ROUND(IF(Settings!$B$11="Per sq ft",N(E57)*Settings!$B$12,Settings!$B$13),0))</f>
        <v/>
      </c>
      <c r="K57" s="31" t="str">
        <f aca="false">IF(A57="","",N(G57)*Settings!$B$14)</f>
        <v/>
      </c>
      <c r="L57" s="31" t="str">
        <f aca="false">IF(A57="","",Settings!$B$15)</f>
        <v/>
      </c>
      <c r="M57" s="31" t="str">
        <f aca="false">IF(A57="","",IF(F57="Tenant",ROUND(J57*Settings!$B$16,0),0))</f>
        <v/>
      </c>
      <c r="N57" s="32" t="str">
        <f aca="false">IF(A57="","",SUM(J57:M57))</f>
        <v/>
      </c>
    </row>
    <row r="58" customFormat="false" ht="15" hidden="false" customHeight="true" outlineLevel="0" collapsed="false">
      <c r="A58" s="24"/>
      <c r="B58" s="24"/>
      <c r="C58" s="33"/>
      <c r="D58" s="24"/>
      <c r="E58" s="34"/>
      <c r="F58" s="24"/>
      <c r="G58" s="24"/>
      <c r="H58" s="34"/>
      <c r="I58" s="34"/>
      <c r="J58" s="31" t="str">
        <f aca="false">IF(A58="","",ROUND(IF(Settings!$B$11="Per sq ft",N(E58)*Settings!$B$12,Settings!$B$13),0))</f>
        <v/>
      </c>
      <c r="K58" s="31" t="str">
        <f aca="false">IF(A58="","",N(G58)*Settings!$B$14)</f>
        <v/>
      </c>
      <c r="L58" s="31" t="str">
        <f aca="false">IF(A58="","",Settings!$B$15)</f>
        <v/>
      </c>
      <c r="M58" s="31" t="str">
        <f aca="false">IF(A58="","",IF(F58="Tenant",ROUND(J58*Settings!$B$16,0),0))</f>
        <v/>
      </c>
      <c r="N58" s="32" t="str">
        <f aca="false">IF(A58="","",SUM(J58:M58))</f>
        <v/>
      </c>
    </row>
    <row r="59" customFormat="false" ht="15" hidden="false" customHeight="true" outlineLevel="0" collapsed="false">
      <c r="A59" s="24"/>
      <c r="B59" s="24"/>
      <c r="C59" s="33"/>
      <c r="D59" s="24"/>
      <c r="E59" s="34"/>
      <c r="F59" s="24"/>
      <c r="G59" s="24"/>
      <c r="H59" s="34"/>
      <c r="I59" s="34"/>
      <c r="J59" s="31" t="str">
        <f aca="false">IF(A59="","",ROUND(IF(Settings!$B$11="Per sq ft",N(E59)*Settings!$B$12,Settings!$B$13),0))</f>
        <v/>
      </c>
      <c r="K59" s="31" t="str">
        <f aca="false">IF(A59="","",N(G59)*Settings!$B$14)</f>
        <v/>
      </c>
      <c r="L59" s="31" t="str">
        <f aca="false">IF(A59="","",Settings!$B$15)</f>
        <v/>
      </c>
      <c r="M59" s="31" t="str">
        <f aca="false">IF(A59="","",IF(F59="Tenant",ROUND(J59*Settings!$B$16,0),0))</f>
        <v/>
      </c>
      <c r="N59" s="32" t="str">
        <f aca="false">IF(A59="","",SUM(J59:M59))</f>
        <v/>
      </c>
    </row>
    <row r="60" customFormat="false" ht="15" hidden="false" customHeight="true" outlineLevel="0" collapsed="false">
      <c r="A60" s="24"/>
      <c r="B60" s="24"/>
      <c r="C60" s="33"/>
      <c r="D60" s="24"/>
      <c r="E60" s="34"/>
      <c r="F60" s="24"/>
      <c r="G60" s="24"/>
      <c r="H60" s="34"/>
      <c r="I60" s="34"/>
      <c r="J60" s="31" t="str">
        <f aca="false">IF(A60="","",ROUND(IF(Settings!$B$11="Per sq ft",N(E60)*Settings!$B$12,Settings!$B$13),0))</f>
        <v/>
      </c>
      <c r="K60" s="31" t="str">
        <f aca="false">IF(A60="","",N(G60)*Settings!$B$14)</f>
        <v/>
      </c>
      <c r="L60" s="31" t="str">
        <f aca="false">IF(A60="","",Settings!$B$15)</f>
        <v/>
      </c>
      <c r="M60" s="31" t="str">
        <f aca="false">IF(A60="","",IF(F60="Tenant",ROUND(J60*Settings!$B$16,0),0))</f>
        <v/>
      </c>
      <c r="N60" s="32" t="str">
        <f aca="false">IF(A60="","",SUM(J60:M60))</f>
        <v/>
      </c>
    </row>
    <row r="61" customFormat="false" ht="15" hidden="false" customHeight="true" outlineLevel="0" collapsed="false">
      <c r="A61" s="24"/>
      <c r="B61" s="24"/>
      <c r="C61" s="33"/>
      <c r="D61" s="24"/>
      <c r="E61" s="34"/>
      <c r="F61" s="24"/>
      <c r="G61" s="24"/>
      <c r="H61" s="34"/>
      <c r="I61" s="34"/>
      <c r="J61" s="31" t="str">
        <f aca="false">IF(A61="","",ROUND(IF(Settings!$B$11="Per sq ft",N(E61)*Settings!$B$12,Settings!$B$13),0))</f>
        <v/>
      </c>
      <c r="K61" s="31" t="str">
        <f aca="false">IF(A61="","",N(G61)*Settings!$B$14)</f>
        <v/>
      </c>
      <c r="L61" s="31" t="str">
        <f aca="false">IF(A61="","",Settings!$B$15)</f>
        <v/>
      </c>
      <c r="M61" s="31" t="str">
        <f aca="false">IF(A61="","",IF(F61="Tenant",ROUND(J61*Settings!$B$16,0),0))</f>
        <v/>
      </c>
      <c r="N61" s="32" t="str">
        <f aca="false">IF(A61="","",SUM(J61:M61))</f>
        <v/>
      </c>
    </row>
    <row r="62" customFormat="false" ht="15" hidden="false" customHeight="true" outlineLevel="0" collapsed="false">
      <c r="A62" s="24"/>
      <c r="B62" s="24"/>
      <c r="C62" s="33"/>
      <c r="D62" s="24"/>
      <c r="E62" s="34"/>
      <c r="F62" s="24"/>
      <c r="G62" s="24"/>
      <c r="H62" s="34"/>
      <c r="I62" s="34"/>
      <c r="J62" s="31" t="str">
        <f aca="false">IF(A62="","",ROUND(IF(Settings!$B$11="Per sq ft",N(E62)*Settings!$B$12,Settings!$B$13),0))</f>
        <v/>
      </c>
      <c r="K62" s="31" t="str">
        <f aca="false">IF(A62="","",N(G62)*Settings!$B$14)</f>
        <v/>
      </c>
      <c r="L62" s="31" t="str">
        <f aca="false">IF(A62="","",Settings!$B$15)</f>
        <v/>
      </c>
      <c r="M62" s="31" t="str">
        <f aca="false">IF(A62="","",IF(F62="Tenant",ROUND(J62*Settings!$B$16,0),0))</f>
        <v/>
      </c>
      <c r="N62" s="32" t="str">
        <f aca="false">IF(A62="","",SUM(J62:M62))</f>
        <v/>
      </c>
    </row>
    <row r="63" customFormat="false" ht="15" hidden="false" customHeight="true" outlineLevel="0" collapsed="false">
      <c r="A63" s="24"/>
      <c r="B63" s="24"/>
      <c r="C63" s="33"/>
      <c r="D63" s="24"/>
      <c r="E63" s="34"/>
      <c r="F63" s="24"/>
      <c r="G63" s="24"/>
      <c r="H63" s="34"/>
      <c r="I63" s="34"/>
      <c r="J63" s="31" t="str">
        <f aca="false">IF(A63="","",ROUND(IF(Settings!$B$11="Per sq ft",N(E63)*Settings!$B$12,Settings!$B$13),0))</f>
        <v/>
      </c>
      <c r="K63" s="31" t="str">
        <f aca="false">IF(A63="","",N(G63)*Settings!$B$14)</f>
        <v/>
      </c>
      <c r="L63" s="31" t="str">
        <f aca="false">IF(A63="","",Settings!$B$15)</f>
        <v/>
      </c>
      <c r="M63" s="31" t="str">
        <f aca="false">IF(A63="","",IF(F63="Tenant",ROUND(J63*Settings!$B$16,0),0))</f>
        <v/>
      </c>
      <c r="N63" s="32" t="str">
        <f aca="false">IF(A63="","",SUM(J63:M63))</f>
        <v/>
      </c>
    </row>
    <row r="64" customFormat="false" ht="15" hidden="false" customHeight="true" outlineLevel="0" collapsed="false">
      <c r="A64" s="24"/>
      <c r="B64" s="24"/>
      <c r="C64" s="33"/>
      <c r="D64" s="24"/>
      <c r="E64" s="34"/>
      <c r="F64" s="24"/>
      <c r="G64" s="24"/>
      <c r="H64" s="34"/>
      <c r="I64" s="34"/>
      <c r="J64" s="31" t="str">
        <f aca="false">IF(A64="","",ROUND(IF(Settings!$B$11="Per sq ft",N(E64)*Settings!$B$12,Settings!$B$13),0))</f>
        <v/>
      </c>
      <c r="K64" s="31" t="str">
        <f aca="false">IF(A64="","",N(G64)*Settings!$B$14)</f>
        <v/>
      </c>
      <c r="L64" s="31" t="str">
        <f aca="false">IF(A64="","",Settings!$B$15)</f>
        <v/>
      </c>
      <c r="M64" s="31" t="str">
        <f aca="false">IF(A64="","",IF(F64="Tenant",ROUND(J64*Settings!$B$16,0),0))</f>
        <v/>
      </c>
      <c r="N64" s="32" t="str">
        <f aca="false">IF(A64="","",SUM(J64:M64))</f>
        <v/>
      </c>
    </row>
    <row r="65" customFormat="false" ht="15" hidden="false" customHeight="true" outlineLevel="0" collapsed="false">
      <c r="A65" s="24"/>
      <c r="B65" s="24"/>
      <c r="C65" s="33"/>
      <c r="D65" s="24"/>
      <c r="E65" s="34"/>
      <c r="F65" s="24"/>
      <c r="G65" s="24"/>
      <c r="H65" s="34"/>
      <c r="I65" s="34"/>
      <c r="J65" s="31" t="str">
        <f aca="false">IF(A65="","",ROUND(IF(Settings!$B$11="Per sq ft",N(E65)*Settings!$B$12,Settings!$B$13),0))</f>
        <v/>
      </c>
      <c r="K65" s="31" t="str">
        <f aca="false">IF(A65="","",N(G65)*Settings!$B$14)</f>
        <v/>
      </c>
      <c r="L65" s="31" t="str">
        <f aca="false">IF(A65="","",Settings!$B$15)</f>
        <v/>
      </c>
      <c r="M65" s="31" t="str">
        <f aca="false">IF(A65="","",IF(F65="Tenant",ROUND(J65*Settings!$B$16,0),0))</f>
        <v/>
      </c>
      <c r="N65" s="32" t="str">
        <f aca="false">IF(A65="","",SUM(J65:M65))</f>
        <v/>
      </c>
    </row>
    <row r="66" customFormat="false" ht="15" hidden="false" customHeight="true" outlineLevel="0" collapsed="false">
      <c r="A66" s="24"/>
      <c r="B66" s="24"/>
      <c r="C66" s="33"/>
      <c r="D66" s="24"/>
      <c r="E66" s="34"/>
      <c r="F66" s="24"/>
      <c r="G66" s="24"/>
      <c r="H66" s="34"/>
      <c r="I66" s="34"/>
      <c r="J66" s="31" t="str">
        <f aca="false">IF(A66="","",ROUND(IF(Settings!$B$11="Per sq ft",N(E66)*Settings!$B$12,Settings!$B$13),0))</f>
        <v/>
      </c>
      <c r="K66" s="31" t="str">
        <f aca="false">IF(A66="","",N(G66)*Settings!$B$14)</f>
        <v/>
      </c>
      <c r="L66" s="31" t="str">
        <f aca="false">IF(A66="","",Settings!$B$15)</f>
        <v/>
      </c>
      <c r="M66" s="31" t="str">
        <f aca="false">IF(A66="","",IF(F66="Tenant",ROUND(J66*Settings!$B$16,0),0))</f>
        <v/>
      </c>
      <c r="N66" s="32" t="str">
        <f aca="false">IF(A66="","",SUM(J66:M66))</f>
        <v/>
      </c>
    </row>
    <row r="67" customFormat="false" ht="15" hidden="false" customHeight="true" outlineLevel="0" collapsed="false">
      <c r="A67" s="24"/>
      <c r="B67" s="24"/>
      <c r="C67" s="33"/>
      <c r="D67" s="24"/>
      <c r="E67" s="34"/>
      <c r="F67" s="24"/>
      <c r="G67" s="24"/>
      <c r="H67" s="34"/>
      <c r="I67" s="34"/>
      <c r="J67" s="31" t="str">
        <f aca="false">IF(A67="","",ROUND(IF(Settings!$B$11="Per sq ft",N(E67)*Settings!$B$12,Settings!$B$13),0))</f>
        <v/>
      </c>
      <c r="K67" s="31" t="str">
        <f aca="false">IF(A67="","",N(G67)*Settings!$B$14)</f>
        <v/>
      </c>
      <c r="L67" s="31" t="str">
        <f aca="false">IF(A67="","",Settings!$B$15)</f>
        <v/>
      </c>
      <c r="M67" s="31" t="str">
        <f aca="false">IF(A67="","",IF(F67="Tenant",ROUND(J67*Settings!$B$16,0),0))</f>
        <v/>
      </c>
      <c r="N67" s="32" t="str">
        <f aca="false">IF(A67="","",SUM(J67:M67))</f>
        <v/>
      </c>
    </row>
    <row r="68" customFormat="false" ht="15" hidden="false" customHeight="true" outlineLevel="0" collapsed="false">
      <c r="A68" s="24"/>
      <c r="B68" s="24"/>
      <c r="C68" s="33"/>
      <c r="D68" s="24"/>
      <c r="E68" s="34"/>
      <c r="F68" s="24"/>
      <c r="G68" s="24"/>
      <c r="H68" s="34"/>
      <c r="I68" s="34"/>
      <c r="J68" s="31" t="str">
        <f aca="false">IF(A68="","",ROUND(IF(Settings!$B$11="Per sq ft",N(E68)*Settings!$B$12,Settings!$B$13),0))</f>
        <v/>
      </c>
      <c r="K68" s="31" t="str">
        <f aca="false">IF(A68="","",N(G68)*Settings!$B$14)</f>
        <v/>
      </c>
      <c r="L68" s="31" t="str">
        <f aca="false">IF(A68="","",Settings!$B$15)</f>
        <v/>
      </c>
      <c r="M68" s="31" t="str">
        <f aca="false">IF(A68="","",IF(F68="Tenant",ROUND(J68*Settings!$B$16,0),0))</f>
        <v/>
      </c>
      <c r="N68" s="32" t="str">
        <f aca="false">IF(A68="","",SUM(J68:M68))</f>
        <v/>
      </c>
    </row>
    <row r="69" customFormat="false" ht="15" hidden="false" customHeight="true" outlineLevel="0" collapsed="false">
      <c r="A69" s="24"/>
      <c r="B69" s="24"/>
      <c r="C69" s="33"/>
      <c r="D69" s="24"/>
      <c r="E69" s="34"/>
      <c r="F69" s="24"/>
      <c r="G69" s="24"/>
      <c r="H69" s="34"/>
      <c r="I69" s="34"/>
      <c r="J69" s="31" t="str">
        <f aca="false">IF(A69="","",ROUND(IF(Settings!$B$11="Per sq ft",N(E69)*Settings!$B$12,Settings!$B$13),0))</f>
        <v/>
      </c>
      <c r="K69" s="31" t="str">
        <f aca="false">IF(A69="","",N(G69)*Settings!$B$14)</f>
        <v/>
      </c>
      <c r="L69" s="31" t="str">
        <f aca="false">IF(A69="","",Settings!$B$15)</f>
        <v/>
      </c>
      <c r="M69" s="31" t="str">
        <f aca="false">IF(A69="","",IF(F69="Tenant",ROUND(J69*Settings!$B$16,0),0))</f>
        <v/>
      </c>
      <c r="N69" s="32" t="str">
        <f aca="false">IF(A69="","",SUM(J69:M69))</f>
        <v/>
      </c>
    </row>
    <row r="70" customFormat="false" ht="15" hidden="false" customHeight="true" outlineLevel="0" collapsed="false">
      <c r="A70" s="24"/>
      <c r="B70" s="24"/>
      <c r="C70" s="33"/>
      <c r="D70" s="24"/>
      <c r="E70" s="34"/>
      <c r="F70" s="24"/>
      <c r="G70" s="24"/>
      <c r="H70" s="34"/>
      <c r="I70" s="34"/>
      <c r="J70" s="31" t="str">
        <f aca="false">IF(A70="","",ROUND(IF(Settings!$B$11="Per sq ft",N(E70)*Settings!$B$12,Settings!$B$13),0))</f>
        <v/>
      </c>
      <c r="K70" s="31" t="str">
        <f aca="false">IF(A70="","",N(G70)*Settings!$B$14)</f>
        <v/>
      </c>
      <c r="L70" s="31" t="str">
        <f aca="false">IF(A70="","",Settings!$B$15)</f>
        <v/>
      </c>
      <c r="M70" s="31" t="str">
        <f aca="false">IF(A70="","",IF(F70="Tenant",ROUND(J70*Settings!$B$16,0),0))</f>
        <v/>
      </c>
      <c r="N70" s="32" t="str">
        <f aca="false">IF(A70="","",SUM(J70:M70))</f>
        <v/>
      </c>
    </row>
    <row r="71" customFormat="false" ht="15" hidden="false" customHeight="true" outlineLevel="0" collapsed="false">
      <c r="A71" s="24"/>
      <c r="B71" s="24"/>
      <c r="C71" s="33"/>
      <c r="D71" s="24"/>
      <c r="E71" s="34"/>
      <c r="F71" s="24"/>
      <c r="G71" s="24"/>
      <c r="H71" s="34"/>
      <c r="I71" s="34"/>
      <c r="J71" s="31" t="str">
        <f aca="false">IF(A71="","",ROUND(IF(Settings!$B$11="Per sq ft",N(E71)*Settings!$B$12,Settings!$B$13),0))</f>
        <v/>
      </c>
      <c r="K71" s="31" t="str">
        <f aca="false">IF(A71="","",N(G71)*Settings!$B$14)</f>
        <v/>
      </c>
      <c r="L71" s="31" t="str">
        <f aca="false">IF(A71="","",Settings!$B$15)</f>
        <v/>
      </c>
      <c r="M71" s="31" t="str">
        <f aca="false">IF(A71="","",IF(F71="Tenant",ROUND(J71*Settings!$B$16,0),0))</f>
        <v/>
      </c>
      <c r="N71" s="32" t="str">
        <f aca="false">IF(A71="","",SUM(J71:M71))</f>
        <v/>
      </c>
    </row>
    <row r="72" customFormat="false" ht="15" hidden="false" customHeight="true" outlineLevel="0" collapsed="false">
      <c r="A72" s="24"/>
      <c r="B72" s="24"/>
      <c r="C72" s="33"/>
      <c r="D72" s="24"/>
      <c r="E72" s="34"/>
      <c r="F72" s="24"/>
      <c r="G72" s="24"/>
      <c r="H72" s="34"/>
      <c r="I72" s="34"/>
      <c r="J72" s="31" t="str">
        <f aca="false">IF(A72="","",ROUND(IF(Settings!$B$11="Per sq ft",N(E72)*Settings!$B$12,Settings!$B$13),0))</f>
        <v/>
      </c>
      <c r="K72" s="31" t="str">
        <f aca="false">IF(A72="","",N(G72)*Settings!$B$14)</f>
        <v/>
      </c>
      <c r="L72" s="31" t="str">
        <f aca="false">IF(A72="","",Settings!$B$15)</f>
        <v/>
      </c>
      <c r="M72" s="31" t="str">
        <f aca="false">IF(A72="","",IF(F72="Tenant",ROUND(J72*Settings!$B$16,0),0))</f>
        <v/>
      </c>
      <c r="N72" s="32" t="str">
        <f aca="false">IF(A72="","",SUM(J72:M72))</f>
        <v/>
      </c>
    </row>
    <row r="73" customFormat="false" ht="15" hidden="false" customHeight="true" outlineLevel="0" collapsed="false">
      <c r="A73" s="24"/>
      <c r="B73" s="24"/>
      <c r="C73" s="33"/>
      <c r="D73" s="24"/>
      <c r="E73" s="34"/>
      <c r="F73" s="24"/>
      <c r="G73" s="24"/>
      <c r="H73" s="34"/>
      <c r="I73" s="34"/>
      <c r="J73" s="31" t="str">
        <f aca="false">IF(A73="","",ROUND(IF(Settings!$B$11="Per sq ft",N(E73)*Settings!$B$12,Settings!$B$13),0))</f>
        <v/>
      </c>
      <c r="K73" s="31" t="str">
        <f aca="false">IF(A73="","",N(G73)*Settings!$B$14)</f>
        <v/>
      </c>
      <c r="L73" s="31" t="str">
        <f aca="false">IF(A73="","",Settings!$B$15)</f>
        <v/>
      </c>
      <c r="M73" s="31" t="str">
        <f aca="false">IF(A73="","",IF(F73="Tenant",ROUND(J73*Settings!$B$16,0),0))</f>
        <v/>
      </c>
      <c r="N73" s="32" t="str">
        <f aca="false">IF(A73="","",SUM(J73:M73))</f>
        <v/>
      </c>
    </row>
    <row r="74" customFormat="false" ht="15" hidden="false" customHeight="true" outlineLevel="0" collapsed="false">
      <c r="A74" s="24"/>
      <c r="B74" s="24"/>
      <c r="C74" s="33"/>
      <c r="D74" s="24"/>
      <c r="E74" s="34"/>
      <c r="F74" s="24"/>
      <c r="G74" s="24"/>
      <c r="H74" s="34"/>
      <c r="I74" s="34"/>
      <c r="J74" s="31" t="str">
        <f aca="false">IF(A74="","",ROUND(IF(Settings!$B$11="Per sq ft",N(E74)*Settings!$B$12,Settings!$B$13),0))</f>
        <v/>
      </c>
      <c r="K74" s="31" t="str">
        <f aca="false">IF(A74="","",N(G74)*Settings!$B$14)</f>
        <v/>
      </c>
      <c r="L74" s="31" t="str">
        <f aca="false">IF(A74="","",Settings!$B$15)</f>
        <v/>
      </c>
      <c r="M74" s="31" t="str">
        <f aca="false">IF(A74="","",IF(F74="Tenant",ROUND(J74*Settings!$B$16,0),0))</f>
        <v/>
      </c>
      <c r="N74" s="32" t="str">
        <f aca="false">IF(A74="","",SUM(J74:M74))</f>
        <v/>
      </c>
    </row>
    <row r="75" customFormat="false" ht="15" hidden="false" customHeight="true" outlineLevel="0" collapsed="false">
      <c r="A75" s="24"/>
      <c r="B75" s="24"/>
      <c r="C75" s="33"/>
      <c r="D75" s="24"/>
      <c r="E75" s="34"/>
      <c r="F75" s="24"/>
      <c r="G75" s="24"/>
      <c r="H75" s="34"/>
      <c r="I75" s="34"/>
      <c r="J75" s="31" t="str">
        <f aca="false">IF(A75="","",ROUND(IF(Settings!$B$11="Per sq ft",N(E75)*Settings!$B$12,Settings!$B$13),0))</f>
        <v/>
      </c>
      <c r="K75" s="31" t="str">
        <f aca="false">IF(A75="","",N(G75)*Settings!$B$14)</f>
        <v/>
      </c>
      <c r="L75" s="31" t="str">
        <f aca="false">IF(A75="","",Settings!$B$15)</f>
        <v/>
      </c>
      <c r="M75" s="31" t="str">
        <f aca="false">IF(A75="","",IF(F75="Tenant",ROUND(J75*Settings!$B$16,0),0))</f>
        <v/>
      </c>
      <c r="N75" s="32" t="str">
        <f aca="false">IF(A75="","",SUM(J75:M75))</f>
        <v/>
      </c>
    </row>
    <row r="76" customFormat="false" ht="15" hidden="false" customHeight="true" outlineLevel="0" collapsed="false">
      <c r="A76" s="24"/>
      <c r="B76" s="24"/>
      <c r="C76" s="33"/>
      <c r="D76" s="24"/>
      <c r="E76" s="34"/>
      <c r="F76" s="24"/>
      <c r="G76" s="24"/>
      <c r="H76" s="34"/>
      <c r="I76" s="34"/>
      <c r="J76" s="31" t="str">
        <f aca="false">IF(A76="","",ROUND(IF(Settings!$B$11="Per sq ft",N(E76)*Settings!$B$12,Settings!$B$13),0))</f>
        <v/>
      </c>
      <c r="K76" s="31" t="str">
        <f aca="false">IF(A76="","",N(G76)*Settings!$B$14)</f>
        <v/>
      </c>
      <c r="L76" s="31" t="str">
        <f aca="false">IF(A76="","",Settings!$B$15)</f>
        <v/>
      </c>
      <c r="M76" s="31" t="str">
        <f aca="false">IF(A76="","",IF(F76="Tenant",ROUND(J76*Settings!$B$16,0),0))</f>
        <v/>
      </c>
      <c r="N76" s="32" t="str">
        <f aca="false">IF(A76="","",SUM(J76:M76))</f>
        <v/>
      </c>
    </row>
    <row r="77" customFormat="false" ht="15" hidden="false" customHeight="true" outlineLevel="0" collapsed="false">
      <c r="A77" s="24"/>
      <c r="B77" s="24"/>
      <c r="C77" s="33"/>
      <c r="D77" s="24"/>
      <c r="E77" s="34"/>
      <c r="F77" s="24"/>
      <c r="G77" s="24"/>
      <c r="H77" s="34"/>
      <c r="I77" s="34"/>
      <c r="J77" s="31" t="str">
        <f aca="false">IF(A77="","",ROUND(IF(Settings!$B$11="Per sq ft",N(E77)*Settings!$B$12,Settings!$B$13),0))</f>
        <v/>
      </c>
      <c r="K77" s="31" t="str">
        <f aca="false">IF(A77="","",N(G77)*Settings!$B$14)</f>
        <v/>
      </c>
      <c r="L77" s="31" t="str">
        <f aca="false">IF(A77="","",Settings!$B$15)</f>
        <v/>
      </c>
      <c r="M77" s="31" t="str">
        <f aca="false">IF(A77="","",IF(F77="Tenant",ROUND(J77*Settings!$B$16,0),0))</f>
        <v/>
      </c>
      <c r="N77" s="32" t="str">
        <f aca="false">IF(A77="","",SUM(J77:M77))</f>
        <v/>
      </c>
    </row>
    <row r="78" customFormat="false" ht="15" hidden="false" customHeight="true" outlineLevel="0" collapsed="false">
      <c r="A78" s="24"/>
      <c r="B78" s="24"/>
      <c r="C78" s="33"/>
      <c r="D78" s="24"/>
      <c r="E78" s="34"/>
      <c r="F78" s="24"/>
      <c r="G78" s="24"/>
      <c r="H78" s="34"/>
      <c r="I78" s="34"/>
      <c r="J78" s="31" t="str">
        <f aca="false">IF(A78="","",ROUND(IF(Settings!$B$11="Per sq ft",N(E78)*Settings!$B$12,Settings!$B$13),0))</f>
        <v/>
      </c>
      <c r="K78" s="31" t="str">
        <f aca="false">IF(A78="","",N(G78)*Settings!$B$14)</f>
        <v/>
      </c>
      <c r="L78" s="31" t="str">
        <f aca="false">IF(A78="","",Settings!$B$15)</f>
        <v/>
      </c>
      <c r="M78" s="31" t="str">
        <f aca="false">IF(A78="","",IF(F78="Tenant",ROUND(J78*Settings!$B$16,0),0))</f>
        <v/>
      </c>
      <c r="N78" s="32" t="str">
        <f aca="false">IF(A78="","",SUM(J78:M78))</f>
        <v/>
      </c>
    </row>
    <row r="79" customFormat="false" ht="15" hidden="false" customHeight="true" outlineLevel="0" collapsed="false">
      <c r="A79" s="24"/>
      <c r="B79" s="24"/>
      <c r="C79" s="33"/>
      <c r="D79" s="24"/>
      <c r="E79" s="34"/>
      <c r="F79" s="24"/>
      <c r="G79" s="24"/>
      <c r="H79" s="34"/>
      <c r="I79" s="34"/>
      <c r="J79" s="31" t="str">
        <f aca="false">IF(A79="","",ROUND(IF(Settings!$B$11="Per sq ft",N(E79)*Settings!$B$12,Settings!$B$13),0))</f>
        <v/>
      </c>
      <c r="K79" s="31" t="str">
        <f aca="false">IF(A79="","",N(G79)*Settings!$B$14)</f>
        <v/>
      </c>
      <c r="L79" s="31" t="str">
        <f aca="false">IF(A79="","",Settings!$B$15)</f>
        <v/>
      </c>
      <c r="M79" s="31" t="str">
        <f aca="false">IF(A79="","",IF(F79="Tenant",ROUND(J79*Settings!$B$16,0),0))</f>
        <v/>
      </c>
      <c r="N79" s="32" t="str">
        <f aca="false">IF(A79="","",SUM(J79:M79))</f>
        <v/>
      </c>
    </row>
    <row r="80" customFormat="false" ht="15" hidden="false" customHeight="true" outlineLevel="0" collapsed="false">
      <c r="A80" s="24"/>
      <c r="B80" s="24"/>
      <c r="C80" s="33"/>
      <c r="D80" s="24"/>
      <c r="E80" s="34"/>
      <c r="F80" s="24"/>
      <c r="G80" s="24"/>
      <c r="H80" s="34"/>
      <c r="I80" s="34"/>
      <c r="J80" s="31" t="str">
        <f aca="false">IF(A80="","",ROUND(IF(Settings!$B$11="Per sq ft",N(E80)*Settings!$B$12,Settings!$B$13),0))</f>
        <v/>
      </c>
      <c r="K80" s="31" t="str">
        <f aca="false">IF(A80="","",N(G80)*Settings!$B$14)</f>
        <v/>
      </c>
      <c r="L80" s="31" t="str">
        <f aca="false">IF(A80="","",Settings!$B$15)</f>
        <v/>
      </c>
      <c r="M80" s="31" t="str">
        <f aca="false">IF(A80="","",IF(F80="Tenant",ROUND(J80*Settings!$B$16,0),0))</f>
        <v/>
      </c>
      <c r="N80" s="32" t="str">
        <f aca="false">IF(A80="","",SUM(J80:M80))</f>
        <v/>
      </c>
    </row>
    <row r="81" customFormat="false" ht="15" hidden="false" customHeight="true" outlineLevel="0" collapsed="false">
      <c r="A81" s="24"/>
      <c r="B81" s="24"/>
      <c r="C81" s="33"/>
      <c r="D81" s="24"/>
      <c r="E81" s="34"/>
      <c r="F81" s="24"/>
      <c r="G81" s="24"/>
      <c r="H81" s="34"/>
      <c r="I81" s="34"/>
      <c r="J81" s="31" t="str">
        <f aca="false">IF(A81="","",ROUND(IF(Settings!$B$11="Per sq ft",N(E81)*Settings!$B$12,Settings!$B$13),0))</f>
        <v/>
      </c>
      <c r="K81" s="31" t="str">
        <f aca="false">IF(A81="","",N(G81)*Settings!$B$14)</f>
        <v/>
      </c>
      <c r="L81" s="31" t="str">
        <f aca="false">IF(A81="","",Settings!$B$15)</f>
        <v/>
      </c>
      <c r="M81" s="31" t="str">
        <f aca="false">IF(A81="","",IF(F81="Tenant",ROUND(J81*Settings!$B$16,0),0))</f>
        <v/>
      </c>
      <c r="N81" s="32" t="str">
        <f aca="false">IF(A81="","",SUM(J81:M81))</f>
        <v/>
      </c>
    </row>
    <row r="82" customFormat="false" ht="15" hidden="false" customHeight="true" outlineLevel="0" collapsed="false">
      <c r="A82" s="24"/>
      <c r="B82" s="24"/>
      <c r="C82" s="33"/>
      <c r="D82" s="24"/>
      <c r="E82" s="34"/>
      <c r="F82" s="24"/>
      <c r="G82" s="24"/>
      <c r="H82" s="34"/>
      <c r="I82" s="34"/>
      <c r="J82" s="31" t="str">
        <f aca="false">IF(A82="","",ROUND(IF(Settings!$B$11="Per sq ft",N(E82)*Settings!$B$12,Settings!$B$13),0))</f>
        <v/>
      </c>
      <c r="K82" s="31" t="str">
        <f aca="false">IF(A82="","",N(G82)*Settings!$B$14)</f>
        <v/>
      </c>
      <c r="L82" s="31" t="str">
        <f aca="false">IF(A82="","",Settings!$B$15)</f>
        <v/>
      </c>
      <c r="M82" s="31" t="str">
        <f aca="false">IF(A82="","",IF(F82="Tenant",ROUND(J82*Settings!$B$16,0),0))</f>
        <v/>
      </c>
      <c r="N82" s="32" t="str">
        <f aca="false">IF(A82="","",SUM(J82:M82))</f>
        <v/>
      </c>
    </row>
    <row r="83" customFormat="false" ht="15" hidden="false" customHeight="true" outlineLevel="0" collapsed="false">
      <c r="A83" s="24"/>
      <c r="B83" s="24"/>
      <c r="C83" s="33"/>
      <c r="D83" s="24"/>
      <c r="E83" s="34"/>
      <c r="F83" s="24"/>
      <c r="G83" s="24"/>
      <c r="H83" s="34"/>
      <c r="I83" s="34"/>
      <c r="J83" s="31" t="str">
        <f aca="false">IF(A83="","",ROUND(IF(Settings!$B$11="Per sq ft",N(E83)*Settings!$B$12,Settings!$B$13),0))</f>
        <v/>
      </c>
      <c r="K83" s="31" t="str">
        <f aca="false">IF(A83="","",N(G83)*Settings!$B$14)</f>
        <v/>
      </c>
      <c r="L83" s="31" t="str">
        <f aca="false">IF(A83="","",Settings!$B$15)</f>
        <v/>
      </c>
      <c r="M83" s="31" t="str">
        <f aca="false">IF(A83="","",IF(F83="Tenant",ROUND(J83*Settings!$B$16,0),0))</f>
        <v/>
      </c>
      <c r="N83" s="32" t="str">
        <f aca="false">IF(A83="","",SUM(J83:M83))</f>
        <v/>
      </c>
    </row>
    <row r="84" customFormat="false" ht="15" hidden="false" customHeight="true" outlineLevel="0" collapsed="false">
      <c r="A84" s="24"/>
      <c r="B84" s="24"/>
      <c r="C84" s="33"/>
      <c r="D84" s="24"/>
      <c r="E84" s="34"/>
      <c r="F84" s="24"/>
      <c r="G84" s="24"/>
      <c r="H84" s="34"/>
      <c r="I84" s="34"/>
      <c r="J84" s="31" t="str">
        <f aca="false">IF(A84="","",ROUND(IF(Settings!$B$11="Per sq ft",N(E84)*Settings!$B$12,Settings!$B$13),0))</f>
        <v/>
      </c>
      <c r="K84" s="31" t="str">
        <f aca="false">IF(A84="","",N(G84)*Settings!$B$14)</f>
        <v/>
      </c>
      <c r="L84" s="31" t="str">
        <f aca="false">IF(A84="","",Settings!$B$15)</f>
        <v/>
      </c>
      <c r="M84" s="31" t="str">
        <f aca="false">IF(A84="","",IF(F84="Tenant",ROUND(J84*Settings!$B$16,0),0))</f>
        <v/>
      </c>
      <c r="N84" s="32" t="str">
        <f aca="false">IF(A84="","",SUM(J84:M84))</f>
        <v/>
      </c>
    </row>
    <row r="85" customFormat="false" ht="15" hidden="false" customHeight="true" outlineLevel="0" collapsed="false">
      <c r="A85" s="24"/>
      <c r="B85" s="24"/>
      <c r="C85" s="33"/>
      <c r="D85" s="24"/>
      <c r="E85" s="34"/>
      <c r="F85" s="24"/>
      <c r="G85" s="24"/>
      <c r="H85" s="34"/>
      <c r="I85" s="34"/>
      <c r="J85" s="31" t="str">
        <f aca="false">IF(A85="","",ROUND(IF(Settings!$B$11="Per sq ft",N(E85)*Settings!$B$12,Settings!$B$13),0))</f>
        <v/>
      </c>
      <c r="K85" s="31" t="str">
        <f aca="false">IF(A85="","",N(G85)*Settings!$B$14)</f>
        <v/>
      </c>
      <c r="L85" s="31" t="str">
        <f aca="false">IF(A85="","",Settings!$B$15)</f>
        <v/>
      </c>
      <c r="M85" s="31" t="str">
        <f aca="false">IF(A85="","",IF(F85="Tenant",ROUND(J85*Settings!$B$16,0),0))</f>
        <v/>
      </c>
      <c r="N85" s="32" t="str">
        <f aca="false">IF(A85="","",SUM(J85:M85))</f>
        <v/>
      </c>
    </row>
    <row r="86" customFormat="false" ht="15" hidden="false" customHeight="true" outlineLevel="0" collapsed="false">
      <c r="A86" s="24"/>
      <c r="B86" s="24"/>
      <c r="C86" s="33"/>
      <c r="D86" s="24"/>
      <c r="E86" s="34"/>
      <c r="F86" s="24"/>
      <c r="G86" s="24"/>
      <c r="H86" s="34"/>
      <c r="I86" s="34"/>
      <c r="J86" s="31" t="str">
        <f aca="false">IF(A86="","",ROUND(IF(Settings!$B$11="Per sq ft",N(E86)*Settings!$B$12,Settings!$B$13),0))</f>
        <v/>
      </c>
      <c r="K86" s="31" t="str">
        <f aca="false">IF(A86="","",N(G86)*Settings!$B$14)</f>
        <v/>
      </c>
      <c r="L86" s="31" t="str">
        <f aca="false">IF(A86="","",Settings!$B$15)</f>
        <v/>
      </c>
      <c r="M86" s="31" t="str">
        <f aca="false">IF(A86="","",IF(F86="Tenant",ROUND(J86*Settings!$B$16,0),0))</f>
        <v/>
      </c>
      <c r="N86" s="32" t="str">
        <f aca="false">IF(A86="","",SUM(J86:M86))</f>
        <v/>
      </c>
    </row>
    <row r="87" customFormat="false" ht="15" hidden="false" customHeight="true" outlineLevel="0" collapsed="false">
      <c r="A87" s="24"/>
      <c r="B87" s="24"/>
      <c r="C87" s="33"/>
      <c r="D87" s="24"/>
      <c r="E87" s="34"/>
      <c r="F87" s="24"/>
      <c r="G87" s="24"/>
      <c r="H87" s="34"/>
      <c r="I87" s="34"/>
      <c r="J87" s="31" t="str">
        <f aca="false">IF(A87="","",ROUND(IF(Settings!$B$11="Per sq ft",N(E87)*Settings!$B$12,Settings!$B$13),0))</f>
        <v/>
      </c>
      <c r="K87" s="31" t="str">
        <f aca="false">IF(A87="","",N(G87)*Settings!$B$14)</f>
        <v/>
      </c>
      <c r="L87" s="31" t="str">
        <f aca="false">IF(A87="","",Settings!$B$15)</f>
        <v/>
      </c>
      <c r="M87" s="31" t="str">
        <f aca="false">IF(A87="","",IF(F87="Tenant",ROUND(J87*Settings!$B$16,0),0))</f>
        <v/>
      </c>
      <c r="N87" s="32" t="str">
        <f aca="false">IF(A87="","",SUM(J87:M87))</f>
        <v/>
      </c>
    </row>
    <row r="88" customFormat="false" ht="15" hidden="false" customHeight="true" outlineLevel="0" collapsed="false">
      <c r="A88" s="24"/>
      <c r="B88" s="24"/>
      <c r="C88" s="33"/>
      <c r="D88" s="24"/>
      <c r="E88" s="34"/>
      <c r="F88" s="24"/>
      <c r="G88" s="24"/>
      <c r="H88" s="34"/>
      <c r="I88" s="34"/>
      <c r="J88" s="31" t="str">
        <f aca="false">IF(A88="","",ROUND(IF(Settings!$B$11="Per sq ft",N(E88)*Settings!$B$12,Settings!$B$13),0))</f>
        <v/>
      </c>
      <c r="K88" s="31" t="str">
        <f aca="false">IF(A88="","",N(G88)*Settings!$B$14)</f>
        <v/>
      </c>
      <c r="L88" s="31" t="str">
        <f aca="false">IF(A88="","",Settings!$B$15)</f>
        <v/>
      </c>
      <c r="M88" s="31" t="str">
        <f aca="false">IF(A88="","",IF(F88="Tenant",ROUND(J88*Settings!$B$16,0),0))</f>
        <v/>
      </c>
      <c r="N88" s="32" t="str">
        <f aca="false">IF(A88="","",SUM(J88:M88))</f>
        <v/>
      </c>
    </row>
    <row r="89" customFormat="false" ht="15" hidden="false" customHeight="true" outlineLevel="0" collapsed="false">
      <c r="A89" s="24"/>
      <c r="B89" s="24"/>
      <c r="C89" s="33"/>
      <c r="D89" s="24"/>
      <c r="E89" s="34"/>
      <c r="F89" s="24"/>
      <c r="G89" s="24"/>
      <c r="H89" s="34"/>
      <c r="I89" s="34"/>
      <c r="J89" s="31" t="str">
        <f aca="false">IF(A89="","",ROUND(IF(Settings!$B$11="Per sq ft",N(E89)*Settings!$B$12,Settings!$B$13),0))</f>
        <v/>
      </c>
      <c r="K89" s="31" t="str">
        <f aca="false">IF(A89="","",N(G89)*Settings!$B$14)</f>
        <v/>
      </c>
      <c r="L89" s="31" t="str">
        <f aca="false">IF(A89="","",Settings!$B$15)</f>
        <v/>
      </c>
      <c r="M89" s="31" t="str">
        <f aca="false">IF(A89="","",IF(F89="Tenant",ROUND(J89*Settings!$B$16,0),0))</f>
        <v/>
      </c>
      <c r="N89" s="32" t="str">
        <f aca="false">IF(A89="","",SUM(J89:M89))</f>
        <v/>
      </c>
    </row>
    <row r="90" customFormat="false" ht="15" hidden="false" customHeight="true" outlineLevel="0" collapsed="false">
      <c r="A90" s="24"/>
      <c r="B90" s="24"/>
      <c r="C90" s="33"/>
      <c r="D90" s="24"/>
      <c r="E90" s="34"/>
      <c r="F90" s="24"/>
      <c r="G90" s="24"/>
      <c r="H90" s="34"/>
      <c r="I90" s="34"/>
      <c r="J90" s="31" t="str">
        <f aca="false">IF(A90="","",ROUND(IF(Settings!$B$11="Per sq ft",N(E90)*Settings!$B$12,Settings!$B$13),0))</f>
        <v/>
      </c>
      <c r="K90" s="31" t="str">
        <f aca="false">IF(A90="","",N(G90)*Settings!$B$14)</f>
        <v/>
      </c>
      <c r="L90" s="31" t="str">
        <f aca="false">IF(A90="","",Settings!$B$15)</f>
        <v/>
      </c>
      <c r="M90" s="31" t="str">
        <f aca="false">IF(A90="","",IF(F90="Tenant",ROUND(J90*Settings!$B$16,0),0))</f>
        <v/>
      </c>
      <c r="N90" s="32" t="str">
        <f aca="false">IF(A90="","",SUM(J90:M90))</f>
        <v/>
      </c>
    </row>
    <row r="91" customFormat="false" ht="15" hidden="false" customHeight="true" outlineLevel="0" collapsed="false">
      <c r="A91" s="24"/>
      <c r="B91" s="24"/>
      <c r="C91" s="33"/>
      <c r="D91" s="24"/>
      <c r="E91" s="34"/>
      <c r="F91" s="24"/>
      <c r="G91" s="24"/>
      <c r="H91" s="34"/>
      <c r="I91" s="34"/>
      <c r="J91" s="31" t="str">
        <f aca="false">IF(A91="","",ROUND(IF(Settings!$B$11="Per sq ft",N(E91)*Settings!$B$12,Settings!$B$13),0))</f>
        <v/>
      </c>
      <c r="K91" s="31" t="str">
        <f aca="false">IF(A91="","",N(G91)*Settings!$B$14)</f>
        <v/>
      </c>
      <c r="L91" s="31" t="str">
        <f aca="false">IF(A91="","",Settings!$B$15)</f>
        <v/>
      </c>
      <c r="M91" s="31" t="str">
        <f aca="false">IF(A91="","",IF(F91="Tenant",ROUND(J91*Settings!$B$16,0),0))</f>
        <v/>
      </c>
      <c r="N91" s="32" t="str">
        <f aca="false">IF(A91="","",SUM(J91:M91))</f>
        <v/>
      </c>
    </row>
    <row r="92" customFormat="false" ht="15" hidden="false" customHeight="true" outlineLevel="0" collapsed="false">
      <c r="A92" s="24"/>
      <c r="B92" s="24"/>
      <c r="C92" s="33"/>
      <c r="D92" s="24"/>
      <c r="E92" s="34"/>
      <c r="F92" s="24"/>
      <c r="G92" s="24"/>
      <c r="H92" s="34"/>
      <c r="I92" s="34"/>
      <c r="J92" s="31" t="str">
        <f aca="false">IF(A92="","",ROUND(IF(Settings!$B$11="Per sq ft",N(E92)*Settings!$B$12,Settings!$B$13),0))</f>
        <v/>
      </c>
      <c r="K92" s="31" t="str">
        <f aca="false">IF(A92="","",N(G92)*Settings!$B$14)</f>
        <v/>
      </c>
      <c r="L92" s="31" t="str">
        <f aca="false">IF(A92="","",Settings!$B$15)</f>
        <v/>
      </c>
      <c r="M92" s="31" t="str">
        <f aca="false">IF(A92="","",IF(F92="Tenant",ROUND(J92*Settings!$B$16,0),0))</f>
        <v/>
      </c>
      <c r="N92" s="32" t="str">
        <f aca="false">IF(A92="","",SUM(J92:M92))</f>
        <v/>
      </c>
    </row>
    <row r="93" customFormat="false" ht="15" hidden="false" customHeight="true" outlineLevel="0" collapsed="false">
      <c r="A93" s="24"/>
      <c r="B93" s="24"/>
      <c r="C93" s="33"/>
      <c r="D93" s="24"/>
      <c r="E93" s="34"/>
      <c r="F93" s="24"/>
      <c r="G93" s="24"/>
      <c r="H93" s="34"/>
      <c r="I93" s="34"/>
      <c r="J93" s="31" t="str">
        <f aca="false">IF(A93="","",ROUND(IF(Settings!$B$11="Per sq ft",N(E93)*Settings!$B$12,Settings!$B$13),0))</f>
        <v/>
      </c>
      <c r="K93" s="31" t="str">
        <f aca="false">IF(A93="","",N(G93)*Settings!$B$14)</f>
        <v/>
      </c>
      <c r="L93" s="31" t="str">
        <f aca="false">IF(A93="","",Settings!$B$15)</f>
        <v/>
      </c>
      <c r="M93" s="31" t="str">
        <f aca="false">IF(A93="","",IF(F93="Tenant",ROUND(J93*Settings!$B$16,0),0))</f>
        <v/>
      </c>
      <c r="N93" s="32" t="str">
        <f aca="false">IF(A93="","",SUM(J93:M93))</f>
        <v/>
      </c>
    </row>
    <row r="94" customFormat="false" ht="15" hidden="false" customHeight="true" outlineLevel="0" collapsed="false">
      <c r="A94" s="24"/>
      <c r="B94" s="24"/>
      <c r="C94" s="33"/>
      <c r="D94" s="24"/>
      <c r="E94" s="34"/>
      <c r="F94" s="24"/>
      <c r="G94" s="24"/>
      <c r="H94" s="34"/>
      <c r="I94" s="34"/>
      <c r="J94" s="31" t="str">
        <f aca="false">IF(A94="","",ROUND(IF(Settings!$B$11="Per sq ft",N(E94)*Settings!$B$12,Settings!$B$13),0))</f>
        <v/>
      </c>
      <c r="K94" s="31" t="str">
        <f aca="false">IF(A94="","",N(G94)*Settings!$B$14)</f>
        <v/>
      </c>
      <c r="L94" s="31" t="str">
        <f aca="false">IF(A94="","",Settings!$B$15)</f>
        <v/>
      </c>
      <c r="M94" s="31" t="str">
        <f aca="false">IF(A94="","",IF(F94="Tenant",ROUND(J94*Settings!$B$16,0),0))</f>
        <v/>
      </c>
      <c r="N94" s="32" t="str">
        <f aca="false">IF(A94="","",SUM(J94:M94))</f>
        <v/>
      </c>
    </row>
    <row r="95" customFormat="false" ht="15" hidden="false" customHeight="true" outlineLevel="0" collapsed="false">
      <c r="A95" s="24"/>
      <c r="B95" s="24"/>
      <c r="C95" s="33"/>
      <c r="D95" s="24"/>
      <c r="E95" s="34"/>
      <c r="F95" s="24"/>
      <c r="G95" s="24"/>
      <c r="H95" s="34"/>
      <c r="I95" s="34"/>
      <c r="J95" s="31" t="str">
        <f aca="false">IF(A95="","",ROUND(IF(Settings!$B$11="Per sq ft",N(E95)*Settings!$B$12,Settings!$B$13),0))</f>
        <v/>
      </c>
      <c r="K95" s="31" t="str">
        <f aca="false">IF(A95="","",N(G95)*Settings!$B$14)</f>
        <v/>
      </c>
      <c r="L95" s="31" t="str">
        <f aca="false">IF(A95="","",Settings!$B$15)</f>
        <v/>
      </c>
      <c r="M95" s="31" t="str">
        <f aca="false">IF(A95="","",IF(F95="Tenant",ROUND(J95*Settings!$B$16,0),0))</f>
        <v/>
      </c>
      <c r="N95" s="32" t="str">
        <f aca="false">IF(A95="","",SUM(J95:M95))</f>
        <v/>
      </c>
    </row>
    <row r="96" customFormat="false" ht="15" hidden="false" customHeight="true" outlineLevel="0" collapsed="false">
      <c r="A96" s="24"/>
      <c r="B96" s="24"/>
      <c r="C96" s="33"/>
      <c r="D96" s="24"/>
      <c r="E96" s="34"/>
      <c r="F96" s="24"/>
      <c r="G96" s="24"/>
      <c r="H96" s="34"/>
      <c r="I96" s="34"/>
      <c r="J96" s="31" t="str">
        <f aca="false">IF(A96="","",ROUND(IF(Settings!$B$11="Per sq ft",N(E96)*Settings!$B$12,Settings!$B$13),0))</f>
        <v/>
      </c>
      <c r="K96" s="31" t="str">
        <f aca="false">IF(A96="","",N(G96)*Settings!$B$14)</f>
        <v/>
      </c>
      <c r="L96" s="31" t="str">
        <f aca="false">IF(A96="","",Settings!$B$15)</f>
        <v/>
      </c>
      <c r="M96" s="31" t="str">
        <f aca="false">IF(A96="","",IF(F96="Tenant",ROUND(J96*Settings!$B$16,0),0))</f>
        <v/>
      </c>
      <c r="N96" s="32" t="str">
        <f aca="false">IF(A96="","",SUM(J96:M96))</f>
        <v/>
      </c>
    </row>
    <row r="97" customFormat="false" ht="15" hidden="false" customHeight="true" outlineLevel="0" collapsed="false">
      <c r="A97" s="24"/>
      <c r="B97" s="24"/>
      <c r="C97" s="33"/>
      <c r="D97" s="24"/>
      <c r="E97" s="34"/>
      <c r="F97" s="24"/>
      <c r="G97" s="24"/>
      <c r="H97" s="34"/>
      <c r="I97" s="34"/>
      <c r="J97" s="31" t="str">
        <f aca="false">IF(A97="","",ROUND(IF(Settings!$B$11="Per sq ft",N(E97)*Settings!$B$12,Settings!$B$13),0))</f>
        <v/>
      </c>
      <c r="K97" s="31" t="str">
        <f aca="false">IF(A97="","",N(G97)*Settings!$B$14)</f>
        <v/>
      </c>
      <c r="L97" s="31" t="str">
        <f aca="false">IF(A97="","",Settings!$B$15)</f>
        <v/>
      </c>
      <c r="M97" s="31" t="str">
        <f aca="false">IF(A97="","",IF(F97="Tenant",ROUND(J97*Settings!$B$16,0),0))</f>
        <v/>
      </c>
      <c r="N97" s="32" t="str">
        <f aca="false">IF(A97="","",SUM(J97:M97))</f>
        <v/>
      </c>
    </row>
    <row r="98" customFormat="false" ht="15" hidden="false" customHeight="true" outlineLevel="0" collapsed="false">
      <c r="A98" s="24"/>
      <c r="B98" s="24"/>
      <c r="C98" s="33"/>
      <c r="D98" s="24"/>
      <c r="E98" s="34"/>
      <c r="F98" s="24"/>
      <c r="G98" s="24"/>
      <c r="H98" s="34"/>
      <c r="I98" s="34"/>
      <c r="J98" s="31" t="str">
        <f aca="false">IF(A98="","",ROUND(IF(Settings!$B$11="Per sq ft",N(E98)*Settings!$B$12,Settings!$B$13),0))</f>
        <v/>
      </c>
      <c r="K98" s="31" t="str">
        <f aca="false">IF(A98="","",N(G98)*Settings!$B$14)</f>
        <v/>
      </c>
      <c r="L98" s="31" t="str">
        <f aca="false">IF(A98="","",Settings!$B$15)</f>
        <v/>
      </c>
      <c r="M98" s="31" t="str">
        <f aca="false">IF(A98="","",IF(F98="Tenant",ROUND(J98*Settings!$B$16,0),0))</f>
        <v/>
      </c>
      <c r="N98" s="32" t="str">
        <f aca="false">IF(A98="","",SUM(J98:M98))</f>
        <v/>
      </c>
    </row>
    <row r="99" customFormat="false" ht="15" hidden="false" customHeight="true" outlineLevel="0" collapsed="false">
      <c r="A99" s="24"/>
      <c r="B99" s="24"/>
      <c r="C99" s="33"/>
      <c r="D99" s="24"/>
      <c r="E99" s="34"/>
      <c r="F99" s="24"/>
      <c r="G99" s="24"/>
      <c r="H99" s="34"/>
      <c r="I99" s="34"/>
      <c r="J99" s="31" t="str">
        <f aca="false">IF(A99="","",ROUND(IF(Settings!$B$11="Per sq ft",N(E99)*Settings!$B$12,Settings!$B$13),0))</f>
        <v/>
      </c>
      <c r="K99" s="31" t="str">
        <f aca="false">IF(A99="","",N(G99)*Settings!$B$14)</f>
        <v/>
      </c>
      <c r="L99" s="31" t="str">
        <f aca="false">IF(A99="","",Settings!$B$15)</f>
        <v/>
      </c>
      <c r="M99" s="31" t="str">
        <f aca="false">IF(A99="","",IF(F99="Tenant",ROUND(J99*Settings!$B$16,0),0))</f>
        <v/>
      </c>
      <c r="N99" s="32" t="str">
        <f aca="false">IF(A99="","",SUM(J99:M99))</f>
        <v/>
      </c>
    </row>
    <row r="100" customFormat="false" ht="15" hidden="false" customHeight="true" outlineLevel="0" collapsed="false">
      <c r="A100" s="24"/>
      <c r="B100" s="24"/>
      <c r="C100" s="33"/>
      <c r="D100" s="24"/>
      <c r="E100" s="34"/>
      <c r="F100" s="24"/>
      <c r="G100" s="24"/>
      <c r="H100" s="34"/>
      <c r="I100" s="34"/>
      <c r="J100" s="31" t="str">
        <f aca="false">IF(A100="","",ROUND(IF(Settings!$B$11="Per sq ft",N(E100)*Settings!$B$12,Settings!$B$13),0))</f>
        <v/>
      </c>
      <c r="K100" s="31" t="str">
        <f aca="false">IF(A100="","",N(G100)*Settings!$B$14)</f>
        <v/>
      </c>
      <c r="L100" s="31" t="str">
        <f aca="false">IF(A100="","",Settings!$B$15)</f>
        <v/>
      </c>
      <c r="M100" s="31" t="str">
        <f aca="false">IF(A100="","",IF(F100="Tenant",ROUND(J100*Settings!$B$16,0),0))</f>
        <v/>
      </c>
      <c r="N100" s="32" t="str">
        <f aca="false">IF(A100="","",SUM(J100:M100))</f>
        <v/>
      </c>
    </row>
    <row r="101" customFormat="false" ht="15" hidden="false" customHeight="true" outlineLevel="0" collapsed="false">
      <c r="A101" s="24"/>
      <c r="B101" s="24"/>
      <c r="C101" s="33"/>
      <c r="D101" s="24"/>
      <c r="E101" s="34"/>
      <c r="F101" s="24"/>
      <c r="G101" s="24"/>
      <c r="H101" s="34"/>
      <c r="I101" s="34"/>
      <c r="J101" s="31" t="str">
        <f aca="false">IF(A101="","",ROUND(IF(Settings!$B$11="Per sq ft",N(E101)*Settings!$B$12,Settings!$B$13),0))</f>
        <v/>
      </c>
      <c r="K101" s="31" t="str">
        <f aca="false">IF(A101="","",N(G101)*Settings!$B$14)</f>
        <v/>
      </c>
      <c r="L101" s="31" t="str">
        <f aca="false">IF(A101="","",Settings!$B$15)</f>
        <v/>
      </c>
      <c r="M101" s="31" t="str">
        <f aca="false">IF(A101="","",IF(F101="Tenant",ROUND(J101*Settings!$B$16,0),0))</f>
        <v/>
      </c>
      <c r="N101" s="32" t="str">
        <f aca="false">IF(A101="","",SUM(J101:M101))</f>
        <v/>
      </c>
    </row>
    <row r="102" customFormat="false" ht="15" hidden="false" customHeight="true" outlineLevel="0" collapsed="false">
      <c r="A102" s="24"/>
      <c r="B102" s="24"/>
      <c r="C102" s="33"/>
      <c r="D102" s="24"/>
      <c r="E102" s="34"/>
      <c r="F102" s="24"/>
      <c r="G102" s="24"/>
      <c r="H102" s="34"/>
      <c r="I102" s="34"/>
      <c r="J102" s="31" t="str">
        <f aca="false">IF(A102="","",ROUND(IF(Settings!$B$11="Per sq ft",N(E102)*Settings!$B$12,Settings!$B$13),0))</f>
        <v/>
      </c>
      <c r="K102" s="31" t="str">
        <f aca="false">IF(A102="","",N(G102)*Settings!$B$14)</f>
        <v/>
      </c>
      <c r="L102" s="31" t="str">
        <f aca="false">IF(A102="","",Settings!$B$15)</f>
        <v/>
      </c>
      <c r="M102" s="31" t="str">
        <f aca="false">IF(A102="","",IF(F102="Tenant",ROUND(J102*Settings!$B$16,0),0))</f>
        <v/>
      </c>
      <c r="N102" s="32" t="str">
        <f aca="false">IF(A102="","",SUM(J102:M102))</f>
        <v/>
      </c>
    </row>
    <row r="103" customFormat="false" ht="15" hidden="false" customHeight="true" outlineLevel="0" collapsed="false">
      <c r="A103" s="24"/>
      <c r="B103" s="24"/>
      <c r="C103" s="33"/>
      <c r="D103" s="24"/>
      <c r="E103" s="34"/>
      <c r="F103" s="24"/>
      <c r="G103" s="24"/>
      <c r="H103" s="34"/>
      <c r="I103" s="34"/>
      <c r="J103" s="31" t="str">
        <f aca="false">IF(A103="","",ROUND(IF(Settings!$B$11="Per sq ft",N(E103)*Settings!$B$12,Settings!$B$13),0))</f>
        <v/>
      </c>
      <c r="K103" s="31" t="str">
        <f aca="false">IF(A103="","",N(G103)*Settings!$B$14)</f>
        <v/>
      </c>
      <c r="L103" s="31" t="str">
        <f aca="false">IF(A103="","",Settings!$B$15)</f>
        <v/>
      </c>
      <c r="M103" s="31" t="str">
        <f aca="false">IF(A103="","",IF(F103="Tenant",ROUND(J103*Settings!$B$16,0),0))</f>
        <v/>
      </c>
      <c r="N103" s="32" t="str">
        <f aca="false">IF(A103="","",SUM(J103:M103))</f>
        <v/>
      </c>
    </row>
    <row r="104" customFormat="false" ht="15" hidden="false" customHeight="true" outlineLevel="0" collapsed="false">
      <c r="A104" s="24"/>
      <c r="B104" s="24"/>
      <c r="C104" s="33"/>
      <c r="D104" s="24"/>
      <c r="E104" s="34"/>
      <c r="F104" s="24"/>
      <c r="G104" s="24"/>
      <c r="H104" s="34"/>
      <c r="I104" s="34"/>
      <c r="J104" s="31" t="str">
        <f aca="false">IF(A104="","",ROUND(IF(Settings!$B$11="Per sq ft",N(E104)*Settings!$B$12,Settings!$B$13),0))</f>
        <v/>
      </c>
      <c r="K104" s="31" t="str">
        <f aca="false">IF(A104="","",N(G104)*Settings!$B$14)</f>
        <v/>
      </c>
      <c r="L104" s="31" t="str">
        <f aca="false">IF(A104="","",Settings!$B$15)</f>
        <v/>
      </c>
      <c r="M104" s="31" t="str">
        <f aca="false">IF(A104="","",IF(F104="Tenant",ROUND(J104*Settings!$B$16,0),0))</f>
        <v/>
      </c>
      <c r="N104" s="32" t="str">
        <f aca="false">IF(A104="","",SUM(J104:M104))</f>
        <v/>
      </c>
    </row>
    <row r="105" customFormat="false" ht="15" hidden="false" customHeight="true" outlineLevel="0" collapsed="false">
      <c r="A105" s="24"/>
      <c r="B105" s="24"/>
      <c r="C105" s="33"/>
      <c r="D105" s="24"/>
      <c r="E105" s="34"/>
      <c r="F105" s="24"/>
      <c r="G105" s="24"/>
      <c r="H105" s="34"/>
      <c r="I105" s="34"/>
      <c r="J105" s="31" t="str">
        <f aca="false">IF(A105="","",ROUND(IF(Settings!$B$11="Per sq ft",N(E105)*Settings!$B$12,Settings!$B$13),0))</f>
        <v/>
      </c>
      <c r="K105" s="31" t="str">
        <f aca="false">IF(A105="","",N(G105)*Settings!$B$14)</f>
        <v/>
      </c>
      <c r="L105" s="31" t="str">
        <f aca="false">IF(A105="","",Settings!$B$15)</f>
        <v/>
      </c>
      <c r="M105" s="31" t="str">
        <f aca="false">IF(A105="","",IF(F105="Tenant",ROUND(J105*Settings!$B$16,0),0))</f>
        <v/>
      </c>
      <c r="N105" s="32" t="str">
        <f aca="false">IF(A105="","",SUM(J105:M105))</f>
        <v/>
      </c>
    </row>
    <row r="106" customFormat="false" ht="15" hidden="false" customHeight="true" outlineLevel="0" collapsed="false">
      <c r="A106" s="24"/>
      <c r="B106" s="24"/>
      <c r="C106" s="33"/>
      <c r="D106" s="24"/>
      <c r="E106" s="34"/>
      <c r="F106" s="24"/>
      <c r="G106" s="24"/>
      <c r="H106" s="34"/>
      <c r="I106" s="34"/>
      <c r="J106" s="31" t="str">
        <f aca="false">IF(A106="","",ROUND(IF(Settings!$B$11="Per sq ft",N(E106)*Settings!$B$12,Settings!$B$13),0))</f>
        <v/>
      </c>
      <c r="K106" s="31" t="str">
        <f aca="false">IF(A106="","",N(G106)*Settings!$B$14)</f>
        <v/>
      </c>
      <c r="L106" s="31" t="str">
        <f aca="false">IF(A106="","",Settings!$B$15)</f>
        <v/>
      </c>
      <c r="M106" s="31" t="str">
        <f aca="false">IF(A106="","",IF(F106="Tenant",ROUND(J106*Settings!$B$16,0),0))</f>
        <v/>
      </c>
      <c r="N106" s="32" t="str">
        <f aca="false">IF(A106="","",SUM(J106:M106))</f>
        <v/>
      </c>
    </row>
    <row r="107" customFormat="false" ht="15" hidden="false" customHeight="true" outlineLevel="0" collapsed="false">
      <c r="A107" s="24"/>
      <c r="B107" s="24"/>
      <c r="C107" s="33"/>
      <c r="D107" s="24"/>
      <c r="E107" s="34"/>
      <c r="F107" s="24"/>
      <c r="G107" s="24"/>
      <c r="H107" s="34"/>
      <c r="I107" s="34"/>
      <c r="J107" s="31" t="str">
        <f aca="false">IF(A107="","",ROUND(IF(Settings!$B$11="Per sq ft",N(E107)*Settings!$B$12,Settings!$B$13),0))</f>
        <v/>
      </c>
      <c r="K107" s="31" t="str">
        <f aca="false">IF(A107="","",N(G107)*Settings!$B$14)</f>
        <v/>
      </c>
      <c r="L107" s="31" t="str">
        <f aca="false">IF(A107="","",Settings!$B$15)</f>
        <v/>
      </c>
      <c r="M107" s="31" t="str">
        <f aca="false">IF(A107="","",IF(F107="Tenant",ROUND(J107*Settings!$B$16,0),0))</f>
        <v/>
      </c>
      <c r="N107" s="32" t="str">
        <f aca="false">IF(A107="","",SUM(J107:M107))</f>
        <v/>
      </c>
    </row>
    <row r="108" customFormat="false" ht="15" hidden="false" customHeight="true" outlineLevel="0" collapsed="false">
      <c r="A108" s="24"/>
      <c r="B108" s="24"/>
      <c r="C108" s="33"/>
      <c r="D108" s="24"/>
      <c r="E108" s="34"/>
      <c r="F108" s="24"/>
      <c r="G108" s="24"/>
      <c r="H108" s="34"/>
      <c r="I108" s="34"/>
      <c r="J108" s="31" t="str">
        <f aca="false">IF(A108="","",ROUND(IF(Settings!$B$11="Per sq ft",N(E108)*Settings!$B$12,Settings!$B$13),0))</f>
        <v/>
      </c>
      <c r="K108" s="31" t="str">
        <f aca="false">IF(A108="","",N(G108)*Settings!$B$14)</f>
        <v/>
      </c>
      <c r="L108" s="31" t="str">
        <f aca="false">IF(A108="","",Settings!$B$15)</f>
        <v/>
      </c>
      <c r="M108" s="31" t="str">
        <f aca="false">IF(A108="","",IF(F108="Tenant",ROUND(J108*Settings!$B$16,0),0))</f>
        <v/>
      </c>
      <c r="N108" s="32" t="str">
        <f aca="false">IF(A108="","",SUM(J108:M108))</f>
        <v/>
      </c>
    </row>
    <row r="109" customFormat="false" ht="15" hidden="false" customHeight="true" outlineLevel="0" collapsed="false">
      <c r="A109" s="24"/>
      <c r="B109" s="24"/>
      <c r="C109" s="33"/>
      <c r="D109" s="24"/>
      <c r="E109" s="34"/>
      <c r="F109" s="24"/>
      <c r="G109" s="24"/>
      <c r="H109" s="34"/>
      <c r="I109" s="34"/>
      <c r="J109" s="31" t="str">
        <f aca="false">IF(A109="","",ROUND(IF(Settings!$B$11="Per sq ft",N(E109)*Settings!$B$12,Settings!$B$13),0))</f>
        <v/>
      </c>
      <c r="K109" s="31" t="str">
        <f aca="false">IF(A109="","",N(G109)*Settings!$B$14)</f>
        <v/>
      </c>
      <c r="L109" s="31" t="str">
        <f aca="false">IF(A109="","",Settings!$B$15)</f>
        <v/>
      </c>
      <c r="M109" s="31" t="str">
        <f aca="false">IF(A109="","",IF(F109="Tenant",ROUND(J109*Settings!$B$16,0),0))</f>
        <v/>
      </c>
      <c r="N109" s="32" t="str">
        <f aca="false">IF(A109="","",SUM(J109:M109))</f>
        <v/>
      </c>
    </row>
    <row r="110" customFormat="false" ht="15" hidden="false" customHeight="true" outlineLevel="0" collapsed="false">
      <c r="A110" s="24"/>
      <c r="B110" s="24"/>
      <c r="C110" s="33"/>
      <c r="D110" s="24"/>
      <c r="E110" s="34"/>
      <c r="F110" s="24"/>
      <c r="G110" s="24"/>
      <c r="H110" s="34"/>
      <c r="I110" s="34"/>
      <c r="J110" s="31" t="str">
        <f aca="false">IF(A110="","",ROUND(IF(Settings!$B$11="Per sq ft",N(E110)*Settings!$B$12,Settings!$B$13),0))</f>
        <v/>
      </c>
      <c r="K110" s="31" t="str">
        <f aca="false">IF(A110="","",N(G110)*Settings!$B$14)</f>
        <v/>
      </c>
      <c r="L110" s="31" t="str">
        <f aca="false">IF(A110="","",Settings!$B$15)</f>
        <v/>
      </c>
      <c r="M110" s="31" t="str">
        <f aca="false">IF(A110="","",IF(F110="Tenant",ROUND(J110*Settings!$B$16,0),0))</f>
        <v/>
      </c>
      <c r="N110" s="32" t="str">
        <f aca="false">IF(A110="","",SUM(J110:M110))</f>
        <v/>
      </c>
    </row>
    <row r="111" customFormat="false" ht="15" hidden="false" customHeight="true" outlineLevel="0" collapsed="false">
      <c r="A111" s="24"/>
      <c r="B111" s="24"/>
      <c r="C111" s="33"/>
      <c r="D111" s="24"/>
      <c r="E111" s="34"/>
      <c r="F111" s="24"/>
      <c r="G111" s="24"/>
      <c r="H111" s="34"/>
      <c r="I111" s="34"/>
      <c r="J111" s="31" t="str">
        <f aca="false">IF(A111="","",ROUND(IF(Settings!$B$11="Per sq ft",N(E111)*Settings!$B$12,Settings!$B$13),0))</f>
        <v/>
      </c>
      <c r="K111" s="31" t="str">
        <f aca="false">IF(A111="","",N(G111)*Settings!$B$14)</f>
        <v/>
      </c>
      <c r="L111" s="31" t="str">
        <f aca="false">IF(A111="","",Settings!$B$15)</f>
        <v/>
      </c>
      <c r="M111" s="31" t="str">
        <f aca="false">IF(A111="","",IF(F111="Tenant",ROUND(J111*Settings!$B$16,0),0))</f>
        <v/>
      </c>
      <c r="N111" s="32" t="str">
        <f aca="false">IF(A111="","",SUM(J111:M111))</f>
        <v/>
      </c>
    </row>
    <row r="112" customFormat="false" ht="15" hidden="false" customHeight="true" outlineLevel="0" collapsed="false">
      <c r="A112" s="24"/>
      <c r="B112" s="24"/>
      <c r="C112" s="33"/>
      <c r="D112" s="24"/>
      <c r="E112" s="34"/>
      <c r="F112" s="24"/>
      <c r="G112" s="24"/>
      <c r="H112" s="34"/>
      <c r="I112" s="34"/>
      <c r="J112" s="31" t="str">
        <f aca="false">IF(A112="","",ROUND(IF(Settings!$B$11="Per sq ft",N(E112)*Settings!$B$12,Settings!$B$13),0))</f>
        <v/>
      </c>
      <c r="K112" s="31" t="str">
        <f aca="false">IF(A112="","",N(G112)*Settings!$B$14)</f>
        <v/>
      </c>
      <c r="L112" s="31" t="str">
        <f aca="false">IF(A112="","",Settings!$B$15)</f>
        <v/>
      </c>
      <c r="M112" s="31" t="str">
        <f aca="false">IF(A112="","",IF(F112="Tenant",ROUND(J112*Settings!$B$16,0),0))</f>
        <v/>
      </c>
      <c r="N112" s="32" t="str">
        <f aca="false">IF(A112="","",SUM(J112:M112))</f>
        <v/>
      </c>
    </row>
    <row r="113" customFormat="false" ht="15" hidden="false" customHeight="true" outlineLevel="0" collapsed="false">
      <c r="A113" s="24"/>
      <c r="B113" s="24"/>
      <c r="C113" s="33"/>
      <c r="D113" s="24"/>
      <c r="E113" s="34"/>
      <c r="F113" s="24"/>
      <c r="G113" s="24"/>
      <c r="H113" s="34"/>
      <c r="I113" s="34"/>
      <c r="J113" s="31" t="str">
        <f aca="false">IF(A113="","",ROUND(IF(Settings!$B$11="Per sq ft",N(E113)*Settings!$B$12,Settings!$B$13),0))</f>
        <v/>
      </c>
      <c r="K113" s="31" t="str">
        <f aca="false">IF(A113="","",N(G113)*Settings!$B$14)</f>
        <v/>
      </c>
      <c r="L113" s="31" t="str">
        <f aca="false">IF(A113="","",Settings!$B$15)</f>
        <v/>
      </c>
      <c r="M113" s="31" t="str">
        <f aca="false">IF(A113="","",IF(F113="Tenant",ROUND(J113*Settings!$B$16,0),0))</f>
        <v/>
      </c>
      <c r="N113" s="32" t="str">
        <f aca="false">IF(A113="","",SUM(J113:M113))</f>
        <v/>
      </c>
    </row>
    <row r="114" customFormat="false" ht="15" hidden="false" customHeight="true" outlineLevel="0" collapsed="false">
      <c r="A114" s="24"/>
      <c r="B114" s="24"/>
      <c r="C114" s="33"/>
      <c r="D114" s="24"/>
      <c r="E114" s="34"/>
      <c r="F114" s="24"/>
      <c r="G114" s="24"/>
      <c r="H114" s="34"/>
      <c r="I114" s="34"/>
      <c r="J114" s="31" t="str">
        <f aca="false">IF(A114="","",ROUND(IF(Settings!$B$11="Per sq ft",N(E114)*Settings!$B$12,Settings!$B$13),0))</f>
        <v/>
      </c>
      <c r="K114" s="31" t="str">
        <f aca="false">IF(A114="","",N(G114)*Settings!$B$14)</f>
        <v/>
      </c>
      <c r="L114" s="31" t="str">
        <f aca="false">IF(A114="","",Settings!$B$15)</f>
        <v/>
      </c>
      <c r="M114" s="31" t="str">
        <f aca="false">IF(A114="","",IF(F114="Tenant",ROUND(J114*Settings!$B$16,0),0))</f>
        <v/>
      </c>
      <c r="N114" s="32" t="str">
        <f aca="false">IF(A114="","",SUM(J114:M114))</f>
        <v/>
      </c>
    </row>
    <row r="115" customFormat="false" ht="15" hidden="false" customHeight="true" outlineLevel="0" collapsed="false">
      <c r="A115" s="24"/>
      <c r="B115" s="24"/>
      <c r="C115" s="33"/>
      <c r="D115" s="24"/>
      <c r="E115" s="34"/>
      <c r="F115" s="24"/>
      <c r="G115" s="24"/>
      <c r="H115" s="34"/>
      <c r="I115" s="34"/>
      <c r="J115" s="31" t="str">
        <f aca="false">IF(A115="","",ROUND(IF(Settings!$B$11="Per sq ft",N(E115)*Settings!$B$12,Settings!$B$13),0))</f>
        <v/>
      </c>
      <c r="K115" s="31" t="str">
        <f aca="false">IF(A115="","",N(G115)*Settings!$B$14)</f>
        <v/>
      </c>
      <c r="L115" s="31" t="str">
        <f aca="false">IF(A115="","",Settings!$B$15)</f>
        <v/>
      </c>
      <c r="M115" s="31" t="str">
        <f aca="false">IF(A115="","",IF(F115="Tenant",ROUND(J115*Settings!$B$16,0),0))</f>
        <v/>
      </c>
      <c r="N115" s="32" t="str">
        <f aca="false">IF(A115="","",SUM(J115:M115))</f>
        <v/>
      </c>
    </row>
    <row r="116" customFormat="false" ht="15" hidden="false" customHeight="true" outlineLevel="0" collapsed="false">
      <c r="A116" s="24"/>
      <c r="B116" s="24"/>
      <c r="C116" s="33"/>
      <c r="D116" s="24"/>
      <c r="E116" s="34"/>
      <c r="F116" s="24"/>
      <c r="G116" s="24"/>
      <c r="H116" s="34"/>
      <c r="I116" s="34"/>
      <c r="J116" s="31" t="str">
        <f aca="false">IF(A116="","",ROUND(IF(Settings!$B$11="Per sq ft",N(E116)*Settings!$B$12,Settings!$B$13),0))</f>
        <v/>
      </c>
      <c r="K116" s="31" t="str">
        <f aca="false">IF(A116="","",N(G116)*Settings!$B$14)</f>
        <v/>
      </c>
      <c r="L116" s="31" t="str">
        <f aca="false">IF(A116="","",Settings!$B$15)</f>
        <v/>
      </c>
      <c r="M116" s="31" t="str">
        <f aca="false">IF(A116="","",IF(F116="Tenant",ROUND(J116*Settings!$B$16,0),0))</f>
        <v/>
      </c>
      <c r="N116" s="32" t="str">
        <f aca="false">IF(A116="","",SUM(J116:M116))</f>
        <v/>
      </c>
    </row>
    <row r="117" customFormat="false" ht="15" hidden="false" customHeight="true" outlineLevel="0" collapsed="false">
      <c r="A117" s="24"/>
      <c r="B117" s="24"/>
      <c r="C117" s="33"/>
      <c r="D117" s="24"/>
      <c r="E117" s="34"/>
      <c r="F117" s="24"/>
      <c r="G117" s="24"/>
      <c r="H117" s="34"/>
      <c r="I117" s="34"/>
      <c r="J117" s="31" t="str">
        <f aca="false">IF(A117="","",ROUND(IF(Settings!$B$11="Per sq ft",N(E117)*Settings!$B$12,Settings!$B$13),0))</f>
        <v/>
      </c>
      <c r="K117" s="31" t="str">
        <f aca="false">IF(A117="","",N(G117)*Settings!$B$14)</f>
        <v/>
      </c>
      <c r="L117" s="31" t="str">
        <f aca="false">IF(A117="","",Settings!$B$15)</f>
        <v/>
      </c>
      <c r="M117" s="31" t="str">
        <f aca="false">IF(A117="","",IF(F117="Tenant",ROUND(J117*Settings!$B$16,0),0))</f>
        <v/>
      </c>
      <c r="N117" s="32" t="str">
        <f aca="false">IF(A117="","",SUM(J117:M117))</f>
        <v/>
      </c>
    </row>
    <row r="118" customFormat="false" ht="15" hidden="false" customHeight="true" outlineLevel="0" collapsed="false">
      <c r="A118" s="24"/>
      <c r="B118" s="24"/>
      <c r="C118" s="33"/>
      <c r="D118" s="24"/>
      <c r="E118" s="34"/>
      <c r="F118" s="24"/>
      <c r="G118" s="24"/>
      <c r="H118" s="34"/>
      <c r="I118" s="34"/>
      <c r="J118" s="31" t="str">
        <f aca="false">IF(A118="","",ROUND(IF(Settings!$B$11="Per sq ft",N(E118)*Settings!$B$12,Settings!$B$13),0))</f>
        <v/>
      </c>
      <c r="K118" s="31" t="str">
        <f aca="false">IF(A118="","",N(G118)*Settings!$B$14)</f>
        <v/>
      </c>
      <c r="L118" s="31" t="str">
        <f aca="false">IF(A118="","",Settings!$B$15)</f>
        <v/>
      </c>
      <c r="M118" s="31" t="str">
        <f aca="false">IF(A118="","",IF(F118="Tenant",ROUND(J118*Settings!$B$16,0),0))</f>
        <v/>
      </c>
      <c r="N118" s="32" t="str">
        <f aca="false">IF(A118="","",SUM(J118:M118))</f>
        <v/>
      </c>
    </row>
    <row r="119" customFormat="false" ht="15" hidden="false" customHeight="true" outlineLevel="0" collapsed="false">
      <c r="A119" s="24"/>
      <c r="B119" s="24"/>
      <c r="C119" s="33"/>
      <c r="D119" s="24"/>
      <c r="E119" s="34"/>
      <c r="F119" s="24"/>
      <c r="G119" s="24"/>
      <c r="H119" s="34"/>
      <c r="I119" s="34"/>
      <c r="J119" s="31" t="str">
        <f aca="false">IF(A119="","",ROUND(IF(Settings!$B$11="Per sq ft",N(E119)*Settings!$B$12,Settings!$B$13),0))</f>
        <v/>
      </c>
      <c r="K119" s="31" t="str">
        <f aca="false">IF(A119="","",N(G119)*Settings!$B$14)</f>
        <v/>
      </c>
      <c r="L119" s="31" t="str">
        <f aca="false">IF(A119="","",Settings!$B$15)</f>
        <v/>
      </c>
      <c r="M119" s="31" t="str">
        <f aca="false">IF(A119="","",IF(F119="Tenant",ROUND(J119*Settings!$B$16,0),0))</f>
        <v/>
      </c>
      <c r="N119" s="32" t="str">
        <f aca="false">IF(A119="","",SUM(J119:M119))</f>
        <v/>
      </c>
    </row>
    <row r="120" customFormat="false" ht="15" hidden="false" customHeight="true" outlineLevel="0" collapsed="false">
      <c r="A120" s="24"/>
      <c r="B120" s="24"/>
      <c r="C120" s="33"/>
      <c r="D120" s="24"/>
      <c r="E120" s="34"/>
      <c r="F120" s="24"/>
      <c r="G120" s="24"/>
      <c r="H120" s="34"/>
      <c r="I120" s="34"/>
      <c r="J120" s="31" t="str">
        <f aca="false">IF(A120="","",ROUND(IF(Settings!$B$11="Per sq ft",N(E120)*Settings!$B$12,Settings!$B$13),0))</f>
        <v/>
      </c>
      <c r="K120" s="31" t="str">
        <f aca="false">IF(A120="","",N(G120)*Settings!$B$14)</f>
        <v/>
      </c>
      <c r="L120" s="31" t="str">
        <f aca="false">IF(A120="","",Settings!$B$15)</f>
        <v/>
      </c>
      <c r="M120" s="31" t="str">
        <f aca="false">IF(A120="","",IF(F120="Tenant",ROUND(J120*Settings!$B$16,0),0))</f>
        <v/>
      </c>
      <c r="N120" s="32" t="str">
        <f aca="false">IF(A120="","",SUM(J120:M120))</f>
        <v/>
      </c>
    </row>
    <row r="121" customFormat="false" ht="15" hidden="false" customHeight="true" outlineLevel="0" collapsed="false">
      <c r="A121" s="24"/>
      <c r="B121" s="24"/>
      <c r="C121" s="33"/>
      <c r="D121" s="24"/>
      <c r="E121" s="34"/>
      <c r="F121" s="24"/>
      <c r="G121" s="24"/>
      <c r="H121" s="34"/>
      <c r="I121" s="34"/>
      <c r="J121" s="31" t="str">
        <f aca="false">IF(A121="","",ROUND(IF(Settings!$B$11="Per sq ft",N(E121)*Settings!$B$12,Settings!$B$13),0))</f>
        <v/>
      </c>
      <c r="K121" s="31" t="str">
        <f aca="false">IF(A121="","",N(G121)*Settings!$B$14)</f>
        <v/>
      </c>
      <c r="L121" s="31" t="str">
        <f aca="false">IF(A121="","",Settings!$B$15)</f>
        <v/>
      </c>
      <c r="M121" s="31" t="str">
        <f aca="false">IF(A121="","",IF(F121="Tenant",ROUND(J121*Settings!$B$16,0),0))</f>
        <v/>
      </c>
      <c r="N121" s="32" t="str">
        <f aca="false">IF(A121="","",SUM(J121:M121))</f>
        <v/>
      </c>
    </row>
    <row r="122" customFormat="false" ht="15" hidden="false" customHeight="true" outlineLevel="0" collapsed="false">
      <c r="A122" s="24"/>
      <c r="B122" s="24"/>
      <c r="C122" s="33"/>
      <c r="D122" s="24"/>
      <c r="E122" s="34"/>
      <c r="F122" s="24"/>
      <c r="G122" s="24"/>
      <c r="H122" s="34"/>
      <c r="I122" s="34"/>
      <c r="J122" s="31" t="str">
        <f aca="false">IF(A122="","",ROUND(IF(Settings!$B$11="Per sq ft",N(E122)*Settings!$B$12,Settings!$B$13),0))</f>
        <v/>
      </c>
      <c r="K122" s="31" t="str">
        <f aca="false">IF(A122="","",N(G122)*Settings!$B$14)</f>
        <v/>
      </c>
      <c r="L122" s="31" t="str">
        <f aca="false">IF(A122="","",Settings!$B$15)</f>
        <v/>
      </c>
      <c r="M122" s="31" t="str">
        <f aca="false">IF(A122="","",IF(F122="Tenant",ROUND(J122*Settings!$B$16,0),0))</f>
        <v/>
      </c>
      <c r="N122" s="32" t="str">
        <f aca="false">IF(A122="","",SUM(J122:M122))</f>
        <v/>
      </c>
    </row>
    <row r="123" customFormat="false" ht="15" hidden="false" customHeight="true" outlineLevel="0" collapsed="false">
      <c r="A123" s="24"/>
      <c r="B123" s="24"/>
      <c r="C123" s="33"/>
      <c r="D123" s="24"/>
      <c r="E123" s="34"/>
      <c r="F123" s="24"/>
      <c r="G123" s="24"/>
      <c r="H123" s="34"/>
      <c r="I123" s="34"/>
      <c r="J123" s="31" t="str">
        <f aca="false">IF(A123="","",ROUND(IF(Settings!$B$11="Per sq ft",N(E123)*Settings!$B$12,Settings!$B$13),0))</f>
        <v/>
      </c>
      <c r="K123" s="31" t="str">
        <f aca="false">IF(A123="","",N(G123)*Settings!$B$14)</f>
        <v/>
      </c>
      <c r="L123" s="31" t="str">
        <f aca="false">IF(A123="","",Settings!$B$15)</f>
        <v/>
      </c>
      <c r="M123" s="31" t="str">
        <f aca="false">IF(A123="","",IF(F123="Tenant",ROUND(J123*Settings!$B$16,0),0))</f>
        <v/>
      </c>
      <c r="N123" s="32" t="str">
        <f aca="false">IF(A123="","",SUM(J123:M123))</f>
        <v/>
      </c>
    </row>
    <row r="124" customFormat="false" ht="15" hidden="false" customHeight="true" outlineLevel="0" collapsed="false">
      <c r="A124" s="24"/>
      <c r="B124" s="24"/>
      <c r="C124" s="33"/>
      <c r="D124" s="24"/>
      <c r="E124" s="34"/>
      <c r="F124" s="24"/>
      <c r="G124" s="24"/>
      <c r="H124" s="34"/>
      <c r="I124" s="34"/>
      <c r="J124" s="31" t="str">
        <f aca="false">IF(A124="","",ROUND(IF(Settings!$B$11="Per sq ft",N(E124)*Settings!$B$12,Settings!$B$13),0))</f>
        <v/>
      </c>
      <c r="K124" s="31" t="str">
        <f aca="false">IF(A124="","",N(G124)*Settings!$B$14)</f>
        <v/>
      </c>
      <c r="L124" s="31" t="str">
        <f aca="false">IF(A124="","",Settings!$B$15)</f>
        <v/>
      </c>
      <c r="M124" s="31" t="str">
        <f aca="false">IF(A124="","",IF(F124="Tenant",ROUND(J124*Settings!$B$16,0),0))</f>
        <v/>
      </c>
      <c r="N124" s="32" t="str">
        <f aca="false">IF(A124="","",SUM(J124:M124))</f>
        <v/>
      </c>
    </row>
    <row r="125" customFormat="false" ht="15" hidden="false" customHeight="true" outlineLevel="0" collapsed="false">
      <c r="A125" s="24"/>
      <c r="B125" s="24"/>
      <c r="C125" s="33"/>
      <c r="D125" s="24"/>
      <c r="E125" s="34"/>
      <c r="F125" s="24"/>
      <c r="G125" s="24"/>
      <c r="H125" s="34"/>
      <c r="I125" s="34"/>
      <c r="J125" s="31" t="str">
        <f aca="false">IF(A125="","",ROUND(IF(Settings!$B$11="Per sq ft",N(E125)*Settings!$B$12,Settings!$B$13),0))</f>
        <v/>
      </c>
      <c r="K125" s="31" t="str">
        <f aca="false">IF(A125="","",N(G125)*Settings!$B$14)</f>
        <v/>
      </c>
      <c r="L125" s="31" t="str">
        <f aca="false">IF(A125="","",Settings!$B$15)</f>
        <v/>
      </c>
      <c r="M125" s="31" t="str">
        <f aca="false">IF(A125="","",IF(F125="Tenant",ROUND(J125*Settings!$B$16,0),0))</f>
        <v/>
      </c>
      <c r="N125" s="32" t="str">
        <f aca="false">IF(A125="","",SUM(J125:M125))</f>
        <v/>
      </c>
    </row>
    <row r="126" customFormat="false" ht="15" hidden="false" customHeight="true" outlineLevel="0" collapsed="false">
      <c r="A126" s="24"/>
      <c r="B126" s="24"/>
      <c r="C126" s="33"/>
      <c r="D126" s="24"/>
      <c r="E126" s="34"/>
      <c r="F126" s="24"/>
      <c r="G126" s="24"/>
      <c r="H126" s="34"/>
      <c r="I126" s="34"/>
      <c r="J126" s="31" t="str">
        <f aca="false">IF(A126="","",ROUND(IF(Settings!$B$11="Per sq ft",N(E126)*Settings!$B$12,Settings!$B$13),0))</f>
        <v/>
      </c>
      <c r="K126" s="31" t="str">
        <f aca="false">IF(A126="","",N(G126)*Settings!$B$14)</f>
        <v/>
      </c>
      <c r="L126" s="31" t="str">
        <f aca="false">IF(A126="","",Settings!$B$15)</f>
        <v/>
      </c>
      <c r="M126" s="31" t="str">
        <f aca="false">IF(A126="","",IF(F126="Tenant",ROUND(J126*Settings!$B$16,0),0))</f>
        <v/>
      </c>
      <c r="N126" s="32" t="str">
        <f aca="false">IF(A126="","",SUM(J126:M126))</f>
        <v/>
      </c>
    </row>
    <row r="127" customFormat="false" ht="15" hidden="false" customHeight="true" outlineLevel="0" collapsed="false">
      <c r="A127" s="24"/>
      <c r="B127" s="24"/>
      <c r="C127" s="33"/>
      <c r="D127" s="24"/>
      <c r="E127" s="34"/>
      <c r="F127" s="24"/>
      <c r="G127" s="24"/>
      <c r="H127" s="34"/>
      <c r="I127" s="34"/>
      <c r="J127" s="31" t="str">
        <f aca="false">IF(A127="","",ROUND(IF(Settings!$B$11="Per sq ft",N(E127)*Settings!$B$12,Settings!$B$13),0))</f>
        <v/>
      </c>
      <c r="K127" s="31" t="str">
        <f aca="false">IF(A127="","",N(G127)*Settings!$B$14)</f>
        <v/>
      </c>
      <c r="L127" s="31" t="str">
        <f aca="false">IF(A127="","",Settings!$B$15)</f>
        <v/>
      </c>
      <c r="M127" s="31" t="str">
        <f aca="false">IF(A127="","",IF(F127="Tenant",ROUND(J127*Settings!$B$16,0),0))</f>
        <v/>
      </c>
      <c r="N127" s="32" t="str">
        <f aca="false">IF(A127="","",SUM(J127:M127))</f>
        <v/>
      </c>
    </row>
    <row r="128" customFormat="false" ht="15" hidden="false" customHeight="true" outlineLevel="0" collapsed="false">
      <c r="A128" s="24"/>
      <c r="B128" s="24"/>
      <c r="C128" s="33"/>
      <c r="D128" s="24"/>
      <c r="E128" s="34"/>
      <c r="F128" s="24"/>
      <c r="G128" s="24"/>
      <c r="H128" s="34"/>
      <c r="I128" s="34"/>
      <c r="J128" s="31" t="str">
        <f aca="false">IF(A128="","",ROUND(IF(Settings!$B$11="Per sq ft",N(E128)*Settings!$B$12,Settings!$B$13),0))</f>
        <v/>
      </c>
      <c r="K128" s="31" t="str">
        <f aca="false">IF(A128="","",N(G128)*Settings!$B$14)</f>
        <v/>
      </c>
      <c r="L128" s="31" t="str">
        <f aca="false">IF(A128="","",Settings!$B$15)</f>
        <v/>
      </c>
      <c r="M128" s="31" t="str">
        <f aca="false">IF(A128="","",IF(F128="Tenant",ROUND(J128*Settings!$B$16,0),0))</f>
        <v/>
      </c>
      <c r="N128" s="32" t="str">
        <f aca="false">IF(A128="","",SUM(J128:M128))</f>
        <v/>
      </c>
    </row>
    <row r="129" customFormat="false" ht="15" hidden="false" customHeight="true" outlineLevel="0" collapsed="false">
      <c r="A129" s="24"/>
      <c r="B129" s="24"/>
      <c r="C129" s="33"/>
      <c r="D129" s="24"/>
      <c r="E129" s="34"/>
      <c r="F129" s="24"/>
      <c r="G129" s="24"/>
      <c r="H129" s="34"/>
      <c r="I129" s="34"/>
      <c r="J129" s="31" t="str">
        <f aca="false">IF(A129="","",ROUND(IF(Settings!$B$11="Per sq ft",N(E129)*Settings!$B$12,Settings!$B$13),0))</f>
        <v/>
      </c>
      <c r="K129" s="31" t="str">
        <f aca="false">IF(A129="","",N(G129)*Settings!$B$14)</f>
        <v/>
      </c>
      <c r="L129" s="31" t="str">
        <f aca="false">IF(A129="","",Settings!$B$15)</f>
        <v/>
      </c>
      <c r="M129" s="31" t="str">
        <f aca="false">IF(A129="","",IF(F129="Tenant",ROUND(J129*Settings!$B$16,0),0))</f>
        <v/>
      </c>
      <c r="N129" s="32" t="str">
        <f aca="false">IF(A129="","",SUM(J129:M129))</f>
        <v/>
      </c>
    </row>
    <row r="130" customFormat="false" ht="15" hidden="false" customHeight="true" outlineLevel="0" collapsed="false">
      <c r="A130" s="24"/>
      <c r="B130" s="24"/>
      <c r="C130" s="33"/>
      <c r="D130" s="24"/>
      <c r="E130" s="34"/>
      <c r="F130" s="24"/>
      <c r="G130" s="24"/>
      <c r="H130" s="34"/>
      <c r="I130" s="34"/>
      <c r="J130" s="31" t="str">
        <f aca="false">IF(A130="","",ROUND(IF(Settings!$B$11="Per sq ft",N(E130)*Settings!$B$12,Settings!$B$13),0))</f>
        <v/>
      </c>
      <c r="K130" s="31" t="str">
        <f aca="false">IF(A130="","",N(G130)*Settings!$B$14)</f>
        <v/>
      </c>
      <c r="L130" s="31" t="str">
        <f aca="false">IF(A130="","",Settings!$B$15)</f>
        <v/>
      </c>
      <c r="M130" s="31" t="str">
        <f aca="false">IF(A130="","",IF(F130="Tenant",ROUND(J130*Settings!$B$16,0),0))</f>
        <v/>
      </c>
      <c r="N130" s="32" t="str">
        <f aca="false">IF(A130="","",SUM(J130:M130))</f>
        <v/>
      </c>
    </row>
    <row r="131" customFormat="false" ht="15" hidden="false" customHeight="true" outlineLevel="0" collapsed="false">
      <c r="A131" s="24"/>
      <c r="B131" s="24"/>
      <c r="C131" s="33"/>
      <c r="D131" s="24"/>
      <c r="E131" s="34"/>
      <c r="F131" s="24"/>
      <c r="G131" s="24"/>
      <c r="H131" s="34"/>
      <c r="I131" s="34"/>
      <c r="J131" s="31" t="str">
        <f aca="false">IF(A131="","",ROUND(IF(Settings!$B$11="Per sq ft",N(E131)*Settings!$B$12,Settings!$B$13),0))</f>
        <v/>
      </c>
      <c r="K131" s="31" t="str">
        <f aca="false">IF(A131="","",N(G131)*Settings!$B$14)</f>
        <v/>
      </c>
      <c r="L131" s="31" t="str">
        <f aca="false">IF(A131="","",Settings!$B$15)</f>
        <v/>
      </c>
      <c r="M131" s="31" t="str">
        <f aca="false">IF(A131="","",IF(F131="Tenant",ROUND(J131*Settings!$B$16,0),0))</f>
        <v/>
      </c>
      <c r="N131" s="32" t="str">
        <f aca="false">IF(A131="","",SUM(J131:M131))</f>
        <v/>
      </c>
    </row>
    <row r="132" customFormat="false" ht="15" hidden="false" customHeight="true" outlineLevel="0" collapsed="false">
      <c r="A132" s="24"/>
      <c r="B132" s="24"/>
      <c r="C132" s="33"/>
      <c r="D132" s="24"/>
      <c r="E132" s="34"/>
      <c r="F132" s="24"/>
      <c r="G132" s="24"/>
      <c r="H132" s="34"/>
      <c r="I132" s="34"/>
      <c r="J132" s="31" t="str">
        <f aca="false">IF(A132="","",ROUND(IF(Settings!$B$11="Per sq ft",N(E132)*Settings!$B$12,Settings!$B$13),0))</f>
        <v/>
      </c>
      <c r="K132" s="31" t="str">
        <f aca="false">IF(A132="","",N(G132)*Settings!$B$14)</f>
        <v/>
      </c>
      <c r="L132" s="31" t="str">
        <f aca="false">IF(A132="","",Settings!$B$15)</f>
        <v/>
      </c>
      <c r="M132" s="31" t="str">
        <f aca="false">IF(A132="","",IF(F132="Tenant",ROUND(J132*Settings!$B$16,0),0))</f>
        <v/>
      </c>
      <c r="N132" s="32" t="str">
        <f aca="false">IF(A132="","",SUM(J132:M132))</f>
        <v/>
      </c>
    </row>
    <row r="133" customFormat="false" ht="15" hidden="false" customHeight="true" outlineLevel="0" collapsed="false">
      <c r="A133" s="24"/>
      <c r="B133" s="24"/>
      <c r="C133" s="33"/>
      <c r="D133" s="24"/>
      <c r="E133" s="34"/>
      <c r="F133" s="24"/>
      <c r="G133" s="24"/>
      <c r="H133" s="34"/>
      <c r="I133" s="34"/>
      <c r="J133" s="31" t="str">
        <f aca="false">IF(A133="","",ROUND(IF(Settings!$B$11="Per sq ft",N(E133)*Settings!$B$12,Settings!$B$13),0))</f>
        <v/>
      </c>
      <c r="K133" s="31" t="str">
        <f aca="false">IF(A133="","",N(G133)*Settings!$B$14)</f>
        <v/>
      </c>
      <c r="L133" s="31" t="str">
        <f aca="false">IF(A133="","",Settings!$B$15)</f>
        <v/>
      </c>
      <c r="M133" s="31" t="str">
        <f aca="false">IF(A133="","",IF(F133="Tenant",ROUND(J133*Settings!$B$16,0),0))</f>
        <v/>
      </c>
      <c r="N133" s="32" t="str">
        <f aca="false">IF(A133="","",SUM(J133:M133))</f>
        <v/>
      </c>
    </row>
    <row r="134" customFormat="false" ht="15" hidden="false" customHeight="true" outlineLevel="0" collapsed="false">
      <c r="A134" s="24"/>
      <c r="B134" s="24"/>
      <c r="C134" s="33"/>
      <c r="D134" s="24"/>
      <c r="E134" s="34"/>
      <c r="F134" s="24"/>
      <c r="G134" s="24"/>
      <c r="H134" s="34"/>
      <c r="I134" s="34"/>
      <c r="J134" s="31" t="str">
        <f aca="false">IF(A134="","",ROUND(IF(Settings!$B$11="Per sq ft",N(E134)*Settings!$B$12,Settings!$B$13),0))</f>
        <v/>
      </c>
      <c r="K134" s="31" t="str">
        <f aca="false">IF(A134="","",N(G134)*Settings!$B$14)</f>
        <v/>
      </c>
      <c r="L134" s="31" t="str">
        <f aca="false">IF(A134="","",Settings!$B$15)</f>
        <v/>
      </c>
      <c r="M134" s="31" t="str">
        <f aca="false">IF(A134="","",IF(F134="Tenant",ROUND(J134*Settings!$B$16,0),0))</f>
        <v/>
      </c>
      <c r="N134" s="32" t="str">
        <f aca="false">IF(A134="","",SUM(J134:M134))</f>
        <v/>
      </c>
    </row>
    <row r="135" customFormat="false" ht="15" hidden="false" customHeight="true" outlineLevel="0" collapsed="false">
      <c r="A135" s="24"/>
      <c r="B135" s="24"/>
      <c r="C135" s="33"/>
      <c r="D135" s="24"/>
      <c r="E135" s="34"/>
      <c r="F135" s="24"/>
      <c r="G135" s="24"/>
      <c r="H135" s="34"/>
      <c r="I135" s="34"/>
      <c r="J135" s="31" t="str">
        <f aca="false">IF(A135="","",ROUND(IF(Settings!$B$11="Per sq ft",N(E135)*Settings!$B$12,Settings!$B$13),0))</f>
        <v/>
      </c>
      <c r="K135" s="31" t="str">
        <f aca="false">IF(A135="","",N(G135)*Settings!$B$14)</f>
        <v/>
      </c>
      <c r="L135" s="31" t="str">
        <f aca="false">IF(A135="","",Settings!$B$15)</f>
        <v/>
      </c>
      <c r="M135" s="31" t="str">
        <f aca="false">IF(A135="","",IF(F135="Tenant",ROUND(J135*Settings!$B$16,0),0))</f>
        <v/>
      </c>
      <c r="N135" s="32" t="str">
        <f aca="false">IF(A135="","",SUM(J135:M135))</f>
        <v/>
      </c>
    </row>
    <row r="136" customFormat="false" ht="15" hidden="false" customHeight="true" outlineLevel="0" collapsed="false">
      <c r="A136" s="24"/>
      <c r="B136" s="24"/>
      <c r="C136" s="33"/>
      <c r="D136" s="24"/>
      <c r="E136" s="34"/>
      <c r="F136" s="24"/>
      <c r="G136" s="24"/>
      <c r="H136" s="34"/>
      <c r="I136" s="34"/>
      <c r="J136" s="31" t="str">
        <f aca="false">IF(A136="","",ROUND(IF(Settings!$B$11="Per sq ft",N(E136)*Settings!$B$12,Settings!$B$13),0))</f>
        <v/>
      </c>
      <c r="K136" s="31" t="str">
        <f aca="false">IF(A136="","",N(G136)*Settings!$B$14)</f>
        <v/>
      </c>
      <c r="L136" s="31" t="str">
        <f aca="false">IF(A136="","",Settings!$B$15)</f>
        <v/>
      </c>
      <c r="M136" s="31" t="str">
        <f aca="false">IF(A136="","",IF(F136="Tenant",ROUND(J136*Settings!$B$16,0),0))</f>
        <v/>
      </c>
      <c r="N136" s="32" t="str">
        <f aca="false">IF(A136="","",SUM(J136:M136))</f>
        <v/>
      </c>
    </row>
    <row r="137" customFormat="false" ht="15" hidden="false" customHeight="true" outlineLevel="0" collapsed="false">
      <c r="A137" s="24"/>
      <c r="B137" s="24"/>
      <c r="C137" s="33"/>
      <c r="D137" s="24"/>
      <c r="E137" s="34"/>
      <c r="F137" s="24"/>
      <c r="G137" s="24"/>
      <c r="H137" s="34"/>
      <c r="I137" s="34"/>
      <c r="J137" s="31" t="str">
        <f aca="false">IF(A137="","",ROUND(IF(Settings!$B$11="Per sq ft",N(E137)*Settings!$B$12,Settings!$B$13),0))</f>
        <v/>
      </c>
      <c r="K137" s="31" t="str">
        <f aca="false">IF(A137="","",N(G137)*Settings!$B$14)</f>
        <v/>
      </c>
      <c r="L137" s="31" t="str">
        <f aca="false">IF(A137="","",Settings!$B$15)</f>
        <v/>
      </c>
      <c r="M137" s="31" t="str">
        <f aca="false">IF(A137="","",IF(F137="Tenant",ROUND(J137*Settings!$B$16,0),0))</f>
        <v/>
      </c>
      <c r="N137" s="32" t="str">
        <f aca="false">IF(A137="","",SUM(J137:M137))</f>
        <v/>
      </c>
    </row>
    <row r="138" customFormat="false" ht="15" hidden="false" customHeight="true" outlineLevel="0" collapsed="false">
      <c r="A138" s="24"/>
      <c r="B138" s="24"/>
      <c r="C138" s="33"/>
      <c r="D138" s="24"/>
      <c r="E138" s="34"/>
      <c r="F138" s="24"/>
      <c r="G138" s="24"/>
      <c r="H138" s="34"/>
      <c r="I138" s="34"/>
      <c r="J138" s="31" t="str">
        <f aca="false">IF(A138="","",ROUND(IF(Settings!$B$11="Per sq ft",N(E138)*Settings!$B$12,Settings!$B$13),0))</f>
        <v/>
      </c>
      <c r="K138" s="31" t="str">
        <f aca="false">IF(A138="","",N(G138)*Settings!$B$14)</f>
        <v/>
      </c>
      <c r="L138" s="31" t="str">
        <f aca="false">IF(A138="","",Settings!$B$15)</f>
        <v/>
      </c>
      <c r="M138" s="31" t="str">
        <f aca="false">IF(A138="","",IF(F138="Tenant",ROUND(J138*Settings!$B$16,0),0))</f>
        <v/>
      </c>
      <c r="N138" s="32" t="str">
        <f aca="false">IF(A138="","",SUM(J138:M138))</f>
        <v/>
      </c>
    </row>
    <row r="139" customFormat="false" ht="15" hidden="false" customHeight="true" outlineLevel="0" collapsed="false">
      <c r="A139" s="24"/>
      <c r="B139" s="24"/>
      <c r="C139" s="33"/>
      <c r="D139" s="24"/>
      <c r="E139" s="34"/>
      <c r="F139" s="24"/>
      <c r="G139" s="24"/>
      <c r="H139" s="34"/>
      <c r="I139" s="34"/>
      <c r="J139" s="31" t="str">
        <f aca="false">IF(A139="","",ROUND(IF(Settings!$B$11="Per sq ft",N(E139)*Settings!$B$12,Settings!$B$13),0))</f>
        <v/>
      </c>
      <c r="K139" s="31" t="str">
        <f aca="false">IF(A139="","",N(G139)*Settings!$B$14)</f>
        <v/>
      </c>
      <c r="L139" s="31" t="str">
        <f aca="false">IF(A139="","",Settings!$B$15)</f>
        <v/>
      </c>
      <c r="M139" s="31" t="str">
        <f aca="false">IF(A139="","",IF(F139="Tenant",ROUND(J139*Settings!$B$16,0),0))</f>
        <v/>
      </c>
      <c r="N139" s="32" t="str">
        <f aca="false">IF(A139="","",SUM(J139:M139))</f>
        <v/>
      </c>
    </row>
    <row r="140" customFormat="false" ht="15" hidden="false" customHeight="true" outlineLevel="0" collapsed="false">
      <c r="A140" s="24"/>
      <c r="B140" s="24"/>
      <c r="C140" s="33"/>
      <c r="D140" s="24"/>
      <c r="E140" s="34"/>
      <c r="F140" s="24"/>
      <c r="G140" s="24"/>
      <c r="H140" s="34"/>
      <c r="I140" s="34"/>
      <c r="J140" s="31" t="str">
        <f aca="false">IF(A140="","",ROUND(IF(Settings!$B$11="Per sq ft",N(E140)*Settings!$B$12,Settings!$B$13),0))</f>
        <v/>
      </c>
      <c r="K140" s="31" t="str">
        <f aca="false">IF(A140="","",N(G140)*Settings!$B$14)</f>
        <v/>
      </c>
      <c r="L140" s="31" t="str">
        <f aca="false">IF(A140="","",Settings!$B$15)</f>
        <v/>
      </c>
      <c r="M140" s="31" t="str">
        <f aca="false">IF(A140="","",IF(F140="Tenant",ROUND(J140*Settings!$B$16,0),0))</f>
        <v/>
      </c>
      <c r="N140" s="32" t="str">
        <f aca="false">IF(A140="","",SUM(J140:M140))</f>
        <v/>
      </c>
    </row>
    <row r="141" customFormat="false" ht="15" hidden="false" customHeight="true" outlineLevel="0" collapsed="false">
      <c r="A141" s="24"/>
      <c r="B141" s="24"/>
      <c r="C141" s="33"/>
      <c r="D141" s="24"/>
      <c r="E141" s="34"/>
      <c r="F141" s="24"/>
      <c r="G141" s="24"/>
      <c r="H141" s="34"/>
      <c r="I141" s="34"/>
      <c r="J141" s="31" t="str">
        <f aca="false">IF(A141="","",ROUND(IF(Settings!$B$11="Per sq ft",N(E141)*Settings!$B$12,Settings!$B$13),0))</f>
        <v/>
      </c>
      <c r="K141" s="31" t="str">
        <f aca="false">IF(A141="","",N(G141)*Settings!$B$14)</f>
        <v/>
      </c>
      <c r="L141" s="31" t="str">
        <f aca="false">IF(A141="","",Settings!$B$15)</f>
        <v/>
      </c>
      <c r="M141" s="31" t="str">
        <f aca="false">IF(A141="","",IF(F141="Tenant",ROUND(J141*Settings!$B$16,0),0))</f>
        <v/>
      </c>
      <c r="N141" s="32" t="str">
        <f aca="false">IF(A141="","",SUM(J141:M141))</f>
        <v/>
      </c>
    </row>
    <row r="142" customFormat="false" ht="15" hidden="false" customHeight="true" outlineLevel="0" collapsed="false">
      <c r="A142" s="24"/>
      <c r="B142" s="24"/>
      <c r="C142" s="33"/>
      <c r="D142" s="24"/>
      <c r="E142" s="34"/>
      <c r="F142" s="24"/>
      <c r="G142" s="24"/>
      <c r="H142" s="34"/>
      <c r="I142" s="34"/>
      <c r="J142" s="31" t="str">
        <f aca="false">IF(A142="","",ROUND(IF(Settings!$B$11="Per sq ft",N(E142)*Settings!$B$12,Settings!$B$13),0))</f>
        <v/>
      </c>
      <c r="K142" s="31" t="str">
        <f aca="false">IF(A142="","",N(G142)*Settings!$B$14)</f>
        <v/>
      </c>
      <c r="L142" s="31" t="str">
        <f aca="false">IF(A142="","",Settings!$B$15)</f>
        <v/>
      </c>
      <c r="M142" s="31" t="str">
        <f aca="false">IF(A142="","",IF(F142="Tenant",ROUND(J142*Settings!$B$16,0),0))</f>
        <v/>
      </c>
      <c r="N142" s="32" t="str">
        <f aca="false">IF(A142="","",SUM(J142:M142))</f>
        <v/>
      </c>
    </row>
    <row r="143" customFormat="false" ht="15" hidden="false" customHeight="true" outlineLevel="0" collapsed="false">
      <c r="A143" s="24"/>
      <c r="B143" s="24"/>
      <c r="C143" s="33"/>
      <c r="D143" s="24"/>
      <c r="E143" s="34"/>
      <c r="F143" s="24"/>
      <c r="G143" s="24"/>
      <c r="H143" s="34"/>
      <c r="I143" s="34"/>
      <c r="J143" s="31" t="str">
        <f aca="false">IF(A143="","",ROUND(IF(Settings!$B$11="Per sq ft",N(E143)*Settings!$B$12,Settings!$B$13),0))</f>
        <v/>
      </c>
      <c r="K143" s="31" t="str">
        <f aca="false">IF(A143="","",N(G143)*Settings!$B$14)</f>
        <v/>
      </c>
      <c r="L143" s="31" t="str">
        <f aca="false">IF(A143="","",Settings!$B$15)</f>
        <v/>
      </c>
      <c r="M143" s="31" t="str">
        <f aca="false">IF(A143="","",IF(F143="Tenant",ROUND(J143*Settings!$B$16,0),0))</f>
        <v/>
      </c>
      <c r="N143" s="32" t="str">
        <f aca="false">IF(A143="","",SUM(J143:M143))</f>
        <v/>
      </c>
    </row>
    <row r="144" customFormat="false" ht="15" hidden="false" customHeight="true" outlineLevel="0" collapsed="false">
      <c r="A144" s="24"/>
      <c r="B144" s="24"/>
      <c r="C144" s="33"/>
      <c r="D144" s="24"/>
      <c r="E144" s="34"/>
      <c r="F144" s="24"/>
      <c r="G144" s="24"/>
      <c r="H144" s="34"/>
      <c r="I144" s="34"/>
      <c r="J144" s="31" t="str">
        <f aca="false">IF(A144="","",ROUND(IF(Settings!$B$11="Per sq ft",N(E144)*Settings!$B$12,Settings!$B$13),0))</f>
        <v/>
      </c>
      <c r="K144" s="31" t="str">
        <f aca="false">IF(A144="","",N(G144)*Settings!$B$14)</f>
        <v/>
      </c>
      <c r="L144" s="31" t="str">
        <f aca="false">IF(A144="","",Settings!$B$15)</f>
        <v/>
      </c>
      <c r="M144" s="31" t="str">
        <f aca="false">IF(A144="","",IF(F144="Tenant",ROUND(J144*Settings!$B$16,0),0))</f>
        <v/>
      </c>
      <c r="N144" s="32" t="str">
        <f aca="false">IF(A144="","",SUM(J144:M144))</f>
        <v/>
      </c>
    </row>
    <row r="145" customFormat="false" ht="15" hidden="false" customHeight="true" outlineLevel="0" collapsed="false">
      <c r="A145" s="24"/>
      <c r="B145" s="24"/>
      <c r="C145" s="33"/>
      <c r="D145" s="24"/>
      <c r="E145" s="34"/>
      <c r="F145" s="24"/>
      <c r="G145" s="24"/>
      <c r="H145" s="34"/>
      <c r="I145" s="34"/>
      <c r="J145" s="31" t="str">
        <f aca="false">IF(A145="","",ROUND(IF(Settings!$B$11="Per sq ft",N(E145)*Settings!$B$12,Settings!$B$13),0))</f>
        <v/>
      </c>
      <c r="K145" s="31" t="str">
        <f aca="false">IF(A145="","",N(G145)*Settings!$B$14)</f>
        <v/>
      </c>
      <c r="L145" s="31" t="str">
        <f aca="false">IF(A145="","",Settings!$B$15)</f>
        <v/>
      </c>
      <c r="M145" s="31" t="str">
        <f aca="false">IF(A145="","",IF(F145="Tenant",ROUND(J145*Settings!$B$16,0),0))</f>
        <v/>
      </c>
      <c r="N145" s="32" t="str">
        <f aca="false">IF(A145="","",SUM(J145:M145))</f>
        <v/>
      </c>
    </row>
    <row r="146" customFormat="false" ht="15" hidden="false" customHeight="true" outlineLevel="0" collapsed="false">
      <c r="A146" s="24"/>
      <c r="B146" s="24"/>
      <c r="C146" s="33"/>
      <c r="D146" s="24"/>
      <c r="E146" s="34"/>
      <c r="F146" s="24"/>
      <c r="G146" s="24"/>
      <c r="H146" s="34"/>
      <c r="I146" s="34"/>
      <c r="J146" s="31" t="str">
        <f aca="false">IF(A146="","",ROUND(IF(Settings!$B$11="Per sq ft",N(E146)*Settings!$B$12,Settings!$B$13),0))</f>
        <v/>
      </c>
      <c r="K146" s="31" t="str">
        <f aca="false">IF(A146="","",N(G146)*Settings!$B$14)</f>
        <v/>
      </c>
      <c r="L146" s="31" t="str">
        <f aca="false">IF(A146="","",Settings!$B$15)</f>
        <v/>
      </c>
      <c r="M146" s="31" t="str">
        <f aca="false">IF(A146="","",IF(F146="Tenant",ROUND(J146*Settings!$B$16,0),0))</f>
        <v/>
      </c>
      <c r="N146" s="32" t="str">
        <f aca="false">IF(A146="","",SUM(J146:M146))</f>
        <v/>
      </c>
    </row>
    <row r="147" customFormat="false" ht="15" hidden="false" customHeight="true" outlineLevel="0" collapsed="false">
      <c r="A147" s="24"/>
      <c r="B147" s="24"/>
      <c r="C147" s="33"/>
      <c r="D147" s="24"/>
      <c r="E147" s="34"/>
      <c r="F147" s="24"/>
      <c r="G147" s="24"/>
      <c r="H147" s="34"/>
      <c r="I147" s="34"/>
      <c r="J147" s="31" t="str">
        <f aca="false">IF(A147="","",ROUND(IF(Settings!$B$11="Per sq ft",N(E147)*Settings!$B$12,Settings!$B$13),0))</f>
        <v/>
      </c>
      <c r="K147" s="31" t="str">
        <f aca="false">IF(A147="","",N(G147)*Settings!$B$14)</f>
        <v/>
      </c>
      <c r="L147" s="31" t="str">
        <f aca="false">IF(A147="","",Settings!$B$15)</f>
        <v/>
      </c>
      <c r="M147" s="31" t="str">
        <f aca="false">IF(A147="","",IF(F147="Tenant",ROUND(J147*Settings!$B$16,0),0))</f>
        <v/>
      </c>
      <c r="N147" s="32" t="str">
        <f aca="false">IF(A147="","",SUM(J147:M147))</f>
        <v/>
      </c>
    </row>
    <row r="148" customFormat="false" ht="15" hidden="false" customHeight="true" outlineLevel="0" collapsed="false">
      <c r="A148" s="24"/>
      <c r="B148" s="24"/>
      <c r="C148" s="33"/>
      <c r="D148" s="24"/>
      <c r="E148" s="34"/>
      <c r="F148" s="24"/>
      <c r="G148" s="24"/>
      <c r="H148" s="34"/>
      <c r="I148" s="34"/>
      <c r="J148" s="31" t="str">
        <f aca="false">IF(A148="","",ROUND(IF(Settings!$B$11="Per sq ft",N(E148)*Settings!$B$12,Settings!$B$13),0))</f>
        <v/>
      </c>
      <c r="K148" s="31" t="str">
        <f aca="false">IF(A148="","",N(G148)*Settings!$B$14)</f>
        <v/>
      </c>
      <c r="L148" s="31" t="str">
        <f aca="false">IF(A148="","",Settings!$B$15)</f>
        <v/>
      </c>
      <c r="M148" s="31" t="str">
        <f aca="false">IF(A148="","",IF(F148="Tenant",ROUND(J148*Settings!$B$16,0),0))</f>
        <v/>
      </c>
      <c r="N148" s="32" t="str">
        <f aca="false">IF(A148="","",SUM(J148:M148))</f>
        <v/>
      </c>
    </row>
    <row r="149" customFormat="false" ht="15" hidden="false" customHeight="true" outlineLevel="0" collapsed="false">
      <c r="A149" s="24"/>
      <c r="B149" s="24"/>
      <c r="C149" s="33"/>
      <c r="D149" s="24"/>
      <c r="E149" s="34"/>
      <c r="F149" s="24"/>
      <c r="G149" s="24"/>
      <c r="H149" s="34"/>
      <c r="I149" s="34"/>
      <c r="J149" s="31" t="str">
        <f aca="false">IF(A149="","",ROUND(IF(Settings!$B$11="Per sq ft",N(E149)*Settings!$B$12,Settings!$B$13),0))</f>
        <v/>
      </c>
      <c r="K149" s="31" t="str">
        <f aca="false">IF(A149="","",N(G149)*Settings!$B$14)</f>
        <v/>
      </c>
      <c r="L149" s="31" t="str">
        <f aca="false">IF(A149="","",Settings!$B$15)</f>
        <v/>
      </c>
      <c r="M149" s="31" t="str">
        <f aca="false">IF(A149="","",IF(F149="Tenant",ROUND(J149*Settings!$B$16,0),0))</f>
        <v/>
      </c>
      <c r="N149" s="32" t="str">
        <f aca="false">IF(A149="","",SUM(J149:M149))</f>
        <v/>
      </c>
    </row>
    <row r="150" customFormat="false" ht="15" hidden="false" customHeight="true" outlineLevel="0" collapsed="false">
      <c r="A150" s="24"/>
      <c r="B150" s="24"/>
      <c r="C150" s="33"/>
      <c r="D150" s="24"/>
      <c r="E150" s="34"/>
      <c r="F150" s="24"/>
      <c r="G150" s="24"/>
      <c r="H150" s="34"/>
      <c r="I150" s="34"/>
      <c r="J150" s="31" t="str">
        <f aca="false">IF(A150="","",ROUND(IF(Settings!$B$11="Per sq ft",N(E150)*Settings!$B$12,Settings!$B$13),0))</f>
        <v/>
      </c>
      <c r="K150" s="31" t="str">
        <f aca="false">IF(A150="","",N(G150)*Settings!$B$14)</f>
        <v/>
      </c>
      <c r="L150" s="31" t="str">
        <f aca="false">IF(A150="","",Settings!$B$15)</f>
        <v/>
      </c>
      <c r="M150" s="31" t="str">
        <f aca="false">IF(A150="","",IF(F150="Tenant",ROUND(J150*Settings!$B$16,0),0))</f>
        <v/>
      </c>
      <c r="N150" s="32" t="str">
        <f aca="false">IF(A150="","",SUM(J150:M150))</f>
        <v/>
      </c>
    </row>
    <row r="151" customFormat="false" ht="15" hidden="false" customHeight="true" outlineLevel="0" collapsed="false">
      <c r="A151" s="24"/>
      <c r="B151" s="24"/>
      <c r="C151" s="33"/>
      <c r="D151" s="24"/>
      <c r="E151" s="34"/>
      <c r="F151" s="24"/>
      <c r="G151" s="24"/>
      <c r="H151" s="34"/>
      <c r="I151" s="34"/>
      <c r="J151" s="31" t="str">
        <f aca="false">IF(A151="","",ROUND(IF(Settings!$B$11="Per sq ft",N(E151)*Settings!$B$12,Settings!$B$13),0))</f>
        <v/>
      </c>
      <c r="K151" s="31" t="str">
        <f aca="false">IF(A151="","",N(G151)*Settings!$B$14)</f>
        <v/>
      </c>
      <c r="L151" s="31" t="str">
        <f aca="false">IF(A151="","",Settings!$B$15)</f>
        <v/>
      </c>
      <c r="M151" s="31" t="str">
        <f aca="false">IF(A151="","",IF(F151="Tenant",ROUND(J151*Settings!$B$16,0),0))</f>
        <v/>
      </c>
      <c r="N151" s="32" t="str">
        <f aca="false">IF(A151="","",SUM(J151:M151))</f>
        <v/>
      </c>
    </row>
    <row r="152" customFormat="false" ht="15" hidden="false" customHeight="true" outlineLevel="0" collapsed="false">
      <c r="A152" s="24"/>
      <c r="B152" s="24"/>
      <c r="C152" s="33"/>
      <c r="D152" s="24"/>
      <c r="E152" s="34"/>
      <c r="F152" s="24"/>
      <c r="G152" s="24"/>
      <c r="H152" s="34"/>
      <c r="I152" s="34"/>
      <c r="J152" s="31" t="str">
        <f aca="false">IF(A152="","",ROUND(IF(Settings!$B$11="Per sq ft",N(E152)*Settings!$B$12,Settings!$B$13),0))</f>
        <v/>
      </c>
      <c r="K152" s="31" t="str">
        <f aca="false">IF(A152="","",N(G152)*Settings!$B$14)</f>
        <v/>
      </c>
      <c r="L152" s="31" t="str">
        <f aca="false">IF(A152="","",Settings!$B$15)</f>
        <v/>
      </c>
      <c r="M152" s="31" t="str">
        <f aca="false">IF(A152="","",IF(F152="Tenant",ROUND(J152*Settings!$B$16,0),0))</f>
        <v/>
      </c>
      <c r="N152" s="32" t="str">
        <f aca="false">IF(A152="","",SUM(J152:M152))</f>
        <v/>
      </c>
    </row>
    <row r="153" customFormat="false" ht="15" hidden="false" customHeight="true" outlineLevel="0" collapsed="false">
      <c r="A153" s="24"/>
      <c r="B153" s="24"/>
      <c r="C153" s="33"/>
      <c r="D153" s="24"/>
      <c r="E153" s="34"/>
      <c r="F153" s="24"/>
      <c r="G153" s="24"/>
      <c r="H153" s="34"/>
      <c r="I153" s="34"/>
      <c r="J153" s="31" t="str">
        <f aca="false">IF(A153="","",ROUND(IF(Settings!$B$11="Per sq ft",N(E153)*Settings!$B$12,Settings!$B$13),0))</f>
        <v/>
      </c>
      <c r="K153" s="31" t="str">
        <f aca="false">IF(A153="","",N(G153)*Settings!$B$14)</f>
        <v/>
      </c>
      <c r="L153" s="31" t="str">
        <f aca="false">IF(A153="","",Settings!$B$15)</f>
        <v/>
      </c>
      <c r="M153" s="31" t="str">
        <f aca="false">IF(A153="","",IF(F153="Tenant",ROUND(J153*Settings!$B$16,0),0))</f>
        <v/>
      </c>
      <c r="N153" s="32" t="str">
        <f aca="false">IF(A153="","",SUM(J153:M153))</f>
        <v/>
      </c>
    </row>
    <row r="154" customFormat="false" ht="15" hidden="false" customHeight="true" outlineLevel="0" collapsed="false">
      <c r="A154" s="24"/>
      <c r="B154" s="24"/>
      <c r="C154" s="33"/>
      <c r="D154" s="24"/>
      <c r="E154" s="34"/>
      <c r="F154" s="24"/>
      <c r="G154" s="24"/>
      <c r="H154" s="34"/>
      <c r="I154" s="34"/>
      <c r="J154" s="31" t="str">
        <f aca="false">IF(A154="","",ROUND(IF(Settings!$B$11="Per sq ft",N(E154)*Settings!$B$12,Settings!$B$13),0))</f>
        <v/>
      </c>
      <c r="K154" s="31" t="str">
        <f aca="false">IF(A154="","",N(G154)*Settings!$B$14)</f>
        <v/>
      </c>
      <c r="L154" s="31" t="str">
        <f aca="false">IF(A154="","",Settings!$B$15)</f>
        <v/>
      </c>
      <c r="M154" s="31" t="str">
        <f aca="false">IF(A154="","",IF(F154="Tenant",ROUND(J154*Settings!$B$16,0),0))</f>
        <v/>
      </c>
      <c r="N154" s="32" t="str">
        <f aca="false">IF(A154="","",SUM(J154:M154))</f>
        <v/>
      </c>
    </row>
    <row r="155" customFormat="false" ht="15" hidden="false" customHeight="true" outlineLevel="0" collapsed="false">
      <c r="A155" s="24"/>
      <c r="B155" s="24"/>
      <c r="C155" s="33"/>
      <c r="D155" s="24"/>
      <c r="E155" s="34"/>
      <c r="F155" s="24"/>
      <c r="G155" s="24"/>
      <c r="H155" s="34"/>
      <c r="I155" s="34"/>
      <c r="J155" s="31" t="str">
        <f aca="false">IF(A155="","",ROUND(IF(Settings!$B$11="Per sq ft",N(E155)*Settings!$B$12,Settings!$B$13),0))</f>
        <v/>
      </c>
      <c r="K155" s="31" t="str">
        <f aca="false">IF(A155="","",N(G155)*Settings!$B$14)</f>
        <v/>
      </c>
      <c r="L155" s="31" t="str">
        <f aca="false">IF(A155="","",Settings!$B$15)</f>
        <v/>
      </c>
      <c r="M155" s="31" t="str">
        <f aca="false">IF(A155="","",IF(F155="Tenant",ROUND(J155*Settings!$B$16,0),0))</f>
        <v/>
      </c>
      <c r="N155" s="32" t="str">
        <f aca="false">IF(A155="","",SUM(J155:M155))</f>
        <v/>
      </c>
    </row>
    <row r="156" customFormat="false" ht="15" hidden="false" customHeight="true" outlineLevel="0" collapsed="false">
      <c r="A156" s="24"/>
      <c r="B156" s="24"/>
      <c r="C156" s="33"/>
      <c r="D156" s="24"/>
      <c r="E156" s="34"/>
      <c r="F156" s="24"/>
      <c r="G156" s="24"/>
      <c r="H156" s="34"/>
      <c r="I156" s="34"/>
      <c r="J156" s="31" t="str">
        <f aca="false">IF(A156="","",ROUND(IF(Settings!$B$11="Per sq ft",N(E156)*Settings!$B$12,Settings!$B$13),0))</f>
        <v/>
      </c>
      <c r="K156" s="31" t="str">
        <f aca="false">IF(A156="","",N(G156)*Settings!$B$14)</f>
        <v/>
      </c>
      <c r="L156" s="31" t="str">
        <f aca="false">IF(A156="","",Settings!$B$15)</f>
        <v/>
      </c>
      <c r="M156" s="31" t="str">
        <f aca="false">IF(A156="","",IF(F156="Tenant",ROUND(J156*Settings!$B$16,0),0))</f>
        <v/>
      </c>
      <c r="N156" s="32" t="str">
        <f aca="false">IF(A156="","",SUM(J156:M156))</f>
        <v/>
      </c>
    </row>
    <row r="157" customFormat="false" ht="15" hidden="false" customHeight="true" outlineLevel="0" collapsed="false">
      <c r="A157" s="24"/>
      <c r="B157" s="24"/>
      <c r="C157" s="33"/>
      <c r="D157" s="24"/>
      <c r="E157" s="34"/>
      <c r="F157" s="24"/>
      <c r="G157" s="24"/>
      <c r="H157" s="34"/>
      <c r="I157" s="34"/>
      <c r="J157" s="31" t="str">
        <f aca="false">IF(A157="","",ROUND(IF(Settings!$B$11="Per sq ft",N(E157)*Settings!$B$12,Settings!$B$13),0))</f>
        <v/>
      </c>
      <c r="K157" s="31" t="str">
        <f aca="false">IF(A157="","",N(G157)*Settings!$B$14)</f>
        <v/>
      </c>
      <c r="L157" s="31" t="str">
        <f aca="false">IF(A157="","",Settings!$B$15)</f>
        <v/>
      </c>
      <c r="M157" s="31" t="str">
        <f aca="false">IF(A157="","",IF(F157="Tenant",ROUND(J157*Settings!$B$16,0),0))</f>
        <v/>
      </c>
      <c r="N157" s="32" t="str">
        <f aca="false">IF(A157="","",SUM(J157:M157))</f>
        <v/>
      </c>
    </row>
    <row r="158" customFormat="false" ht="15" hidden="false" customHeight="true" outlineLevel="0" collapsed="false">
      <c r="A158" s="24"/>
      <c r="B158" s="24"/>
      <c r="C158" s="33"/>
      <c r="D158" s="24"/>
      <c r="E158" s="34"/>
      <c r="F158" s="24"/>
      <c r="G158" s="24"/>
      <c r="H158" s="34"/>
      <c r="I158" s="34"/>
      <c r="J158" s="31" t="str">
        <f aca="false">IF(A158="","",ROUND(IF(Settings!$B$11="Per sq ft",N(E158)*Settings!$B$12,Settings!$B$13),0))</f>
        <v/>
      </c>
      <c r="K158" s="31" t="str">
        <f aca="false">IF(A158="","",N(G158)*Settings!$B$14)</f>
        <v/>
      </c>
      <c r="L158" s="31" t="str">
        <f aca="false">IF(A158="","",Settings!$B$15)</f>
        <v/>
      </c>
      <c r="M158" s="31" t="str">
        <f aca="false">IF(A158="","",IF(F158="Tenant",ROUND(J158*Settings!$B$16,0),0))</f>
        <v/>
      </c>
      <c r="N158" s="32" t="str">
        <f aca="false">IF(A158="","",SUM(J158:M158))</f>
        <v/>
      </c>
    </row>
    <row r="159" customFormat="false" ht="15" hidden="false" customHeight="true" outlineLevel="0" collapsed="false">
      <c r="A159" s="24"/>
      <c r="B159" s="24"/>
      <c r="C159" s="33"/>
      <c r="D159" s="24"/>
      <c r="E159" s="34"/>
      <c r="F159" s="24"/>
      <c r="G159" s="24"/>
      <c r="H159" s="34"/>
      <c r="I159" s="34"/>
      <c r="J159" s="31" t="str">
        <f aca="false">IF(A159="","",ROUND(IF(Settings!$B$11="Per sq ft",N(E159)*Settings!$B$12,Settings!$B$13),0))</f>
        <v/>
      </c>
      <c r="K159" s="31" t="str">
        <f aca="false">IF(A159="","",N(G159)*Settings!$B$14)</f>
        <v/>
      </c>
      <c r="L159" s="31" t="str">
        <f aca="false">IF(A159="","",Settings!$B$15)</f>
        <v/>
      </c>
      <c r="M159" s="31" t="str">
        <f aca="false">IF(A159="","",IF(F159="Tenant",ROUND(J159*Settings!$B$16,0),0))</f>
        <v/>
      </c>
      <c r="N159" s="32" t="str">
        <f aca="false">IF(A159="","",SUM(J159:M159))</f>
        <v/>
      </c>
    </row>
    <row r="160" customFormat="false" ht="15" hidden="false" customHeight="true" outlineLevel="0" collapsed="false">
      <c r="A160" s="24"/>
      <c r="B160" s="24"/>
      <c r="C160" s="33"/>
      <c r="D160" s="24"/>
      <c r="E160" s="34"/>
      <c r="F160" s="24"/>
      <c r="G160" s="24"/>
      <c r="H160" s="34"/>
      <c r="I160" s="34"/>
      <c r="J160" s="31" t="str">
        <f aca="false">IF(A160="","",ROUND(IF(Settings!$B$11="Per sq ft",N(E160)*Settings!$B$12,Settings!$B$13),0))</f>
        <v/>
      </c>
      <c r="K160" s="31" t="str">
        <f aca="false">IF(A160="","",N(G160)*Settings!$B$14)</f>
        <v/>
      </c>
      <c r="L160" s="31" t="str">
        <f aca="false">IF(A160="","",Settings!$B$15)</f>
        <v/>
      </c>
      <c r="M160" s="31" t="str">
        <f aca="false">IF(A160="","",IF(F160="Tenant",ROUND(J160*Settings!$B$16,0),0))</f>
        <v/>
      </c>
      <c r="N160" s="32" t="str">
        <f aca="false">IF(A160="","",SUM(J160:M160))</f>
        <v/>
      </c>
    </row>
    <row r="161" customFormat="false" ht="15" hidden="false" customHeight="true" outlineLevel="0" collapsed="false">
      <c r="A161" s="24"/>
      <c r="B161" s="24"/>
      <c r="C161" s="33"/>
      <c r="D161" s="24"/>
      <c r="E161" s="34"/>
      <c r="F161" s="24"/>
      <c r="G161" s="24"/>
      <c r="H161" s="34"/>
      <c r="I161" s="34"/>
      <c r="J161" s="31" t="str">
        <f aca="false">IF(A161="","",ROUND(IF(Settings!$B$11="Per sq ft",N(E161)*Settings!$B$12,Settings!$B$13),0))</f>
        <v/>
      </c>
      <c r="K161" s="31" t="str">
        <f aca="false">IF(A161="","",N(G161)*Settings!$B$14)</f>
        <v/>
      </c>
      <c r="L161" s="31" t="str">
        <f aca="false">IF(A161="","",Settings!$B$15)</f>
        <v/>
      </c>
      <c r="M161" s="31" t="str">
        <f aca="false">IF(A161="","",IF(F161="Tenant",ROUND(J161*Settings!$B$16,0),0))</f>
        <v/>
      </c>
      <c r="N161" s="32" t="str">
        <f aca="false">IF(A161="","",SUM(J161:M161))</f>
        <v/>
      </c>
    </row>
    <row r="162" customFormat="false" ht="15" hidden="false" customHeight="true" outlineLevel="0" collapsed="false">
      <c r="A162" s="24"/>
      <c r="B162" s="24"/>
      <c r="C162" s="33"/>
      <c r="D162" s="24"/>
      <c r="E162" s="34"/>
      <c r="F162" s="24"/>
      <c r="G162" s="24"/>
      <c r="H162" s="34"/>
      <c r="I162" s="34"/>
      <c r="J162" s="31" t="str">
        <f aca="false">IF(A162="","",ROUND(IF(Settings!$B$11="Per sq ft",N(E162)*Settings!$B$12,Settings!$B$13),0))</f>
        <v/>
      </c>
      <c r="K162" s="31" t="str">
        <f aca="false">IF(A162="","",N(G162)*Settings!$B$14)</f>
        <v/>
      </c>
      <c r="L162" s="31" t="str">
        <f aca="false">IF(A162="","",Settings!$B$15)</f>
        <v/>
      </c>
      <c r="M162" s="31" t="str">
        <f aca="false">IF(A162="","",IF(F162="Tenant",ROUND(J162*Settings!$B$16,0),0))</f>
        <v/>
      </c>
      <c r="N162" s="32" t="str">
        <f aca="false">IF(A162="","",SUM(J162:M162))</f>
        <v/>
      </c>
    </row>
    <row r="163" customFormat="false" ht="15" hidden="false" customHeight="true" outlineLevel="0" collapsed="false">
      <c r="A163" s="24"/>
      <c r="B163" s="24"/>
      <c r="C163" s="33"/>
      <c r="D163" s="24"/>
      <c r="E163" s="34"/>
      <c r="F163" s="24"/>
      <c r="G163" s="24"/>
      <c r="H163" s="34"/>
      <c r="I163" s="34"/>
      <c r="J163" s="31" t="str">
        <f aca="false">IF(A163="","",ROUND(IF(Settings!$B$11="Per sq ft",N(E163)*Settings!$B$12,Settings!$B$13),0))</f>
        <v/>
      </c>
      <c r="K163" s="31" t="str">
        <f aca="false">IF(A163="","",N(G163)*Settings!$B$14)</f>
        <v/>
      </c>
      <c r="L163" s="31" t="str">
        <f aca="false">IF(A163="","",Settings!$B$15)</f>
        <v/>
      </c>
      <c r="M163" s="31" t="str">
        <f aca="false">IF(A163="","",IF(F163="Tenant",ROUND(J163*Settings!$B$16,0),0))</f>
        <v/>
      </c>
      <c r="N163" s="32" t="str">
        <f aca="false">IF(A163="","",SUM(J163:M163))</f>
        <v/>
      </c>
    </row>
    <row r="164" customFormat="false" ht="15" hidden="false" customHeight="true" outlineLevel="0" collapsed="false">
      <c r="A164" s="24"/>
      <c r="B164" s="24"/>
      <c r="C164" s="33"/>
      <c r="D164" s="24"/>
      <c r="E164" s="34"/>
      <c r="F164" s="24"/>
      <c r="G164" s="24"/>
      <c r="H164" s="34"/>
      <c r="I164" s="34"/>
      <c r="J164" s="31" t="str">
        <f aca="false">IF(A164="","",ROUND(IF(Settings!$B$11="Per sq ft",N(E164)*Settings!$B$12,Settings!$B$13),0))</f>
        <v/>
      </c>
      <c r="K164" s="31" t="str">
        <f aca="false">IF(A164="","",N(G164)*Settings!$B$14)</f>
        <v/>
      </c>
      <c r="L164" s="31" t="str">
        <f aca="false">IF(A164="","",Settings!$B$15)</f>
        <v/>
      </c>
      <c r="M164" s="31" t="str">
        <f aca="false">IF(A164="","",IF(F164="Tenant",ROUND(J164*Settings!$B$16,0),0))</f>
        <v/>
      </c>
      <c r="N164" s="32" t="str">
        <f aca="false">IF(A164="","",SUM(J164:M164))</f>
        <v/>
      </c>
    </row>
    <row r="165" customFormat="false" ht="15" hidden="false" customHeight="true" outlineLevel="0" collapsed="false">
      <c r="A165" s="24"/>
      <c r="B165" s="24"/>
      <c r="C165" s="33"/>
      <c r="D165" s="24"/>
      <c r="E165" s="34"/>
      <c r="F165" s="24"/>
      <c r="G165" s="24"/>
      <c r="H165" s="34"/>
      <c r="I165" s="34"/>
      <c r="J165" s="31" t="str">
        <f aca="false">IF(A165="","",ROUND(IF(Settings!$B$11="Per sq ft",N(E165)*Settings!$B$12,Settings!$B$13),0))</f>
        <v/>
      </c>
      <c r="K165" s="31" t="str">
        <f aca="false">IF(A165="","",N(G165)*Settings!$B$14)</f>
        <v/>
      </c>
      <c r="L165" s="31" t="str">
        <f aca="false">IF(A165="","",Settings!$B$15)</f>
        <v/>
      </c>
      <c r="M165" s="31" t="str">
        <f aca="false">IF(A165="","",IF(F165="Tenant",ROUND(J165*Settings!$B$16,0),0))</f>
        <v/>
      </c>
      <c r="N165" s="32" t="str">
        <f aca="false">IF(A165="","",SUM(J165:M165))</f>
        <v/>
      </c>
    </row>
    <row r="166" customFormat="false" ht="15" hidden="false" customHeight="true" outlineLevel="0" collapsed="false">
      <c r="A166" s="24"/>
      <c r="B166" s="24"/>
      <c r="C166" s="33"/>
      <c r="D166" s="24"/>
      <c r="E166" s="34"/>
      <c r="F166" s="24"/>
      <c r="G166" s="24"/>
      <c r="H166" s="34"/>
      <c r="I166" s="34"/>
      <c r="J166" s="31" t="str">
        <f aca="false">IF(A166="","",ROUND(IF(Settings!$B$11="Per sq ft",N(E166)*Settings!$B$12,Settings!$B$13),0))</f>
        <v/>
      </c>
      <c r="K166" s="31" t="str">
        <f aca="false">IF(A166="","",N(G166)*Settings!$B$14)</f>
        <v/>
      </c>
      <c r="L166" s="31" t="str">
        <f aca="false">IF(A166="","",Settings!$B$15)</f>
        <v/>
      </c>
      <c r="M166" s="31" t="str">
        <f aca="false">IF(A166="","",IF(F166="Tenant",ROUND(J166*Settings!$B$16,0),0))</f>
        <v/>
      </c>
      <c r="N166" s="32" t="str">
        <f aca="false">IF(A166="","",SUM(J166:M166))</f>
        <v/>
      </c>
    </row>
    <row r="167" customFormat="false" ht="15" hidden="false" customHeight="true" outlineLevel="0" collapsed="false">
      <c r="A167" s="24"/>
      <c r="B167" s="24"/>
      <c r="C167" s="33"/>
      <c r="D167" s="24"/>
      <c r="E167" s="34"/>
      <c r="F167" s="24"/>
      <c r="G167" s="24"/>
      <c r="H167" s="34"/>
      <c r="I167" s="34"/>
      <c r="J167" s="31" t="str">
        <f aca="false">IF(A167="","",ROUND(IF(Settings!$B$11="Per sq ft",N(E167)*Settings!$B$12,Settings!$B$13),0))</f>
        <v/>
      </c>
      <c r="K167" s="31" t="str">
        <f aca="false">IF(A167="","",N(G167)*Settings!$B$14)</f>
        <v/>
      </c>
      <c r="L167" s="31" t="str">
        <f aca="false">IF(A167="","",Settings!$B$15)</f>
        <v/>
      </c>
      <c r="M167" s="31" t="str">
        <f aca="false">IF(A167="","",IF(F167="Tenant",ROUND(J167*Settings!$B$16,0),0))</f>
        <v/>
      </c>
      <c r="N167" s="32" t="str">
        <f aca="false">IF(A167="","",SUM(J167:M167))</f>
        <v/>
      </c>
    </row>
    <row r="168" customFormat="false" ht="15" hidden="false" customHeight="true" outlineLevel="0" collapsed="false">
      <c r="A168" s="24"/>
      <c r="B168" s="24"/>
      <c r="C168" s="33"/>
      <c r="D168" s="24"/>
      <c r="E168" s="34"/>
      <c r="F168" s="24"/>
      <c r="G168" s="24"/>
      <c r="H168" s="34"/>
      <c r="I168" s="34"/>
      <c r="J168" s="31" t="str">
        <f aca="false">IF(A168="","",ROUND(IF(Settings!$B$11="Per sq ft",N(E168)*Settings!$B$12,Settings!$B$13),0))</f>
        <v/>
      </c>
      <c r="K168" s="31" t="str">
        <f aca="false">IF(A168="","",N(G168)*Settings!$B$14)</f>
        <v/>
      </c>
      <c r="L168" s="31" t="str">
        <f aca="false">IF(A168="","",Settings!$B$15)</f>
        <v/>
      </c>
      <c r="M168" s="31" t="str">
        <f aca="false">IF(A168="","",IF(F168="Tenant",ROUND(J168*Settings!$B$16,0),0))</f>
        <v/>
      </c>
      <c r="N168" s="32" t="str">
        <f aca="false">IF(A168="","",SUM(J168:M168))</f>
        <v/>
      </c>
    </row>
    <row r="169" customFormat="false" ht="15" hidden="false" customHeight="true" outlineLevel="0" collapsed="false">
      <c r="A169" s="24"/>
      <c r="B169" s="24"/>
      <c r="C169" s="33"/>
      <c r="D169" s="24"/>
      <c r="E169" s="34"/>
      <c r="F169" s="24"/>
      <c r="G169" s="24"/>
      <c r="H169" s="34"/>
      <c r="I169" s="34"/>
      <c r="J169" s="31" t="str">
        <f aca="false">IF(A169="","",ROUND(IF(Settings!$B$11="Per sq ft",N(E169)*Settings!$B$12,Settings!$B$13),0))</f>
        <v/>
      </c>
      <c r="K169" s="31" t="str">
        <f aca="false">IF(A169="","",N(G169)*Settings!$B$14)</f>
        <v/>
      </c>
      <c r="L169" s="31" t="str">
        <f aca="false">IF(A169="","",Settings!$B$15)</f>
        <v/>
      </c>
      <c r="M169" s="31" t="str">
        <f aca="false">IF(A169="","",IF(F169="Tenant",ROUND(J169*Settings!$B$16,0),0))</f>
        <v/>
      </c>
      <c r="N169" s="32" t="str">
        <f aca="false">IF(A169="","",SUM(J169:M169))</f>
        <v/>
      </c>
    </row>
    <row r="170" customFormat="false" ht="15" hidden="false" customHeight="true" outlineLevel="0" collapsed="false">
      <c r="A170" s="24"/>
      <c r="B170" s="24"/>
      <c r="C170" s="33"/>
      <c r="D170" s="24"/>
      <c r="E170" s="34"/>
      <c r="F170" s="24"/>
      <c r="G170" s="24"/>
      <c r="H170" s="34"/>
      <c r="I170" s="34"/>
      <c r="J170" s="31" t="str">
        <f aca="false">IF(A170="","",ROUND(IF(Settings!$B$11="Per sq ft",N(E170)*Settings!$B$12,Settings!$B$13),0))</f>
        <v/>
      </c>
      <c r="K170" s="31" t="str">
        <f aca="false">IF(A170="","",N(G170)*Settings!$B$14)</f>
        <v/>
      </c>
      <c r="L170" s="31" t="str">
        <f aca="false">IF(A170="","",Settings!$B$15)</f>
        <v/>
      </c>
      <c r="M170" s="31" t="str">
        <f aca="false">IF(A170="","",IF(F170="Tenant",ROUND(J170*Settings!$B$16,0),0))</f>
        <v/>
      </c>
      <c r="N170" s="32" t="str">
        <f aca="false">IF(A170="","",SUM(J170:M170))</f>
        <v/>
      </c>
    </row>
    <row r="171" customFormat="false" ht="15" hidden="false" customHeight="true" outlineLevel="0" collapsed="false">
      <c r="A171" s="24"/>
      <c r="B171" s="24"/>
      <c r="C171" s="33"/>
      <c r="D171" s="24"/>
      <c r="E171" s="34"/>
      <c r="F171" s="24"/>
      <c r="G171" s="24"/>
      <c r="H171" s="34"/>
      <c r="I171" s="34"/>
      <c r="J171" s="31" t="str">
        <f aca="false">IF(A171="","",ROUND(IF(Settings!$B$11="Per sq ft",N(E171)*Settings!$B$12,Settings!$B$13),0))</f>
        <v/>
      </c>
      <c r="K171" s="31" t="str">
        <f aca="false">IF(A171="","",N(G171)*Settings!$B$14)</f>
        <v/>
      </c>
      <c r="L171" s="31" t="str">
        <f aca="false">IF(A171="","",Settings!$B$15)</f>
        <v/>
      </c>
      <c r="M171" s="31" t="str">
        <f aca="false">IF(A171="","",IF(F171="Tenant",ROUND(J171*Settings!$B$16,0),0))</f>
        <v/>
      </c>
      <c r="N171" s="32" t="str">
        <f aca="false">IF(A171="","",SUM(J171:M171))</f>
        <v/>
      </c>
    </row>
    <row r="172" customFormat="false" ht="15" hidden="false" customHeight="true" outlineLevel="0" collapsed="false">
      <c r="A172" s="24"/>
      <c r="B172" s="24"/>
      <c r="C172" s="33"/>
      <c r="D172" s="24"/>
      <c r="E172" s="34"/>
      <c r="F172" s="24"/>
      <c r="G172" s="24"/>
      <c r="H172" s="34"/>
      <c r="I172" s="34"/>
      <c r="J172" s="31" t="str">
        <f aca="false">IF(A172="","",ROUND(IF(Settings!$B$11="Per sq ft",N(E172)*Settings!$B$12,Settings!$B$13),0))</f>
        <v/>
      </c>
      <c r="K172" s="31" t="str">
        <f aca="false">IF(A172="","",N(G172)*Settings!$B$14)</f>
        <v/>
      </c>
      <c r="L172" s="31" t="str">
        <f aca="false">IF(A172="","",Settings!$B$15)</f>
        <v/>
      </c>
      <c r="M172" s="31" t="str">
        <f aca="false">IF(A172="","",IF(F172="Tenant",ROUND(J172*Settings!$B$16,0),0))</f>
        <v/>
      </c>
      <c r="N172" s="32" t="str">
        <f aca="false">IF(A172="","",SUM(J172:M172))</f>
        <v/>
      </c>
    </row>
    <row r="173" customFormat="false" ht="15" hidden="false" customHeight="true" outlineLevel="0" collapsed="false">
      <c r="A173" s="24"/>
      <c r="B173" s="24"/>
      <c r="C173" s="33"/>
      <c r="D173" s="24"/>
      <c r="E173" s="34"/>
      <c r="F173" s="24"/>
      <c r="G173" s="24"/>
      <c r="H173" s="34"/>
      <c r="I173" s="34"/>
      <c r="J173" s="31" t="str">
        <f aca="false">IF(A173="","",ROUND(IF(Settings!$B$11="Per sq ft",N(E173)*Settings!$B$12,Settings!$B$13),0))</f>
        <v/>
      </c>
      <c r="K173" s="31" t="str">
        <f aca="false">IF(A173="","",N(G173)*Settings!$B$14)</f>
        <v/>
      </c>
      <c r="L173" s="31" t="str">
        <f aca="false">IF(A173="","",Settings!$B$15)</f>
        <v/>
      </c>
      <c r="M173" s="31" t="str">
        <f aca="false">IF(A173="","",IF(F173="Tenant",ROUND(J173*Settings!$B$16,0),0))</f>
        <v/>
      </c>
      <c r="N173" s="32" t="str">
        <f aca="false">IF(A173="","",SUM(J173:M173))</f>
        <v/>
      </c>
    </row>
    <row r="174" customFormat="false" ht="15" hidden="false" customHeight="true" outlineLevel="0" collapsed="false">
      <c r="A174" s="24"/>
      <c r="B174" s="24"/>
      <c r="C174" s="33"/>
      <c r="D174" s="24"/>
      <c r="E174" s="34"/>
      <c r="F174" s="24"/>
      <c r="G174" s="24"/>
      <c r="H174" s="34"/>
      <c r="I174" s="34"/>
      <c r="J174" s="31" t="str">
        <f aca="false">IF(A174="","",ROUND(IF(Settings!$B$11="Per sq ft",N(E174)*Settings!$B$12,Settings!$B$13),0))</f>
        <v/>
      </c>
      <c r="K174" s="31" t="str">
        <f aca="false">IF(A174="","",N(G174)*Settings!$B$14)</f>
        <v/>
      </c>
      <c r="L174" s="31" t="str">
        <f aca="false">IF(A174="","",Settings!$B$15)</f>
        <v/>
      </c>
      <c r="M174" s="31" t="str">
        <f aca="false">IF(A174="","",IF(F174="Tenant",ROUND(J174*Settings!$B$16,0),0))</f>
        <v/>
      </c>
      <c r="N174" s="32" t="str">
        <f aca="false">IF(A174="","",SUM(J174:M174))</f>
        <v/>
      </c>
    </row>
    <row r="175" customFormat="false" ht="15" hidden="false" customHeight="true" outlineLevel="0" collapsed="false">
      <c r="A175" s="24"/>
      <c r="B175" s="24"/>
      <c r="C175" s="33"/>
      <c r="D175" s="24"/>
      <c r="E175" s="34"/>
      <c r="F175" s="24"/>
      <c r="G175" s="24"/>
      <c r="H175" s="34"/>
      <c r="I175" s="34"/>
      <c r="J175" s="31" t="str">
        <f aca="false">IF(A175="","",ROUND(IF(Settings!$B$11="Per sq ft",N(E175)*Settings!$B$12,Settings!$B$13),0))</f>
        <v/>
      </c>
      <c r="K175" s="31" t="str">
        <f aca="false">IF(A175="","",N(G175)*Settings!$B$14)</f>
        <v/>
      </c>
      <c r="L175" s="31" t="str">
        <f aca="false">IF(A175="","",Settings!$B$15)</f>
        <v/>
      </c>
      <c r="M175" s="31" t="str">
        <f aca="false">IF(A175="","",IF(F175="Tenant",ROUND(J175*Settings!$B$16,0),0))</f>
        <v/>
      </c>
      <c r="N175" s="32" t="str">
        <f aca="false">IF(A175="","",SUM(J175:M175))</f>
        <v/>
      </c>
    </row>
    <row r="176" customFormat="false" ht="15" hidden="false" customHeight="true" outlineLevel="0" collapsed="false">
      <c r="A176" s="24"/>
      <c r="B176" s="24"/>
      <c r="C176" s="33"/>
      <c r="D176" s="24"/>
      <c r="E176" s="34"/>
      <c r="F176" s="24"/>
      <c r="G176" s="24"/>
      <c r="H176" s="34"/>
      <c r="I176" s="34"/>
      <c r="J176" s="31" t="str">
        <f aca="false">IF(A176="","",ROUND(IF(Settings!$B$11="Per sq ft",N(E176)*Settings!$B$12,Settings!$B$13),0))</f>
        <v/>
      </c>
      <c r="K176" s="31" t="str">
        <f aca="false">IF(A176="","",N(G176)*Settings!$B$14)</f>
        <v/>
      </c>
      <c r="L176" s="31" t="str">
        <f aca="false">IF(A176="","",Settings!$B$15)</f>
        <v/>
      </c>
      <c r="M176" s="31" t="str">
        <f aca="false">IF(A176="","",IF(F176="Tenant",ROUND(J176*Settings!$B$16,0),0))</f>
        <v/>
      </c>
      <c r="N176" s="32" t="str">
        <f aca="false">IF(A176="","",SUM(J176:M176))</f>
        <v/>
      </c>
    </row>
    <row r="177" customFormat="false" ht="15" hidden="false" customHeight="true" outlineLevel="0" collapsed="false">
      <c r="A177" s="24"/>
      <c r="B177" s="24"/>
      <c r="C177" s="33"/>
      <c r="D177" s="24"/>
      <c r="E177" s="34"/>
      <c r="F177" s="24"/>
      <c r="G177" s="24"/>
      <c r="H177" s="34"/>
      <c r="I177" s="34"/>
      <c r="J177" s="31" t="str">
        <f aca="false">IF(A177="","",ROUND(IF(Settings!$B$11="Per sq ft",N(E177)*Settings!$B$12,Settings!$B$13),0))</f>
        <v/>
      </c>
      <c r="K177" s="31" t="str">
        <f aca="false">IF(A177="","",N(G177)*Settings!$B$14)</f>
        <v/>
      </c>
      <c r="L177" s="31" t="str">
        <f aca="false">IF(A177="","",Settings!$B$15)</f>
        <v/>
      </c>
      <c r="M177" s="31" t="str">
        <f aca="false">IF(A177="","",IF(F177="Tenant",ROUND(J177*Settings!$B$16,0),0))</f>
        <v/>
      </c>
      <c r="N177" s="32" t="str">
        <f aca="false">IF(A177="","",SUM(J177:M177))</f>
        <v/>
      </c>
    </row>
    <row r="178" customFormat="false" ht="15" hidden="false" customHeight="true" outlineLevel="0" collapsed="false">
      <c r="A178" s="24"/>
      <c r="B178" s="24"/>
      <c r="C178" s="33"/>
      <c r="D178" s="24"/>
      <c r="E178" s="34"/>
      <c r="F178" s="24"/>
      <c r="G178" s="24"/>
      <c r="H178" s="34"/>
      <c r="I178" s="34"/>
      <c r="J178" s="31" t="str">
        <f aca="false">IF(A178="","",ROUND(IF(Settings!$B$11="Per sq ft",N(E178)*Settings!$B$12,Settings!$B$13),0))</f>
        <v/>
      </c>
      <c r="K178" s="31" t="str">
        <f aca="false">IF(A178="","",N(G178)*Settings!$B$14)</f>
        <v/>
      </c>
      <c r="L178" s="31" t="str">
        <f aca="false">IF(A178="","",Settings!$B$15)</f>
        <v/>
      </c>
      <c r="M178" s="31" t="str">
        <f aca="false">IF(A178="","",IF(F178="Tenant",ROUND(J178*Settings!$B$16,0),0))</f>
        <v/>
      </c>
      <c r="N178" s="32" t="str">
        <f aca="false">IF(A178="","",SUM(J178:M178))</f>
        <v/>
      </c>
    </row>
    <row r="179" customFormat="false" ht="15" hidden="false" customHeight="true" outlineLevel="0" collapsed="false">
      <c r="A179" s="24"/>
      <c r="B179" s="24"/>
      <c r="C179" s="33"/>
      <c r="D179" s="24"/>
      <c r="E179" s="34"/>
      <c r="F179" s="24"/>
      <c r="G179" s="24"/>
      <c r="H179" s="34"/>
      <c r="I179" s="34"/>
      <c r="J179" s="31" t="str">
        <f aca="false">IF(A179="","",ROUND(IF(Settings!$B$11="Per sq ft",N(E179)*Settings!$B$12,Settings!$B$13),0))</f>
        <v/>
      </c>
      <c r="K179" s="31" t="str">
        <f aca="false">IF(A179="","",N(G179)*Settings!$B$14)</f>
        <v/>
      </c>
      <c r="L179" s="31" t="str">
        <f aca="false">IF(A179="","",Settings!$B$15)</f>
        <v/>
      </c>
      <c r="M179" s="31" t="str">
        <f aca="false">IF(A179="","",IF(F179="Tenant",ROUND(J179*Settings!$B$16,0),0))</f>
        <v/>
      </c>
      <c r="N179" s="32" t="str">
        <f aca="false">IF(A179="","",SUM(J179:M179))</f>
        <v/>
      </c>
    </row>
    <row r="180" customFormat="false" ht="15" hidden="false" customHeight="true" outlineLevel="0" collapsed="false">
      <c r="A180" s="24"/>
      <c r="B180" s="24"/>
      <c r="C180" s="33"/>
      <c r="D180" s="24"/>
      <c r="E180" s="34"/>
      <c r="F180" s="24"/>
      <c r="G180" s="24"/>
      <c r="H180" s="34"/>
      <c r="I180" s="34"/>
      <c r="J180" s="31" t="str">
        <f aca="false">IF(A180="","",ROUND(IF(Settings!$B$11="Per sq ft",N(E180)*Settings!$B$12,Settings!$B$13),0))</f>
        <v/>
      </c>
      <c r="K180" s="31" t="str">
        <f aca="false">IF(A180="","",N(G180)*Settings!$B$14)</f>
        <v/>
      </c>
      <c r="L180" s="31" t="str">
        <f aca="false">IF(A180="","",Settings!$B$15)</f>
        <v/>
      </c>
      <c r="M180" s="31" t="str">
        <f aca="false">IF(A180="","",IF(F180="Tenant",ROUND(J180*Settings!$B$16,0),0))</f>
        <v/>
      </c>
      <c r="N180" s="32" t="str">
        <f aca="false">IF(A180="","",SUM(J180:M180))</f>
        <v/>
      </c>
    </row>
    <row r="181" customFormat="false" ht="15" hidden="false" customHeight="true" outlineLevel="0" collapsed="false">
      <c r="A181" s="24"/>
      <c r="B181" s="24"/>
      <c r="C181" s="33"/>
      <c r="D181" s="24"/>
      <c r="E181" s="34"/>
      <c r="F181" s="24"/>
      <c r="G181" s="24"/>
      <c r="H181" s="34"/>
      <c r="I181" s="34"/>
      <c r="J181" s="31" t="str">
        <f aca="false">IF(A181="","",ROUND(IF(Settings!$B$11="Per sq ft",N(E181)*Settings!$B$12,Settings!$B$13),0))</f>
        <v/>
      </c>
      <c r="K181" s="31" t="str">
        <f aca="false">IF(A181="","",N(G181)*Settings!$B$14)</f>
        <v/>
      </c>
      <c r="L181" s="31" t="str">
        <f aca="false">IF(A181="","",Settings!$B$15)</f>
        <v/>
      </c>
      <c r="M181" s="31" t="str">
        <f aca="false">IF(A181="","",IF(F181="Tenant",ROUND(J181*Settings!$B$16,0),0))</f>
        <v/>
      </c>
      <c r="N181" s="32" t="str">
        <f aca="false">IF(A181="","",SUM(J181:M181))</f>
        <v/>
      </c>
    </row>
    <row r="182" customFormat="false" ht="15" hidden="false" customHeight="true" outlineLevel="0" collapsed="false">
      <c r="A182" s="24"/>
      <c r="B182" s="24"/>
      <c r="C182" s="33"/>
      <c r="D182" s="24"/>
      <c r="E182" s="34"/>
      <c r="F182" s="24"/>
      <c r="G182" s="24"/>
      <c r="H182" s="34"/>
      <c r="I182" s="34"/>
      <c r="J182" s="31" t="str">
        <f aca="false">IF(A182="","",ROUND(IF(Settings!$B$11="Per sq ft",N(E182)*Settings!$B$12,Settings!$B$13),0))</f>
        <v/>
      </c>
      <c r="K182" s="31" t="str">
        <f aca="false">IF(A182="","",N(G182)*Settings!$B$14)</f>
        <v/>
      </c>
      <c r="L182" s="31" t="str">
        <f aca="false">IF(A182="","",Settings!$B$15)</f>
        <v/>
      </c>
      <c r="M182" s="31" t="str">
        <f aca="false">IF(A182="","",IF(F182="Tenant",ROUND(J182*Settings!$B$16,0),0))</f>
        <v/>
      </c>
      <c r="N182" s="32" t="str">
        <f aca="false">IF(A182="","",SUM(J182:M182))</f>
        <v/>
      </c>
    </row>
    <row r="183" customFormat="false" ht="15" hidden="false" customHeight="true" outlineLevel="0" collapsed="false">
      <c r="A183" s="24"/>
      <c r="B183" s="24"/>
      <c r="C183" s="33"/>
      <c r="D183" s="24"/>
      <c r="E183" s="34"/>
      <c r="F183" s="24"/>
      <c r="G183" s="24"/>
      <c r="H183" s="34"/>
      <c r="I183" s="34"/>
      <c r="J183" s="31" t="str">
        <f aca="false">IF(A183="","",ROUND(IF(Settings!$B$11="Per sq ft",N(E183)*Settings!$B$12,Settings!$B$13),0))</f>
        <v/>
      </c>
      <c r="K183" s="31" t="str">
        <f aca="false">IF(A183="","",N(G183)*Settings!$B$14)</f>
        <v/>
      </c>
      <c r="L183" s="31" t="str">
        <f aca="false">IF(A183="","",Settings!$B$15)</f>
        <v/>
      </c>
      <c r="M183" s="31" t="str">
        <f aca="false">IF(A183="","",IF(F183="Tenant",ROUND(J183*Settings!$B$16,0),0))</f>
        <v/>
      </c>
      <c r="N183" s="32" t="str">
        <f aca="false">IF(A183="","",SUM(J183:M183))</f>
        <v/>
      </c>
    </row>
    <row r="184" customFormat="false" ht="15" hidden="false" customHeight="true" outlineLevel="0" collapsed="false">
      <c r="A184" s="24"/>
      <c r="B184" s="24"/>
      <c r="C184" s="33"/>
      <c r="D184" s="24"/>
      <c r="E184" s="34"/>
      <c r="F184" s="24"/>
      <c r="G184" s="24"/>
      <c r="H184" s="34"/>
      <c r="I184" s="34"/>
      <c r="J184" s="31" t="str">
        <f aca="false">IF(A184="","",ROUND(IF(Settings!$B$11="Per sq ft",N(E184)*Settings!$B$12,Settings!$B$13),0))</f>
        <v/>
      </c>
      <c r="K184" s="31" t="str">
        <f aca="false">IF(A184="","",N(G184)*Settings!$B$14)</f>
        <v/>
      </c>
      <c r="L184" s="31" t="str">
        <f aca="false">IF(A184="","",Settings!$B$15)</f>
        <v/>
      </c>
      <c r="M184" s="31" t="str">
        <f aca="false">IF(A184="","",IF(F184="Tenant",ROUND(J184*Settings!$B$16,0),0))</f>
        <v/>
      </c>
      <c r="N184" s="32" t="str">
        <f aca="false">IF(A184="","",SUM(J184:M184))</f>
        <v/>
      </c>
    </row>
    <row r="185" customFormat="false" ht="15" hidden="false" customHeight="true" outlineLevel="0" collapsed="false">
      <c r="A185" s="24"/>
      <c r="B185" s="24"/>
      <c r="C185" s="33"/>
      <c r="D185" s="24"/>
      <c r="E185" s="34"/>
      <c r="F185" s="24"/>
      <c r="G185" s="24"/>
      <c r="H185" s="34"/>
      <c r="I185" s="34"/>
      <c r="J185" s="31" t="str">
        <f aca="false">IF(A185="","",ROUND(IF(Settings!$B$11="Per sq ft",N(E185)*Settings!$B$12,Settings!$B$13),0))</f>
        <v/>
      </c>
      <c r="K185" s="31" t="str">
        <f aca="false">IF(A185="","",N(G185)*Settings!$B$14)</f>
        <v/>
      </c>
      <c r="L185" s="31" t="str">
        <f aca="false">IF(A185="","",Settings!$B$15)</f>
        <v/>
      </c>
      <c r="M185" s="31" t="str">
        <f aca="false">IF(A185="","",IF(F185="Tenant",ROUND(J185*Settings!$B$16,0),0))</f>
        <v/>
      </c>
      <c r="N185" s="32" t="str">
        <f aca="false">IF(A185="","",SUM(J185:M185))</f>
        <v/>
      </c>
    </row>
    <row r="186" customFormat="false" ht="15" hidden="false" customHeight="true" outlineLevel="0" collapsed="false">
      <c r="A186" s="24"/>
      <c r="B186" s="24"/>
      <c r="C186" s="33"/>
      <c r="D186" s="24"/>
      <c r="E186" s="34"/>
      <c r="F186" s="24"/>
      <c r="G186" s="24"/>
      <c r="H186" s="34"/>
      <c r="I186" s="34"/>
      <c r="J186" s="31" t="str">
        <f aca="false">IF(A186="","",ROUND(IF(Settings!$B$11="Per sq ft",N(E186)*Settings!$B$12,Settings!$B$13),0))</f>
        <v/>
      </c>
      <c r="K186" s="31" t="str">
        <f aca="false">IF(A186="","",N(G186)*Settings!$B$14)</f>
        <v/>
      </c>
      <c r="L186" s="31" t="str">
        <f aca="false">IF(A186="","",Settings!$B$15)</f>
        <v/>
      </c>
      <c r="M186" s="31" t="str">
        <f aca="false">IF(A186="","",IF(F186="Tenant",ROUND(J186*Settings!$B$16,0),0))</f>
        <v/>
      </c>
      <c r="N186" s="32" t="str">
        <f aca="false">IF(A186="","",SUM(J186:M186))</f>
        <v/>
      </c>
    </row>
    <row r="187" customFormat="false" ht="15" hidden="false" customHeight="true" outlineLevel="0" collapsed="false">
      <c r="A187" s="24"/>
      <c r="B187" s="24"/>
      <c r="C187" s="33"/>
      <c r="D187" s="24"/>
      <c r="E187" s="34"/>
      <c r="F187" s="24"/>
      <c r="G187" s="24"/>
      <c r="H187" s="34"/>
      <c r="I187" s="34"/>
      <c r="J187" s="31" t="str">
        <f aca="false">IF(A187="","",ROUND(IF(Settings!$B$11="Per sq ft",N(E187)*Settings!$B$12,Settings!$B$13),0))</f>
        <v/>
      </c>
      <c r="K187" s="31" t="str">
        <f aca="false">IF(A187="","",N(G187)*Settings!$B$14)</f>
        <v/>
      </c>
      <c r="L187" s="31" t="str">
        <f aca="false">IF(A187="","",Settings!$B$15)</f>
        <v/>
      </c>
      <c r="M187" s="31" t="str">
        <f aca="false">IF(A187="","",IF(F187="Tenant",ROUND(J187*Settings!$B$16,0),0))</f>
        <v/>
      </c>
      <c r="N187" s="32" t="str">
        <f aca="false">IF(A187="","",SUM(J187:M187))</f>
        <v/>
      </c>
    </row>
    <row r="188" customFormat="false" ht="15" hidden="false" customHeight="true" outlineLevel="0" collapsed="false">
      <c r="A188" s="24"/>
      <c r="B188" s="24"/>
      <c r="C188" s="33"/>
      <c r="D188" s="24"/>
      <c r="E188" s="34"/>
      <c r="F188" s="24"/>
      <c r="G188" s="24"/>
      <c r="H188" s="34"/>
      <c r="I188" s="34"/>
      <c r="J188" s="31" t="str">
        <f aca="false">IF(A188="","",ROUND(IF(Settings!$B$11="Per sq ft",N(E188)*Settings!$B$12,Settings!$B$13),0))</f>
        <v/>
      </c>
      <c r="K188" s="31" t="str">
        <f aca="false">IF(A188="","",N(G188)*Settings!$B$14)</f>
        <v/>
      </c>
      <c r="L188" s="31" t="str">
        <f aca="false">IF(A188="","",Settings!$B$15)</f>
        <v/>
      </c>
      <c r="M188" s="31" t="str">
        <f aca="false">IF(A188="","",IF(F188="Tenant",ROUND(J188*Settings!$B$16,0),0))</f>
        <v/>
      </c>
      <c r="N188" s="32" t="str">
        <f aca="false">IF(A188="","",SUM(J188:M188))</f>
        <v/>
      </c>
    </row>
    <row r="189" customFormat="false" ht="15" hidden="false" customHeight="true" outlineLevel="0" collapsed="false">
      <c r="A189" s="24"/>
      <c r="B189" s="24"/>
      <c r="C189" s="33"/>
      <c r="D189" s="24"/>
      <c r="E189" s="34"/>
      <c r="F189" s="24"/>
      <c r="G189" s="24"/>
      <c r="H189" s="34"/>
      <c r="I189" s="34"/>
      <c r="J189" s="31" t="str">
        <f aca="false">IF(A189="","",ROUND(IF(Settings!$B$11="Per sq ft",N(E189)*Settings!$B$12,Settings!$B$13),0))</f>
        <v/>
      </c>
      <c r="K189" s="31" t="str">
        <f aca="false">IF(A189="","",N(G189)*Settings!$B$14)</f>
        <v/>
      </c>
      <c r="L189" s="31" t="str">
        <f aca="false">IF(A189="","",Settings!$B$15)</f>
        <v/>
      </c>
      <c r="M189" s="31" t="str">
        <f aca="false">IF(A189="","",IF(F189="Tenant",ROUND(J189*Settings!$B$16,0),0))</f>
        <v/>
      </c>
      <c r="N189" s="32" t="str">
        <f aca="false">IF(A189="","",SUM(J189:M189))</f>
        <v/>
      </c>
    </row>
    <row r="190" customFormat="false" ht="15" hidden="false" customHeight="true" outlineLevel="0" collapsed="false">
      <c r="A190" s="24"/>
      <c r="B190" s="24"/>
      <c r="C190" s="33"/>
      <c r="D190" s="24"/>
      <c r="E190" s="34"/>
      <c r="F190" s="24"/>
      <c r="G190" s="24"/>
      <c r="H190" s="34"/>
      <c r="I190" s="34"/>
      <c r="J190" s="31" t="str">
        <f aca="false">IF(A190="","",ROUND(IF(Settings!$B$11="Per sq ft",N(E190)*Settings!$B$12,Settings!$B$13),0))</f>
        <v/>
      </c>
      <c r="K190" s="31" t="str">
        <f aca="false">IF(A190="","",N(G190)*Settings!$B$14)</f>
        <v/>
      </c>
      <c r="L190" s="31" t="str">
        <f aca="false">IF(A190="","",Settings!$B$15)</f>
        <v/>
      </c>
      <c r="M190" s="31" t="str">
        <f aca="false">IF(A190="","",IF(F190="Tenant",ROUND(J190*Settings!$B$16,0),0))</f>
        <v/>
      </c>
      <c r="N190" s="32" t="str">
        <f aca="false">IF(A190="","",SUM(J190:M190))</f>
        <v/>
      </c>
    </row>
    <row r="191" customFormat="false" ht="15" hidden="false" customHeight="true" outlineLevel="0" collapsed="false">
      <c r="A191" s="24"/>
      <c r="B191" s="24"/>
      <c r="C191" s="33"/>
      <c r="D191" s="24"/>
      <c r="E191" s="34"/>
      <c r="F191" s="24"/>
      <c r="G191" s="24"/>
      <c r="H191" s="34"/>
      <c r="I191" s="34"/>
      <c r="J191" s="31" t="str">
        <f aca="false">IF(A191="","",ROUND(IF(Settings!$B$11="Per sq ft",N(E191)*Settings!$B$12,Settings!$B$13),0))</f>
        <v/>
      </c>
      <c r="K191" s="31" t="str">
        <f aca="false">IF(A191="","",N(G191)*Settings!$B$14)</f>
        <v/>
      </c>
      <c r="L191" s="31" t="str">
        <f aca="false">IF(A191="","",Settings!$B$15)</f>
        <v/>
      </c>
      <c r="M191" s="31" t="str">
        <f aca="false">IF(A191="","",IF(F191="Tenant",ROUND(J191*Settings!$B$16,0),0))</f>
        <v/>
      </c>
      <c r="N191" s="32" t="str">
        <f aca="false">IF(A191="","",SUM(J191:M191))</f>
        <v/>
      </c>
    </row>
    <row r="192" customFormat="false" ht="15" hidden="false" customHeight="true" outlineLevel="0" collapsed="false">
      <c r="A192" s="24"/>
      <c r="B192" s="24"/>
      <c r="C192" s="33"/>
      <c r="D192" s="24"/>
      <c r="E192" s="34"/>
      <c r="F192" s="24"/>
      <c r="G192" s="24"/>
      <c r="H192" s="34"/>
      <c r="I192" s="34"/>
      <c r="J192" s="31" t="str">
        <f aca="false">IF(A192="","",ROUND(IF(Settings!$B$11="Per sq ft",N(E192)*Settings!$B$12,Settings!$B$13),0))</f>
        <v/>
      </c>
      <c r="K192" s="31" t="str">
        <f aca="false">IF(A192="","",N(G192)*Settings!$B$14)</f>
        <v/>
      </c>
      <c r="L192" s="31" t="str">
        <f aca="false">IF(A192="","",Settings!$B$15)</f>
        <v/>
      </c>
      <c r="M192" s="31" t="str">
        <f aca="false">IF(A192="","",IF(F192="Tenant",ROUND(J192*Settings!$B$16,0),0))</f>
        <v/>
      </c>
      <c r="N192" s="32" t="str">
        <f aca="false">IF(A192="","",SUM(J192:M192))</f>
        <v/>
      </c>
    </row>
    <row r="193" customFormat="false" ht="15" hidden="false" customHeight="true" outlineLevel="0" collapsed="false">
      <c r="A193" s="24"/>
      <c r="B193" s="24"/>
      <c r="C193" s="33"/>
      <c r="D193" s="24"/>
      <c r="E193" s="34"/>
      <c r="F193" s="24"/>
      <c r="G193" s="24"/>
      <c r="H193" s="34"/>
      <c r="I193" s="34"/>
      <c r="J193" s="31" t="str">
        <f aca="false">IF(A193="","",ROUND(IF(Settings!$B$11="Per sq ft",N(E193)*Settings!$B$12,Settings!$B$13),0))</f>
        <v/>
      </c>
      <c r="K193" s="31" t="str">
        <f aca="false">IF(A193="","",N(G193)*Settings!$B$14)</f>
        <v/>
      </c>
      <c r="L193" s="31" t="str">
        <f aca="false">IF(A193="","",Settings!$B$15)</f>
        <v/>
      </c>
      <c r="M193" s="31" t="str">
        <f aca="false">IF(A193="","",IF(F193="Tenant",ROUND(J193*Settings!$B$16,0),0))</f>
        <v/>
      </c>
      <c r="N193" s="32" t="str">
        <f aca="false">IF(A193="","",SUM(J193:M193))</f>
        <v/>
      </c>
    </row>
    <row r="194" customFormat="false" ht="15" hidden="false" customHeight="true" outlineLevel="0" collapsed="false">
      <c r="A194" s="24"/>
      <c r="B194" s="24"/>
      <c r="C194" s="33"/>
      <c r="D194" s="24"/>
      <c r="E194" s="34"/>
      <c r="F194" s="24"/>
      <c r="G194" s="24"/>
      <c r="H194" s="34"/>
      <c r="I194" s="34"/>
      <c r="J194" s="31" t="str">
        <f aca="false">IF(A194="","",ROUND(IF(Settings!$B$11="Per sq ft",N(E194)*Settings!$B$12,Settings!$B$13),0))</f>
        <v/>
      </c>
      <c r="K194" s="31" t="str">
        <f aca="false">IF(A194="","",N(G194)*Settings!$B$14)</f>
        <v/>
      </c>
      <c r="L194" s="31" t="str">
        <f aca="false">IF(A194="","",Settings!$B$15)</f>
        <v/>
      </c>
      <c r="M194" s="31" t="str">
        <f aca="false">IF(A194="","",IF(F194="Tenant",ROUND(J194*Settings!$B$16,0),0))</f>
        <v/>
      </c>
      <c r="N194" s="32" t="str">
        <f aca="false">IF(A194="","",SUM(J194:M194))</f>
        <v/>
      </c>
    </row>
    <row r="195" customFormat="false" ht="15" hidden="false" customHeight="true" outlineLevel="0" collapsed="false">
      <c r="A195" s="24"/>
      <c r="B195" s="24"/>
      <c r="C195" s="33"/>
      <c r="D195" s="24"/>
      <c r="E195" s="34"/>
      <c r="F195" s="24"/>
      <c r="G195" s="24"/>
      <c r="H195" s="34"/>
      <c r="I195" s="34"/>
      <c r="J195" s="31" t="str">
        <f aca="false">IF(A195="","",ROUND(IF(Settings!$B$11="Per sq ft",N(E195)*Settings!$B$12,Settings!$B$13),0))</f>
        <v/>
      </c>
      <c r="K195" s="31" t="str">
        <f aca="false">IF(A195="","",N(G195)*Settings!$B$14)</f>
        <v/>
      </c>
      <c r="L195" s="31" t="str">
        <f aca="false">IF(A195="","",Settings!$B$15)</f>
        <v/>
      </c>
      <c r="M195" s="31" t="str">
        <f aca="false">IF(A195="","",IF(F195="Tenant",ROUND(J195*Settings!$B$16,0),0))</f>
        <v/>
      </c>
      <c r="N195" s="32" t="str">
        <f aca="false">IF(A195="","",SUM(J195:M195))</f>
        <v/>
      </c>
    </row>
    <row r="196" customFormat="false" ht="15" hidden="false" customHeight="true" outlineLevel="0" collapsed="false">
      <c r="A196" s="24"/>
      <c r="B196" s="24"/>
      <c r="C196" s="33"/>
      <c r="D196" s="24"/>
      <c r="E196" s="34"/>
      <c r="F196" s="24"/>
      <c r="G196" s="24"/>
      <c r="H196" s="34"/>
      <c r="I196" s="34"/>
      <c r="J196" s="31" t="str">
        <f aca="false">IF(A196="","",ROUND(IF(Settings!$B$11="Per sq ft",N(E196)*Settings!$B$12,Settings!$B$13),0))</f>
        <v/>
      </c>
      <c r="K196" s="31" t="str">
        <f aca="false">IF(A196="","",N(G196)*Settings!$B$14)</f>
        <v/>
      </c>
      <c r="L196" s="31" t="str">
        <f aca="false">IF(A196="","",Settings!$B$15)</f>
        <v/>
      </c>
      <c r="M196" s="31" t="str">
        <f aca="false">IF(A196="","",IF(F196="Tenant",ROUND(J196*Settings!$B$16,0),0))</f>
        <v/>
      </c>
      <c r="N196" s="32" t="str">
        <f aca="false">IF(A196="","",SUM(J196:M196))</f>
        <v/>
      </c>
    </row>
    <row r="197" customFormat="false" ht="15" hidden="false" customHeight="true" outlineLevel="0" collapsed="false">
      <c r="A197" s="24"/>
      <c r="B197" s="24"/>
      <c r="C197" s="33"/>
      <c r="D197" s="24"/>
      <c r="E197" s="34"/>
      <c r="F197" s="24"/>
      <c r="G197" s="24"/>
      <c r="H197" s="34"/>
      <c r="I197" s="34"/>
      <c r="J197" s="31" t="str">
        <f aca="false">IF(A197="","",ROUND(IF(Settings!$B$11="Per sq ft",N(E197)*Settings!$B$12,Settings!$B$13),0))</f>
        <v/>
      </c>
      <c r="K197" s="31" t="str">
        <f aca="false">IF(A197="","",N(G197)*Settings!$B$14)</f>
        <v/>
      </c>
      <c r="L197" s="31" t="str">
        <f aca="false">IF(A197="","",Settings!$B$15)</f>
        <v/>
      </c>
      <c r="M197" s="31" t="str">
        <f aca="false">IF(A197="","",IF(F197="Tenant",ROUND(J197*Settings!$B$16,0),0))</f>
        <v/>
      </c>
      <c r="N197" s="32" t="str">
        <f aca="false">IF(A197="","",SUM(J197:M197))</f>
        <v/>
      </c>
    </row>
    <row r="198" customFormat="false" ht="15" hidden="false" customHeight="true" outlineLevel="0" collapsed="false">
      <c r="A198" s="24"/>
      <c r="B198" s="24"/>
      <c r="C198" s="33"/>
      <c r="D198" s="24"/>
      <c r="E198" s="34"/>
      <c r="F198" s="24"/>
      <c r="G198" s="24"/>
      <c r="H198" s="34"/>
      <c r="I198" s="34"/>
      <c r="J198" s="31" t="str">
        <f aca="false">IF(A198="","",ROUND(IF(Settings!$B$11="Per sq ft",N(E198)*Settings!$B$12,Settings!$B$13),0))</f>
        <v/>
      </c>
      <c r="K198" s="31" t="str">
        <f aca="false">IF(A198="","",N(G198)*Settings!$B$14)</f>
        <v/>
      </c>
      <c r="L198" s="31" t="str">
        <f aca="false">IF(A198="","",Settings!$B$15)</f>
        <v/>
      </c>
      <c r="M198" s="31" t="str">
        <f aca="false">IF(A198="","",IF(F198="Tenant",ROUND(J198*Settings!$B$16,0),0))</f>
        <v/>
      </c>
      <c r="N198" s="32" t="str">
        <f aca="false">IF(A198="","",SUM(J198:M198))</f>
        <v/>
      </c>
    </row>
    <row r="199" customFormat="false" ht="15" hidden="false" customHeight="true" outlineLevel="0" collapsed="false">
      <c r="A199" s="24"/>
      <c r="B199" s="24"/>
      <c r="C199" s="33"/>
      <c r="D199" s="24"/>
      <c r="E199" s="34"/>
      <c r="F199" s="24"/>
      <c r="G199" s="24"/>
      <c r="H199" s="34"/>
      <c r="I199" s="34"/>
      <c r="J199" s="31" t="str">
        <f aca="false">IF(A199="","",ROUND(IF(Settings!$B$11="Per sq ft",N(E199)*Settings!$B$12,Settings!$B$13),0))</f>
        <v/>
      </c>
      <c r="K199" s="31" t="str">
        <f aca="false">IF(A199="","",N(G199)*Settings!$B$14)</f>
        <v/>
      </c>
      <c r="L199" s="31" t="str">
        <f aca="false">IF(A199="","",Settings!$B$15)</f>
        <v/>
      </c>
      <c r="M199" s="31" t="str">
        <f aca="false">IF(A199="","",IF(F199="Tenant",ROUND(J199*Settings!$B$16,0),0))</f>
        <v/>
      </c>
      <c r="N199" s="32" t="str">
        <f aca="false">IF(A199="","",SUM(J199:M199))</f>
        <v/>
      </c>
    </row>
    <row r="200" customFormat="false" ht="15" hidden="false" customHeight="true" outlineLevel="0" collapsed="false">
      <c r="A200" s="24"/>
      <c r="B200" s="24"/>
      <c r="C200" s="33"/>
      <c r="D200" s="24"/>
      <c r="E200" s="34"/>
      <c r="F200" s="24"/>
      <c r="G200" s="24"/>
      <c r="H200" s="34"/>
      <c r="I200" s="34"/>
      <c r="J200" s="31" t="str">
        <f aca="false">IF(A200="","",ROUND(IF(Settings!$B$11="Per sq ft",N(E200)*Settings!$B$12,Settings!$B$13),0))</f>
        <v/>
      </c>
      <c r="K200" s="31" t="str">
        <f aca="false">IF(A200="","",N(G200)*Settings!$B$14)</f>
        <v/>
      </c>
      <c r="L200" s="31" t="str">
        <f aca="false">IF(A200="","",Settings!$B$15)</f>
        <v/>
      </c>
      <c r="M200" s="31" t="str">
        <f aca="false">IF(A200="","",IF(F200="Tenant",ROUND(J200*Settings!$B$16,0),0))</f>
        <v/>
      </c>
      <c r="N200" s="32" t="str">
        <f aca="false">IF(A200="","",SUM(J200:M200))</f>
        <v/>
      </c>
    </row>
    <row r="201" customFormat="false" ht="15" hidden="false" customHeight="true" outlineLevel="0" collapsed="false">
      <c r="A201" s="24"/>
      <c r="B201" s="24"/>
      <c r="C201" s="33"/>
      <c r="D201" s="24"/>
      <c r="E201" s="34"/>
      <c r="F201" s="24"/>
      <c r="G201" s="24"/>
      <c r="H201" s="34"/>
      <c r="I201" s="34"/>
      <c r="J201" s="31" t="str">
        <f aca="false">IF(A201="","",ROUND(IF(Settings!$B$11="Per sq ft",N(E201)*Settings!$B$12,Settings!$B$13),0))</f>
        <v/>
      </c>
      <c r="K201" s="31" t="str">
        <f aca="false">IF(A201="","",N(G201)*Settings!$B$14)</f>
        <v/>
      </c>
      <c r="L201" s="31" t="str">
        <f aca="false">IF(A201="","",Settings!$B$15)</f>
        <v/>
      </c>
      <c r="M201" s="31" t="str">
        <f aca="false">IF(A201="","",IF(F201="Tenant",ROUND(J201*Settings!$B$16,0),0))</f>
        <v/>
      </c>
      <c r="N201" s="32" t="str">
        <f aca="false">IF(A201="","",SUM(J201:M201))</f>
        <v/>
      </c>
    </row>
    <row r="202" customFormat="false" ht="15" hidden="false" customHeight="true" outlineLevel="0" collapsed="false">
      <c r="A202" s="24"/>
      <c r="B202" s="24"/>
      <c r="C202" s="33"/>
      <c r="D202" s="24"/>
      <c r="E202" s="34"/>
      <c r="F202" s="24"/>
      <c r="G202" s="24"/>
      <c r="H202" s="34"/>
      <c r="I202" s="34"/>
      <c r="J202" s="31" t="str">
        <f aca="false">IF(A202="","",ROUND(IF(Settings!$B$11="Per sq ft",N(E202)*Settings!$B$12,Settings!$B$13),0))</f>
        <v/>
      </c>
      <c r="K202" s="31" t="str">
        <f aca="false">IF(A202="","",N(G202)*Settings!$B$14)</f>
        <v/>
      </c>
      <c r="L202" s="31" t="str">
        <f aca="false">IF(A202="","",Settings!$B$15)</f>
        <v/>
      </c>
      <c r="M202" s="31" t="str">
        <f aca="false">IF(A202="","",IF(F202="Tenant",ROUND(J202*Settings!$B$16,0),0))</f>
        <v/>
      </c>
      <c r="N202" s="32" t="str">
        <f aca="false">IF(A202="","",SUM(J202:M202))</f>
        <v/>
      </c>
    </row>
    <row r="203" customFormat="false" ht="15" hidden="false" customHeight="true" outlineLevel="0" collapsed="false">
      <c r="A203" s="24"/>
      <c r="B203" s="24"/>
      <c r="C203" s="33"/>
      <c r="D203" s="24"/>
      <c r="E203" s="34"/>
      <c r="F203" s="24"/>
      <c r="G203" s="24"/>
      <c r="H203" s="34"/>
      <c r="I203" s="34"/>
      <c r="J203" s="31" t="str">
        <f aca="false">IF(A203="","",ROUND(IF(Settings!$B$11="Per sq ft",N(E203)*Settings!$B$12,Settings!$B$13),0))</f>
        <v/>
      </c>
      <c r="K203" s="31" t="str">
        <f aca="false">IF(A203="","",N(G203)*Settings!$B$14)</f>
        <v/>
      </c>
      <c r="L203" s="31" t="str">
        <f aca="false">IF(A203="","",Settings!$B$15)</f>
        <v/>
      </c>
      <c r="M203" s="31" t="str">
        <f aca="false">IF(A203="","",IF(F203="Tenant",ROUND(J203*Settings!$B$16,0),0))</f>
        <v/>
      </c>
      <c r="N203" s="32" t="str">
        <f aca="false">IF(A203="","",SUM(J203:M203))</f>
        <v/>
      </c>
    </row>
    <row r="204" customFormat="false" ht="15" hidden="false" customHeight="true" outlineLevel="0" collapsed="false">
      <c r="A204" s="24"/>
      <c r="B204" s="24"/>
      <c r="C204" s="33"/>
      <c r="D204" s="24"/>
      <c r="E204" s="34"/>
      <c r="F204" s="24"/>
      <c r="G204" s="24"/>
      <c r="H204" s="34"/>
      <c r="I204" s="34"/>
      <c r="J204" s="31" t="str">
        <f aca="false">IF(A204="","",ROUND(IF(Settings!$B$11="Per sq ft",N(E204)*Settings!$B$12,Settings!$B$13),0))</f>
        <v/>
      </c>
      <c r="K204" s="31" t="str">
        <f aca="false">IF(A204="","",N(G204)*Settings!$B$14)</f>
        <v/>
      </c>
      <c r="L204" s="31" t="str">
        <f aca="false">IF(A204="","",Settings!$B$15)</f>
        <v/>
      </c>
      <c r="M204" s="31" t="str">
        <f aca="false">IF(A204="","",IF(F204="Tenant",ROUND(J204*Settings!$B$16,0),0))</f>
        <v/>
      </c>
      <c r="N204" s="32" t="str">
        <f aca="false">IF(A204="","",SUM(J204:M204))</f>
        <v/>
      </c>
    </row>
    <row r="205" customFormat="false" ht="15" hidden="false" customHeight="true" outlineLevel="0" collapsed="false">
      <c r="A205" s="24"/>
      <c r="B205" s="24"/>
      <c r="C205" s="33"/>
      <c r="D205" s="24"/>
      <c r="E205" s="34"/>
      <c r="F205" s="24"/>
      <c r="G205" s="24"/>
      <c r="H205" s="34"/>
      <c r="I205" s="34"/>
      <c r="J205" s="31" t="str">
        <f aca="false">IF(A205="","",ROUND(IF(Settings!$B$11="Per sq ft",N(E205)*Settings!$B$12,Settings!$B$13),0))</f>
        <v/>
      </c>
      <c r="K205" s="31" t="str">
        <f aca="false">IF(A205="","",N(G205)*Settings!$B$14)</f>
        <v/>
      </c>
      <c r="L205" s="31" t="str">
        <f aca="false">IF(A205="","",Settings!$B$15)</f>
        <v/>
      </c>
      <c r="M205" s="31" t="str">
        <f aca="false">IF(A205="","",IF(F205="Tenant",ROUND(J205*Settings!$B$16,0),0))</f>
        <v/>
      </c>
      <c r="N205" s="32" t="str">
        <f aca="false">IF(A205="","",SUM(J205:M205))</f>
        <v/>
      </c>
    </row>
    <row r="206" customFormat="false" ht="15" hidden="false" customHeight="true" outlineLevel="0" collapsed="false">
      <c r="A206" s="24"/>
      <c r="B206" s="24"/>
      <c r="C206" s="33"/>
      <c r="D206" s="24"/>
      <c r="E206" s="34"/>
      <c r="F206" s="24"/>
      <c r="G206" s="24"/>
      <c r="H206" s="34"/>
      <c r="I206" s="34"/>
      <c r="J206" s="31" t="str">
        <f aca="false">IF(A206="","",ROUND(IF(Settings!$B$11="Per sq ft",N(E206)*Settings!$B$12,Settings!$B$13),0))</f>
        <v/>
      </c>
      <c r="K206" s="31" t="str">
        <f aca="false">IF(A206="","",N(G206)*Settings!$B$14)</f>
        <v/>
      </c>
      <c r="L206" s="31" t="str">
        <f aca="false">IF(A206="","",Settings!$B$15)</f>
        <v/>
      </c>
      <c r="M206" s="31" t="str">
        <f aca="false">IF(A206="","",IF(F206="Tenant",ROUND(J206*Settings!$B$16,0),0))</f>
        <v/>
      </c>
      <c r="N206" s="32" t="str">
        <f aca="false">IF(A206="","",SUM(J206:M206))</f>
        <v/>
      </c>
    </row>
    <row r="207" customFormat="false" ht="15" hidden="false" customHeight="true" outlineLevel="0" collapsed="false">
      <c r="A207" s="24"/>
      <c r="B207" s="24"/>
      <c r="C207" s="33"/>
      <c r="D207" s="24"/>
      <c r="E207" s="34"/>
      <c r="F207" s="24"/>
      <c r="G207" s="24"/>
      <c r="H207" s="34"/>
      <c r="I207" s="34"/>
      <c r="J207" s="31" t="str">
        <f aca="false">IF(A207="","",ROUND(IF(Settings!$B$11="Per sq ft",N(E207)*Settings!$B$12,Settings!$B$13),0))</f>
        <v/>
      </c>
      <c r="K207" s="31" t="str">
        <f aca="false">IF(A207="","",N(G207)*Settings!$B$14)</f>
        <v/>
      </c>
      <c r="L207" s="31" t="str">
        <f aca="false">IF(A207="","",Settings!$B$15)</f>
        <v/>
      </c>
      <c r="M207" s="31" t="str">
        <f aca="false">IF(A207="","",IF(F207="Tenant",ROUND(J207*Settings!$B$16,0),0))</f>
        <v/>
      </c>
      <c r="N207" s="32" t="str">
        <f aca="false">IF(A207="","",SUM(J207:M207))</f>
        <v/>
      </c>
    </row>
    <row r="208" customFormat="false" ht="15" hidden="false" customHeight="true" outlineLevel="0" collapsed="false">
      <c r="A208" s="24"/>
      <c r="B208" s="24"/>
      <c r="C208" s="33"/>
      <c r="D208" s="24"/>
      <c r="E208" s="34"/>
      <c r="F208" s="24"/>
      <c r="G208" s="24"/>
      <c r="H208" s="34"/>
      <c r="I208" s="34"/>
      <c r="J208" s="31" t="str">
        <f aca="false">IF(A208="","",ROUND(IF(Settings!$B$11="Per sq ft",N(E208)*Settings!$B$12,Settings!$B$13),0))</f>
        <v/>
      </c>
      <c r="K208" s="31" t="str">
        <f aca="false">IF(A208="","",N(G208)*Settings!$B$14)</f>
        <v/>
      </c>
      <c r="L208" s="31" t="str">
        <f aca="false">IF(A208="","",Settings!$B$15)</f>
        <v/>
      </c>
      <c r="M208" s="31" t="str">
        <f aca="false">IF(A208="","",IF(F208="Tenant",ROUND(J208*Settings!$B$16,0),0))</f>
        <v/>
      </c>
      <c r="N208" s="32" t="str">
        <f aca="false">IF(A208="","",SUM(J208:M208))</f>
        <v/>
      </c>
    </row>
    <row r="209" customFormat="false" ht="15" hidden="false" customHeight="true" outlineLevel="0" collapsed="false">
      <c r="A209" s="24"/>
      <c r="B209" s="24"/>
      <c r="C209" s="33"/>
      <c r="D209" s="24"/>
      <c r="E209" s="34"/>
      <c r="F209" s="24"/>
      <c r="G209" s="24"/>
      <c r="H209" s="34"/>
      <c r="I209" s="34"/>
      <c r="J209" s="31" t="str">
        <f aca="false">IF(A209="","",ROUND(IF(Settings!$B$11="Per sq ft",N(E209)*Settings!$B$12,Settings!$B$13),0))</f>
        <v/>
      </c>
      <c r="K209" s="31" t="str">
        <f aca="false">IF(A209="","",N(G209)*Settings!$B$14)</f>
        <v/>
      </c>
      <c r="L209" s="31" t="str">
        <f aca="false">IF(A209="","",Settings!$B$15)</f>
        <v/>
      </c>
      <c r="M209" s="31" t="str">
        <f aca="false">IF(A209="","",IF(F209="Tenant",ROUND(J209*Settings!$B$16,0),0))</f>
        <v/>
      </c>
      <c r="N209" s="32" t="str">
        <f aca="false">IF(A209="","",SUM(J209:M209))</f>
        <v/>
      </c>
    </row>
    <row r="210" customFormat="false" ht="15" hidden="false" customHeight="true" outlineLevel="0" collapsed="false">
      <c r="A210" s="24"/>
      <c r="B210" s="24"/>
      <c r="C210" s="33"/>
      <c r="D210" s="24"/>
      <c r="E210" s="34"/>
      <c r="F210" s="24"/>
      <c r="G210" s="24"/>
      <c r="H210" s="34"/>
      <c r="I210" s="34"/>
      <c r="J210" s="31" t="str">
        <f aca="false">IF(A210="","",ROUND(IF(Settings!$B$11="Per sq ft",N(E210)*Settings!$B$12,Settings!$B$13),0))</f>
        <v/>
      </c>
      <c r="K210" s="31" t="str">
        <f aca="false">IF(A210="","",N(G210)*Settings!$B$14)</f>
        <v/>
      </c>
      <c r="L210" s="31" t="str">
        <f aca="false">IF(A210="","",Settings!$B$15)</f>
        <v/>
      </c>
      <c r="M210" s="31" t="str">
        <f aca="false">IF(A210="","",IF(F210="Tenant",ROUND(J210*Settings!$B$16,0),0))</f>
        <v/>
      </c>
      <c r="N210" s="32" t="str">
        <f aca="false">IF(A210="","",SUM(J210:M210))</f>
        <v/>
      </c>
    </row>
    <row r="211" customFormat="false" ht="15" hidden="false" customHeight="true" outlineLevel="0" collapsed="false">
      <c r="A211" s="24"/>
      <c r="B211" s="24"/>
      <c r="C211" s="33"/>
      <c r="D211" s="24"/>
      <c r="E211" s="34"/>
      <c r="F211" s="24"/>
      <c r="G211" s="24"/>
      <c r="H211" s="34"/>
      <c r="I211" s="34"/>
      <c r="J211" s="31" t="str">
        <f aca="false">IF(A211="","",ROUND(IF(Settings!$B$11="Per sq ft",N(E211)*Settings!$B$12,Settings!$B$13),0))</f>
        <v/>
      </c>
      <c r="K211" s="31" t="str">
        <f aca="false">IF(A211="","",N(G211)*Settings!$B$14)</f>
        <v/>
      </c>
      <c r="L211" s="31" t="str">
        <f aca="false">IF(A211="","",Settings!$B$15)</f>
        <v/>
      </c>
      <c r="M211" s="31" t="str">
        <f aca="false">IF(A211="","",IF(F211="Tenant",ROUND(J211*Settings!$B$16,0),0))</f>
        <v/>
      </c>
      <c r="N211" s="32" t="str">
        <f aca="false">IF(A211="","",SUM(J211:M211))</f>
        <v/>
      </c>
    </row>
    <row r="212" customFormat="false" ht="15" hidden="false" customHeight="true" outlineLevel="0" collapsed="false">
      <c r="A212" s="24"/>
      <c r="B212" s="24"/>
      <c r="C212" s="33"/>
      <c r="D212" s="24"/>
      <c r="E212" s="34"/>
      <c r="F212" s="24"/>
      <c r="G212" s="24"/>
      <c r="H212" s="34"/>
      <c r="I212" s="34"/>
      <c r="J212" s="31" t="str">
        <f aca="false">IF(A212="","",ROUND(IF(Settings!$B$11="Per sq ft",N(E212)*Settings!$B$12,Settings!$B$13),0))</f>
        <v/>
      </c>
      <c r="K212" s="31" t="str">
        <f aca="false">IF(A212="","",N(G212)*Settings!$B$14)</f>
        <v/>
      </c>
      <c r="L212" s="31" t="str">
        <f aca="false">IF(A212="","",Settings!$B$15)</f>
        <v/>
      </c>
      <c r="M212" s="31" t="str">
        <f aca="false">IF(A212="","",IF(F212="Tenant",ROUND(J212*Settings!$B$16,0),0))</f>
        <v/>
      </c>
      <c r="N212" s="32" t="str">
        <f aca="false">IF(A212="","",SUM(J212:M212))</f>
        <v/>
      </c>
    </row>
    <row r="213" customFormat="false" ht="15" hidden="false" customHeight="true" outlineLevel="0" collapsed="false">
      <c r="A213" s="24"/>
      <c r="B213" s="24"/>
      <c r="C213" s="33"/>
      <c r="D213" s="24"/>
      <c r="E213" s="34"/>
      <c r="F213" s="24"/>
      <c r="G213" s="24"/>
      <c r="H213" s="34"/>
      <c r="I213" s="34"/>
      <c r="J213" s="31" t="str">
        <f aca="false">IF(A213="","",ROUND(IF(Settings!$B$11="Per sq ft",N(E213)*Settings!$B$12,Settings!$B$13),0))</f>
        <v/>
      </c>
      <c r="K213" s="31" t="str">
        <f aca="false">IF(A213="","",N(G213)*Settings!$B$14)</f>
        <v/>
      </c>
      <c r="L213" s="31" t="str">
        <f aca="false">IF(A213="","",Settings!$B$15)</f>
        <v/>
      </c>
      <c r="M213" s="31" t="str">
        <f aca="false">IF(A213="","",IF(F213="Tenant",ROUND(J213*Settings!$B$16,0),0))</f>
        <v/>
      </c>
      <c r="N213" s="32" t="str">
        <f aca="false">IF(A213="","",SUM(J213:M213))</f>
        <v/>
      </c>
    </row>
    <row r="214" customFormat="false" ht="15" hidden="false" customHeight="true" outlineLevel="0" collapsed="false">
      <c r="A214" s="24"/>
      <c r="B214" s="24"/>
      <c r="C214" s="33"/>
      <c r="D214" s="24"/>
      <c r="E214" s="34"/>
      <c r="F214" s="24"/>
      <c r="G214" s="24"/>
      <c r="H214" s="34"/>
      <c r="I214" s="34"/>
      <c r="J214" s="31" t="str">
        <f aca="false">IF(A214="","",ROUND(IF(Settings!$B$11="Per sq ft",N(E214)*Settings!$B$12,Settings!$B$13),0))</f>
        <v/>
      </c>
      <c r="K214" s="31" t="str">
        <f aca="false">IF(A214="","",N(G214)*Settings!$B$14)</f>
        <v/>
      </c>
      <c r="L214" s="31" t="str">
        <f aca="false">IF(A214="","",Settings!$B$15)</f>
        <v/>
      </c>
      <c r="M214" s="31" t="str">
        <f aca="false">IF(A214="","",IF(F214="Tenant",ROUND(J214*Settings!$B$16,0),0))</f>
        <v/>
      </c>
      <c r="N214" s="32" t="str">
        <f aca="false">IF(A214="","",SUM(J214:M214))</f>
        <v/>
      </c>
    </row>
    <row r="215" customFormat="false" ht="15" hidden="false" customHeight="true" outlineLevel="0" collapsed="false">
      <c r="A215" s="24"/>
      <c r="B215" s="24"/>
      <c r="C215" s="33"/>
      <c r="D215" s="24"/>
      <c r="E215" s="34"/>
      <c r="F215" s="24"/>
      <c r="G215" s="24"/>
      <c r="H215" s="34"/>
      <c r="I215" s="34"/>
      <c r="J215" s="31" t="str">
        <f aca="false">IF(A215="","",ROUND(IF(Settings!$B$11="Per sq ft",N(E215)*Settings!$B$12,Settings!$B$13),0))</f>
        <v/>
      </c>
      <c r="K215" s="31" t="str">
        <f aca="false">IF(A215="","",N(G215)*Settings!$B$14)</f>
        <v/>
      </c>
      <c r="L215" s="31" t="str">
        <f aca="false">IF(A215="","",Settings!$B$15)</f>
        <v/>
      </c>
      <c r="M215" s="31" t="str">
        <f aca="false">IF(A215="","",IF(F215="Tenant",ROUND(J215*Settings!$B$16,0),0))</f>
        <v/>
      </c>
      <c r="N215" s="32" t="str">
        <f aca="false">IF(A215="","",SUM(J215:M215))</f>
        <v/>
      </c>
    </row>
    <row r="216" customFormat="false" ht="15" hidden="false" customHeight="true" outlineLevel="0" collapsed="false">
      <c r="A216" s="24"/>
      <c r="B216" s="24"/>
      <c r="C216" s="33"/>
      <c r="D216" s="24"/>
      <c r="E216" s="34"/>
      <c r="F216" s="24"/>
      <c r="G216" s="24"/>
      <c r="H216" s="34"/>
      <c r="I216" s="34"/>
      <c r="J216" s="31" t="str">
        <f aca="false">IF(A216="","",ROUND(IF(Settings!$B$11="Per sq ft",N(E216)*Settings!$B$12,Settings!$B$13),0))</f>
        <v/>
      </c>
      <c r="K216" s="31" t="str">
        <f aca="false">IF(A216="","",N(G216)*Settings!$B$14)</f>
        <v/>
      </c>
      <c r="L216" s="31" t="str">
        <f aca="false">IF(A216="","",Settings!$B$15)</f>
        <v/>
      </c>
      <c r="M216" s="31" t="str">
        <f aca="false">IF(A216="","",IF(F216="Tenant",ROUND(J216*Settings!$B$16,0),0))</f>
        <v/>
      </c>
      <c r="N216" s="32" t="str">
        <f aca="false">IF(A216="","",SUM(J216:M216))</f>
        <v/>
      </c>
    </row>
    <row r="217" customFormat="false" ht="15" hidden="false" customHeight="true" outlineLevel="0" collapsed="false">
      <c r="A217" s="24"/>
      <c r="B217" s="24"/>
      <c r="C217" s="33"/>
      <c r="D217" s="24"/>
      <c r="E217" s="34"/>
      <c r="F217" s="24"/>
      <c r="G217" s="24"/>
      <c r="H217" s="34"/>
      <c r="I217" s="34"/>
      <c r="J217" s="31" t="str">
        <f aca="false">IF(A217="","",ROUND(IF(Settings!$B$11="Per sq ft",N(E217)*Settings!$B$12,Settings!$B$13),0))</f>
        <v/>
      </c>
      <c r="K217" s="31" t="str">
        <f aca="false">IF(A217="","",N(G217)*Settings!$B$14)</f>
        <v/>
      </c>
      <c r="L217" s="31" t="str">
        <f aca="false">IF(A217="","",Settings!$B$15)</f>
        <v/>
      </c>
      <c r="M217" s="31" t="str">
        <f aca="false">IF(A217="","",IF(F217="Tenant",ROUND(J217*Settings!$B$16,0),0))</f>
        <v/>
      </c>
      <c r="N217" s="32" t="str">
        <f aca="false">IF(A217="","",SUM(J217:M217))</f>
        <v/>
      </c>
    </row>
    <row r="218" customFormat="false" ht="15" hidden="false" customHeight="true" outlineLevel="0" collapsed="false">
      <c r="A218" s="24"/>
      <c r="B218" s="24"/>
      <c r="C218" s="33"/>
      <c r="D218" s="24"/>
      <c r="E218" s="34"/>
      <c r="F218" s="24"/>
      <c r="G218" s="24"/>
      <c r="H218" s="34"/>
      <c r="I218" s="34"/>
      <c r="J218" s="31" t="str">
        <f aca="false">IF(A218="","",ROUND(IF(Settings!$B$11="Per sq ft",N(E218)*Settings!$B$12,Settings!$B$13),0))</f>
        <v/>
      </c>
      <c r="K218" s="31" t="str">
        <f aca="false">IF(A218="","",N(G218)*Settings!$B$14)</f>
        <v/>
      </c>
      <c r="L218" s="31" t="str">
        <f aca="false">IF(A218="","",Settings!$B$15)</f>
        <v/>
      </c>
      <c r="M218" s="31" t="str">
        <f aca="false">IF(A218="","",IF(F218="Tenant",ROUND(J218*Settings!$B$16,0),0))</f>
        <v/>
      </c>
      <c r="N218" s="32" t="str">
        <f aca="false">IF(A218="","",SUM(J218:M218))</f>
        <v/>
      </c>
    </row>
    <row r="219" customFormat="false" ht="15" hidden="false" customHeight="true" outlineLevel="0" collapsed="false">
      <c r="A219" s="24"/>
      <c r="B219" s="24"/>
      <c r="C219" s="33"/>
      <c r="D219" s="24"/>
      <c r="E219" s="34"/>
      <c r="F219" s="24"/>
      <c r="G219" s="24"/>
      <c r="H219" s="34"/>
      <c r="I219" s="34"/>
      <c r="J219" s="31" t="str">
        <f aca="false">IF(A219="","",ROUND(IF(Settings!$B$11="Per sq ft",N(E219)*Settings!$B$12,Settings!$B$13),0))</f>
        <v/>
      </c>
      <c r="K219" s="31" t="str">
        <f aca="false">IF(A219="","",N(G219)*Settings!$B$14)</f>
        <v/>
      </c>
      <c r="L219" s="31" t="str">
        <f aca="false">IF(A219="","",Settings!$B$15)</f>
        <v/>
      </c>
      <c r="M219" s="31" t="str">
        <f aca="false">IF(A219="","",IF(F219="Tenant",ROUND(J219*Settings!$B$16,0),0))</f>
        <v/>
      </c>
      <c r="N219" s="32" t="str">
        <f aca="false">IF(A219="","",SUM(J219:M219))</f>
        <v/>
      </c>
    </row>
    <row r="220" customFormat="false" ht="15" hidden="false" customHeight="true" outlineLevel="0" collapsed="false">
      <c r="A220" s="24"/>
      <c r="B220" s="24"/>
      <c r="C220" s="33"/>
      <c r="D220" s="24"/>
      <c r="E220" s="34"/>
      <c r="F220" s="24"/>
      <c r="G220" s="24"/>
      <c r="H220" s="34"/>
      <c r="I220" s="34"/>
      <c r="J220" s="31" t="str">
        <f aca="false">IF(A220="","",ROUND(IF(Settings!$B$11="Per sq ft",N(E220)*Settings!$B$12,Settings!$B$13),0))</f>
        <v/>
      </c>
      <c r="K220" s="31" t="str">
        <f aca="false">IF(A220="","",N(G220)*Settings!$B$14)</f>
        <v/>
      </c>
      <c r="L220" s="31" t="str">
        <f aca="false">IF(A220="","",Settings!$B$15)</f>
        <v/>
      </c>
      <c r="M220" s="31" t="str">
        <f aca="false">IF(A220="","",IF(F220="Tenant",ROUND(J220*Settings!$B$16,0),0))</f>
        <v/>
      </c>
      <c r="N220" s="32" t="str">
        <f aca="false">IF(A220="","",SUM(J220:M220))</f>
        <v/>
      </c>
    </row>
    <row r="221" customFormat="false" ht="15" hidden="false" customHeight="true" outlineLevel="0" collapsed="false">
      <c r="A221" s="24"/>
      <c r="B221" s="24"/>
      <c r="C221" s="33"/>
      <c r="D221" s="24"/>
      <c r="E221" s="34"/>
      <c r="F221" s="24"/>
      <c r="G221" s="24"/>
      <c r="H221" s="34"/>
      <c r="I221" s="34"/>
      <c r="J221" s="31" t="str">
        <f aca="false">IF(A221="","",ROUND(IF(Settings!$B$11="Per sq ft",N(E221)*Settings!$B$12,Settings!$B$13),0))</f>
        <v/>
      </c>
      <c r="K221" s="31" t="str">
        <f aca="false">IF(A221="","",N(G221)*Settings!$B$14)</f>
        <v/>
      </c>
      <c r="L221" s="31" t="str">
        <f aca="false">IF(A221="","",Settings!$B$15)</f>
        <v/>
      </c>
      <c r="M221" s="31" t="str">
        <f aca="false">IF(A221="","",IF(F221="Tenant",ROUND(J221*Settings!$B$16,0),0))</f>
        <v/>
      </c>
      <c r="N221" s="32" t="str">
        <f aca="false">IF(A221="","",SUM(J221:M221))</f>
        <v/>
      </c>
    </row>
    <row r="222" customFormat="false" ht="15" hidden="false" customHeight="true" outlineLevel="0" collapsed="false">
      <c r="A222" s="24"/>
      <c r="B222" s="24"/>
      <c r="C222" s="33"/>
      <c r="D222" s="24"/>
      <c r="E222" s="34"/>
      <c r="F222" s="24"/>
      <c r="G222" s="24"/>
      <c r="H222" s="34"/>
      <c r="I222" s="34"/>
      <c r="J222" s="31" t="str">
        <f aca="false">IF(A222="","",ROUND(IF(Settings!$B$11="Per sq ft",N(E222)*Settings!$B$12,Settings!$B$13),0))</f>
        <v/>
      </c>
      <c r="K222" s="31" t="str">
        <f aca="false">IF(A222="","",N(G222)*Settings!$B$14)</f>
        <v/>
      </c>
      <c r="L222" s="31" t="str">
        <f aca="false">IF(A222="","",Settings!$B$15)</f>
        <v/>
      </c>
      <c r="M222" s="31" t="str">
        <f aca="false">IF(A222="","",IF(F222="Tenant",ROUND(J222*Settings!$B$16,0),0))</f>
        <v/>
      </c>
      <c r="N222" s="32" t="str">
        <f aca="false">IF(A222="","",SUM(J222:M222))</f>
        <v/>
      </c>
    </row>
    <row r="223" customFormat="false" ht="15" hidden="false" customHeight="true" outlineLevel="0" collapsed="false">
      <c r="A223" s="24"/>
      <c r="B223" s="24"/>
      <c r="C223" s="33"/>
      <c r="D223" s="24"/>
      <c r="E223" s="34"/>
      <c r="F223" s="24"/>
      <c r="G223" s="24"/>
      <c r="H223" s="34"/>
      <c r="I223" s="34"/>
      <c r="J223" s="31" t="str">
        <f aca="false">IF(A223="","",ROUND(IF(Settings!$B$11="Per sq ft",N(E223)*Settings!$B$12,Settings!$B$13),0))</f>
        <v/>
      </c>
      <c r="K223" s="31" t="str">
        <f aca="false">IF(A223="","",N(G223)*Settings!$B$14)</f>
        <v/>
      </c>
      <c r="L223" s="31" t="str">
        <f aca="false">IF(A223="","",Settings!$B$15)</f>
        <v/>
      </c>
      <c r="M223" s="31" t="str">
        <f aca="false">IF(A223="","",IF(F223="Tenant",ROUND(J223*Settings!$B$16,0),0))</f>
        <v/>
      </c>
      <c r="N223" s="32" t="str">
        <f aca="false">IF(A223="","",SUM(J223:M223))</f>
        <v/>
      </c>
    </row>
    <row r="224" customFormat="false" ht="15" hidden="false" customHeight="true" outlineLevel="0" collapsed="false">
      <c r="A224" s="24"/>
      <c r="B224" s="24"/>
      <c r="C224" s="33"/>
      <c r="D224" s="24"/>
      <c r="E224" s="34"/>
      <c r="F224" s="24"/>
      <c r="G224" s="24"/>
      <c r="H224" s="34"/>
      <c r="I224" s="34"/>
      <c r="J224" s="31" t="str">
        <f aca="false">IF(A224="","",ROUND(IF(Settings!$B$11="Per sq ft",N(E224)*Settings!$B$12,Settings!$B$13),0))</f>
        <v/>
      </c>
      <c r="K224" s="31" t="str">
        <f aca="false">IF(A224="","",N(G224)*Settings!$B$14)</f>
        <v/>
      </c>
      <c r="L224" s="31" t="str">
        <f aca="false">IF(A224="","",Settings!$B$15)</f>
        <v/>
      </c>
      <c r="M224" s="31" t="str">
        <f aca="false">IF(A224="","",IF(F224="Tenant",ROUND(J224*Settings!$B$16,0),0))</f>
        <v/>
      </c>
      <c r="N224" s="32" t="str">
        <f aca="false">IF(A224="","",SUM(J224:M224))</f>
        <v/>
      </c>
    </row>
    <row r="225" customFormat="false" ht="15" hidden="false" customHeight="true" outlineLevel="0" collapsed="false">
      <c r="A225" s="24"/>
      <c r="B225" s="24"/>
      <c r="C225" s="33"/>
      <c r="D225" s="24"/>
      <c r="E225" s="34"/>
      <c r="F225" s="24"/>
      <c r="G225" s="24"/>
      <c r="H225" s="34"/>
      <c r="I225" s="34"/>
      <c r="J225" s="31" t="str">
        <f aca="false">IF(A225="","",ROUND(IF(Settings!$B$11="Per sq ft",N(E225)*Settings!$B$12,Settings!$B$13),0))</f>
        <v/>
      </c>
      <c r="K225" s="31" t="str">
        <f aca="false">IF(A225="","",N(G225)*Settings!$B$14)</f>
        <v/>
      </c>
      <c r="L225" s="31" t="str">
        <f aca="false">IF(A225="","",Settings!$B$15)</f>
        <v/>
      </c>
      <c r="M225" s="31" t="str">
        <f aca="false">IF(A225="","",IF(F225="Tenant",ROUND(J225*Settings!$B$16,0),0))</f>
        <v/>
      </c>
      <c r="N225" s="32" t="str">
        <f aca="false">IF(A225="","",SUM(J225:M225))</f>
        <v/>
      </c>
    </row>
    <row r="226" customFormat="false" ht="15" hidden="false" customHeight="true" outlineLevel="0" collapsed="false">
      <c r="A226" s="24"/>
      <c r="B226" s="24"/>
      <c r="C226" s="33"/>
      <c r="D226" s="24"/>
      <c r="E226" s="34"/>
      <c r="F226" s="24"/>
      <c r="G226" s="24"/>
      <c r="H226" s="34"/>
      <c r="I226" s="34"/>
      <c r="J226" s="31" t="str">
        <f aca="false">IF(A226="","",ROUND(IF(Settings!$B$11="Per sq ft",N(E226)*Settings!$B$12,Settings!$B$13),0))</f>
        <v/>
      </c>
      <c r="K226" s="31" t="str">
        <f aca="false">IF(A226="","",N(G226)*Settings!$B$14)</f>
        <v/>
      </c>
      <c r="L226" s="31" t="str">
        <f aca="false">IF(A226="","",Settings!$B$15)</f>
        <v/>
      </c>
      <c r="M226" s="31" t="str">
        <f aca="false">IF(A226="","",IF(F226="Tenant",ROUND(J226*Settings!$B$16,0),0))</f>
        <v/>
      </c>
      <c r="N226" s="32" t="str">
        <f aca="false">IF(A226="","",SUM(J226:M226))</f>
        <v/>
      </c>
    </row>
    <row r="227" customFormat="false" ht="15" hidden="false" customHeight="true" outlineLevel="0" collapsed="false">
      <c r="A227" s="24"/>
      <c r="B227" s="24"/>
      <c r="C227" s="33"/>
      <c r="D227" s="24"/>
      <c r="E227" s="34"/>
      <c r="F227" s="24"/>
      <c r="G227" s="24"/>
      <c r="H227" s="34"/>
      <c r="I227" s="34"/>
      <c r="J227" s="31" t="str">
        <f aca="false">IF(A227="","",ROUND(IF(Settings!$B$11="Per sq ft",N(E227)*Settings!$B$12,Settings!$B$13),0))</f>
        <v/>
      </c>
      <c r="K227" s="31" t="str">
        <f aca="false">IF(A227="","",N(G227)*Settings!$B$14)</f>
        <v/>
      </c>
      <c r="L227" s="31" t="str">
        <f aca="false">IF(A227="","",Settings!$B$15)</f>
        <v/>
      </c>
      <c r="M227" s="31" t="str">
        <f aca="false">IF(A227="","",IF(F227="Tenant",ROUND(J227*Settings!$B$16,0),0))</f>
        <v/>
      </c>
      <c r="N227" s="32" t="str">
        <f aca="false">IF(A227="","",SUM(J227:M227))</f>
        <v/>
      </c>
    </row>
    <row r="228" customFormat="false" ht="15" hidden="false" customHeight="true" outlineLevel="0" collapsed="false">
      <c r="A228" s="24"/>
      <c r="B228" s="24"/>
      <c r="C228" s="33"/>
      <c r="D228" s="24"/>
      <c r="E228" s="34"/>
      <c r="F228" s="24"/>
      <c r="G228" s="24"/>
      <c r="H228" s="34"/>
      <c r="I228" s="34"/>
      <c r="J228" s="31" t="str">
        <f aca="false">IF(A228="","",ROUND(IF(Settings!$B$11="Per sq ft",N(E228)*Settings!$B$12,Settings!$B$13),0))</f>
        <v/>
      </c>
      <c r="K228" s="31" t="str">
        <f aca="false">IF(A228="","",N(G228)*Settings!$B$14)</f>
        <v/>
      </c>
      <c r="L228" s="31" t="str">
        <f aca="false">IF(A228="","",Settings!$B$15)</f>
        <v/>
      </c>
      <c r="M228" s="31" t="str">
        <f aca="false">IF(A228="","",IF(F228="Tenant",ROUND(J228*Settings!$B$16,0),0))</f>
        <v/>
      </c>
      <c r="N228" s="32" t="str">
        <f aca="false">IF(A228="","",SUM(J228:M228))</f>
        <v/>
      </c>
    </row>
    <row r="229" customFormat="false" ht="15" hidden="false" customHeight="true" outlineLevel="0" collapsed="false">
      <c r="A229" s="24"/>
      <c r="B229" s="24"/>
      <c r="C229" s="33"/>
      <c r="D229" s="24"/>
      <c r="E229" s="34"/>
      <c r="F229" s="24"/>
      <c r="G229" s="24"/>
      <c r="H229" s="34"/>
      <c r="I229" s="34"/>
      <c r="J229" s="31" t="str">
        <f aca="false">IF(A229="","",ROUND(IF(Settings!$B$11="Per sq ft",N(E229)*Settings!$B$12,Settings!$B$13),0))</f>
        <v/>
      </c>
      <c r="K229" s="31" t="str">
        <f aca="false">IF(A229="","",N(G229)*Settings!$B$14)</f>
        <v/>
      </c>
      <c r="L229" s="31" t="str">
        <f aca="false">IF(A229="","",Settings!$B$15)</f>
        <v/>
      </c>
      <c r="M229" s="31" t="str">
        <f aca="false">IF(A229="","",IF(F229="Tenant",ROUND(J229*Settings!$B$16,0),0))</f>
        <v/>
      </c>
      <c r="N229" s="32" t="str">
        <f aca="false">IF(A229="","",SUM(J229:M229))</f>
        <v/>
      </c>
    </row>
    <row r="230" customFormat="false" ht="15" hidden="false" customHeight="true" outlineLevel="0" collapsed="false">
      <c r="A230" s="24"/>
      <c r="B230" s="24"/>
      <c r="C230" s="33"/>
      <c r="D230" s="24"/>
      <c r="E230" s="34"/>
      <c r="F230" s="24"/>
      <c r="G230" s="24"/>
      <c r="H230" s="34"/>
      <c r="I230" s="34"/>
      <c r="J230" s="31" t="str">
        <f aca="false">IF(A230="","",ROUND(IF(Settings!$B$11="Per sq ft",N(E230)*Settings!$B$12,Settings!$B$13),0))</f>
        <v/>
      </c>
      <c r="K230" s="31" t="str">
        <f aca="false">IF(A230="","",N(G230)*Settings!$B$14)</f>
        <v/>
      </c>
      <c r="L230" s="31" t="str">
        <f aca="false">IF(A230="","",Settings!$B$15)</f>
        <v/>
      </c>
      <c r="M230" s="31" t="str">
        <f aca="false">IF(A230="","",IF(F230="Tenant",ROUND(J230*Settings!$B$16,0),0))</f>
        <v/>
      </c>
      <c r="N230" s="32" t="str">
        <f aca="false">IF(A230="","",SUM(J230:M230))</f>
        <v/>
      </c>
    </row>
    <row r="231" customFormat="false" ht="15" hidden="false" customHeight="true" outlineLevel="0" collapsed="false">
      <c r="A231" s="24"/>
      <c r="B231" s="24"/>
      <c r="C231" s="33"/>
      <c r="D231" s="24"/>
      <c r="E231" s="34"/>
      <c r="F231" s="24"/>
      <c r="G231" s="24"/>
      <c r="H231" s="34"/>
      <c r="I231" s="34"/>
      <c r="J231" s="31" t="str">
        <f aca="false">IF(A231="","",ROUND(IF(Settings!$B$11="Per sq ft",N(E231)*Settings!$B$12,Settings!$B$13),0))</f>
        <v/>
      </c>
      <c r="K231" s="31" t="str">
        <f aca="false">IF(A231="","",N(G231)*Settings!$B$14)</f>
        <v/>
      </c>
      <c r="L231" s="31" t="str">
        <f aca="false">IF(A231="","",Settings!$B$15)</f>
        <v/>
      </c>
      <c r="M231" s="31" t="str">
        <f aca="false">IF(A231="","",IF(F231="Tenant",ROUND(J231*Settings!$B$16,0),0))</f>
        <v/>
      </c>
      <c r="N231" s="32" t="str">
        <f aca="false">IF(A231="","",SUM(J231:M231))</f>
        <v/>
      </c>
    </row>
    <row r="232" customFormat="false" ht="15" hidden="false" customHeight="true" outlineLevel="0" collapsed="false">
      <c r="A232" s="24"/>
      <c r="B232" s="24"/>
      <c r="C232" s="33"/>
      <c r="D232" s="24"/>
      <c r="E232" s="34"/>
      <c r="F232" s="24"/>
      <c r="G232" s="24"/>
      <c r="H232" s="34"/>
      <c r="I232" s="34"/>
      <c r="J232" s="31" t="str">
        <f aca="false">IF(A232="","",ROUND(IF(Settings!$B$11="Per sq ft",N(E232)*Settings!$B$12,Settings!$B$13),0))</f>
        <v/>
      </c>
      <c r="K232" s="31" t="str">
        <f aca="false">IF(A232="","",N(G232)*Settings!$B$14)</f>
        <v/>
      </c>
      <c r="L232" s="31" t="str">
        <f aca="false">IF(A232="","",Settings!$B$15)</f>
        <v/>
      </c>
      <c r="M232" s="31" t="str">
        <f aca="false">IF(A232="","",IF(F232="Tenant",ROUND(J232*Settings!$B$16,0),0))</f>
        <v/>
      </c>
      <c r="N232" s="32" t="str">
        <f aca="false">IF(A232="","",SUM(J232:M232))</f>
        <v/>
      </c>
    </row>
    <row r="233" customFormat="false" ht="15" hidden="false" customHeight="true" outlineLevel="0" collapsed="false">
      <c r="A233" s="24"/>
      <c r="B233" s="24"/>
      <c r="C233" s="33"/>
      <c r="D233" s="24"/>
      <c r="E233" s="34"/>
      <c r="F233" s="24"/>
      <c r="G233" s="24"/>
      <c r="H233" s="34"/>
      <c r="I233" s="34"/>
      <c r="J233" s="31" t="str">
        <f aca="false">IF(A233="","",ROUND(IF(Settings!$B$11="Per sq ft",N(E233)*Settings!$B$12,Settings!$B$13),0))</f>
        <v/>
      </c>
      <c r="K233" s="31" t="str">
        <f aca="false">IF(A233="","",N(G233)*Settings!$B$14)</f>
        <v/>
      </c>
      <c r="L233" s="31" t="str">
        <f aca="false">IF(A233="","",Settings!$B$15)</f>
        <v/>
      </c>
      <c r="M233" s="31" t="str">
        <f aca="false">IF(A233="","",IF(F233="Tenant",ROUND(J233*Settings!$B$16,0),0))</f>
        <v/>
      </c>
      <c r="N233" s="32" t="str">
        <f aca="false">IF(A233="","",SUM(J233:M233))</f>
        <v/>
      </c>
    </row>
    <row r="234" customFormat="false" ht="15" hidden="false" customHeight="true" outlineLevel="0" collapsed="false">
      <c r="A234" s="24"/>
      <c r="B234" s="24"/>
      <c r="C234" s="33"/>
      <c r="D234" s="24"/>
      <c r="E234" s="34"/>
      <c r="F234" s="24"/>
      <c r="G234" s="24"/>
      <c r="H234" s="34"/>
      <c r="I234" s="34"/>
      <c r="J234" s="31" t="str">
        <f aca="false">IF(A234="","",ROUND(IF(Settings!$B$11="Per sq ft",N(E234)*Settings!$B$12,Settings!$B$13),0))</f>
        <v/>
      </c>
      <c r="K234" s="31" t="str">
        <f aca="false">IF(A234="","",N(G234)*Settings!$B$14)</f>
        <v/>
      </c>
      <c r="L234" s="31" t="str">
        <f aca="false">IF(A234="","",Settings!$B$15)</f>
        <v/>
      </c>
      <c r="M234" s="31" t="str">
        <f aca="false">IF(A234="","",IF(F234="Tenant",ROUND(J234*Settings!$B$16,0),0))</f>
        <v/>
      </c>
      <c r="N234" s="32" t="str">
        <f aca="false">IF(A234="","",SUM(J234:M234))</f>
        <v/>
      </c>
    </row>
    <row r="235" customFormat="false" ht="15" hidden="false" customHeight="true" outlineLevel="0" collapsed="false">
      <c r="A235" s="24"/>
      <c r="B235" s="24"/>
      <c r="C235" s="33"/>
      <c r="D235" s="24"/>
      <c r="E235" s="34"/>
      <c r="F235" s="24"/>
      <c r="G235" s="24"/>
      <c r="H235" s="34"/>
      <c r="I235" s="34"/>
      <c r="J235" s="31" t="str">
        <f aca="false">IF(A235="","",ROUND(IF(Settings!$B$11="Per sq ft",N(E235)*Settings!$B$12,Settings!$B$13),0))</f>
        <v/>
      </c>
      <c r="K235" s="31" t="str">
        <f aca="false">IF(A235="","",N(G235)*Settings!$B$14)</f>
        <v/>
      </c>
      <c r="L235" s="31" t="str">
        <f aca="false">IF(A235="","",Settings!$B$15)</f>
        <v/>
      </c>
      <c r="M235" s="31" t="str">
        <f aca="false">IF(A235="","",IF(F235="Tenant",ROUND(J235*Settings!$B$16,0),0))</f>
        <v/>
      </c>
      <c r="N235" s="32" t="str">
        <f aca="false">IF(A235="","",SUM(J235:M235))</f>
        <v/>
      </c>
    </row>
    <row r="236" customFormat="false" ht="15" hidden="false" customHeight="true" outlineLevel="0" collapsed="false">
      <c r="A236" s="24"/>
      <c r="B236" s="24"/>
      <c r="C236" s="33"/>
      <c r="D236" s="24"/>
      <c r="E236" s="34"/>
      <c r="F236" s="24"/>
      <c r="G236" s="24"/>
      <c r="H236" s="34"/>
      <c r="I236" s="34"/>
      <c r="J236" s="31" t="str">
        <f aca="false">IF(A236="","",ROUND(IF(Settings!$B$11="Per sq ft",N(E236)*Settings!$B$12,Settings!$B$13),0))</f>
        <v/>
      </c>
      <c r="K236" s="31" t="str">
        <f aca="false">IF(A236="","",N(G236)*Settings!$B$14)</f>
        <v/>
      </c>
      <c r="L236" s="31" t="str">
        <f aca="false">IF(A236="","",Settings!$B$15)</f>
        <v/>
      </c>
      <c r="M236" s="31" t="str">
        <f aca="false">IF(A236="","",IF(F236="Tenant",ROUND(J236*Settings!$B$16,0),0))</f>
        <v/>
      </c>
      <c r="N236" s="32" t="str">
        <f aca="false">IF(A236="","",SUM(J236:M236))</f>
        <v/>
      </c>
    </row>
    <row r="237" customFormat="false" ht="15" hidden="false" customHeight="true" outlineLevel="0" collapsed="false">
      <c r="A237" s="24"/>
      <c r="B237" s="24"/>
      <c r="C237" s="33"/>
      <c r="D237" s="24"/>
      <c r="E237" s="34"/>
      <c r="F237" s="24"/>
      <c r="G237" s="24"/>
      <c r="H237" s="34"/>
      <c r="I237" s="34"/>
      <c r="J237" s="31" t="str">
        <f aca="false">IF(A237="","",ROUND(IF(Settings!$B$11="Per sq ft",N(E237)*Settings!$B$12,Settings!$B$13),0))</f>
        <v/>
      </c>
      <c r="K237" s="31" t="str">
        <f aca="false">IF(A237="","",N(G237)*Settings!$B$14)</f>
        <v/>
      </c>
      <c r="L237" s="31" t="str">
        <f aca="false">IF(A237="","",Settings!$B$15)</f>
        <v/>
      </c>
      <c r="M237" s="31" t="str">
        <f aca="false">IF(A237="","",IF(F237="Tenant",ROUND(J237*Settings!$B$16,0),0))</f>
        <v/>
      </c>
      <c r="N237" s="32" t="str">
        <f aca="false">IF(A237="","",SUM(J237:M237))</f>
        <v/>
      </c>
    </row>
    <row r="238" customFormat="false" ht="15" hidden="false" customHeight="true" outlineLevel="0" collapsed="false">
      <c r="A238" s="24"/>
      <c r="B238" s="24"/>
      <c r="C238" s="33"/>
      <c r="D238" s="24"/>
      <c r="E238" s="34"/>
      <c r="F238" s="24"/>
      <c r="G238" s="24"/>
      <c r="H238" s="34"/>
      <c r="I238" s="34"/>
      <c r="J238" s="31" t="str">
        <f aca="false">IF(A238="","",ROUND(IF(Settings!$B$11="Per sq ft",N(E238)*Settings!$B$12,Settings!$B$13),0))</f>
        <v/>
      </c>
      <c r="K238" s="31" t="str">
        <f aca="false">IF(A238="","",N(G238)*Settings!$B$14)</f>
        <v/>
      </c>
      <c r="L238" s="31" t="str">
        <f aca="false">IF(A238="","",Settings!$B$15)</f>
        <v/>
      </c>
      <c r="M238" s="31" t="str">
        <f aca="false">IF(A238="","",IF(F238="Tenant",ROUND(J238*Settings!$B$16,0),0))</f>
        <v/>
      </c>
      <c r="N238" s="32" t="str">
        <f aca="false">IF(A238="","",SUM(J238:M238))</f>
        <v/>
      </c>
    </row>
    <row r="239" customFormat="false" ht="15" hidden="false" customHeight="true" outlineLevel="0" collapsed="false">
      <c r="A239" s="24"/>
      <c r="B239" s="24"/>
      <c r="C239" s="33"/>
      <c r="D239" s="24"/>
      <c r="E239" s="34"/>
      <c r="F239" s="24"/>
      <c r="G239" s="24"/>
      <c r="H239" s="34"/>
      <c r="I239" s="34"/>
      <c r="J239" s="31" t="str">
        <f aca="false">IF(A239="","",ROUND(IF(Settings!$B$11="Per sq ft",N(E239)*Settings!$B$12,Settings!$B$13),0))</f>
        <v/>
      </c>
      <c r="K239" s="31" t="str">
        <f aca="false">IF(A239="","",N(G239)*Settings!$B$14)</f>
        <v/>
      </c>
      <c r="L239" s="31" t="str">
        <f aca="false">IF(A239="","",Settings!$B$15)</f>
        <v/>
      </c>
      <c r="M239" s="31" t="str">
        <f aca="false">IF(A239="","",IF(F239="Tenant",ROUND(J239*Settings!$B$16,0),0))</f>
        <v/>
      </c>
      <c r="N239" s="32" t="str">
        <f aca="false">IF(A239="","",SUM(J239:M239))</f>
        <v/>
      </c>
    </row>
    <row r="240" customFormat="false" ht="15" hidden="false" customHeight="true" outlineLevel="0" collapsed="false">
      <c r="A240" s="24"/>
      <c r="B240" s="24"/>
      <c r="C240" s="33"/>
      <c r="D240" s="24"/>
      <c r="E240" s="34"/>
      <c r="F240" s="24"/>
      <c r="G240" s="24"/>
      <c r="H240" s="34"/>
      <c r="I240" s="34"/>
      <c r="J240" s="31" t="str">
        <f aca="false">IF(A240="","",ROUND(IF(Settings!$B$11="Per sq ft",N(E240)*Settings!$B$12,Settings!$B$13),0))</f>
        <v/>
      </c>
      <c r="K240" s="31" t="str">
        <f aca="false">IF(A240="","",N(G240)*Settings!$B$14)</f>
        <v/>
      </c>
      <c r="L240" s="31" t="str">
        <f aca="false">IF(A240="","",Settings!$B$15)</f>
        <v/>
      </c>
      <c r="M240" s="31" t="str">
        <f aca="false">IF(A240="","",IF(F240="Tenant",ROUND(J240*Settings!$B$16,0),0))</f>
        <v/>
      </c>
      <c r="N240" s="32" t="str">
        <f aca="false">IF(A240="","",SUM(J240:M240))</f>
        <v/>
      </c>
    </row>
    <row r="241" customFormat="false" ht="15" hidden="false" customHeight="true" outlineLevel="0" collapsed="false">
      <c r="A241" s="24"/>
      <c r="B241" s="24"/>
      <c r="C241" s="33"/>
      <c r="D241" s="24"/>
      <c r="E241" s="34"/>
      <c r="F241" s="24"/>
      <c r="G241" s="24"/>
      <c r="H241" s="34"/>
      <c r="I241" s="34"/>
      <c r="J241" s="31" t="str">
        <f aca="false">IF(A241="","",ROUND(IF(Settings!$B$11="Per sq ft",N(E241)*Settings!$B$12,Settings!$B$13),0))</f>
        <v/>
      </c>
      <c r="K241" s="31" t="str">
        <f aca="false">IF(A241="","",N(G241)*Settings!$B$14)</f>
        <v/>
      </c>
      <c r="L241" s="31" t="str">
        <f aca="false">IF(A241="","",Settings!$B$15)</f>
        <v/>
      </c>
      <c r="M241" s="31" t="str">
        <f aca="false">IF(A241="","",IF(F241="Tenant",ROUND(J241*Settings!$B$16,0),0))</f>
        <v/>
      </c>
      <c r="N241" s="32" t="str">
        <f aca="false">IF(A241="","",SUM(J241:M241))</f>
        <v/>
      </c>
    </row>
    <row r="242" customFormat="false" ht="15" hidden="false" customHeight="true" outlineLevel="0" collapsed="false">
      <c r="A242" s="24"/>
      <c r="B242" s="24"/>
      <c r="C242" s="33"/>
      <c r="D242" s="24"/>
      <c r="E242" s="34"/>
      <c r="F242" s="24"/>
      <c r="G242" s="24"/>
      <c r="H242" s="34"/>
      <c r="I242" s="34"/>
      <c r="J242" s="31" t="str">
        <f aca="false">IF(A242="","",ROUND(IF(Settings!$B$11="Per sq ft",N(E242)*Settings!$B$12,Settings!$B$13),0))</f>
        <v/>
      </c>
      <c r="K242" s="31" t="str">
        <f aca="false">IF(A242="","",N(G242)*Settings!$B$14)</f>
        <v/>
      </c>
      <c r="L242" s="31" t="str">
        <f aca="false">IF(A242="","",Settings!$B$15)</f>
        <v/>
      </c>
      <c r="M242" s="31" t="str">
        <f aca="false">IF(A242="","",IF(F242="Tenant",ROUND(J242*Settings!$B$16,0),0))</f>
        <v/>
      </c>
      <c r="N242" s="32" t="str">
        <f aca="false">IF(A242="","",SUM(J242:M242))</f>
        <v/>
      </c>
    </row>
    <row r="243" customFormat="false" ht="15" hidden="false" customHeight="true" outlineLevel="0" collapsed="false">
      <c r="A243" s="24"/>
      <c r="B243" s="24"/>
      <c r="C243" s="33"/>
      <c r="D243" s="24"/>
      <c r="E243" s="34"/>
      <c r="F243" s="24"/>
      <c r="G243" s="24"/>
      <c r="H243" s="34"/>
      <c r="I243" s="34"/>
      <c r="J243" s="31" t="str">
        <f aca="false">IF(A243="","",ROUND(IF(Settings!$B$11="Per sq ft",N(E243)*Settings!$B$12,Settings!$B$13),0))</f>
        <v/>
      </c>
      <c r="K243" s="31" t="str">
        <f aca="false">IF(A243="","",N(G243)*Settings!$B$14)</f>
        <v/>
      </c>
      <c r="L243" s="31" t="str">
        <f aca="false">IF(A243="","",Settings!$B$15)</f>
        <v/>
      </c>
      <c r="M243" s="31" t="str">
        <f aca="false">IF(A243="","",IF(F243="Tenant",ROUND(J243*Settings!$B$16,0),0))</f>
        <v/>
      </c>
      <c r="N243" s="32" t="str">
        <f aca="false">IF(A243="","",SUM(J243:M243))</f>
        <v/>
      </c>
    </row>
    <row r="244" customFormat="false" ht="15" hidden="false" customHeight="true" outlineLevel="0" collapsed="false">
      <c r="A244" s="24"/>
      <c r="B244" s="24"/>
      <c r="C244" s="33"/>
      <c r="D244" s="24"/>
      <c r="E244" s="34"/>
      <c r="F244" s="24"/>
      <c r="G244" s="24"/>
      <c r="H244" s="34"/>
      <c r="I244" s="34"/>
      <c r="J244" s="31" t="str">
        <f aca="false">IF(A244="","",ROUND(IF(Settings!$B$11="Per sq ft",N(E244)*Settings!$B$12,Settings!$B$13),0))</f>
        <v/>
      </c>
      <c r="K244" s="31" t="str">
        <f aca="false">IF(A244="","",N(G244)*Settings!$B$14)</f>
        <v/>
      </c>
      <c r="L244" s="31" t="str">
        <f aca="false">IF(A244="","",Settings!$B$15)</f>
        <v/>
      </c>
      <c r="M244" s="31" t="str">
        <f aca="false">IF(A244="","",IF(F244="Tenant",ROUND(J244*Settings!$B$16,0),0))</f>
        <v/>
      </c>
      <c r="N244" s="32" t="str">
        <f aca="false">IF(A244="","",SUM(J244:M244))</f>
        <v/>
      </c>
    </row>
    <row r="245" customFormat="false" ht="15" hidden="false" customHeight="true" outlineLevel="0" collapsed="false">
      <c r="A245" s="24"/>
      <c r="B245" s="24"/>
      <c r="C245" s="33"/>
      <c r="D245" s="24"/>
      <c r="E245" s="34"/>
      <c r="F245" s="24"/>
      <c r="G245" s="24"/>
      <c r="H245" s="34"/>
      <c r="I245" s="34"/>
      <c r="J245" s="31" t="str">
        <f aca="false">IF(A245="","",ROUND(IF(Settings!$B$11="Per sq ft",N(E245)*Settings!$B$12,Settings!$B$13),0))</f>
        <v/>
      </c>
      <c r="K245" s="31" t="str">
        <f aca="false">IF(A245="","",N(G245)*Settings!$B$14)</f>
        <v/>
      </c>
      <c r="L245" s="31" t="str">
        <f aca="false">IF(A245="","",Settings!$B$15)</f>
        <v/>
      </c>
      <c r="M245" s="31" t="str">
        <f aca="false">IF(A245="","",IF(F245="Tenant",ROUND(J245*Settings!$B$16,0),0))</f>
        <v/>
      </c>
      <c r="N245" s="32" t="str">
        <f aca="false">IF(A245="","",SUM(J245:M245))</f>
        <v/>
      </c>
    </row>
    <row r="246" customFormat="false" ht="15" hidden="false" customHeight="true" outlineLevel="0" collapsed="false">
      <c r="A246" s="24"/>
      <c r="B246" s="24"/>
      <c r="C246" s="33"/>
      <c r="D246" s="24"/>
      <c r="E246" s="34"/>
      <c r="F246" s="24"/>
      <c r="G246" s="24"/>
      <c r="H246" s="34"/>
      <c r="I246" s="34"/>
      <c r="J246" s="31" t="str">
        <f aca="false">IF(A246="","",ROUND(IF(Settings!$B$11="Per sq ft",N(E246)*Settings!$B$12,Settings!$B$13),0))</f>
        <v/>
      </c>
      <c r="K246" s="31" t="str">
        <f aca="false">IF(A246="","",N(G246)*Settings!$B$14)</f>
        <v/>
      </c>
      <c r="L246" s="31" t="str">
        <f aca="false">IF(A246="","",Settings!$B$15)</f>
        <v/>
      </c>
      <c r="M246" s="31" t="str">
        <f aca="false">IF(A246="","",IF(F246="Tenant",ROUND(J246*Settings!$B$16,0),0))</f>
        <v/>
      </c>
      <c r="N246" s="32" t="str">
        <f aca="false">IF(A246="","",SUM(J246:M246))</f>
        <v/>
      </c>
    </row>
    <row r="247" customFormat="false" ht="15" hidden="false" customHeight="true" outlineLevel="0" collapsed="false">
      <c r="A247" s="24"/>
      <c r="B247" s="24"/>
      <c r="C247" s="33"/>
      <c r="D247" s="24"/>
      <c r="E247" s="34"/>
      <c r="F247" s="24"/>
      <c r="G247" s="24"/>
      <c r="H247" s="34"/>
      <c r="I247" s="34"/>
      <c r="J247" s="31" t="str">
        <f aca="false">IF(A247="","",ROUND(IF(Settings!$B$11="Per sq ft",N(E247)*Settings!$B$12,Settings!$B$13),0))</f>
        <v/>
      </c>
      <c r="K247" s="31" t="str">
        <f aca="false">IF(A247="","",N(G247)*Settings!$B$14)</f>
        <v/>
      </c>
      <c r="L247" s="31" t="str">
        <f aca="false">IF(A247="","",Settings!$B$15)</f>
        <v/>
      </c>
      <c r="M247" s="31" t="str">
        <f aca="false">IF(A247="","",IF(F247="Tenant",ROUND(J247*Settings!$B$16,0),0))</f>
        <v/>
      </c>
      <c r="N247" s="32" t="str">
        <f aca="false">IF(A247="","",SUM(J247:M247))</f>
        <v/>
      </c>
    </row>
    <row r="248" customFormat="false" ht="15" hidden="false" customHeight="true" outlineLevel="0" collapsed="false">
      <c r="A248" s="24"/>
      <c r="B248" s="24"/>
      <c r="C248" s="33"/>
      <c r="D248" s="24"/>
      <c r="E248" s="34"/>
      <c r="F248" s="24"/>
      <c r="G248" s="24"/>
      <c r="H248" s="34"/>
      <c r="I248" s="34"/>
      <c r="J248" s="31" t="str">
        <f aca="false">IF(A248="","",ROUND(IF(Settings!$B$11="Per sq ft",N(E248)*Settings!$B$12,Settings!$B$13),0))</f>
        <v/>
      </c>
      <c r="K248" s="31" t="str">
        <f aca="false">IF(A248="","",N(G248)*Settings!$B$14)</f>
        <v/>
      </c>
      <c r="L248" s="31" t="str">
        <f aca="false">IF(A248="","",Settings!$B$15)</f>
        <v/>
      </c>
      <c r="M248" s="31" t="str">
        <f aca="false">IF(A248="","",IF(F248="Tenant",ROUND(J248*Settings!$B$16,0),0))</f>
        <v/>
      </c>
      <c r="N248" s="32" t="str">
        <f aca="false">IF(A248="","",SUM(J248:M248))</f>
        <v/>
      </c>
    </row>
    <row r="249" customFormat="false" ht="15" hidden="false" customHeight="true" outlineLevel="0" collapsed="false">
      <c r="A249" s="24"/>
      <c r="B249" s="24"/>
      <c r="C249" s="33"/>
      <c r="D249" s="24"/>
      <c r="E249" s="34"/>
      <c r="F249" s="24"/>
      <c r="G249" s="24"/>
      <c r="H249" s="34"/>
      <c r="I249" s="34"/>
      <c r="J249" s="31" t="str">
        <f aca="false">IF(A249="","",ROUND(IF(Settings!$B$11="Per sq ft",N(E249)*Settings!$B$12,Settings!$B$13),0))</f>
        <v/>
      </c>
      <c r="K249" s="31" t="str">
        <f aca="false">IF(A249="","",N(G249)*Settings!$B$14)</f>
        <v/>
      </c>
      <c r="L249" s="31" t="str">
        <f aca="false">IF(A249="","",Settings!$B$15)</f>
        <v/>
      </c>
      <c r="M249" s="31" t="str">
        <f aca="false">IF(A249="","",IF(F249="Tenant",ROUND(J249*Settings!$B$16,0),0))</f>
        <v/>
      </c>
      <c r="N249" s="32" t="str">
        <f aca="false">IF(A249="","",SUM(J249:M249))</f>
        <v/>
      </c>
    </row>
    <row r="250" customFormat="false" ht="15" hidden="false" customHeight="true" outlineLevel="0" collapsed="false">
      <c r="A250" s="24"/>
      <c r="B250" s="24"/>
      <c r="C250" s="33"/>
      <c r="D250" s="24"/>
      <c r="E250" s="34"/>
      <c r="F250" s="24"/>
      <c r="G250" s="24"/>
      <c r="H250" s="34"/>
      <c r="I250" s="34"/>
      <c r="J250" s="31" t="str">
        <f aca="false">IF(A250="","",ROUND(IF(Settings!$B$11="Per sq ft",N(E250)*Settings!$B$12,Settings!$B$13),0))</f>
        <v/>
      </c>
      <c r="K250" s="31" t="str">
        <f aca="false">IF(A250="","",N(G250)*Settings!$B$14)</f>
        <v/>
      </c>
      <c r="L250" s="31" t="str">
        <f aca="false">IF(A250="","",Settings!$B$15)</f>
        <v/>
      </c>
      <c r="M250" s="31" t="str">
        <f aca="false">IF(A250="","",IF(F250="Tenant",ROUND(J250*Settings!$B$16,0),0))</f>
        <v/>
      </c>
      <c r="N250" s="32" t="str">
        <f aca="false">IF(A250="","",SUM(J250:M250))</f>
        <v/>
      </c>
    </row>
    <row r="251" customFormat="false" ht="15" hidden="false" customHeight="true" outlineLevel="0" collapsed="false">
      <c r="A251" s="24"/>
      <c r="B251" s="24"/>
      <c r="C251" s="33"/>
      <c r="D251" s="24"/>
      <c r="E251" s="34"/>
      <c r="F251" s="24"/>
      <c r="G251" s="24"/>
      <c r="H251" s="34"/>
      <c r="I251" s="34"/>
      <c r="J251" s="31" t="str">
        <f aca="false">IF(A251="","",ROUND(IF(Settings!$B$11="Per sq ft",N(E251)*Settings!$B$12,Settings!$B$13),0))</f>
        <v/>
      </c>
      <c r="K251" s="31" t="str">
        <f aca="false">IF(A251="","",N(G251)*Settings!$B$14)</f>
        <v/>
      </c>
      <c r="L251" s="31" t="str">
        <f aca="false">IF(A251="","",Settings!$B$15)</f>
        <v/>
      </c>
      <c r="M251" s="31" t="str">
        <f aca="false">IF(A251="","",IF(F251="Tenant",ROUND(J251*Settings!$B$16,0),0))</f>
        <v/>
      </c>
      <c r="N251" s="32" t="str">
        <f aca="false">IF(A251="","",SUM(J251:M251))</f>
        <v/>
      </c>
    </row>
    <row r="252" customFormat="false" ht="15" hidden="false" customHeight="true" outlineLevel="0" collapsed="false">
      <c r="A252" s="24"/>
      <c r="B252" s="24"/>
      <c r="C252" s="33"/>
      <c r="D252" s="24"/>
      <c r="E252" s="34"/>
      <c r="F252" s="24"/>
      <c r="G252" s="24"/>
      <c r="H252" s="34"/>
      <c r="I252" s="34"/>
      <c r="J252" s="31" t="str">
        <f aca="false">IF(A252="","",ROUND(IF(Settings!$B$11="Per sq ft",N(E252)*Settings!$B$12,Settings!$B$13),0))</f>
        <v/>
      </c>
      <c r="K252" s="31" t="str">
        <f aca="false">IF(A252="","",N(G252)*Settings!$B$14)</f>
        <v/>
      </c>
      <c r="L252" s="31" t="str">
        <f aca="false">IF(A252="","",Settings!$B$15)</f>
        <v/>
      </c>
      <c r="M252" s="31" t="str">
        <f aca="false">IF(A252="","",IF(F252="Tenant",ROUND(J252*Settings!$B$16,0),0))</f>
        <v/>
      </c>
      <c r="N252" s="32" t="str">
        <f aca="false">IF(A252="","",SUM(J252:M252))</f>
        <v/>
      </c>
    </row>
    <row r="253" customFormat="false" ht="15" hidden="false" customHeight="true" outlineLevel="0" collapsed="false">
      <c r="A253" s="24"/>
      <c r="B253" s="24"/>
      <c r="C253" s="33"/>
      <c r="D253" s="24"/>
      <c r="E253" s="34"/>
      <c r="F253" s="24"/>
      <c r="G253" s="24"/>
      <c r="H253" s="34"/>
      <c r="I253" s="34"/>
      <c r="J253" s="31" t="str">
        <f aca="false">IF(A253="","",ROUND(IF(Settings!$B$11="Per sq ft",N(E253)*Settings!$B$12,Settings!$B$13),0))</f>
        <v/>
      </c>
      <c r="K253" s="31" t="str">
        <f aca="false">IF(A253="","",N(G253)*Settings!$B$14)</f>
        <v/>
      </c>
      <c r="L253" s="31" t="str">
        <f aca="false">IF(A253="","",Settings!$B$15)</f>
        <v/>
      </c>
      <c r="M253" s="31" t="str">
        <f aca="false">IF(A253="","",IF(F253="Tenant",ROUND(J253*Settings!$B$16,0),0))</f>
        <v/>
      </c>
      <c r="N253" s="32" t="str">
        <f aca="false">IF(A253="","",SUM(J253:M253))</f>
        <v/>
      </c>
    </row>
    <row r="254" customFormat="false" ht="15" hidden="false" customHeight="true" outlineLevel="0" collapsed="false">
      <c r="A254" s="24"/>
      <c r="B254" s="24"/>
      <c r="C254" s="33"/>
      <c r="D254" s="24"/>
      <c r="E254" s="34"/>
      <c r="F254" s="24"/>
      <c r="G254" s="24"/>
      <c r="H254" s="34"/>
      <c r="I254" s="34"/>
      <c r="J254" s="31" t="str">
        <f aca="false">IF(A254="","",ROUND(IF(Settings!$B$11="Per sq ft",N(E254)*Settings!$B$12,Settings!$B$13),0))</f>
        <v/>
      </c>
      <c r="K254" s="31" t="str">
        <f aca="false">IF(A254="","",N(G254)*Settings!$B$14)</f>
        <v/>
      </c>
      <c r="L254" s="31" t="str">
        <f aca="false">IF(A254="","",Settings!$B$15)</f>
        <v/>
      </c>
      <c r="M254" s="31" t="str">
        <f aca="false">IF(A254="","",IF(F254="Tenant",ROUND(J254*Settings!$B$16,0),0))</f>
        <v/>
      </c>
      <c r="N254" s="32" t="str">
        <f aca="false">IF(A254="","",SUM(J254:M254))</f>
        <v/>
      </c>
    </row>
    <row r="255" customFormat="false" ht="15" hidden="false" customHeight="true" outlineLevel="0" collapsed="false">
      <c r="A255" s="24"/>
      <c r="B255" s="24"/>
      <c r="C255" s="33"/>
      <c r="D255" s="24"/>
      <c r="E255" s="34"/>
      <c r="F255" s="24"/>
      <c r="G255" s="24"/>
      <c r="H255" s="34"/>
      <c r="I255" s="34"/>
      <c r="J255" s="31" t="str">
        <f aca="false">IF(A255="","",ROUND(IF(Settings!$B$11="Per sq ft",N(E255)*Settings!$B$12,Settings!$B$13),0))</f>
        <v/>
      </c>
      <c r="K255" s="31" t="str">
        <f aca="false">IF(A255="","",N(G255)*Settings!$B$14)</f>
        <v/>
      </c>
      <c r="L255" s="31" t="str">
        <f aca="false">IF(A255="","",Settings!$B$15)</f>
        <v/>
      </c>
      <c r="M255" s="31" t="str">
        <f aca="false">IF(A255="","",IF(F255="Tenant",ROUND(J255*Settings!$B$16,0),0))</f>
        <v/>
      </c>
      <c r="N255" s="32" t="str">
        <f aca="false">IF(A255="","",SUM(J255:M255))</f>
        <v/>
      </c>
    </row>
    <row r="256" customFormat="false" ht="15" hidden="false" customHeight="true" outlineLevel="0" collapsed="false">
      <c r="A256" s="24"/>
      <c r="B256" s="24"/>
      <c r="C256" s="33"/>
      <c r="D256" s="24"/>
      <c r="E256" s="34"/>
      <c r="F256" s="24"/>
      <c r="G256" s="24"/>
      <c r="H256" s="34"/>
      <c r="I256" s="34"/>
      <c r="J256" s="31" t="str">
        <f aca="false">IF(A256="","",ROUND(IF(Settings!$B$11="Per sq ft",N(E256)*Settings!$B$12,Settings!$B$13),0))</f>
        <v/>
      </c>
      <c r="K256" s="31" t="str">
        <f aca="false">IF(A256="","",N(G256)*Settings!$B$14)</f>
        <v/>
      </c>
      <c r="L256" s="31" t="str">
        <f aca="false">IF(A256="","",Settings!$B$15)</f>
        <v/>
      </c>
      <c r="M256" s="31" t="str">
        <f aca="false">IF(A256="","",IF(F256="Tenant",ROUND(J256*Settings!$B$16,0),0))</f>
        <v/>
      </c>
      <c r="N256" s="32" t="str">
        <f aca="false">IF(A256="","",SUM(J256:M256))</f>
        <v/>
      </c>
    </row>
    <row r="257" customFormat="false" ht="15" hidden="false" customHeight="true" outlineLevel="0" collapsed="false">
      <c r="A257" s="24"/>
      <c r="B257" s="24"/>
      <c r="C257" s="33"/>
      <c r="D257" s="24"/>
      <c r="E257" s="34"/>
      <c r="F257" s="24"/>
      <c r="G257" s="24"/>
      <c r="H257" s="34"/>
      <c r="I257" s="34"/>
      <c r="J257" s="31" t="str">
        <f aca="false">IF(A257="","",ROUND(IF(Settings!$B$11="Per sq ft",N(E257)*Settings!$B$12,Settings!$B$13),0))</f>
        <v/>
      </c>
      <c r="K257" s="31" t="str">
        <f aca="false">IF(A257="","",N(G257)*Settings!$B$14)</f>
        <v/>
      </c>
      <c r="L257" s="31" t="str">
        <f aca="false">IF(A257="","",Settings!$B$15)</f>
        <v/>
      </c>
      <c r="M257" s="31" t="str">
        <f aca="false">IF(A257="","",IF(F257="Tenant",ROUND(J257*Settings!$B$16,0),0))</f>
        <v/>
      </c>
      <c r="N257" s="32" t="str">
        <f aca="false">IF(A257="","",SUM(J257:M257))</f>
        <v/>
      </c>
    </row>
    <row r="258" customFormat="false" ht="15" hidden="false" customHeight="true" outlineLevel="0" collapsed="false">
      <c r="A258" s="24"/>
      <c r="B258" s="24"/>
      <c r="C258" s="33"/>
      <c r="D258" s="24"/>
      <c r="E258" s="34"/>
      <c r="F258" s="24"/>
      <c r="G258" s="24"/>
      <c r="H258" s="34"/>
      <c r="I258" s="34"/>
      <c r="J258" s="31" t="str">
        <f aca="false">IF(A258="","",ROUND(IF(Settings!$B$11="Per sq ft",N(E258)*Settings!$B$12,Settings!$B$13),0))</f>
        <v/>
      </c>
      <c r="K258" s="31" t="str">
        <f aca="false">IF(A258="","",N(G258)*Settings!$B$14)</f>
        <v/>
      </c>
      <c r="L258" s="31" t="str">
        <f aca="false">IF(A258="","",Settings!$B$15)</f>
        <v/>
      </c>
      <c r="M258" s="31" t="str">
        <f aca="false">IF(A258="","",IF(F258="Tenant",ROUND(J258*Settings!$B$16,0),0))</f>
        <v/>
      </c>
      <c r="N258" s="32" t="str">
        <f aca="false">IF(A258="","",SUM(J258:M258))</f>
        <v/>
      </c>
    </row>
    <row r="259" customFormat="false" ht="15" hidden="false" customHeight="true" outlineLevel="0" collapsed="false">
      <c r="A259" s="24"/>
      <c r="B259" s="24"/>
      <c r="C259" s="33"/>
      <c r="D259" s="24"/>
      <c r="E259" s="34"/>
      <c r="F259" s="24"/>
      <c r="G259" s="24"/>
      <c r="H259" s="34"/>
      <c r="I259" s="34"/>
      <c r="J259" s="31" t="str">
        <f aca="false">IF(A259="","",ROUND(IF(Settings!$B$11="Per sq ft",N(E259)*Settings!$B$12,Settings!$B$13),0))</f>
        <v/>
      </c>
      <c r="K259" s="31" t="str">
        <f aca="false">IF(A259="","",N(G259)*Settings!$B$14)</f>
        <v/>
      </c>
      <c r="L259" s="31" t="str">
        <f aca="false">IF(A259="","",Settings!$B$15)</f>
        <v/>
      </c>
      <c r="M259" s="31" t="str">
        <f aca="false">IF(A259="","",IF(F259="Tenant",ROUND(J259*Settings!$B$16,0),0))</f>
        <v/>
      </c>
      <c r="N259" s="32" t="str">
        <f aca="false">IF(A259="","",SUM(J259:M259))</f>
        <v/>
      </c>
    </row>
    <row r="260" customFormat="false" ht="15" hidden="false" customHeight="true" outlineLevel="0" collapsed="false">
      <c r="A260" s="24"/>
      <c r="B260" s="24"/>
      <c r="C260" s="33"/>
      <c r="D260" s="24"/>
      <c r="E260" s="34"/>
      <c r="F260" s="24"/>
      <c r="G260" s="24"/>
      <c r="H260" s="34"/>
      <c r="I260" s="34"/>
      <c r="J260" s="31" t="str">
        <f aca="false">IF(A260="","",ROUND(IF(Settings!$B$11="Per sq ft",N(E260)*Settings!$B$12,Settings!$B$13),0))</f>
        <v/>
      </c>
      <c r="K260" s="31" t="str">
        <f aca="false">IF(A260="","",N(G260)*Settings!$B$14)</f>
        <v/>
      </c>
      <c r="L260" s="31" t="str">
        <f aca="false">IF(A260="","",Settings!$B$15)</f>
        <v/>
      </c>
      <c r="M260" s="31" t="str">
        <f aca="false">IF(A260="","",IF(F260="Tenant",ROUND(J260*Settings!$B$16,0),0))</f>
        <v/>
      </c>
      <c r="N260" s="32" t="str">
        <f aca="false">IF(A260="","",SUM(J260:M260))</f>
        <v/>
      </c>
    </row>
    <row r="261" customFormat="false" ht="15" hidden="false" customHeight="true" outlineLevel="0" collapsed="false">
      <c r="A261" s="24"/>
      <c r="B261" s="24"/>
      <c r="C261" s="33"/>
      <c r="D261" s="24"/>
      <c r="E261" s="34"/>
      <c r="F261" s="24"/>
      <c r="G261" s="24"/>
      <c r="H261" s="34"/>
      <c r="I261" s="34"/>
      <c r="J261" s="31" t="str">
        <f aca="false">IF(A261="","",ROUND(IF(Settings!$B$11="Per sq ft",N(E261)*Settings!$B$12,Settings!$B$13),0))</f>
        <v/>
      </c>
      <c r="K261" s="31" t="str">
        <f aca="false">IF(A261="","",N(G261)*Settings!$B$14)</f>
        <v/>
      </c>
      <c r="L261" s="31" t="str">
        <f aca="false">IF(A261="","",Settings!$B$15)</f>
        <v/>
      </c>
      <c r="M261" s="31" t="str">
        <f aca="false">IF(A261="","",IF(F261="Tenant",ROUND(J261*Settings!$B$16,0),0))</f>
        <v/>
      </c>
      <c r="N261" s="32" t="str">
        <f aca="false">IF(A261="","",SUM(J261:M261))</f>
        <v/>
      </c>
    </row>
    <row r="262" customFormat="false" ht="15" hidden="false" customHeight="true" outlineLevel="0" collapsed="false">
      <c r="A262" s="24"/>
      <c r="B262" s="24"/>
      <c r="C262" s="33"/>
      <c r="D262" s="24"/>
      <c r="E262" s="34"/>
      <c r="F262" s="24"/>
      <c r="G262" s="24"/>
      <c r="H262" s="34"/>
      <c r="I262" s="34"/>
      <c r="J262" s="31" t="str">
        <f aca="false">IF(A262="","",ROUND(IF(Settings!$B$11="Per sq ft",N(E262)*Settings!$B$12,Settings!$B$13),0))</f>
        <v/>
      </c>
      <c r="K262" s="31" t="str">
        <f aca="false">IF(A262="","",N(G262)*Settings!$B$14)</f>
        <v/>
      </c>
      <c r="L262" s="31" t="str">
        <f aca="false">IF(A262="","",Settings!$B$15)</f>
        <v/>
      </c>
      <c r="M262" s="31" t="str">
        <f aca="false">IF(A262="","",IF(F262="Tenant",ROUND(J262*Settings!$B$16,0),0))</f>
        <v/>
      </c>
      <c r="N262" s="32" t="str">
        <f aca="false">IF(A262="","",SUM(J262:M262))</f>
        <v/>
      </c>
    </row>
    <row r="263" customFormat="false" ht="15" hidden="false" customHeight="true" outlineLevel="0" collapsed="false">
      <c r="A263" s="24"/>
      <c r="B263" s="24"/>
      <c r="C263" s="33"/>
      <c r="D263" s="24"/>
      <c r="E263" s="34"/>
      <c r="F263" s="24"/>
      <c r="G263" s="24"/>
      <c r="H263" s="34"/>
      <c r="I263" s="34"/>
      <c r="J263" s="31" t="str">
        <f aca="false">IF(A263="","",ROUND(IF(Settings!$B$11="Per sq ft",N(E263)*Settings!$B$12,Settings!$B$13),0))</f>
        <v/>
      </c>
      <c r="K263" s="31" t="str">
        <f aca="false">IF(A263="","",N(G263)*Settings!$B$14)</f>
        <v/>
      </c>
      <c r="L263" s="31" t="str">
        <f aca="false">IF(A263="","",Settings!$B$15)</f>
        <v/>
      </c>
      <c r="M263" s="31" t="str">
        <f aca="false">IF(A263="","",IF(F263="Tenant",ROUND(J263*Settings!$B$16,0),0))</f>
        <v/>
      </c>
      <c r="N263" s="32" t="str">
        <f aca="false">IF(A263="","",SUM(J263:M263))</f>
        <v/>
      </c>
    </row>
    <row r="264" customFormat="false" ht="15" hidden="false" customHeight="true" outlineLevel="0" collapsed="false">
      <c r="A264" s="24"/>
      <c r="B264" s="24"/>
      <c r="C264" s="33"/>
      <c r="D264" s="24"/>
      <c r="E264" s="34"/>
      <c r="F264" s="24"/>
      <c r="G264" s="24"/>
      <c r="H264" s="34"/>
      <c r="I264" s="34"/>
      <c r="J264" s="31" t="str">
        <f aca="false">IF(A264="","",ROUND(IF(Settings!$B$11="Per sq ft",N(E264)*Settings!$B$12,Settings!$B$13),0))</f>
        <v/>
      </c>
      <c r="K264" s="31" t="str">
        <f aca="false">IF(A264="","",N(G264)*Settings!$B$14)</f>
        <v/>
      </c>
      <c r="L264" s="31" t="str">
        <f aca="false">IF(A264="","",Settings!$B$15)</f>
        <v/>
      </c>
      <c r="M264" s="31" t="str">
        <f aca="false">IF(A264="","",IF(F264="Tenant",ROUND(J264*Settings!$B$16,0),0))</f>
        <v/>
      </c>
      <c r="N264" s="32" t="str">
        <f aca="false">IF(A264="","",SUM(J264:M264))</f>
        <v/>
      </c>
    </row>
    <row r="265" customFormat="false" ht="15" hidden="false" customHeight="true" outlineLevel="0" collapsed="false">
      <c r="A265" s="24"/>
      <c r="B265" s="24"/>
      <c r="C265" s="33"/>
      <c r="D265" s="24"/>
      <c r="E265" s="34"/>
      <c r="F265" s="24"/>
      <c r="G265" s="24"/>
      <c r="H265" s="34"/>
      <c r="I265" s="34"/>
      <c r="J265" s="31" t="str">
        <f aca="false">IF(A265="","",ROUND(IF(Settings!$B$11="Per sq ft",N(E265)*Settings!$B$12,Settings!$B$13),0))</f>
        <v/>
      </c>
      <c r="K265" s="31" t="str">
        <f aca="false">IF(A265="","",N(G265)*Settings!$B$14)</f>
        <v/>
      </c>
      <c r="L265" s="31" t="str">
        <f aca="false">IF(A265="","",Settings!$B$15)</f>
        <v/>
      </c>
      <c r="M265" s="31" t="str">
        <f aca="false">IF(A265="","",IF(F265="Tenant",ROUND(J265*Settings!$B$16,0),0))</f>
        <v/>
      </c>
      <c r="N265" s="32" t="str">
        <f aca="false">IF(A265="","",SUM(J265:M265))</f>
        <v/>
      </c>
    </row>
    <row r="266" customFormat="false" ht="15" hidden="false" customHeight="true" outlineLevel="0" collapsed="false">
      <c r="A266" s="24"/>
      <c r="B266" s="24"/>
      <c r="C266" s="33"/>
      <c r="D266" s="24"/>
      <c r="E266" s="34"/>
      <c r="F266" s="24"/>
      <c r="G266" s="24"/>
      <c r="H266" s="34"/>
      <c r="I266" s="34"/>
      <c r="J266" s="31" t="str">
        <f aca="false">IF(A266="","",ROUND(IF(Settings!$B$11="Per sq ft",N(E266)*Settings!$B$12,Settings!$B$13),0))</f>
        <v/>
      </c>
      <c r="K266" s="31" t="str">
        <f aca="false">IF(A266="","",N(G266)*Settings!$B$14)</f>
        <v/>
      </c>
      <c r="L266" s="31" t="str">
        <f aca="false">IF(A266="","",Settings!$B$15)</f>
        <v/>
      </c>
      <c r="M266" s="31" t="str">
        <f aca="false">IF(A266="","",IF(F266="Tenant",ROUND(J266*Settings!$B$16,0),0))</f>
        <v/>
      </c>
      <c r="N266" s="32" t="str">
        <f aca="false">IF(A266="","",SUM(J266:M266))</f>
        <v/>
      </c>
    </row>
    <row r="267" customFormat="false" ht="15" hidden="false" customHeight="true" outlineLevel="0" collapsed="false">
      <c r="A267" s="24"/>
      <c r="B267" s="24"/>
      <c r="C267" s="33"/>
      <c r="D267" s="24"/>
      <c r="E267" s="34"/>
      <c r="F267" s="24"/>
      <c r="G267" s="24"/>
      <c r="H267" s="34"/>
      <c r="I267" s="34"/>
      <c r="J267" s="31" t="str">
        <f aca="false">IF(A267="","",ROUND(IF(Settings!$B$11="Per sq ft",N(E267)*Settings!$B$12,Settings!$B$13),0))</f>
        <v/>
      </c>
      <c r="K267" s="31" t="str">
        <f aca="false">IF(A267="","",N(G267)*Settings!$B$14)</f>
        <v/>
      </c>
      <c r="L267" s="31" t="str">
        <f aca="false">IF(A267="","",Settings!$B$15)</f>
        <v/>
      </c>
      <c r="M267" s="31" t="str">
        <f aca="false">IF(A267="","",IF(F267="Tenant",ROUND(J267*Settings!$B$16,0),0))</f>
        <v/>
      </c>
      <c r="N267" s="32" t="str">
        <f aca="false">IF(A267="","",SUM(J267:M267))</f>
        <v/>
      </c>
    </row>
    <row r="268" customFormat="false" ht="15" hidden="false" customHeight="true" outlineLevel="0" collapsed="false">
      <c r="A268" s="24"/>
      <c r="B268" s="24"/>
      <c r="C268" s="33"/>
      <c r="D268" s="24"/>
      <c r="E268" s="34"/>
      <c r="F268" s="24"/>
      <c r="G268" s="24"/>
      <c r="H268" s="34"/>
      <c r="I268" s="34"/>
      <c r="J268" s="31" t="str">
        <f aca="false">IF(A268="","",ROUND(IF(Settings!$B$11="Per sq ft",N(E268)*Settings!$B$12,Settings!$B$13),0))</f>
        <v/>
      </c>
      <c r="K268" s="31" t="str">
        <f aca="false">IF(A268="","",N(G268)*Settings!$B$14)</f>
        <v/>
      </c>
      <c r="L268" s="31" t="str">
        <f aca="false">IF(A268="","",Settings!$B$15)</f>
        <v/>
      </c>
      <c r="M268" s="31" t="str">
        <f aca="false">IF(A268="","",IF(F268="Tenant",ROUND(J268*Settings!$B$16,0),0))</f>
        <v/>
      </c>
      <c r="N268" s="32" t="str">
        <f aca="false">IF(A268="","",SUM(J268:M268))</f>
        <v/>
      </c>
    </row>
    <row r="269" customFormat="false" ht="15" hidden="false" customHeight="true" outlineLevel="0" collapsed="false">
      <c r="A269" s="24"/>
      <c r="B269" s="24"/>
      <c r="C269" s="33"/>
      <c r="D269" s="24"/>
      <c r="E269" s="34"/>
      <c r="F269" s="24"/>
      <c r="G269" s="24"/>
      <c r="H269" s="34"/>
      <c r="I269" s="34"/>
      <c r="J269" s="31" t="str">
        <f aca="false">IF(A269="","",ROUND(IF(Settings!$B$11="Per sq ft",N(E269)*Settings!$B$12,Settings!$B$13),0))</f>
        <v/>
      </c>
      <c r="K269" s="31" t="str">
        <f aca="false">IF(A269="","",N(G269)*Settings!$B$14)</f>
        <v/>
      </c>
      <c r="L269" s="31" t="str">
        <f aca="false">IF(A269="","",Settings!$B$15)</f>
        <v/>
      </c>
      <c r="M269" s="31" t="str">
        <f aca="false">IF(A269="","",IF(F269="Tenant",ROUND(J269*Settings!$B$16,0),0))</f>
        <v/>
      </c>
      <c r="N269" s="32" t="str">
        <f aca="false">IF(A269="","",SUM(J269:M269))</f>
        <v/>
      </c>
    </row>
    <row r="270" customFormat="false" ht="15" hidden="false" customHeight="true" outlineLevel="0" collapsed="false">
      <c r="A270" s="24"/>
      <c r="B270" s="24"/>
      <c r="C270" s="33"/>
      <c r="D270" s="24"/>
      <c r="E270" s="34"/>
      <c r="F270" s="24"/>
      <c r="G270" s="24"/>
      <c r="H270" s="34"/>
      <c r="I270" s="34"/>
      <c r="J270" s="31" t="str">
        <f aca="false">IF(A270="","",ROUND(IF(Settings!$B$11="Per sq ft",N(E270)*Settings!$B$12,Settings!$B$13),0))</f>
        <v/>
      </c>
      <c r="K270" s="31" t="str">
        <f aca="false">IF(A270="","",N(G270)*Settings!$B$14)</f>
        <v/>
      </c>
      <c r="L270" s="31" t="str">
        <f aca="false">IF(A270="","",Settings!$B$15)</f>
        <v/>
      </c>
      <c r="M270" s="31" t="str">
        <f aca="false">IF(A270="","",IF(F270="Tenant",ROUND(J270*Settings!$B$16,0),0))</f>
        <v/>
      </c>
      <c r="N270" s="32" t="str">
        <f aca="false">IF(A270="","",SUM(J270:M270))</f>
        <v/>
      </c>
    </row>
    <row r="271" customFormat="false" ht="15" hidden="false" customHeight="true" outlineLevel="0" collapsed="false">
      <c r="A271" s="24"/>
      <c r="B271" s="24"/>
      <c r="C271" s="33"/>
      <c r="D271" s="24"/>
      <c r="E271" s="34"/>
      <c r="F271" s="24"/>
      <c r="G271" s="24"/>
      <c r="H271" s="34"/>
      <c r="I271" s="34"/>
      <c r="J271" s="31" t="str">
        <f aca="false">IF(A271="","",ROUND(IF(Settings!$B$11="Per sq ft",N(E271)*Settings!$B$12,Settings!$B$13),0))</f>
        <v/>
      </c>
      <c r="K271" s="31" t="str">
        <f aca="false">IF(A271="","",N(G271)*Settings!$B$14)</f>
        <v/>
      </c>
      <c r="L271" s="31" t="str">
        <f aca="false">IF(A271="","",Settings!$B$15)</f>
        <v/>
      </c>
      <c r="M271" s="31" t="str">
        <f aca="false">IF(A271="","",IF(F271="Tenant",ROUND(J271*Settings!$B$16,0),0))</f>
        <v/>
      </c>
      <c r="N271" s="32" t="str">
        <f aca="false">IF(A271="","",SUM(J271:M271))</f>
        <v/>
      </c>
    </row>
    <row r="272" customFormat="false" ht="15" hidden="false" customHeight="true" outlineLevel="0" collapsed="false">
      <c r="A272" s="24"/>
      <c r="B272" s="24"/>
      <c r="C272" s="33"/>
      <c r="D272" s="24"/>
      <c r="E272" s="34"/>
      <c r="F272" s="24"/>
      <c r="G272" s="24"/>
      <c r="H272" s="34"/>
      <c r="I272" s="34"/>
      <c r="J272" s="31" t="str">
        <f aca="false">IF(A272="","",ROUND(IF(Settings!$B$11="Per sq ft",N(E272)*Settings!$B$12,Settings!$B$13),0))</f>
        <v/>
      </c>
      <c r="K272" s="31" t="str">
        <f aca="false">IF(A272="","",N(G272)*Settings!$B$14)</f>
        <v/>
      </c>
      <c r="L272" s="31" t="str">
        <f aca="false">IF(A272="","",Settings!$B$15)</f>
        <v/>
      </c>
      <c r="M272" s="31" t="str">
        <f aca="false">IF(A272="","",IF(F272="Tenant",ROUND(J272*Settings!$B$16,0),0))</f>
        <v/>
      </c>
      <c r="N272" s="32" t="str">
        <f aca="false">IF(A272="","",SUM(J272:M272))</f>
        <v/>
      </c>
    </row>
    <row r="273" customFormat="false" ht="15" hidden="false" customHeight="true" outlineLevel="0" collapsed="false">
      <c r="A273" s="24"/>
      <c r="B273" s="24"/>
      <c r="C273" s="33"/>
      <c r="D273" s="24"/>
      <c r="E273" s="34"/>
      <c r="F273" s="24"/>
      <c r="G273" s="24"/>
      <c r="H273" s="34"/>
      <c r="I273" s="34"/>
      <c r="J273" s="31" t="str">
        <f aca="false">IF(A273="","",ROUND(IF(Settings!$B$11="Per sq ft",N(E273)*Settings!$B$12,Settings!$B$13),0))</f>
        <v/>
      </c>
      <c r="K273" s="31" t="str">
        <f aca="false">IF(A273="","",N(G273)*Settings!$B$14)</f>
        <v/>
      </c>
      <c r="L273" s="31" t="str">
        <f aca="false">IF(A273="","",Settings!$B$15)</f>
        <v/>
      </c>
      <c r="M273" s="31" t="str">
        <f aca="false">IF(A273="","",IF(F273="Tenant",ROUND(J273*Settings!$B$16,0),0))</f>
        <v/>
      </c>
      <c r="N273" s="32" t="str">
        <f aca="false">IF(A273="","",SUM(J273:M273))</f>
        <v/>
      </c>
    </row>
    <row r="274" customFormat="false" ht="15" hidden="false" customHeight="true" outlineLevel="0" collapsed="false">
      <c r="A274" s="24"/>
      <c r="B274" s="24"/>
      <c r="C274" s="33"/>
      <c r="D274" s="24"/>
      <c r="E274" s="34"/>
      <c r="F274" s="24"/>
      <c r="G274" s="24"/>
      <c r="H274" s="34"/>
      <c r="I274" s="34"/>
      <c r="J274" s="31" t="str">
        <f aca="false">IF(A274="","",ROUND(IF(Settings!$B$11="Per sq ft",N(E274)*Settings!$B$12,Settings!$B$13),0))</f>
        <v/>
      </c>
      <c r="K274" s="31" t="str">
        <f aca="false">IF(A274="","",N(G274)*Settings!$B$14)</f>
        <v/>
      </c>
      <c r="L274" s="31" t="str">
        <f aca="false">IF(A274="","",Settings!$B$15)</f>
        <v/>
      </c>
      <c r="M274" s="31" t="str">
        <f aca="false">IF(A274="","",IF(F274="Tenant",ROUND(J274*Settings!$B$16,0),0))</f>
        <v/>
      </c>
      <c r="N274" s="32" t="str">
        <f aca="false">IF(A274="","",SUM(J274:M274))</f>
        <v/>
      </c>
    </row>
    <row r="275" customFormat="false" ht="15" hidden="false" customHeight="true" outlineLevel="0" collapsed="false">
      <c r="A275" s="24"/>
      <c r="B275" s="24"/>
      <c r="C275" s="33"/>
      <c r="D275" s="24"/>
      <c r="E275" s="34"/>
      <c r="F275" s="24"/>
      <c r="G275" s="24"/>
      <c r="H275" s="34"/>
      <c r="I275" s="34"/>
      <c r="J275" s="31" t="str">
        <f aca="false">IF(A275="","",ROUND(IF(Settings!$B$11="Per sq ft",N(E275)*Settings!$B$12,Settings!$B$13),0))</f>
        <v/>
      </c>
      <c r="K275" s="31" t="str">
        <f aca="false">IF(A275="","",N(G275)*Settings!$B$14)</f>
        <v/>
      </c>
      <c r="L275" s="31" t="str">
        <f aca="false">IF(A275="","",Settings!$B$15)</f>
        <v/>
      </c>
      <c r="M275" s="31" t="str">
        <f aca="false">IF(A275="","",IF(F275="Tenant",ROUND(J275*Settings!$B$16,0),0))</f>
        <v/>
      </c>
      <c r="N275" s="32" t="str">
        <f aca="false">IF(A275="","",SUM(J275:M275))</f>
        <v/>
      </c>
    </row>
    <row r="276" customFormat="false" ht="15" hidden="false" customHeight="true" outlineLevel="0" collapsed="false">
      <c r="A276" s="24"/>
      <c r="B276" s="24"/>
      <c r="C276" s="33"/>
      <c r="D276" s="24"/>
      <c r="E276" s="34"/>
      <c r="F276" s="24"/>
      <c r="G276" s="24"/>
      <c r="H276" s="34"/>
      <c r="I276" s="34"/>
      <c r="J276" s="31" t="str">
        <f aca="false">IF(A276="","",ROUND(IF(Settings!$B$11="Per sq ft",N(E276)*Settings!$B$12,Settings!$B$13),0))</f>
        <v/>
      </c>
      <c r="K276" s="31" t="str">
        <f aca="false">IF(A276="","",N(G276)*Settings!$B$14)</f>
        <v/>
      </c>
      <c r="L276" s="31" t="str">
        <f aca="false">IF(A276="","",Settings!$B$15)</f>
        <v/>
      </c>
      <c r="M276" s="31" t="str">
        <f aca="false">IF(A276="","",IF(F276="Tenant",ROUND(J276*Settings!$B$16,0),0))</f>
        <v/>
      </c>
      <c r="N276" s="32" t="str">
        <f aca="false">IF(A276="","",SUM(J276:M276))</f>
        <v/>
      </c>
    </row>
    <row r="277" customFormat="false" ht="15" hidden="false" customHeight="true" outlineLevel="0" collapsed="false">
      <c r="A277" s="24"/>
      <c r="B277" s="24"/>
      <c r="C277" s="33"/>
      <c r="D277" s="24"/>
      <c r="E277" s="34"/>
      <c r="F277" s="24"/>
      <c r="G277" s="24"/>
      <c r="H277" s="34"/>
      <c r="I277" s="34"/>
      <c r="J277" s="31" t="str">
        <f aca="false">IF(A277="","",ROUND(IF(Settings!$B$11="Per sq ft",N(E277)*Settings!$B$12,Settings!$B$13),0))</f>
        <v/>
      </c>
      <c r="K277" s="31" t="str">
        <f aca="false">IF(A277="","",N(G277)*Settings!$B$14)</f>
        <v/>
      </c>
      <c r="L277" s="31" t="str">
        <f aca="false">IF(A277="","",Settings!$B$15)</f>
        <v/>
      </c>
      <c r="M277" s="31" t="str">
        <f aca="false">IF(A277="","",IF(F277="Tenant",ROUND(J277*Settings!$B$16,0),0))</f>
        <v/>
      </c>
      <c r="N277" s="32" t="str">
        <f aca="false">IF(A277="","",SUM(J277:M277))</f>
        <v/>
      </c>
    </row>
    <row r="278" customFormat="false" ht="15" hidden="false" customHeight="true" outlineLevel="0" collapsed="false">
      <c r="A278" s="24"/>
      <c r="B278" s="24"/>
      <c r="C278" s="33"/>
      <c r="D278" s="24"/>
      <c r="E278" s="34"/>
      <c r="F278" s="24"/>
      <c r="G278" s="24"/>
      <c r="H278" s="34"/>
      <c r="I278" s="34"/>
      <c r="J278" s="31" t="str">
        <f aca="false">IF(A278="","",ROUND(IF(Settings!$B$11="Per sq ft",N(E278)*Settings!$B$12,Settings!$B$13),0))</f>
        <v/>
      </c>
      <c r="K278" s="31" t="str">
        <f aca="false">IF(A278="","",N(G278)*Settings!$B$14)</f>
        <v/>
      </c>
      <c r="L278" s="31" t="str">
        <f aca="false">IF(A278="","",Settings!$B$15)</f>
        <v/>
      </c>
      <c r="M278" s="31" t="str">
        <f aca="false">IF(A278="","",IF(F278="Tenant",ROUND(J278*Settings!$B$16,0),0))</f>
        <v/>
      </c>
      <c r="N278" s="32" t="str">
        <f aca="false">IF(A278="","",SUM(J278:M278))</f>
        <v/>
      </c>
    </row>
    <row r="279" customFormat="false" ht="15" hidden="false" customHeight="true" outlineLevel="0" collapsed="false">
      <c r="A279" s="24"/>
      <c r="B279" s="24"/>
      <c r="C279" s="33"/>
      <c r="D279" s="24"/>
      <c r="E279" s="34"/>
      <c r="F279" s="24"/>
      <c r="G279" s="24"/>
      <c r="H279" s="34"/>
      <c r="I279" s="34"/>
      <c r="J279" s="31" t="str">
        <f aca="false">IF(A279="","",ROUND(IF(Settings!$B$11="Per sq ft",N(E279)*Settings!$B$12,Settings!$B$13),0))</f>
        <v/>
      </c>
      <c r="K279" s="31" t="str">
        <f aca="false">IF(A279="","",N(G279)*Settings!$B$14)</f>
        <v/>
      </c>
      <c r="L279" s="31" t="str">
        <f aca="false">IF(A279="","",Settings!$B$15)</f>
        <v/>
      </c>
      <c r="M279" s="31" t="str">
        <f aca="false">IF(A279="","",IF(F279="Tenant",ROUND(J279*Settings!$B$16,0),0))</f>
        <v/>
      </c>
      <c r="N279" s="32" t="str">
        <f aca="false">IF(A279="","",SUM(J279:M279))</f>
        <v/>
      </c>
    </row>
    <row r="280" customFormat="false" ht="15" hidden="false" customHeight="true" outlineLevel="0" collapsed="false">
      <c r="A280" s="24"/>
      <c r="B280" s="24"/>
      <c r="C280" s="33"/>
      <c r="D280" s="24"/>
      <c r="E280" s="34"/>
      <c r="F280" s="24"/>
      <c r="G280" s="24"/>
      <c r="H280" s="34"/>
      <c r="I280" s="34"/>
      <c r="J280" s="31" t="str">
        <f aca="false">IF(A280="","",ROUND(IF(Settings!$B$11="Per sq ft",N(E280)*Settings!$B$12,Settings!$B$13),0))</f>
        <v/>
      </c>
      <c r="K280" s="31" t="str">
        <f aca="false">IF(A280="","",N(G280)*Settings!$B$14)</f>
        <v/>
      </c>
      <c r="L280" s="31" t="str">
        <f aca="false">IF(A280="","",Settings!$B$15)</f>
        <v/>
      </c>
      <c r="M280" s="31" t="str">
        <f aca="false">IF(A280="","",IF(F280="Tenant",ROUND(J280*Settings!$B$16,0),0))</f>
        <v/>
      </c>
      <c r="N280" s="32" t="str">
        <f aca="false">IF(A280="","",SUM(J280:M280))</f>
        <v/>
      </c>
    </row>
    <row r="281" customFormat="false" ht="15" hidden="false" customHeight="true" outlineLevel="0" collapsed="false">
      <c r="A281" s="24"/>
      <c r="B281" s="24"/>
      <c r="C281" s="33"/>
      <c r="D281" s="24"/>
      <c r="E281" s="34"/>
      <c r="F281" s="24"/>
      <c r="G281" s="24"/>
      <c r="H281" s="34"/>
      <c r="I281" s="34"/>
      <c r="J281" s="31" t="str">
        <f aca="false">IF(A281="","",ROUND(IF(Settings!$B$11="Per sq ft",N(E281)*Settings!$B$12,Settings!$B$13),0))</f>
        <v/>
      </c>
      <c r="K281" s="31" t="str">
        <f aca="false">IF(A281="","",N(G281)*Settings!$B$14)</f>
        <v/>
      </c>
      <c r="L281" s="31" t="str">
        <f aca="false">IF(A281="","",Settings!$B$15)</f>
        <v/>
      </c>
      <c r="M281" s="31" t="str">
        <f aca="false">IF(A281="","",IF(F281="Tenant",ROUND(J281*Settings!$B$16,0),0))</f>
        <v/>
      </c>
      <c r="N281" s="32" t="str">
        <f aca="false">IF(A281="","",SUM(J281:M281))</f>
        <v/>
      </c>
    </row>
    <row r="282" customFormat="false" ht="15" hidden="false" customHeight="true" outlineLevel="0" collapsed="false">
      <c r="A282" s="24"/>
      <c r="B282" s="24"/>
      <c r="C282" s="33"/>
      <c r="D282" s="24"/>
      <c r="E282" s="34"/>
      <c r="F282" s="24"/>
      <c r="G282" s="24"/>
      <c r="H282" s="34"/>
      <c r="I282" s="34"/>
      <c r="J282" s="31" t="str">
        <f aca="false">IF(A282="","",ROUND(IF(Settings!$B$11="Per sq ft",N(E282)*Settings!$B$12,Settings!$B$13),0))</f>
        <v/>
      </c>
      <c r="K282" s="31" t="str">
        <f aca="false">IF(A282="","",N(G282)*Settings!$B$14)</f>
        <v/>
      </c>
      <c r="L282" s="31" t="str">
        <f aca="false">IF(A282="","",Settings!$B$15)</f>
        <v/>
      </c>
      <c r="M282" s="31" t="str">
        <f aca="false">IF(A282="","",IF(F282="Tenant",ROUND(J282*Settings!$B$16,0),0))</f>
        <v/>
      </c>
      <c r="N282" s="32" t="str">
        <f aca="false">IF(A282="","",SUM(J282:M282))</f>
        <v/>
      </c>
    </row>
    <row r="283" customFormat="false" ht="15" hidden="false" customHeight="true" outlineLevel="0" collapsed="false">
      <c r="A283" s="24"/>
      <c r="B283" s="24"/>
      <c r="C283" s="33"/>
      <c r="D283" s="24"/>
      <c r="E283" s="34"/>
      <c r="F283" s="24"/>
      <c r="G283" s="24"/>
      <c r="H283" s="34"/>
      <c r="I283" s="34"/>
      <c r="J283" s="31" t="str">
        <f aca="false">IF(A283="","",ROUND(IF(Settings!$B$11="Per sq ft",N(E283)*Settings!$B$12,Settings!$B$13),0))</f>
        <v/>
      </c>
      <c r="K283" s="31" t="str">
        <f aca="false">IF(A283="","",N(G283)*Settings!$B$14)</f>
        <v/>
      </c>
      <c r="L283" s="31" t="str">
        <f aca="false">IF(A283="","",Settings!$B$15)</f>
        <v/>
      </c>
      <c r="M283" s="31" t="str">
        <f aca="false">IF(A283="","",IF(F283="Tenant",ROUND(J283*Settings!$B$16,0),0))</f>
        <v/>
      </c>
      <c r="N283" s="32" t="str">
        <f aca="false">IF(A283="","",SUM(J283:M283))</f>
        <v/>
      </c>
    </row>
    <row r="284" customFormat="false" ht="15" hidden="false" customHeight="true" outlineLevel="0" collapsed="false">
      <c r="A284" s="24"/>
      <c r="B284" s="24"/>
      <c r="C284" s="33"/>
      <c r="D284" s="24"/>
      <c r="E284" s="34"/>
      <c r="F284" s="24"/>
      <c r="G284" s="24"/>
      <c r="H284" s="34"/>
      <c r="I284" s="34"/>
      <c r="J284" s="31" t="str">
        <f aca="false">IF(A284="","",ROUND(IF(Settings!$B$11="Per sq ft",N(E284)*Settings!$B$12,Settings!$B$13),0))</f>
        <v/>
      </c>
      <c r="K284" s="31" t="str">
        <f aca="false">IF(A284="","",N(G284)*Settings!$B$14)</f>
        <v/>
      </c>
      <c r="L284" s="31" t="str">
        <f aca="false">IF(A284="","",Settings!$B$15)</f>
        <v/>
      </c>
      <c r="M284" s="31" t="str">
        <f aca="false">IF(A284="","",IF(F284="Tenant",ROUND(J284*Settings!$B$16,0),0))</f>
        <v/>
      </c>
      <c r="N284" s="32" t="str">
        <f aca="false">IF(A284="","",SUM(J284:M284))</f>
        <v/>
      </c>
    </row>
    <row r="285" customFormat="false" ht="15" hidden="false" customHeight="true" outlineLevel="0" collapsed="false">
      <c r="A285" s="24"/>
      <c r="B285" s="24"/>
      <c r="C285" s="33"/>
      <c r="D285" s="24"/>
      <c r="E285" s="34"/>
      <c r="F285" s="24"/>
      <c r="G285" s="24"/>
      <c r="H285" s="34"/>
      <c r="I285" s="34"/>
      <c r="J285" s="31" t="str">
        <f aca="false">IF(A285="","",ROUND(IF(Settings!$B$11="Per sq ft",N(E285)*Settings!$B$12,Settings!$B$13),0))</f>
        <v/>
      </c>
      <c r="K285" s="31" t="str">
        <f aca="false">IF(A285="","",N(G285)*Settings!$B$14)</f>
        <v/>
      </c>
      <c r="L285" s="31" t="str">
        <f aca="false">IF(A285="","",Settings!$B$15)</f>
        <v/>
      </c>
      <c r="M285" s="31" t="str">
        <f aca="false">IF(A285="","",IF(F285="Tenant",ROUND(J285*Settings!$B$16,0),0))</f>
        <v/>
      </c>
      <c r="N285" s="32" t="str">
        <f aca="false">IF(A285="","",SUM(J285:M285))</f>
        <v/>
      </c>
    </row>
    <row r="286" customFormat="false" ht="15" hidden="false" customHeight="true" outlineLevel="0" collapsed="false">
      <c r="A286" s="24"/>
      <c r="B286" s="24"/>
      <c r="C286" s="33"/>
      <c r="D286" s="24"/>
      <c r="E286" s="34"/>
      <c r="F286" s="24"/>
      <c r="G286" s="24"/>
      <c r="H286" s="34"/>
      <c r="I286" s="34"/>
      <c r="J286" s="31" t="str">
        <f aca="false">IF(A286="","",ROUND(IF(Settings!$B$11="Per sq ft",N(E286)*Settings!$B$12,Settings!$B$13),0))</f>
        <v/>
      </c>
      <c r="K286" s="31" t="str">
        <f aca="false">IF(A286="","",N(G286)*Settings!$B$14)</f>
        <v/>
      </c>
      <c r="L286" s="31" t="str">
        <f aca="false">IF(A286="","",Settings!$B$15)</f>
        <v/>
      </c>
      <c r="M286" s="31" t="str">
        <f aca="false">IF(A286="","",IF(F286="Tenant",ROUND(J286*Settings!$B$16,0),0))</f>
        <v/>
      </c>
      <c r="N286" s="32" t="str">
        <f aca="false">IF(A286="","",SUM(J286:M286))</f>
        <v/>
      </c>
    </row>
    <row r="287" customFormat="false" ht="15" hidden="false" customHeight="true" outlineLevel="0" collapsed="false">
      <c r="A287" s="24"/>
      <c r="B287" s="24"/>
      <c r="C287" s="33"/>
      <c r="D287" s="24"/>
      <c r="E287" s="34"/>
      <c r="F287" s="24"/>
      <c r="G287" s="24"/>
      <c r="H287" s="34"/>
      <c r="I287" s="34"/>
      <c r="J287" s="31" t="str">
        <f aca="false">IF(A287="","",ROUND(IF(Settings!$B$11="Per sq ft",N(E287)*Settings!$B$12,Settings!$B$13),0))</f>
        <v/>
      </c>
      <c r="K287" s="31" t="str">
        <f aca="false">IF(A287="","",N(G287)*Settings!$B$14)</f>
        <v/>
      </c>
      <c r="L287" s="31" t="str">
        <f aca="false">IF(A287="","",Settings!$B$15)</f>
        <v/>
      </c>
      <c r="M287" s="31" t="str">
        <f aca="false">IF(A287="","",IF(F287="Tenant",ROUND(J287*Settings!$B$16,0),0))</f>
        <v/>
      </c>
      <c r="N287" s="32" t="str">
        <f aca="false">IF(A287="","",SUM(J287:M287))</f>
        <v/>
      </c>
    </row>
    <row r="288" customFormat="false" ht="15" hidden="false" customHeight="true" outlineLevel="0" collapsed="false">
      <c r="A288" s="24"/>
      <c r="B288" s="24"/>
      <c r="C288" s="33"/>
      <c r="D288" s="24"/>
      <c r="E288" s="34"/>
      <c r="F288" s="24"/>
      <c r="G288" s="24"/>
      <c r="H288" s="34"/>
      <c r="I288" s="34"/>
      <c r="J288" s="31" t="str">
        <f aca="false">IF(A288="","",ROUND(IF(Settings!$B$11="Per sq ft",N(E288)*Settings!$B$12,Settings!$B$13),0))</f>
        <v/>
      </c>
      <c r="K288" s="31" t="str">
        <f aca="false">IF(A288="","",N(G288)*Settings!$B$14)</f>
        <v/>
      </c>
      <c r="L288" s="31" t="str">
        <f aca="false">IF(A288="","",Settings!$B$15)</f>
        <v/>
      </c>
      <c r="M288" s="31" t="str">
        <f aca="false">IF(A288="","",IF(F288="Tenant",ROUND(J288*Settings!$B$16,0),0))</f>
        <v/>
      </c>
      <c r="N288" s="32" t="str">
        <f aca="false">IF(A288="","",SUM(J288:M288))</f>
        <v/>
      </c>
    </row>
    <row r="289" customFormat="false" ht="15" hidden="false" customHeight="true" outlineLevel="0" collapsed="false">
      <c r="A289" s="24"/>
      <c r="B289" s="24"/>
      <c r="C289" s="33"/>
      <c r="D289" s="24"/>
      <c r="E289" s="34"/>
      <c r="F289" s="24"/>
      <c r="G289" s="24"/>
      <c r="H289" s="34"/>
      <c r="I289" s="34"/>
      <c r="J289" s="31" t="str">
        <f aca="false">IF(A289="","",ROUND(IF(Settings!$B$11="Per sq ft",N(E289)*Settings!$B$12,Settings!$B$13),0))</f>
        <v/>
      </c>
      <c r="K289" s="31" t="str">
        <f aca="false">IF(A289="","",N(G289)*Settings!$B$14)</f>
        <v/>
      </c>
      <c r="L289" s="31" t="str">
        <f aca="false">IF(A289="","",Settings!$B$15)</f>
        <v/>
      </c>
      <c r="M289" s="31" t="str">
        <f aca="false">IF(A289="","",IF(F289="Tenant",ROUND(J289*Settings!$B$16,0),0))</f>
        <v/>
      </c>
      <c r="N289" s="32" t="str">
        <f aca="false">IF(A289="","",SUM(J289:M289))</f>
        <v/>
      </c>
    </row>
    <row r="290" customFormat="false" ht="15" hidden="false" customHeight="true" outlineLevel="0" collapsed="false">
      <c r="A290" s="24"/>
      <c r="B290" s="24"/>
      <c r="C290" s="33"/>
      <c r="D290" s="24"/>
      <c r="E290" s="34"/>
      <c r="F290" s="24"/>
      <c r="G290" s="24"/>
      <c r="H290" s="34"/>
      <c r="I290" s="34"/>
      <c r="J290" s="31" t="str">
        <f aca="false">IF(A290="","",ROUND(IF(Settings!$B$11="Per sq ft",N(E290)*Settings!$B$12,Settings!$B$13),0))</f>
        <v/>
      </c>
      <c r="K290" s="31" t="str">
        <f aca="false">IF(A290="","",N(G290)*Settings!$B$14)</f>
        <v/>
      </c>
      <c r="L290" s="31" t="str">
        <f aca="false">IF(A290="","",Settings!$B$15)</f>
        <v/>
      </c>
      <c r="M290" s="31" t="str">
        <f aca="false">IF(A290="","",IF(F290="Tenant",ROUND(J290*Settings!$B$16,0),0))</f>
        <v/>
      </c>
      <c r="N290" s="32" t="str">
        <f aca="false">IF(A290="","",SUM(J290:M290))</f>
        <v/>
      </c>
    </row>
    <row r="291" customFormat="false" ht="15" hidden="false" customHeight="true" outlineLevel="0" collapsed="false">
      <c r="A291" s="24"/>
      <c r="B291" s="24"/>
      <c r="C291" s="33"/>
      <c r="D291" s="24"/>
      <c r="E291" s="34"/>
      <c r="F291" s="24"/>
      <c r="G291" s="24"/>
      <c r="H291" s="34"/>
      <c r="I291" s="34"/>
      <c r="J291" s="31" t="str">
        <f aca="false">IF(A291="","",ROUND(IF(Settings!$B$11="Per sq ft",N(E291)*Settings!$B$12,Settings!$B$13),0))</f>
        <v/>
      </c>
      <c r="K291" s="31" t="str">
        <f aca="false">IF(A291="","",N(G291)*Settings!$B$14)</f>
        <v/>
      </c>
      <c r="L291" s="31" t="str">
        <f aca="false">IF(A291="","",Settings!$B$15)</f>
        <v/>
      </c>
      <c r="M291" s="31" t="str">
        <f aca="false">IF(A291="","",IF(F291="Tenant",ROUND(J291*Settings!$B$16,0),0))</f>
        <v/>
      </c>
      <c r="N291" s="32" t="str">
        <f aca="false">IF(A291="","",SUM(J291:M291))</f>
        <v/>
      </c>
    </row>
    <row r="292" customFormat="false" ht="15" hidden="false" customHeight="true" outlineLevel="0" collapsed="false">
      <c r="A292" s="24"/>
      <c r="B292" s="24"/>
      <c r="C292" s="33"/>
      <c r="D292" s="24"/>
      <c r="E292" s="34"/>
      <c r="F292" s="24"/>
      <c r="G292" s="24"/>
      <c r="H292" s="34"/>
      <c r="I292" s="34"/>
      <c r="J292" s="31" t="str">
        <f aca="false">IF(A292="","",ROUND(IF(Settings!$B$11="Per sq ft",N(E292)*Settings!$B$12,Settings!$B$13),0))</f>
        <v/>
      </c>
      <c r="K292" s="31" t="str">
        <f aca="false">IF(A292="","",N(G292)*Settings!$B$14)</f>
        <v/>
      </c>
      <c r="L292" s="31" t="str">
        <f aca="false">IF(A292="","",Settings!$B$15)</f>
        <v/>
      </c>
      <c r="M292" s="31" t="str">
        <f aca="false">IF(A292="","",IF(F292="Tenant",ROUND(J292*Settings!$B$16,0),0))</f>
        <v/>
      </c>
      <c r="N292" s="32" t="str">
        <f aca="false">IF(A292="","",SUM(J292:M292))</f>
        <v/>
      </c>
    </row>
    <row r="293" customFormat="false" ht="15" hidden="false" customHeight="true" outlineLevel="0" collapsed="false">
      <c r="A293" s="24"/>
      <c r="B293" s="24"/>
      <c r="C293" s="33"/>
      <c r="D293" s="24"/>
      <c r="E293" s="34"/>
      <c r="F293" s="24"/>
      <c r="G293" s="24"/>
      <c r="H293" s="34"/>
      <c r="I293" s="34"/>
      <c r="J293" s="31" t="str">
        <f aca="false">IF(A293="","",ROUND(IF(Settings!$B$11="Per sq ft",N(E293)*Settings!$B$12,Settings!$B$13),0))</f>
        <v/>
      </c>
      <c r="K293" s="31" t="str">
        <f aca="false">IF(A293="","",N(G293)*Settings!$B$14)</f>
        <v/>
      </c>
      <c r="L293" s="31" t="str">
        <f aca="false">IF(A293="","",Settings!$B$15)</f>
        <v/>
      </c>
      <c r="M293" s="31" t="str">
        <f aca="false">IF(A293="","",IF(F293="Tenant",ROUND(J293*Settings!$B$16,0),0))</f>
        <v/>
      </c>
      <c r="N293" s="32" t="str">
        <f aca="false">IF(A293="","",SUM(J293:M293))</f>
        <v/>
      </c>
    </row>
    <row r="294" customFormat="false" ht="15" hidden="false" customHeight="true" outlineLevel="0" collapsed="false">
      <c r="A294" s="24"/>
      <c r="B294" s="24"/>
      <c r="C294" s="33"/>
      <c r="D294" s="24"/>
      <c r="E294" s="34"/>
      <c r="F294" s="24"/>
      <c r="G294" s="24"/>
      <c r="H294" s="34"/>
      <c r="I294" s="34"/>
      <c r="J294" s="31" t="str">
        <f aca="false">IF(A294="","",ROUND(IF(Settings!$B$11="Per sq ft",N(E294)*Settings!$B$12,Settings!$B$13),0))</f>
        <v/>
      </c>
      <c r="K294" s="31" t="str">
        <f aca="false">IF(A294="","",N(G294)*Settings!$B$14)</f>
        <v/>
      </c>
      <c r="L294" s="31" t="str">
        <f aca="false">IF(A294="","",Settings!$B$15)</f>
        <v/>
      </c>
      <c r="M294" s="31" t="str">
        <f aca="false">IF(A294="","",IF(F294="Tenant",ROUND(J294*Settings!$B$16,0),0))</f>
        <v/>
      </c>
      <c r="N294" s="32" t="str">
        <f aca="false">IF(A294="","",SUM(J294:M294))</f>
        <v/>
      </c>
    </row>
    <row r="295" customFormat="false" ht="15" hidden="false" customHeight="true" outlineLevel="0" collapsed="false">
      <c r="A295" s="24"/>
      <c r="B295" s="24"/>
      <c r="C295" s="33"/>
      <c r="D295" s="24"/>
      <c r="E295" s="34"/>
      <c r="F295" s="24"/>
      <c r="G295" s="24"/>
      <c r="H295" s="34"/>
      <c r="I295" s="34"/>
      <c r="J295" s="31" t="str">
        <f aca="false">IF(A295="","",ROUND(IF(Settings!$B$11="Per sq ft",N(E295)*Settings!$B$12,Settings!$B$13),0))</f>
        <v/>
      </c>
      <c r="K295" s="31" t="str">
        <f aca="false">IF(A295="","",N(G295)*Settings!$B$14)</f>
        <v/>
      </c>
      <c r="L295" s="31" t="str">
        <f aca="false">IF(A295="","",Settings!$B$15)</f>
        <v/>
      </c>
      <c r="M295" s="31" t="str">
        <f aca="false">IF(A295="","",IF(F295="Tenant",ROUND(J295*Settings!$B$16,0),0))</f>
        <v/>
      </c>
      <c r="N295" s="32" t="str">
        <f aca="false">IF(A295="","",SUM(J295:M295))</f>
        <v/>
      </c>
    </row>
    <row r="296" customFormat="false" ht="15" hidden="false" customHeight="true" outlineLevel="0" collapsed="false">
      <c r="A296" s="24"/>
      <c r="B296" s="24"/>
      <c r="C296" s="33"/>
      <c r="D296" s="24"/>
      <c r="E296" s="34"/>
      <c r="F296" s="24"/>
      <c r="G296" s="24"/>
      <c r="H296" s="34"/>
      <c r="I296" s="34"/>
      <c r="J296" s="31" t="str">
        <f aca="false">IF(A296="","",ROUND(IF(Settings!$B$11="Per sq ft",N(E296)*Settings!$B$12,Settings!$B$13),0))</f>
        <v/>
      </c>
      <c r="K296" s="31" t="str">
        <f aca="false">IF(A296="","",N(G296)*Settings!$B$14)</f>
        <v/>
      </c>
      <c r="L296" s="31" t="str">
        <f aca="false">IF(A296="","",Settings!$B$15)</f>
        <v/>
      </c>
      <c r="M296" s="31" t="str">
        <f aca="false">IF(A296="","",IF(F296="Tenant",ROUND(J296*Settings!$B$16,0),0))</f>
        <v/>
      </c>
      <c r="N296" s="32" t="str">
        <f aca="false">IF(A296="","",SUM(J296:M296))</f>
        <v/>
      </c>
    </row>
    <row r="297" customFormat="false" ht="15" hidden="false" customHeight="true" outlineLevel="0" collapsed="false">
      <c r="A297" s="24"/>
      <c r="B297" s="24"/>
      <c r="C297" s="33"/>
      <c r="D297" s="24"/>
      <c r="E297" s="34"/>
      <c r="F297" s="24"/>
      <c r="G297" s="24"/>
      <c r="H297" s="34"/>
      <c r="I297" s="34"/>
      <c r="J297" s="31" t="str">
        <f aca="false">IF(A297="","",ROUND(IF(Settings!$B$11="Per sq ft",N(E297)*Settings!$B$12,Settings!$B$13),0))</f>
        <v/>
      </c>
      <c r="K297" s="31" t="str">
        <f aca="false">IF(A297="","",N(G297)*Settings!$B$14)</f>
        <v/>
      </c>
      <c r="L297" s="31" t="str">
        <f aca="false">IF(A297="","",Settings!$B$15)</f>
        <v/>
      </c>
      <c r="M297" s="31" t="str">
        <f aca="false">IF(A297="","",IF(F297="Tenant",ROUND(J297*Settings!$B$16,0),0))</f>
        <v/>
      </c>
      <c r="N297" s="32" t="str">
        <f aca="false">IF(A297="","",SUM(J297:M297))</f>
        <v/>
      </c>
    </row>
    <row r="298" customFormat="false" ht="15" hidden="false" customHeight="true" outlineLevel="0" collapsed="false">
      <c r="A298" s="24"/>
      <c r="B298" s="24"/>
      <c r="C298" s="33"/>
      <c r="D298" s="24"/>
      <c r="E298" s="34"/>
      <c r="F298" s="24"/>
      <c r="G298" s="24"/>
      <c r="H298" s="34"/>
      <c r="I298" s="34"/>
      <c r="J298" s="31" t="str">
        <f aca="false">IF(A298="","",ROUND(IF(Settings!$B$11="Per sq ft",N(E298)*Settings!$B$12,Settings!$B$13),0))</f>
        <v/>
      </c>
      <c r="K298" s="31" t="str">
        <f aca="false">IF(A298="","",N(G298)*Settings!$B$14)</f>
        <v/>
      </c>
      <c r="L298" s="31" t="str">
        <f aca="false">IF(A298="","",Settings!$B$15)</f>
        <v/>
      </c>
      <c r="M298" s="31" t="str">
        <f aca="false">IF(A298="","",IF(F298="Tenant",ROUND(J298*Settings!$B$16,0),0))</f>
        <v/>
      </c>
      <c r="N298" s="32" t="str">
        <f aca="false">IF(A298="","",SUM(J298:M298))</f>
        <v/>
      </c>
    </row>
    <row r="299" customFormat="false" ht="15" hidden="false" customHeight="true" outlineLevel="0" collapsed="false">
      <c r="A299" s="24"/>
      <c r="B299" s="24"/>
      <c r="C299" s="33"/>
      <c r="D299" s="24"/>
      <c r="E299" s="34"/>
      <c r="F299" s="24"/>
      <c r="G299" s="24"/>
      <c r="H299" s="34"/>
      <c r="I299" s="34"/>
      <c r="J299" s="31" t="str">
        <f aca="false">IF(A299="","",ROUND(IF(Settings!$B$11="Per sq ft",N(E299)*Settings!$B$12,Settings!$B$13),0))</f>
        <v/>
      </c>
      <c r="K299" s="31" t="str">
        <f aca="false">IF(A299="","",N(G299)*Settings!$B$14)</f>
        <v/>
      </c>
      <c r="L299" s="31" t="str">
        <f aca="false">IF(A299="","",Settings!$B$15)</f>
        <v/>
      </c>
      <c r="M299" s="31" t="str">
        <f aca="false">IF(A299="","",IF(F299="Tenant",ROUND(J299*Settings!$B$16,0),0))</f>
        <v/>
      </c>
      <c r="N299" s="32" t="str">
        <f aca="false">IF(A299="","",SUM(J299:M299))</f>
        <v/>
      </c>
    </row>
    <row r="300" customFormat="false" ht="15" hidden="false" customHeight="true" outlineLevel="0" collapsed="false">
      <c r="A300" s="24"/>
      <c r="B300" s="24"/>
      <c r="C300" s="33"/>
      <c r="D300" s="24"/>
      <c r="E300" s="34"/>
      <c r="F300" s="24"/>
      <c r="G300" s="24"/>
      <c r="H300" s="34"/>
      <c r="I300" s="34"/>
      <c r="J300" s="31" t="str">
        <f aca="false">IF(A300="","",ROUND(IF(Settings!$B$11="Per sq ft",N(E300)*Settings!$B$12,Settings!$B$13),0))</f>
        <v/>
      </c>
      <c r="K300" s="31" t="str">
        <f aca="false">IF(A300="","",N(G300)*Settings!$B$14)</f>
        <v/>
      </c>
      <c r="L300" s="31" t="str">
        <f aca="false">IF(A300="","",Settings!$B$15)</f>
        <v/>
      </c>
      <c r="M300" s="31" t="str">
        <f aca="false">IF(A300="","",IF(F300="Tenant",ROUND(J300*Settings!$B$16,0),0))</f>
        <v/>
      </c>
      <c r="N300" s="32" t="str">
        <f aca="false">IF(A300="","",SUM(J300:M300))</f>
        <v/>
      </c>
    </row>
    <row r="301" customFormat="false" ht="15" hidden="false" customHeight="true" outlineLevel="0" collapsed="false">
      <c r="A301" s="24"/>
      <c r="B301" s="24"/>
      <c r="C301" s="33"/>
      <c r="D301" s="24"/>
      <c r="E301" s="34"/>
      <c r="F301" s="24"/>
      <c r="G301" s="24"/>
      <c r="H301" s="34"/>
      <c r="I301" s="34"/>
      <c r="J301" s="31" t="str">
        <f aca="false">IF(A301="","",ROUND(IF(Settings!$B$11="Per sq ft",N(E301)*Settings!$B$12,Settings!$B$13),0))</f>
        <v/>
      </c>
      <c r="K301" s="31" t="str">
        <f aca="false">IF(A301="","",N(G301)*Settings!$B$14)</f>
        <v/>
      </c>
      <c r="L301" s="31" t="str">
        <f aca="false">IF(A301="","",Settings!$B$15)</f>
        <v/>
      </c>
      <c r="M301" s="31" t="str">
        <f aca="false">IF(A301="","",IF(F301="Tenant",ROUND(J301*Settings!$B$16,0),0))</f>
        <v/>
      </c>
      <c r="N301" s="32" t="str">
        <f aca="false">IF(A301="","",SUM(J301:M301))</f>
        <v/>
      </c>
    </row>
    <row r="302" customFormat="false" ht="15" hidden="false" customHeight="true" outlineLevel="0" collapsed="false">
      <c r="A302" s="24"/>
      <c r="B302" s="24"/>
      <c r="C302" s="33"/>
      <c r="D302" s="24"/>
      <c r="E302" s="34"/>
      <c r="F302" s="24"/>
      <c r="G302" s="24"/>
      <c r="H302" s="34"/>
      <c r="I302" s="34"/>
      <c r="J302" s="31" t="str">
        <f aca="false">IF(A302="","",ROUND(IF(Settings!$B$11="Per sq ft",N(E302)*Settings!$B$12,Settings!$B$13),0))</f>
        <v/>
      </c>
      <c r="K302" s="31" t="str">
        <f aca="false">IF(A302="","",N(G302)*Settings!$B$14)</f>
        <v/>
      </c>
      <c r="L302" s="31" t="str">
        <f aca="false">IF(A302="","",Settings!$B$15)</f>
        <v/>
      </c>
      <c r="M302" s="31" t="str">
        <f aca="false">IF(A302="","",IF(F302="Tenant",ROUND(J302*Settings!$B$16,0),0))</f>
        <v/>
      </c>
      <c r="N302" s="32" t="str">
        <f aca="false">IF(A302="","",SUM(J302:M302))</f>
        <v/>
      </c>
    </row>
    <row r="303" customFormat="false" ht="15" hidden="false" customHeight="true" outlineLevel="0" collapsed="false">
      <c r="A303" s="24"/>
      <c r="B303" s="24"/>
      <c r="C303" s="33"/>
      <c r="D303" s="24"/>
      <c r="E303" s="34"/>
      <c r="F303" s="24"/>
      <c r="G303" s="24"/>
      <c r="H303" s="34"/>
      <c r="I303" s="34"/>
      <c r="J303" s="31" t="str">
        <f aca="false">IF(A303="","",ROUND(IF(Settings!$B$11="Per sq ft",N(E303)*Settings!$B$12,Settings!$B$13),0))</f>
        <v/>
      </c>
      <c r="K303" s="31" t="str">
        <f aca="false">IF(A303="","",N(G303)*Settings!$B$14)</f>
        <v/>
      </c>
      <c r="L303" s="31" t="str">
        <f aca="false">IF(A303="","",Settings!$B$15)</f>
        <v/>
      </c>
      <c r="M303" s="31" t="str">
        <f aca="false">IF(A303="","",IF(F303="Tenant",ROUND(J303*Settings!$B$16,0),0))</f>
        <v/>
      </c>
      <c r="N303" s="32" t="str">
        <f aca="false">IF(A303="","",SUM(J303:M303))</f>
        <v/>
      </c>
    </row>
    <row r="304" customFormat="false" ht="15" hidden="false" customHeight="true" outlineLevel="0" collapsed="false">
      <c r="A304" s="24"/>
      <c r="B304" s="24"/>
      <c r="C304" s="33"/>
      <c r="D304" s="24"/>
      <c r="E304" s="34"/>
      <c r="F304" s="24"/>
      <c r="G304" s="24"/>
      <c r="H304" s="34"/>
      <c r="I304" s="34"/>
      <c r="J304" s="31" t="str">
        <f aca="false">IF(A304="","",ROUND(IF(Settings!$B$11="Per sq ft",N(E304)*Settings!$B$12,Settings!$B$13),0))</f>
        <v/>
      </c>
      <c r="K304" s="31" t="str">
        <f aca="false">IF(A304="","",N(G304)*Settings!$B$14)</f>
        <v/>
      </c>
      <c r="L304" s="31" t="str">
        <f aca="false">IF(A304="","",Settings!$B$15)</f>
        <v/>
      </c>
      <c r="M304" s="31" t="str">
        <f aca="false">IF(A304="","",IF(F304="Tenant",ROUND(J304*Settings!$B$16,0),0))</f>
        <v/>
      </c>
      <c r="N304" s="32" t="str">
        <f aca="false">IF(A304="","",SUM(J304:M304))</f>
        <v/>
      </c>
    </row>
    <row r="306" customFormat="false" ht="15" hidden="false" customHeight="true" outlineLevel="0" collapsed="false">
      <c r="A306" s="3" t="s">
        <v>220</v>
      </c>
    </row>
  </sheetData>
  <dataValidations count="1">
    <dataValidation allowBlank="true" errorStyle="stop" operator="between" showDropDown="false" showErrorMessage="false" showInputMessage="false" sqref="F5:F304" type="list">
      <formula1>"Owner,Tenant,Vacant"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H20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0"/>
    <col collapsed="false" customWidth="true" hidden="false" outlineLevel="0" max="3" min="3" style="1" width="8"/>
    <col collapsed="false" customWidth="true" hidden="false" outlineLevel="0" max="4" min="4" style="1" width="22"/>
    <col collapsed="false" customWidth="true" hidden="false" outlineLevel="0" max="5" min="5" style="1" width="12"/>
    <col collapsed="false" customWidth="true" hidden="false" outlineLevel="0" max="6" min="6" style="1" width="10"/>
    <col collapsed="false" customWidth="true" hidden="false" outlineLevel="0" max="8" min="7" style="1" width="22"/>
  </cols>
  <sheetData>
    <row r="1" customFormat="false" ht="21.75" hidden="false" customHeight="true" outlineLevel="0" collapsed="false">
      <c r="A1" s="13" t="s">
        <v>221</v>
      </c>
      <c r="H1" s="14" t="s">
        <v>54</v>
      </c>
    </row>
    <row r="2" customFormat="false" ht="15" hidden="false" customHeight="true" outlineLevel="0" collapsed="false">
      <c r="A2" s="3" t="s">
        <v>222</v>
      </c>
    </row>
    <row r="4" customFormat="false" ht="33.75" hidden="false" customHeight="true" outlineLevel="0" collapsed="false">
      <c r="A4" s="28" t="s">
        <v>223</v>
      </c>
      <c r="B4" s="29" t="s">
        <v>224</v>
      </c>
      <c r="C4" s="29" t="s">
        <v>108</v>
      </c>
      <c r="D4" s="29" t="s">
        <v>109</v>
      </c>
      <c r="E4" s="29" t="s">
        <v>225</v>
      </c>
      <c r="F4" s="29" t="s">
        <v>226</v>
      </c>
      <c r="G4" s="29" t="s">
        <v>227</v>
      </c>
      <c r="H4" s="29" t="s">
        <v>228</v>
      </c>
    </row>
    <row r="5" customFormat="false" ht="15" hidden="false" customHeight="true" outlineLevel="0" collapsed="false">
      <c r="A5" s="35" t="n">
        <v>46115</v>
      </c>
      <c r="B5" s="36" t="str">
        <f aca="false">IF(A5="","","R-"&amp;TEXT(ROW()-4,"0000"))</f>
        <v>R-0001</v>
      </c>
      <c r="C5" s="18" t="s">
        <v>147</v>
      </c>
      <c r="D5" s="37" t="str">
        <f aca="false">IF(C5="","",IFERROR(INDEX(Members!$B$5:$B$304,MATCH(C5,Members!$A$5:$A$304,0)),"Unknown flat"))</f>
        <v>Pradeep Jain</v>
      </c>
      <c r="E5" s="22" t="n">
        <v>4850</v>
      </c>
      <c r="F5" s="18" t="s">
        <v>229</v>
      </c>
      <c r="G5" s="30" t="s">
        <v>230</v>
      </c>
      <c r="H5" s="24"/>
    </row>
    <row r="6" customFormat="false" ht="15" hidden="false" customHeight="true" outlineLevel="0" collapsed="false">
      <c r="A6" s="35" t="n">
        <v>46115</v>
      </c>
      <c r="B6" s="36" t="str">
        <f aca="false">IF(A6="","","R-"&amp;TEXT(ROW()-4,"0000"))</f>
        <v>R-0002</v>
      </c>
      <c r="C6" s="18" t="s">
        <v>167</v>
      </c>
      <c r="D6" s="37" t="str">
        <f aca="false">IF(C6="","",IFERROR(INDEX(Members!$B$5:$B$304,MATCH(C6,Members!$A$5:$A$304,0)),"Unknown flat"))</f>
        <v>Shalini Shukla</v>
      </c>
      <c r="E6" s="22" t="n">
        <v>5750</v>
      </c>
      <c r="F6" s="18" t="s">
        <v>231</v>
      </c>
      <c r="G6" s="30" t="s">
        <v>232</v>
      </c>
      <c r="H6" s="24"/>
    </row>
    <row r="7" customFormat="false" ht="15" hidden="false" customHeight="true" outlineLevel="0" collapsed="false">
      <c r="A7" s="35" t="n">
        <v>46115</v>
      </c>
      <c r="B7" s="36" t="str">
        <f aca="false">IF(A7="","","R-"&amp;TEXT(ROW()-4,"0000"))</f>
        <v>R-0003</v>
      </c>
      <c r="C7" s="18" t="s">
        <v>191</v>
      </c>
      <c r="D7" s="37" t="str">
        <f aca="false">IF(C7="","",IFERROR(INDEX(Members!$B$5:$B$304,MATCH(C7,Members!$A$5:$A$304,0)),"Unknown flat"))</f>
        <v>Swati Gupta</v>
      </c>
      <c r="E7" s="22" t="n">
        <v>4345</v>
      </c>
      <c r="F7" s="18" t="s">
        <v>231</v>
      </c>
      <c r="G7" s="30" t="s">
        <v>233</v>
      </c>
      <c r="H7" s="24"/>
    </row>
    <row r="8" customFormat="false" ht="15" hidden="false" customHeight="true" outlineLevel="0" collapsed="false">
      <c r="A8" s="35" t="n">
        <v>46115</v>
      </c>
      <c r="B8" s="36" t="str">
        <f aca="false">IF(A8="","","R-"&amp;TEXT(ROW()-4,"0000"))</f>
        <v>R-0004</v>
      </c>
      <c r="C8" s="18" t="s">
        <v>195</v>
      </c>
      <c r="D8" s="37" t="str">
        <f aca="false">IF(C8="","",IFERROR(INDEX(Members!$B$5:$B$304,MATCH(C8,Members!$A$5:$A$304,0)),"Unknown flat"))</f>
        <v>Arvind Jain</v>
      </c>
      <c r="E8" s="22" t="n">
        <v>4850</v>
      </c>
      <c r="F8" s="18" t="s">
        <v>229</v>
      </c>
      <c r="G8" s="30" t="s">
        <v>234</v>
      </c>
      <c r="H8" s="24"/>
    </row>
    <row r="9" customFormat="false" ht="15" hidden="false" customHeight="true" outlineLevel="0" collapsed="false">
      <c r="A9" s="35" t="n">
        <v>46115</v>
      </c>
      <c r="B9" s="36" t="str">
        <f aca="false">IF(A9="","","R-"&amp;TEXT(ROW()-4,"0000"))</f>
        <v>R-0005</v>
      </c>
      <c r="C9" s="18" t="s">
        <v>203</v>
      </c>
      <c r="D9" s="37" t="str">
        <f aca="false">IF(C9="","",IFERROR(INDEX(Members!$B$5:$B$304,MATCH(C9,Members!$A$5:$A$304,0)),"Unknown flat"))</f>
        <v>Naveen Pandey</v>
      </c>
      <c r="E9" s="22" t="n">
        <v>3400</v>
      </c>
      <c r="F9" s="18" t="s">
        <v>229</v>
      </c>
      <c r="G9" s="30" t="s">
        <v>235</v>
      </c>
      <c r="H9" s="24"/>
    </row>
    <row r="10" customFormat="false" ht="15" hidden="false" customHeight="true" outlineLevel="0" collapsed="false">
      <c r="A10" s="35" t="n">
        <v>46117</v>
      </c>
      <c r="B10" s="36" t="str">
        <f aca="false">IF(A10="","","R-"&amp;TEXT(ROW()-4,"0000"))</f>
        <v>R-0006</v>
      </c>
      <c r="C10" s="18" t="s">
        <v>121</v>
      </c>
      <c r="D10" s="37" t="str">
        <f aca="false">IF(C10="","",IFERROR(INDEX(Members!$B$5:$B$304,MATCH(C10,Members!$A$5:$A$304,0)),"Unknown flat"))</f>
        <v>Rajesh Agrawal</v>
      </c>
      <c r="E10" s="22" t="n">
        <v>3400</v>
      </c>
      <c r="F10" s="18" t="s">
        <v>229</v>
      </c>
      <c r="G10" s="30" t="s">
        <v>236</v>
      </c>
      <c r="H10" s="24"/>
    </row>
    <row r="11" customFormat="false" ht="15" hidden="false" customHeight="true" outlineLevel="0" collapsed="false">
      <c r="A11" s="35" t="n">
        <v>46117</v>
      </c>
      <c r="B11" s="36" t="str">
        <f aca="false">IF(A11="","","R-"&amp;TEXT(ROW()-4,"0000"))</f>
        <v>R-0007</v>
      </c>
      <c r="C11" s="18" t="s">
        <v>183</v>
      </c>
      <c r="D11" s="37" t="str">
        <f aca="false">IF(C11="","",IFERROR(INDEX(Members!$B$5:$B$304,MATCH(C11,Members!$A$5:$A$304,0)),"Unknown flat"))</f>
        <v>Meena Tiwari</v>
      </c>
      <c r="E11" s="22" t="n">
        <v>5750</v>
      </c>
      <c r="F11" s="18" t="s">
        <v>229</v>
      </c>
      <c r="G11" s="30" t="s">
        <v>237</v>
      </c>
      <c r="H11" s="24"/>
    </row>
    <row r="12" customFormat="false" ht="15" hidden="false" customHeight="true" outlineLevel="0" collapsed="false">
      <c r="A12" s="35" t="n">
        <v>46117</v>
      </c>
      <c r="B12" s="36" t="str">
        <f aca="false">IF(A12="","","R-"&amp;TEXT(ROW()-4,"0000"))</f>
        <v>R-0008</v>
      </c>
      <c r="C12" s="18" t="s">
        <v>212</v>
      </c>
      <c r="D12" s="37" t="str">
        <f aca="false">IF(C12="","",IFERROR(INDEX(Members!$B$5:$B$304,MATCH(C12,Members!$A$5:$A$304,0)),"Unknown flat"))</f>
        <v>Santosh Dewangan</v>
      </c>
      <c r="E12" s="22" t="n">
        <v>4850</v>
      </c>
      <c r="F12" s="18" t="s">
        <v>238</v>
      </c>
      <c r="G12" s="30" t="s">
        <v>239</v>
      </c>
      <c r="H12" s="24"/>
    </row>
    <row r="13" customFormat="false" ht="15" hidden="false" customHeight="true" outlineLevel="0" collapsed="false">
      <c r="A13" s="35" t="n">
        <v>46118</v>
      </c>
      <c r="B13" s="36" t="str">
        <f aca="false">IF(A13="","","R-"&amp;TEXT(ROW()-4,"0000"))</f>
        <v>R-0009</v>
      </c>
      <c r="C13" s="18" t="s">
        <v>155</v>
      </c>
      <c r="D13" s="37" t="str">
        <f aca="false">IF(C13="","",IFERROR(INDEX(Members!$B$5:$B$304,MATCH(C13,Members!$A$5:$A$304,0)),"Unknown flat"))</f>
        <v>Vivek Pandey</v>
      </c>
      <c r="E13" s="22" t="n">
        <v>3400</v>
      </c>
      <c r="F13" s="18" t="s">
        <v>229</v>
      </c>
      <c r="G13" s="30" t="s">
        <v>240</v>
      </c>
      <c r="H13" s="24"/>
    </row>
    <row r="14" customFormat="false" ht="15" hidden="false" customHeight="true" outlineLevel="0" collapsed="false">
      <c r="A14" s="35" t="n">
        <v>46118</v>
      </c>
      <c r="B14" s="36" t="str">
        <f aca="false">IF(A14="","","R-"&amp;TEXT(ROW()-4,"0000"))</f>
        <v>R-0010</v>
      </c>
      <c r="C14" s="18" t="s">
        <v>171</v>
      </c>
      <c r="D14" s="37" t="str">
        <f aca="false">IF(C14="","",IFERROR(INDEX(Members!$B$5:$B$304,MATCH(C14,Members!$A$5:$A$304,0)),"Unknown flat"))</f>
        <v>Ashok Agrawal</v>
      </c>
      <c r="E14" s="22" t="n">
        <v>3400</v>
      </c>
      <c r="F14" s="18" t="s">
        <v>238</v>
      </c>
      <c r="G14" s="30" t="s">
        <v>241</v>
      </c>
      <c r="H14" s="24"/>
    </row>
    <row r="15" customFormat="false" ht="15" hidden="false" customHeight="true" outlineLevel="0" collapsed="false">
      <c r="A15" s="35" t="n">
        <v>46120</v>
      </c>
      <c r="B15" s="36" t="str">
        <f aca="false">IF(A15="","","R-"&amp;TEXT(ROW()-4,"0000"))</f>
        <v>R-0011</v>
      </c>
      <c r="C15" s="18" t="s">
        <v>151</v>
      </c>
      <c r="D15" s="37" t="str">
        <f aca="false">IF(C15="","",IFERROR(INDEX(Members!$B$5:$B$304,MATCH(C15,Members!$A$5:$A$304,0)),"Unknown flat"))</f>
        <v>Anjali Mishra</v>
      </c>
      <c r="E15" s="22" t="n">
        <v>5750</v>
      </c>
      <c r="F15" s="18" t="s">
        <v>242</v>
      </c>
      <c r="G15" s="30" t="s">
        <v>243</v>
      </c>
      <c r="H15" s="24"/>
    </row>
    <row r="16" customFormat="false" ht="15" hidden="false" customHeight="true" outlineLevel="0" collapsed="false">
      <c r="A16" s="35" t="n">
        <v>46120</v>
      </c>
      <c r="B16" s="36" t="str">
        <f aca="false">IF(A16="","","R-"&amp;TEXT(ROW()-4,"0000"))</f>
        <v>R-0012</v>
      </c>
      <c r="C16" s="18" t="s">
        <v>159</v>
      </c>
      <c r="D16" s="37" t="str">
        <f aca="false">IF(C16="","",IFERROR(INDEX(Members!$B$5:$B$304,MATCH(C16,Members!$A$5:$A$304,0)),"Unknown flat"))</f>
        <v>Rekha Chandrakar</v>
      </c>
      <c r="E16" s="22" t="n">
        <v>4345</v>
      </c>
      <c r="F16" s="18" t="s">
        <v>231</v>
      </c>
      <c r="G16" s="30" t="s">
        <v>244</v>
      </c>
      <c r="H16" s="24"/>
    </row>
    <row r="17" customFormat="false" ht="15" hidden="false" customHeight="true" outlineLevel="0" collapsed="false">
      <c r="A17" s="35" t="n">
        <v>46120</v>
      </c>
      <c r="B17" s="36" t="str">
        <f aca="false">IF(A17="","","R-"&amp;TEXT(ROW()-4,"0000"))</f>
        <v>R-0013</v>
      </c>
      <c r="C17" s="18" t="s">
        <v>179</v>
      </c>
      <c r="D17" s="37" t="str">
        <f aca="false">IF(C17="","",IFERROR(INDEX(Members!$B$5:$B$304,MATCH(C17,Members!$A$5:$A$304,0)),"Unknown flat"))</f>
        <v>Dinesh Verma</v>
      </c>
      <c r="E17" s="22" t="n">
        <v>9150</v>
      </c>
      <c r="F17" s="18" t="s">
        <v>231</v>
      </c>
      <c r="G17" s="30" t="s">
        <v>245</v>
      </c>
      <c r="H17" s="24"/>
    </row>
    <row r="18" customFormat="false" ht="15" hidden="false" customHeight="true" outlineLevel="0" collapsed="false">
      <c r="A18" s="35" t="n">
        <v>46120</v>
      </c>
      <c r="B18" s="36" t="str">
        <f aca="false">IF(A18="","","R-"&amp;TEXT(ROW()-4,"0000"))</f>
        <v>R-0014</v>
      </c>
      <c r="C18" s="18" t="s">
        <v>199</v>
      </c>
      <c r="D18" s="37" t="str">
        <f aca="false">IF(C18="","",IFERROR(INDEX(Members!$B$5:$B$304,MATCH(C18,Members!$A$5:$A$304,0)),"Unknown flat"))</f>
        <v>Geeta Mishra</v>
      </c>
      <c r="E18" s="22" t="n">
        <v>5750</v>
      </c>
      <c r="F18" s="18" t="s">
        <v>229</v>
      </c>
      <c r="G18" s="30" t="s">
        <v>246</v>
      </c>
      <c r="H18" s="24"/>
    </row>
    <row r="19" customFormat="false" ht="15" hidden="false" customHeight="true" outlineLevel="0" collapsed="false">
      <c r="A19" s="35" t="n">
        <v>46121</v>
      </c>
      <c r="B19" s="36" t="str">
        <f aca="false">IF(A19="","","R-"&amp;TEXT(ROW()-4,"0000"))</f>
        <v>R-0015</v>
      </c>
      <c r="C19" s="18" t="s">
        <v>130</v>
      </c>
      <c r="D19" s="37" t="str">
        <f aca="false">IF(C19="","",IFERROR(INDEX(Members!$B$5:$B$304,MATCH(C19,Members!$A$5:$A$304,0)),"Unknown flat"))</f>
        <v>Amit Verma</v>
      </c>
      <c r="E19" s="22" t="n">
        <v>4850</v>
      </c>
      <c r="F19" s="18" t="s">
        <v>238</v>
      </c>
      <c r="G19" s="30" t="s">
        <v>247</v>
      </c>
      <c r="H19" s="24"/>
    </row>
    <row r="20" customFormat="false" ht="15" hidden="false" customHeight="true" outlineLevel="0" collapsed="false">
      <c r="A20" s="35" t="n">
        <v>46121</v>
      </c>
      <c r="B20" s="36" t="str">
        <f aca="false">IF(A20="","","R-"&amp;TEXT(ROW()-4,"0000"))</f>
        <v>R-0016</v>
      </c>
      <c r="C20" s="18" t="s">
        <v>187</v>
      </c>
      <c r="D20" s="37" t="str">
        <f aca="false">IF(C20="","",IFERROR(INDEX(Members!$B$5:$B$304,MATCH(C20,Members!$A$5:$A$304,0)),"Unknown flat"))</f>
        <v>Rahul Sahu</v>
      </c>
      <c r="E20" s="22" t="n">
        <v>3400</v>
      </c>
      <c r="F20" s="18" t="s">
        <v>229</v>
      </c>
      <c r="G20" s="30" t="s">
        <v>248</v>
      </c>
      <c r="H20" s="24"/>
    </row>
    <row r="21" customFormat="false" ht="15" hidden="false" customHeight="true" outlineLevel="0" collapsed="false">
      <c r="A21" s="35" t="n">
        <v>46122</v>
      </c>
      <c r="B21" s="36" t="str">
        <f aca="false">IF(A21="","","R-"&amp;TEXT(ROW()-4,"0000"))</f>
        <v>R-0017</v>
      </c>
      <c r="C21" s="18" t="s">
        <v>134</v>
      </c>
      <c r="D21" s="37" t="str">
        <f aca="false">IF(C21="","",IFERROR(INDEX(Members!$B$5:$B$304,MATCH(C21,Members!$A$5:$A$304,0)),"Unknown flat"))</f>
        <v>Kavita Tiwari</v>
      </c>
      <c r="E21" s="22" t="n">
        <v>6245</v>
      </c>
      <c r="F21" s="18" t="s">
        <v>229</v>
      </c>
      <c r="G21" s="30" t="s">
        <v>249</v>
      </c>
      <c r="H21" s="24"/>
    </row>
    <row r="22" customFormat="false" ht="15" hidden="false" customHeight="true" outlineLevel="0" collapsed="false">
      <c r="A22" s="35" t="n">
        <v>46122</v>
      </c>
      <c r="B22" s="36" t="str">
        <f aca="false">IF(A22="","","R-"&amp;TEXT(ROW()-4,"0000"))</f>
        <v>R-0018</v>
      </c>
      <c r="C22" s="18" t="s">
        <v>139</v>
      </c>
      <c r="D22" s="37" t="str">
        <f aca="false">IF(C22="","",IFERROR(INDEX(Members!$B$5:$B$304,MATCH(C22,Members!$A$5:$A$304,0)),"Unknown flat"))</f>
        <v>Sanjay Sahu</v>
      </c>
      <c r="E22" s="22" t="n">
        <v>3400</v>
      </c>
      <c r="F22" s="18" t="s">
        <v>229</v>
      </c>
      <c r="G22" s="30" t="s">
        <v>250</v>
      </c>
      <c r="H22" s="24"/>
    </row>
    <row r="23" customFormat="false" ht="15" hidden="false" customHeight="true" outlineLevel="0" collapsed="false">
      <c r="A23" s="35" t="n">
        <v>46122</v>
      </c>
      <c r="B23" s="36" t="str">
        <f aca="false">IF(A23="","","R-"&amp;TEXT(ROW()-4,"0000"))</f>
        <v>R-0019</v>
      </c>
      <c r="C23" s="18" t="s">
        <v>175</v>
      </c>
      <c r="D23" s="37" t="str">
        <f aca="false">IF(C23="","",IFERROR(INDEX(Members!$B$5:$B$304,MATCH(C23,Members!$A$5:$A$304,0)),"Unknown flat"))</f>
        <v>Pooja Sharma</v>
      </c>
      <c r="E23" s="22" t="n">
        <v>4000</v>
      </c>
      <c r="F23" s="18" t="s">
        <v>229</v>
      </c>
      <c r="G23" s="30" t="s">
        <v>251</v>
      </c>
      <c r="H23" s="24"/>
    </row>
    <row r="24" customFormat="false" ht="15" hidden="false" customHeight="true" outlineLevel="0" collapsed="false">
      <c r="A24" s="35" t="n">
        <v>46122</v>
      </c>
      <c r="B24" s="36" t="str">
        <f aca="false">IF(A24="","","R-"&amp;TEXT(ROW()-4,"0000"))</f>
        <v>R-0020</v>
      </c>
      <c r="C24" s="18" t="s">
        <v>207</v>
      </c>
      <c r="D24" s="37" t="str">
        <f aca="false">IF(C24="","",IFERROR(INDEX(Members!$B$5:$B$304,MATCH(C24,Members!$A$5:$A$304,0)),"Unknown flat"))</f>
        <v>Ritu Chandrakar</v>
      </c>
      <c r="E24" s="22" t="n">
        <v>4000</v>
      </c>
      <c r="F24" s="18" t="s">
        <v>229</v>
      </c>
      <c r="G24" s="30" t="s">
        <v>252</v>
      </c>
      <c r="H24" s="24"/>
    </row>
    <row r="25" customFormat="false" ht="15" hidden="false" customHeight="true" outlineLevel="0" collapsed="false">
      <c r="A25" s="35" t="n">
        <v>46122</v>
      </c>
      <c r="B25" s="36" t="str">
        <f aca="false">IF(A25="","","R-"&amp;TEXT(ROW()-4,"0000"))</f>
        <v>R-0021</v>
      </c>
      <c r="C25" s="18" t="s">
        <v>216</v>
      </c>
      <c r="D25" s="37" t="str">
        <f aca="false">IF(C25="","",IFERROR(INDEX(Members!$B$5:$B$304,MATCH(C25,Members!$A$5:$A$304,0)),"Unknown flat"))</f>
        <v>Usha Shukla</v>
      </c>
      <c r="E25" s="22" t="n">
        <v>5750</v>
      </c>
      <c r="F25" s="18" t="s">
        <v>229</v>
      </c>
      <c r="G25" s="30" t="s">
        <v>253</v>
      </c>
      <c r="H25" s="24"/>
    </row>
    <row r="26" customFormat="false" ht="15" hidden="false" customHeight="true" outlineLevel="0" collapsed="false">
      <c r="A26" s="35" t="n">
        <v>46127</v>
      </c>
      <c r="B26" s="36" t="str">
        <f aca="false">IF(A26="","","R-"&amp;TEXT(ROW()-4,"0000"))</f>
        <v>R-0022</v>
      </c>
      <c r="C26" s="18" t="s">
        <v>126</v>
      </c>
      <c r="D26" s="37" t="str">
        <f aca="false">IF(C26="","",IFERROR(INDEX(Members!$B$5:$B$304,MATCH(C26,Members!$A$5:$A$304,0)),"Unknown flat"))</f>
        <v>Sunita Sharma</v>
      </c>
      <c r="E26" s="22" t="n">
        <v>4000</v>
      </c>
      <c r="F26" s="18" t="s">
        <v>229</v>
      </c>
      <c r="G26" s="30" t="s">
        <v>254</v>
      </c>
      <c r="H26" s="24"/>
    </row>
    <row r="27" customFormat="false" ht="15" hidden="false" customHeight="true" outlineLevel="0" collapsed="false">
      <c r="A27" s="35" t="n">
        <v>46127</v>
      </c>
      <c r="B27" s="36" t="str">
        <f aca="false">IF(A27="","","R-"&amp;TEXT(ROW()-4,"0000"))</f>
        <v>R-0023</v>
      </c>
      <c r="C27" s="18" t="s">
        <v>163</v>
      </c>
      <c r="D27" s="37" t="str">
        <f aca="false">IF(C27="","",IFERROR(INDEX(Members!$B$5:$B$304,MATCH(C27,Members!$A$5:$A$304,0)),"Unknown flat"))</f>
        <v>Manish Dewangan</v>
      </c>
      <c r="E27" s="22" t="n">
        <v>4850</v>
      </c>
      <c r="F27" s="18" t="s">
        <v>229</v>
      </c>
      <c r="G27" s="30" t="s">
        <v>255</v>
      </c>
      <c r="H27" s="24"/>
    </row>
    <row r="28" customFormat="false" ht="15" hidden="false" customHeight="true" outlineLevel="0" collapsed="false">
      <c r="A28" s="35" t="n">
        <v>46145</v>
      </c>
      <c r="B28" s="36" t="str">
        <f aca="false">IF(A28="","","R-"&amp;TEXT(ROW()-4,"0000"))</f>
        <v>R-0024</v>
      </c>
      <c r="C28" s="18" t="s">
        <v>159</v>
      </c>
      <c r="D28" s="37" t="str">
        <f aca="false">IF(C28="","",IFERROR(INDEX(Members!$B$5:$B$304,MATCH(C28,Members!$A$5:$A$304,0)),"Unknown flat"))</f>
        <v>Rekha Chandrakar</v>
      </c>
      <c r="E28" s="22" t="n">
        <v>4345</v>
      </c>
      <c r="F28" s="18" t="s">
        <v>229</v>
      </c>
      <c r="G28" s="30" t="s">
        <v>256</v>
      </c>
      <c r="H28" s="24"/>
    </row>
    <row r="29" customFormat="false" ht="15" hidden="false" customHeight="true" outlineLevel="0" collapsed="false">
      <c r="A29" s="35" t="n">
        <v>46147</v>
      </c>
      <c r="B29" s="36" t="str">
        <f aca="false">IF(A29="","","R-"&amp;TEXT(ROW()-4,"0000"))</f>
        <v>R-0025</v>
      </c>
      <c r="C29" s="18" t="s">
        <v>147</v>
      </c>
      <c r="D29" s="37" t="str">
        <f aca="false">IF(C29="","",IFERROR(INDEX(Members!$B$5:$B$304,MATCH(C29,Members!$A$5:$A$304,0)),"Unknown flat"))</f>
        <v>Pradeep Jain</v>
      </c>
      <c r="E29" s="22" t="n">
        <v>4850</v>
      </c>
      <c r="F29" s="18" t="s">
        <v>229</v>
      </c>
      <c r="G29" s="30" t="s">
        <v>257</v>
      </c>
      <c r="H29" s="24"/>
    </row>
    <row r="30" customFormat="false" ht="15" hidden="false" customHeight="true" outlineLevel="0" collapsed="false">
      <c r="A30" s="35" t="n">
        <v>46147</v>
      </c>
      <c r="B30" s="36" t="str">
        <f aca="false">IF(A30="","","R-"&amp;TEXT(ROW()-4,"0000"))</f>
        <v>R-0026</v>
      </c>
      <c r="C30" s="18" t="s">
        <v>175</v>
      </c>
      <c r="D30" s="37" t="str">
        <f aca="false">IF(C30="","",IFERROR(INDEX(Members!$B$5:$B$304,MATCH(C30,Members!$A$5:$A$304,0)),"Unknown flat"))</f>
        <v>Pooja Sharma</v>
      </c>
      <c r="E30" s="22" t="n">
        <v>4000</v>
      </c>
      <c r="F30" s="18" t="s">
        <v>229</v>
      </c>
      <c r="G30" s="30" t="s">
        <v>258</v>
      </c>
      <c r="H30" s="24"/>
    </row>
    <row r="31" customFormat="false" ht="15" hidden="false" customHeight="true" outlineLevel="0" collapsed="false">
      <c r="A31" s="35" t="n">
        <v>46147</v>
      </c>
      <c r="B31" s="36" t="str">
        <f aca="false">IF(A31="","","R-"&amp;TEXT(ROW()-4,"0000"))</f>
        <v>R-0027</v>
      </c>
      <c r="C31" s="18" t="s">
        <v>183</v>
      </c>
      <c r="D31" s="37" t="str">
        <f aca="false">IF(C31="","",IFERROR(INDEX(Members!$B$5:$B$304,MATCH(C31,Members!$A$5:$A$304,0)),"Unknown flat"))</f>
        <v>Meena Tiwari</v>
      </c>
      <c r="E31" s="22" t="n">
        <v>5750</v>
      </c>
      <c r="F31" s="18" t="s">
        <v>229</v>
      </c>
      <c r="G31" s="30" t="s">
        <v>259</v>
      </c>
      <c r="H31" s="24"/>
    </row>
    <row r="32" customFormat="false" ht="15" hidden="false" customHeight="true" outlineLevel="0" collapsed="false">
      <c r="A32" s="35" t="n">
        <v>46147</v>
      </c>
      <c r="B32" s="36" t="str">
        <f aca="false">IF(A32="","","R-"&amp;TEXT(ROW()-4,"0000"))</f>
        <v>R-0028</v>
      </c>
      <c r="C32" s="18" t="s">
        <v>216</v>
      </c>
      <c r="D32" s="37" t="str">
        <f aca="false">IF(C32="","",IFERROR(INDEX(Members!$B$5:$B$304,MATCH(C32,Members!$A$5:$A$304,0)),"Unknown flat"))</f>
        <v>Usha Shukla</v>
      </c>
      <c r="E32" s="22" t="n">
        <v>5750</v>
      </c>
      <c r="F32" s="18" t="s">
        <v>229</v>
      </c>
      <c r="G32" s="30" t="s">
        <v>260</v>
      </c>
      <c r="H32" s="24"/>
    </row>
    <row r="33" customFormat="false" ht="15" hidden="false" customHeight="true" outlineLevel="0" collapsed="false">
      <c r="A33" s="35" t="n">
        <v>46150</v>
      </c>
      <c r="B33" s="36" t="str">
        <f aca="false">IF(A33="","","R-"&amp;TEXT(ROW()-4,"0000"))</f>
        <v>R-0029</v>
      </c>
      <c r="C33" s="18" t="s">
        <v>130</v>
      </c>
      <c r="D33" s="37" t="str">
        <f aca="false">IF(C33="","",IFERROR(INDEX(Members!$B$5:$B$304,MATCH(C33,Members!$A$5:$A$304,0)),"Unknown flat"))</f>
        <v>Amit Verma</v>
      </c>
      <c r="E33" s="22" t="n">
        <v>4850</v>
      </c>
      <c r="F33" s="18" t="s">
        <v>231</v>
      </c>
      <c r="G33" s="30" t="s">
        <v>261</v>
      </c>
      <c r="H33" s="24"/>
    </row>
    <row r="34" customFormat="false" ht="15" hidden="false" customHeight="true" outlineLevel="0" collapsed="false">
      <c r="A34" s="35" t="n">
        <v>46150</v>
      </c>
      <c r="B34" s="36" t="str">
        <f aca="false">IF(A34="","","R-"&amp;TEXT(ROW()-4,"0000"))</f>
        <v>R-0030</v>
      </c>
      <c r="C34" s="18" t="s">
        <v>167</v>
      </c>
      <c r="D34" s="37" t="str">
        <f aca="false">IF(C34="","",IFERROR(INDEX(Members!$B$5:$B$304,MATCH(C34,Members!$A$5:$A$304,0)),"Unknown flat"))</f>
        <v>Shalini Shukla</v>
      </c>
      <c r="E34" s="22" t="n">
        <v>5750</v>
      </c>
      <c r="F34" s="18" t="s">
        <v>238</v>
      </c>
      <c r="G34" s="30" t="s">
        <v>262</v>
      </c>
      <c r="H34" s="24"/>
    </row>
    <row r="35" customFormat="false" ht="15" hidden="false" customHeight="true" outlineLevel="0" collapsed="false">
      <c r="A35" s="35" t="n">
        <v>46150</v>
      </c>
      <c r="B35" s="36" t="str">
        <f aca="false">IF(A35="","","R-"&amp;TEXT(ROW()-4,"0000"))</f>
        <v>R-0031</v>
      </c>
      <c r="C35" s="18" t="s">
        <v>179</v>
      </c>
      <c r="D35" s="37" t="str">
        <f aca="false">IF(C35="","",IFERROR(INDEX(Members!$B$5:$B$304,MATCH(C35,Members!$A$5:$A$304,0)),"Unknown flat"))</f>
        <v>Dinesh Verma</v>
      </c>
      <c r="E35" s="22" t="n">
        <v>4850</v>
      </c>
      <c r="F35" s="18" t="s">
        <v>229</v>
      </c>
      <c r="G35" s="30" t="s">
        <v>263</v>
      </c>
      <c r="H35" s="24"/>
    </row>
    <row r="36" customFormat="false" ht="15" hidden="false" customHeight="true" outlineLevel="0" collapsed="false">
      <c r="A36" s="35" t="n">
        <v>46150</v>
      </c>
      <c r="B36" s="36" t="str">
        <f aca="false">IF(A36="","","R-"&amp;TEXT(ROW()-4,"0000"))</f>
        <v>R-0032</v>
      </c>
      <c r="C36" s="18" t="s">
        <v>191</v>
      </c>
      <c r="D36" s="37" t="str">
        <f aca="false">IF(C36="","",IFERROR(INDEX(Members!$B$5:$B$304,MATCH(C36,Members!$A$5:$A$304,0)),"Unknown flat"))</f>
        <v>Swati Gupta</v>
      </c>
      <c r="E36" s="22" t="n">
        <v>4345</v>
      </c>
      <c r="F36" s="18" t="s">
        <v>229</v>
      </c>
      <c r="G36" s="30" t="s">
        <v>264</v>
      </c>
      <c r="H36" s="24"/>
    </row>
    <row r="37" customFormat="false" ht="15" hidden="false" customHeight="true" outlineLevel="0" collapsed="false">
      <c r="A37" s="35" t="n">
        <v>46150</v>
      </c>
      <c r="B37" s="36" t="str">
        <f aca="false">IF(A37="","","R-"&amp;TEXT(ROW()-4,"0000"))</f>
        <v>R-0033</v>
      </c>
      <c r="C37" s="18" t="s">
        <v>195</v>
      </c>
      <c r="D37" s="37" t="str">
        <f aca="false">IF(C37="","",IFERROR(INDEX(Members!$B$5:$B$304,MATCH(C37,Members!$A$5:$A$304,0)),"Unknown flat"))</f>
        <v>Arvind Jain</v>
      </c>
      <c r="E37" s="22" t="n">
        <v>4850</v>
      </c>
      <c r="F37" s="18" t="s">
        <v>231</v>
      </c>
      <c r="G37" s="30" t="s">
        <v>265</v>
      </c>
      <c r="H37" s="24"/>
    </row>
    <row r="38" customFormat="false" ht="15" hidden="false" customHeight="true" outlineLevel="0" collapsed="false">
      <c r="A38" s="35" t="n">
        <v>46151</v>
      </c>
      <c r="B38" s="36" t="str">
        <f aca="false">IF(A38="","","R-"&amp;TEXT(ROW()-4,"0000"))</f>
        <v>R-0034</v>
      </c>
      <c r="C38" s="18" t="s">
        <v>121</v>
      </c>
      <c r="D38" s="37" t="str">
        <f aca="false">IF(C38="","",IFERROR(INDEX(Members!$B$5:$B$304,MATCH(C38,Members!$A$5:$A$304,0)),"Unknown flat"))</f>
        <v>Rajesh Agrawal</v>
      </c>
      <c r="E38" s="22" t="n">
        <v>3400</v>
      </c>
      <c r="F38" s="18" t="s">
        <v>229</v>
      </c>
      <c r="G38" s="30" t="s">
        <v>266</v>
      </c>
      <c r="H38" s="24"/>
    </row>
    <row r="39" customFormat="false" ht="15" hidden="false" customHeight="true" outlineLevel="0" collapsed="false">
      <c r="A39" s="35" t="n">
        <v>46151</v>
      </c>
      <c r="B39" s="36" t="str">
        <f aca="false">IF(A39="","","R-"&amp;TEXT(ROW()-4,"0000"))</f>
        <v>R-0035</v>
      </c>
      <c r="C39" s="18" t="s">
        <v>134</v>
      </c>
      <c r="D39" s="37" t="str">
        <f aca="false">IF(C39="","",IFERROR(INDEX(Members!$B$5:$B$304,MATCH(C39,Members!$A$5:$A$304,0)),"Unknown flat"))</f>
        <v>Kavita Tiwari</v>
      </c>
      <c r="E39" s="22" t="n">
        <v>6245</v>
      </c>
      <c r="F39" s="18" t="s">
        <v>229</v>
      </c>
      <c r="G39" s="30" t="s">
        <v>267</v>
      </c>
      <c r="H39" s="24"/>
    </row>
    <row r="40" customFormat="false" ht="15" hidden="false" customHeight="true" outlineLevel="0" collapsed="false">
      <c r="A40" s="35" t="n">
        <v>46151</v>
      </c>
      <c r="B40" s="36" t="str">
        <f aca="false">IF(A40="","","R-"&amp;TEXT(ROW()-4,"0000"))</f>
        <v>R-0036</v>
      </c>
      <c r="C40" s="18" t="s">
        <v>139</v>
      </c>
      <c r="D40" s="37" t="str">
        <f aca="false">IF(C40="","",IFERROR(INDEX(Members!$B$5:$B$304,MATCH(C40,Members!$A$5:$A$304,0)),"Unknown flat"))</f>
        <v>Sanjay Sahu</v>
      </c>
      <c r="E40" s="22" t="n">
        <v>3400</v>
      </c>
      <c r="F40" s="18" t="s">
        <v>229</v>
      </c>
      <c r="G40" s="30" t="s">
        <v>268</v>
      </c>
      <c r="H40" s="24"/>
    </row>
    <row r="41" customFormat="false" ht="15" hidden="false" customHeight="true" outlineLevel="0" collapsed="false">
      <c r="A41" s="35" t="n">
        <v>46151</v>
      </c>
      <c r="B41" s="36" t="str">
        <f aca="false">IF(A41="","","R-"&amp;TEXT(ROW()-4,"0000"))</f>
        <v>R-0037</v>
      </c>
      <c r="C41" s="18" t="s">
        <v>151</v>
      </c>
      <c r="D41" s="37" t="str">
        <f aca="false">IF(C41="","",IFERROR(INDEX(Members!$B$5:$B$304,MATCH(C41,Members!$A$5:$A$304,0)),"Unknown flat"))</f>
        <v>Anjali Mishra</v>
      </c>
      <c r="E41" s="22" t="n">
        <v>5750</v>
      </c>
      <c r="F41" s="18" t="s">
        <v>242</v>
      </c>
      <c r="G41" s="30" t="s">
        <v>243</v>
      </c>
      <c r="H41" s="24"/>
    </row>
    <row r="42" customFormat="false" ht="15" hidden="false" customHeight="true" outlineLevel="0" collapsed="false">
      <c r="A42" s="35" t="n">
        <v>46152</v>
      </c>
      <c r="B42" s="36" t="str">
        <f aca="false">IF(A42="","","R-"&amp;TEXT(ROW()-4,"0000"))</f>
        <v>R-0038</v>
      </c>
      <c r="C42" s="18" t="s">
        <v>163</v>
      </c>
      <c r="D42" s="37" t="str">
        <f aca="false">IF(C42="","",IFERROR(INDEX(Members!$B$5:$B$304,MATCH(C42,Members!$A$5:$A$304,0)),"Unknown flat"))</f>
        <v>Manish Dewangan</v>
      </c>
      <c r="E42" s="22" t="n">
        <v>4850</v>
      </c>
      <c r="F42" s="18" t="s">
        <v>231</v>
      </c>
      <c r="G42" s="30" t="s">
        <v>269</v>
      </c>
      <c r="H42" s="24"/>
    </row>
    <row r="43" customFormat="false" ht="15" hidden="false" customHeight="true" outlineLevel="0" collapsed="false">
      <c r="A43" s="35" t="n">
        <v>46152</v>
      </c>
      <c r="B43" s="36" t="str">
        <f aca="false">IF(A43="","","R-"&amp;TEXT(ROW()-4,"0000"))</f>
        <v>R-0039</v>
      </c>
      <c r="C43" s="18" t="s">
        <v>171</v>
      </c>
      <c r="D43" s="37" t="str">
        <f aca="false">IF(C43="","",IFERROR(INDEX(Members!$B$5:$B$304,MATCH(C43,Members!$A$5:$A$304,0)),"Unknown flat"))</f>
        <v>Ashok Agrawal</v>
      </c>
      <c r="E43" s="22" t="n">
        <v>3400</v>
      </c>
      <c r="F43" s="18" t="s">
        <v>229</v>
      </c>
      <c r="G43" s="30" t="s">
        <v>270</v>
      </c>
      <c r="H43" s="24"/>
    </row>
    <row r="44" customFormat="false" ht="15" hidden="false" customHeight="true" outlineLevel="0" collapsed="false">
      <c r="A44" s="35" t="n">
        <v>46152</v>
      </c>
      <c r="B44" s="36" t="str">
        <f aca="false">IF(A44="","","R-"&amp;TEXT(ROW()-4,"0000"))</f>
        <v>R-0040</v>
      </c>
      <c r="C44" s="18" t="s">
        <v>187</v>
      </c>
      <c r="D44" s="37" t="str">
        <f aca="false">IF(C44="","",IFERROR(INDEX(Members!$B$5:$B$304,MATCH(C44,Members!$A$5:$A$304,0)),"Unknown flat"))</f>
        <v>Rahul Sahu</v>
      </c>
      <c r="E44" s="22" t="n">
        <v>3400</v>
      </c>
      <c r="F44" s="18" t="s">
        <v>231</v>
      </c>
      <c r="G44" s="30" t="s">
        <v>271</v>
      </c>
      <c r="H44" s="24"/>
    </row>
    <row r="45" customFormat="false" ht="15" hidden="false" customHeight="true" outlineLevel="0" collapsed="false">
      <c r="A45" s="35" t="n">
        <v>46152</v>
      </c>
      <c r="B45" s="36" t="str">
        <f aca="false">IF(A45="","","R-"&amp;TEXT(ROW()-4,"0000"))</f>
        <v>R-0041</v>
      </c>
      <c r="C45" s="18" t="s">
        <v>203</v>
      </c>
      <c r="D45" s="37" t="str">
        <f aca="false">IF(C45="","",IFERROR(INDEX(Members!$B$5:$B$304,MATCH(C45,Members!$A$5:$A$304,0)),"Unknown flat"))</f>
        <v>Naveen Pandey</v>
      </c>
      <c r="E45" s="22" t="n">
        <v>3400</v>
      </c>
      <c r="F45" s="18" t="s">
        <v>231</v>
      </c>
      <c r="G45" s="30" t="s">
        <v>272</v>
      </c>
      <c r="H45" s="24"/>
    </row>
    <row r="46" customFormat="false" ht="15" hidden="false" customHeight="true" outlineLevel="0" collapsed="false">
      <c r="A46" s="35" t="n">
        <v>46154</v>
      </c>
      <c r="B46" s="36" t="str">
        <f aca="false">IF(A46="","","R-"&amp;TEXT(ROW()-4,"0000"))</f>
        <v>R-0042</v>
      </c>
      <c r="C46" s="18" t="s">
        <v>126</v>
      </c>
      <c r="D46" s="37" t="str">
        <f aca="false">IF(C46="","",IFERROR(INDEX(Members!$B$5:$B$304,MATCH(C46,Members!$A$5:$A$304,0)),"Unknown flat"))</f>
        <v>Sunita Sharma</v>
      </c>
      <c r="E46" s="22" t="n">
        <v>4000</v>
      </c>
      <c r="F46" s="18" t="s">
        <v>229</v>
      </c>
      <c r="G46" s="30" t="s">
        <v>273</v>
      </c>
      <c r="H46" s="24"/>
    </row>
    <row r="47" customFormat="false" ht="15" hidden="false" customHeight="true" outlineLevel="0" collapsed="false">
      <c r="A47" s="35" t="n">
        <v>46154</v>
      </c>
      <c r="B47" s="36" t="str">
        <f aca="false">IF(A47="","","R-"&amp;TEXT(ROW()-4,"0000"))</f>
        <v>R-0043</v>
      </c>
      <c r="C47" s="18" t="s">
        <v>155</v>
      </c>
      <c r="D47" s="37" t="str">
        <f aca="false">IF(C47="","",IFERROR(INDEX(Members!$B$5:$B$304,MATCH(C47,Members!$A$5:$A$304,0)),"Unknown flat"))</f>
        <v>Vivek Pandey</v>
      </c>
      <c r="E47" s="22" t="n">
        <v>3400</v>
      </c>
      <c r="F47" s="18" t="s">
        <v>229</v>
      </c>
      <c r="G47" s="30" t="s">
        <v>274</v>
      </c>
      <c r="H47" s="24"/>
    </row>
    <row r="48" customFormat="false" ht="15" hidden="false" customHeight="true" outlineLevel="0" collapsed="false">
      <c r="A48" s="35" t="n">
        <v>46154</v>
      </c>
      <c r="B48" s="36" t="str">
        <f aca="false">IF(A48="","","R-"&amp;TEXT(ROW()-4,"0000"))</f>
        <v>R-0044</v>
      </c>
      <c r="C48" s="18" t="s">
        <v>212</v>
      </c>
      <c r="D48" s="37" t="str">
        <f aca="false">IF(C48="","",IFERROR(INDEX(Members!$B$5:$B$304,MATCH(C48,Members!$A$5:$A$304,0)),"Unknown flat"))</f>
        <v>Santosh Dewangan</v>
      </c>
      <c r="E48" s="22" t="n">
        <v>4850</v>
      </c>
      <c r="F48" s="18" t="s">
        <v>231</v>
      </c>
      <c r="G48" s="30" t="s">
        <v>275</v>
      </c>
      <c r="H48" s="24"/>
    </row>
    <row r="49" customFormat="false" ht="15" hidden="false" customHeight="true" outlineLevel="0" collapsed="false">
      <c r="A49" s="35" t="n">
        <v>46157</v>
      </c>
      <c r="B49" s="36" t="str">
        <f aca="false">IF(A49="","","R-"&amp;TEXT(ROW()-4,"0000"))</f>
        <v>R-0045</v>
      </c>
      <c r="C49" s="18" t="s">
        <v>199</v>
      </c>
      <c r="D49" s="37" t="str">
        <f aca="false">IF(C49="","",IFERROR(INDEX(Members!$B$5:$B$304,MATCH(C49,Members!$A$5:$A$304,0)),"Unknown flat"))</f>
        <v>Geeta Mishra</v>
      </c>
      <c r="E49" s="22" t="n">
        <v>5750</v>
      </c>
      <c r="F49" s="18" t="s">
        <v>229</v>
      </c>
      <c r="G49" s="30" t="s">
        <v>276</v>
      </c>
      <c r="H49" s="24"/>
    </row>
    <row r="50" customFormat="false" ht="15" hidden="false" customHeight="true" outlineLevel="0" collapsed="false">
      <c r="A50" s="35" t="n">
        <v>46157</v>
      </c>
      <c r="B50" s="36" t="str">
        <f aca="false">IF(A50="","","R-"&amp;TEXT(ROW()-4,"0000"))</f>
        <v>R-0046</v>
      </c>
      <c r="C50" s="18" t="s">
        <v>207</v>
      </c>
      <c r="D50" s="37" t="str">
        <f aca="false">IF(C50="","",IFERROR(INDEX(Members!$B$5:$B$304,MATCH(C50,Members!$A$5:$A$304,0)),"Unknown flat"))</f>
        <v>Ritu Chandrakar</v>
      </c>
      <c r="E50" s="22" t="n">
        <v>4000</v>
      </c>
      <c r="F50" s="18" t="s">
        <v>229</v>
      </c>
      <c r="G50" s="30" t="s">
        <v>277</v>
      </c>
      <c r="H50" s="24"/>
    </row>
    <row r="51" customFormat="false" ht="15" hidden="false" customHeight="true" outlineLevel="0" collapsed="false">
      <c r="A51" s="35" t="n">
        <v>46176</v>
      </c>
      <c r="B51" s="36" t="str">
        <f aca="false">IF(A51="","","R-"&amp;TEXT(ROW()-4,"0000"))</f>
        <v>R-0047</v>
      </c>
      <c r="C51" s="18" t="s">
        <v>139</v>
      </c>
      <c r="D51" s="37" t="str">
        <f aca="false">IF(C51="","",IFERROR(INDEX(Members!$B$5:$B$304,MATCH(C51,Members!$A$5:$A$304,0)),"Unknown flat"))</f>
        <v>Sanjay Sahu</v>
      </c>
      <c r="E51" s="22" t="n">
        <v>3400</v>
      </c>
      <c r="F51" s="18" t="s">
        <v>231</v>
      </c>
      <c r="G51" s="30" t="s">
        <v>278</v>
      </c>
      <c r="H51" s="24"/>
    </row>
    <row r="52" customFormat="false" ht="15" hidden="false" customHeight="true" outlineLevel="0" collapsed="false">
      <c r="A52" s="35" t="n">
        <v>46176</v>
      </c>
      <c r="B52" s="36" t="str">
        <f aca="false">IF(A52="","","R-"&amp;TEXT(ROW()-4,"0000"))</f>
        <v>R-0048</v>
      </c>
      <c r="C52" s="18" t="s">
        <v>147</v>
      </c>
      <c r="D52" s="37" t="str">
        <f aca="false">IF(C52="","",IFERROR(INDEX(Members!$B$5:$B$304,MATCH(C52,Members!$A$5:$A$304,0)),"Unknown flat"))</f>
        <v>Pradeep Jain</v>
      </c>
      <c r="E52" s="22" t="n">
        <v>4850</v>
      </c>
      <c r="F52" s="18" t="s">
        <v>229</v>
      </c>
      <c r="G52" s="30" t="s">
        <v>279</v>
      </c>
      <c r="H52" s="24"/>
    </row>
    <row r="53" customFormat="false" ht="15" hidden="false" customHeight="true" outlineLevel="0" collapsed="false">
      <c r="A53" s="35" t="n">
        <v>46176</v>
      </c>
      <c r="B53" s="36" t="str">
        <f aca="false">IF(A53="","","R-"&amp;TEXT(ROW()-4,"0000"))</f>
        <v>R-0049</v>
      </c>
      <c r="C53" s="18" t="s">
        <v>199</v>
      </c>
      <c r="D53" s="37" t="str">
        <f aca="false">IF(C53="","",IFERROR(INDEX(Members!$B$5:$B$304,MATCH(C53,Members!$A$5:$A$304,0)),"Unknown flat"))</f>
        <v>Geeta Mishra</v>
      </c>
      <c r="E53" s="22" t="n">
        <v>5750</v>
      </c>
      <c r="F53" s="18" t="s">
        <v>229</v>
      </c>
      <c r="G53" s="30" t="s">
        <v>280</v>
      </c>
      <c r="H53" s="24"/>
    </row>
    <row r="54" customFormat="false" ht="15" hidden="false" customHeight="true" outlineLevel="0" collapsed="false">
      <c r="A54" s="35" t="n">
        <v>46178</v>
      </c>
      <c r="B54" s="36" t="str">
        <f aca="false">IF(A54="","","R-"&amp;TEXT(ROW()-4,"0000"))</f>
        <v>R-0050</v>
      </c>
      <c r="C54" s="18" t="s">
        <v>183</v>
      </c>
      <c r="D54" s="37" t="str">
        <f aca="false">IF(C54="","",IFERROR(INDEX(Members!$B$5:$B$304,MATCH(C54,Members!$A$5:$A$304,0)),"Unknown flat"))</f>
        <v>Meena Tiwari</v>
      </c>
      <c r="E54" s="22" t="n">
        <v>5750</v>
      </c>
      <c r="F54" s="18" t="s">
        <v>229</v>
      </c>
      <c r="G54" s="30" t="s">
        <v>281</v>
      </c>
      <c r="H54" s="24"/>
    </row>
    <row r="55" customFormat="false" ht="15" hidden="false" customHeight="true" outlineLevel="0" collapsed="false">
      <c r="A55" s="35" t="n">
        <v>46178</v>
      </c>
      <c r="B55" s="36" t="str">
        <f aca="false">IF(A55="","","R-"&amp;TEXT(ROW()-4,"0000"))</f>
        <v>R-0051</v>
      </c>
      <c r="C55" s="18" t="s">
        <v>207</v>
      </c>
      <c r="D55" s="37" t="str">
        <f aca="false">IF(C55="","",IFERROR(INDEX(Members!$B$5:$B$304,MATCH(C55,Members!$A$5:$A$304,0)),"Unknown flat"))</f>
        <v>Ritu Chandrakar</v>
      </c>
      <c r="E55" s="22" t="n">
        <v>4000</v>
      </c>
      <c r="F55" s="18" t="s">
        <v>229</v>
      </c>
      <c r="G55" s="30" t="s">
        <v>282</v>
      </c>
      <c r="H55" s="24"/>
    </row>
    <row r="56" customFormat="false" ht="15" hidden="false" customHeight="true" outlineLevel="0" collapsed="false">
      <c r="A56" s="35" t="n">
        <v>46179</v>
      </c>
      <c r="B56" s="36" t="str">
        <f aca="false">IF(A56="","","R-"&amp;TEXT(ROW()-4,"0000"))</f>
        <v>R-0052</v>
      </c>
      <c r="C56" s="18" t="s">
        <v>163</v>
      </c>
      <c r="D56" s="37" t="str">
        <f aca="false">IF(C56="","",IFERROR(INDEX(Members!$B$5:$B$304,MATCH(C56,Members!$A$5:$A$304,0)),"Unknown flat"))</f>
        <v>Manish Dewangan</v>
      </c>
      <c r="E56" s="22" t="n">
        <v>4850</v>
      </c>
      <c r="F56" s="18" t="s">
        <v>229</v>
      </c>
      <c r="G56" s="30" t="s">
        <v>283</v>
      </c>
      <c r="H56" s="24"/>
    </row>
    <row r="57" customFormat="false" ht="15" hidden="false" customHeight="true" outlineLevel="0" collapsed="false">
      <c r="A57" s="35" t="n">
        <v>46179</v>
      </c>
      <c r="B57" s="36" t="str">
        <f aca="false">IF(A57="","","R-"&amp;TEXT(ROW()-4,"0000"))</f>
        <v>R-0053</v>
      </c>
      <c r="C57" s="18" t="s">
        <v>171</v>
      </c>
      <c r="D57" s="37" t="str">
        <f aca="false">IF(C57="","",IFERROR(INDEX(Members!$B$5:$B$304,MATCH(C57,Members!$A$5:$A$304,0)),"Unknown flat"))</f>
        <v>Ashok Agrawal</v>
      </c>
      <c r="E57" s="22" t="n">
        <v>3400</v>
      </c>
      <c r="F57" s="18" t="s">
        <v>229</v>
      </c>
      <c r="G57" s="30" t="s">
        <v>284</v>
      </c>
      <c r="H57" s="24"/>
    </row>
    <row r="58" customFormat="false" ht="15" hidden="false" customHeight="true" outlineLevel="0" collapsed="false">
      <c r="A58" s="35" t="n">
        <v>46179</v>
      </c>
      <c r="B58" s="36" t="str">
        <f aca="false">IF(A58="","","R-"&amp;TEXT(ROW()-4,"0000"))</f>
        <v>R-0054</v>
      </c>
      <c r="C58" s="18" t="s">
        <v>175</v>
      </c>
      <c r="D58" s="37" t="str">
        <f aca="false">IF(C58="","",IFERROR(INDEX(Members!$B$5:$B$304,MATCH(C58,Members!$A$5:$A$304,0)),"Unknown flat"))</f>
        <v>Pooja Sharma</v>
      </c>
      <c r="E58" s="22" t="n">
        <v>4000</v>
      </c>
      <c r="F58" s="18" t="s">
        <v>229</v>
      </c>
      <c r="G58" s="30" t="s">
        <v>285</v>
      </c>
      <c r="H58" s="24"/>
    </row>
    <row r="59" customFormat="false" ht="15" hidden="false" customHeight="true" outlineLevel="0" collapsed="false">
      <c r="A59" s="35" t="n">
        <v>46181</v>
      </c>
      <c r="B59" s="36" t="str">
        <f aca="false">IF(A59="","","R-"&amp;TEXT(ROW()-4,"0000"))</f>
        <v>R-0055</v>
      </c>
      <c r="C59" s="18" t="s">
        <v>155</v>
      </c>
      <c r="D59" s="37" t="str">
        <f aca="false">IF(C59="","",IFERROR(INDEX(Members!$B$5:$B$304,MATCH(C59,Members!$A$5:$A$304,0)),"Unknown flat"))</f>
        <v>Vivek Pandey</v>
      </c>
      <c r="E59" s="22" t="n">
        <v>3400</v>
      </c>
      <c r="F59" s="18" t="s">
        <v>229</v>
      </c>
      <c r="G59" s="30" t="s">
        <v>286</v>
      </c>
      <c r="H59" s="24"/>
    </row>
    <row r="60" customFormat="false" ht="15" hidden="false" customHeight="true" outlineLevel="0" collapsed="false">
      <c r="A60" s="35" t="n">
        <v>46181</v>
      </c>
      <c r="B60" s="36" t="str">
        <f aca="false">IF(A60="","","R-"&amp;TEXT(ROW()-4,"0000"))</f>
        <v>R-0056</v>
      </c>
      <c r="C60" s="18" t="s">
        <v>167</v>
      </c>
      <c r="D60" s="37" t="str">
        <f aca="false">IF(C60="","",IFERROR(INDEX(Members!$B$5:$B$304,MATCH(C60,Members!$A$5:$A$304,0)),"Unknown flat"))</f>
        <v>Shalini Shukla</v>
      </c>
      <c r="E60" s="22" t="n">
        <v>5750</v>
      </c>
      <c r="F60" s="18" t="s">
        <v>231</v>
      </c>
      <c r="G60" s="30" t="s">
        <v>287</v>
      </c>
      <c r="H60" s="24"/>
    </row>
    <row r="61" customFormat="false" ht="15" hidden="false" customHeight="true" outlineLevel="0" collapsed="false">
      <c r="A61" s="35" t="n">
        <v>46181</v>
      </c>
      <c r="B61" s="36" t="str">
        <f aca="false">IF(A61="","","R-"&amp;TEXT(ROW()-4,"0000"))</f>
        <v>R-0057</v>
      </c>
      <c r="C61" s="18" t="s">
        <v>191</v>
      </c>
      <c r="D61" s="37" t="str">
        <f aca="false">IF(C61="","",IFERROR(INDEX(Members!$B$5:$B$304,MATCH(C61,Members!$A$5:$A$304,0)),"Unknown flat"))</f>
        <v>Swati Gupta</v>
      </c>
      <c r="E61" s="22" t="n">
        <v>4345</v>
      </c>
      <c r="F61" s="18" t="s">
        <v>231</v>
      </c>
      <c r="G61" s="30" t="s">
        <v>288</v>
      </c>
      <c r="H61" s="24"/>
    </row>
    <row r="62" customFormat="false" ht="15" hidden="false" customHeight="true" outlineLevel="0" collapsed="false">
      <c r="A62" s="35" t="n">
        <v>46181</v>
      </c>
      <c r="B62" s="36" t="str">
        <f aca="false">IF(A62="","","R-"&amp;TEXT(ROW()-4,"0000"))</f>
        <v>R-0058</v>
      </c>
      <c r="C62" s="18" t="s">
        <v>212</v>
      </c>
      <c r="D62" s="37" t="str">
        <f aca="false">IF(C62="","",IFERROR(INDEX(Members!$B$5:$B$304,MATCH(C62,Members!$A$5:$A$304,0)),"Unknown flat"))</f>
        <v>Santosh Dewangan</v>
      </c>
      <c r="E62" s="22" t="n">
        <v>4850</v>
      </c>
      <c r="F62" s="18" t="s">
        <v>238</v>
      </c>
      <c r="G62" s="30" t="s">
        <v>289</v>
      </c>
      <c r="H62" s="24"/>
    </row>
    <row r="63" customFormat="false" ht="15" hidden="false" customHeight="true" outlineLevel="0" collapsed="false">
      <c r="A63" s="35" t="n">
        <v>46182</v>
      </c>
      <c r="B63" s="36" t="str">
        <f aca="false">IF(A63="","","R-"&amp;TEXT(ROW()-4,"0000"))</f>
        <v>R-0059</v>
      </c>
      <c r="C63" s="18" t="s">
        <v>179</v>
      </c>
      <c r="D63" s="37" t="str">
        <f aca="false">IF(C63="","",IFERROR(INDEX(Members!$B$5:$B$304,MATCH(C63,Members!$A$5:$A$304,0)),"Unknown flat"))</f>
        <v>Dinesh Verma</v>
      </c>
      <c r="E63" s="22" t="n">
        <v>4850</v>
      </c>
      <c r="F63" s="18" t="s">
        <v>238</v>
      </c>
      <c r="G63" s="30" t="s">
        <v>290</v>
      </c>
      <c r="H63" s="24"/>
    </row>
    <row r="64" customFormat="false" ht="15" hidden="false" customHeight="true" outlineLevel="0" collapsed="false">
      <c r="A64" s="35" t="n">
        <v>46182</v>
      </c>
      <c r="B64" s="36" t="str">
        <f aca="false">IF(A64="","","R-"&amp;TEXT(ROW()-4,"0000"))</f>
        <v>R-0060</v>
      </c>
      <c r="C64" s="18" t="s">
        <v>203</v>
      </c>
      <c r="D64" s="37" t="str">
        <f aca="false">IF(C64="","",IFERROR(INDEX(Members!$B$5:$B$304,MATCH(C64,Members!$A$5:$A$304,0)),"Unknown flat"))</f>
        <v>Naveen Pandey</v>
      </c>
      <c r="E64" s="22" t="n">
        <v>3400</v>
      </c>
      <c r="F64" s="18" t="s">
        <v>229</v>
      </c>
      <c r="G64" s="30" t="s">
        <v>291</v>
      </c>
      <c r="H64" s="24"/>
    </row>
    <row r="65" customFormat="false" ht="15" hidden="false" customHeight="true" outlineLevel="0" collapsed="false">
      <c r="A65" s="35" t="n">
        <v>46182</v>
      </c>
      <c r="B65" s="36" t="str">
        <f aca="false">IF(A65="","","R-"&amp;TEXT(ROW()-4,"0000"))</f>
        <v>R-0061</v>
      </c>
      <c r="C65" s="18" t="s">
        <v>216</v>
      </c>
      <c r="D65" s="37" t="str">
        <f aca="false">IF(C65="","",IFERROR(INDEX(Members!$B$5:$B$304,MATCH(C65,Members!$A$5:$A$304,0)),"Unknown flat"))</f>
        <v>Usha Shukla</v>
      </c>
      <c r="E65" s="22" t="n">
        <v>5750</v>
      </c>
      <c r="F65" s="18" t="s">
        <v>238</v>
      </c>
      <c r="G65" s="30" t="s">
        <v>292</v>
      </c>
      <c r="H65" s="24"/>
    </row>
    <row r="66" customFormat="false" ht="15" hidden="false" customHeight="true" outlineLevel="0" collapsed="false">
      <c r="A66" s="35" t="n">
        <v>46183</v>
      </c>
      <c r="B66" s="36" t="str">
        <f aca="false">IF(A66="","","R-"&amp;TEXT(ROW()-4,"0000"))</f>
        <v>R-0062</v>
      </c>
      <c r="C66" s="18" t="s">
        <v>121</v>
      </c>
      <c r="D66" s="37" t="str">
        <f aca="false">IF(C66="","",IFERROR(INDEX(Members!$B$5:$B$304,MATCH(C66,Members!$A$5:$A$304,0)),"Unknown flat"))</f>
        <v>Rajesh Agrawal</v>
      </c>
      <c r="E66" s="22" t="n">
        <v>3400</v>
      </c>
      <c r="F66" s="18" t="s">
        <v>231</v>
      </c>
      <c r="G66" s="30" t="s">
        <v>293</v>
      </c>
      <c r="H66" s="24"/>
    </row>
    <row r="67" customFormat="false" ht="15" hidden="false" customHeight="true" outlineLevel="0" collapsed="false">
      <c r="A67" s="35" t="n">
        <v>46183</v>
      </c>
      <c r="B67" s="36" t="str">
        <f aca="false">IF(A67="","","R-"&amp;TEXT(ROW()-4,"0000"))</f>
        <v>R-0063</v>
      </c>
      <c r="C67" s="18" t="s">
        <v>134</v>
      </c>
      <c r="D67" s="37" t="str">
        <f aca="false">IF(C67="","",IFERROR(INDEX(Members!$B$5:$B$304,MATCH(C67,Members!$A$5:$A$304,0)),"Unknown flat"))</f>
        <v>Kavita Tiwari</v>
      </c>
      <c r="E67" s="22" t="n">
        <v>6245</v>
      </c>
      <c r="F67" s="18" t="s">
        <v>229</v>
      </c>
      <c r="G67" s="30" t="s">
        <v>294</v>
      </c>
      <c r="H67" s="24"/>
    </row>
    <row r="68" customFormat="false" ht="15" hidden="false" customHeight="true" outlineLevel="0" collapsed="false">
      <c r="A68" s="35" t="n">
        <v>46183</v>
      </c>
      <c r="B68" s="36" t="str">
        <f aca="false">IF(A68="","","R-"&amp;TEXT(ROW()-4,"0000"))</f>
        <v>R-0064</v>
      </c>
      <c r="C68" s="18" t="s">
        <v>187</v>
      </c>
      <c r="D68" s="37" t="str">
        <f aca="false">IF(C68="","",IFERROR(INDEX(Members!$B$5:$B$304,MATCH(C68,Members!$A$5:$A$304,0)),"Unknown flat"))</f>
        <v>Rahul Sahu</v>
      </c>
      <c r="E68" s="22" t="n">
        <v>3400</v>
      </c>
      <c r="F68" s="18" t="s">
        <v>229</v>
      </c>
      <c r="G68" s="30" t="s">
        <v>295</v>
      </c>
      <c r="H68" s="24"/>
    </row>
    <row r="69" customFormat="false" ht="15" hidden="false" customHeight="true" outlineLevel="0" collapsed="false">
      <c r="A69" s="35" t="n">
        <v>46183</v>
      </c>
      <c r="B69" s="36" t="str">
        <f aca="false">IF(A69="","","R-"&amp;TEXT(ROW()-4,"0000"))</f>
        <v>R-0065</v>
      </c>
      <c r="C69" s="18" t="s">
        <v>195</v>
      </c>
      <c r="D69" s="37" t="str">
        <f aca="false">IF(C69="","",IFERROR(INDEX(Members!$B$5:$B$304,MATCH(C69,Members!$A$5:$A$304,0)),"Unknown flat"))</f>
        <v>Arvind Jain</v>
      </c>
      <c r="E69" s="22" t="n">
        <v>4850</v>
      </c>
      <c r="F69" s="18" t="s">
        <v>229</v>
      </c>
      <c r="G69" s="30" t="s">
        <v>296</v>
      </c>
      <c r="H69" s="24"/>
    </row>
    <row r="70" customFormat="false" ht="15" hidden="false" customHeight="true" outlineLevel="0" collapsed="false">
      <c r="A70" s="35" t="n">
        <v>46185</v>
      </c>
      <c r="B70" s="36" t="str">
        <f aca="false">IF(A70="","","R-"&amp;TEXT(ROW()-4,"0000"))</f>
        <v>R-0066</v>
      </c>
      <c r="C70" s="18" t="s">
        <v>159</v>
      </c>
      <c r="D70" s="37" t="str">
        <f aca="false">IF(C70="","",IFERROR(INDEX(Members!$B$5:$B$304,MATCH(C70,Members!$A$5:$A$304,0)),"Unknown flat"))</f>
        <v>Rekha Chandrakar</v>
      </c>
      <c r="E70" s="22" t="n">
        <v>4345</v>
      </c>
      <c r="F70" s="18" t="s">
        <v>229</v>
      </c>
      <c r="G70" s="30" t="s">
        <v>297</v>
      </c>
      <c r="H70" s="24"/>
    </row>
    <row r="71" customFormat="false" ht="15" hidden="false" customHeight="true" outlineLevel="0" collapsed="false">
      <c r="A71" s="35" t="n">
        <v>46188</v>
      </c>
      <c r="B71" s="36" t="str">
        <f aca="false">IF(A71="","","R-"&amp;TEXT(ROW()-4,"0000"))</f>
        <v>R-0067</v>
      </c>
      <c r="C71" s="18" t="s">
        <v>126</v>
      </c>
      <c r="D71" s="37" t="str">
        <f aca="false">IF(C71="","",IFERROR(INDEX(Members!$B$5:$B$304,MATCH(C71,Members!$A$5:$A$304,0)),"Unknown flat"))</f>
        <v>Sunita Sharma</v>
      </c>
      <c r="E71" s="22" t="n">
        <v>4000</v>
      </c>
      <c r="F71" s="18" t="s">
        <v>229</v>
      </c>
      <c r="G71" s="30" t="s">
        <v>298</v>
      </c>
      <c r="H71" s="24"/>
    </row>
    <row r="72" customFormat="false" ht="15" hidden="false" customHeight="true" outlineLevel="0" collapsed="false">
      <c r="A72" s="35" t="n">
        <v>46188</v>
      </c>
      <c r="B72" s="36" t="str">
        <f aca="false">IF(A72="","","R-"&amp;TEXT(ROW()-4,"0000"))</f>
        <v>R-0068</v>
      </c>
      <c r="C72" s="18" t="s">
        <v>130</v>
      </c>
      <c r="D72" s="37" t="str">
        <f aca="false">IF(C72="","",IFERROR(INDEX(Members!$B$5:$B$304,MATCH(C72,Members!$A$5:$A$304,0)),"Unknown flat"))</f>
        <v>Amit Verma</v>
      </c>
      <c r="E72" s="22" t="n">
        <v>4850</v>
      </c>
      <c r="F72" s="18" t="s">
        <v>238</v>
      </c>
      <c r="G72" s="30" t="s">
        <v>299</v>
      </c>
      <c r="H72" s="24"/>
    </row>
    <row r="73" customFormat="false" ht="15" hidden="false" customHeight="true" outlineLevel="0" collapsed="false">
      <c r="A73" s="35" t="n">
        <v>46188</v>
      </c>
      <c r="B73" s="36" t="str">
        <f aca="false">IF(A73="","","R-"&amp;TEXT(ROW()-4,"0000"))</f>
        <v>R-0069</v>
      </c>
      <c r="C73" s="18" t="s">
        <v>151</v>
      </c>
      <c r="D73" s="37" t="str">
        <f aca="false">IF(C73="","",IFERROR(INDEX(Members!$B$5:$B$304,MATCH(C73,Members!$A$5:$A$304,0)),"Unknown flat"))</f>
        <v>Anjali Mishra</v>
      </c>
      <c r="E73" s="22" t="n">
        <v>5750</v>
      </c>
      <c r="F73" s="18" t="s">
        <v>242</v>
      </c>
      <c r="G73" s="30" t="s">
        <v>243</v>
      </c>
      <c r="H73" s="24"/>
    </row>
    <row r="74" customFormat="false" ht="15" hidden="false" customHeight="true" outlineLevel="0" collapsed="false">
      <c r="A74" s="35" t="n">
        <v>46206</v>
      </c>
      <c r="B74" s="36" t="str">
        <f aca="false">IF(A74="","","R-"&amp;TEXT(ROW()-4,"0000"))</f>
        <v>R-0070</v>
      </c>
      <c r="C74" s="18" t="s">
        <v>147</v>
      </c>
      <c r="D74" s="37" t="str">
        <f aca="false">IF(C74="","",IFERROR(INDEX(Members!$B$5:$B$304,MATCH(C74,Members!$A$5:$A$304,0)),"Unknown flat"))</f>
        <v>Pradeep Jain</v>
      </c>
      <c r="E74" s="22" t="n">
        <v>4850</v>
      </c>
      <c r="F74" s="18" t="s">
        <v>229</v>
      </c>
      <c r="G74" s="30" t="s">
        <v>300</v>
      </c>
      <c r="H74" s="24"/>
    </row>
    <row r="75" customFormat="false" ht="15" hidden="false" customHeight="true" outlineLevel="0" collapsed="false">
      <c r="A75" s="35" t="n">
        <v>46206</v>
      </c>
      <c r="B75" s="36" t="str">
        <f aca="false">IF(A75="","","R-"&amp;TEXT(ROW()-4,"0000"))</f>
        <v>R-0071</v>
      </c>
      <c r="C75" s="18" t="s">
        <v>151</v>
      </c>
      <c r="D75" s="37" t="str">
        <f aca="false">IF(C75="","",IFERROR(INDEX(Members!$B$5:$B$304,MATCH(C75,Members!$A$5:$A$304,0)),"Unknown flat"))</f>
        <v>Anjali Mishra</v>
      </c>
      <c r="E75" s="22" t="n">
        <v>5750</v>
      </c>
      <c r="F75" s="18" t="s">
        <v>242</v>
      </c>
      <c r="G75" s="30" t="s">
        <v>243</v>
      </c>
      <c r="H75" s="24"/>
    </row>
    <row r="76" customFormat="false" ht="15" hidden="false" customHeight="true" outlineLevel="0" collapsed="false">
      <c r="A76" s="35" t="n">
        <v>46208</v>
      </c>
      <c r="B76" s="36" t="str">
        <f aca="false">IF(A76="","","R-"&amp;TEXT(ROW()-4,"0000"))</f>
        <v>R-0072</v>
      </c>
      <c r="C76" s="18" t="s">
        <v>175</v>
      </c>
      <c r="D76" s="37" t="str">
        <f aca="false">IF(C76="","",IFERROR(INDEX(Members!$B$5:$B$304,MATCH(C76,Members!$A$5:$A$304,0)),"Unknown flat"))</f>
        <v>Pooja Sharma</v>
      </c>
      <c r="E76" s="22" t="n">
        <v>4000</v>
      </c>
      <c r="F76" s="18" t="s">
        <v>229</v>
      </c>
      <c r="G76" s="30" t="s">
        <v>301</v>
      </c>
      <c r="H76" s="24"/>
    </row>
    <row r="77" customFormat="false" ht="15" hidden="false" customHeight="true" outlineLevel="0" collapsed="false">
      <c r="A77" s="35" t="n">
        <v>46209</v>
      </c>
      <c r="B77" s="36" t="str">
        <f aca="false">IF(A77="","","R-"&amp;TEXT(ROW()-4,"0000"))</f>
        <v>R-0073</v>
      </c>
      <c r="C77" s="18" t="s">
        <v>130</v>
      </c>
      <c r="D77" s="37" t="str">
        <f aca="false">IF(C77="","",IFERROR(INDEX(Members!$B$5:$B$304,MATCH(C77,Members!$A$5:$A$304,0)),"Unknown flat"))</f>
        <v>Amit Verma</v>
      </c>
      <c r="E77" s="22" t="n">
        <v>4850</v>
      </c>
      <c r="F77" s="18" t="s">
        <v>229</v>
      </c>
      <c r="G77" s="30" t="s">
        <v>302</v>
      </c>
      <c r="H77" s="24"/>
    </row>
    <row r="78" customFormat="false" ht="15" hidden="false" customHeight="true" outlineLevel="0" collapsed="false">
      <c r="A78" s="35" t="n">
        <v>46209</v>
      </c>
      <c r="B78" s="36" t="str">
        <f aca="false">IF(A78="","","R-"&amp;TEXT(ROW()-4,"0000"))</f>
        <v>R-0074</v>
      </c>
      <c r="C78" s="18" t="s">
        <v>159</v>
      </c>
      <c r="D78" s="37" t="str">
        <f aca="false">IF(C78="","",IFERROR(INDEX(Members!$B$5:$B$304,MATCH(C78,Members!$A$5:$A$304,0)),"Unknown flat"))</f>
        <v>Rekha Chandrakar</v>
      </c>
      <c r="E78" s="22" t="n">
        <v>4345</v>
      </c>
      <c r="F78" s="18" t="s">
        <v>229</v>
      </c>
      <c r="G78" s="30" t="s">
        <v>303</v>
      </c>
      <c r="H78" s="24"/>
    </row>
    <row r="79" customFormat="false" ht="15" hidden="false" customHeight="true" outlineLevel="0" collapsed="false">
      <c r="A79" s="35" t="n">
        <v>46209</v>
      </c>
      <c r="B79" s="36" t="str">
        <f aca="false">IF(A79="","","R-"&amp;TEXT(ROW()-4,"0000"))</f>
        <v>R-0075</v>
      </c>
      <c r="C79" s="18" t="s">
        <v>163</v>
      </c>
      <c r="D79" s="37" t="str">
        <f aca="false">IF(C79="","",IFERROR(INDEX(Members!$B$5:$B$304,MATCH(C79,Members!$A$5:$A$304,0)),"Unknown flat"))</f>
        <v>Manish Dewangan</v>
      </c>
      <c r="E79" s="22" t="n">
        <v>4850</v>
      </c>
      <c r="F79" s="18" t="s">
        <v>229</v>
      </c>
      <c r="G79" s="30" t="s">
        <v>304</v>
      </c>
      <c r="H79" s="24"/>
    </row>
    <row r="80" customFormat="false" ht="15" hidden="false" customHeight="true" outlineLevel="0" collapsed="false">
      <c r="A80" s="35" t="n">
        <v>46209</v>
      </c>
      <c r="B80" s="36" t="str">
        <f aca="false">IF(A80="","","R-"&amp;TEXT(ROW()-4,"0000"))</f>
        <v>R-0076</v>
      </c>
      <c r="C80" s="18" t="s">
        <v>207</v>
      </c>
      <c r="D80" s="37" t="str">
        <f aca="false">IF(C80="","",IFERROR(INDEX(Members!$B$5:$B$304,MATCH(C80,Members!$A$5:$A$304,0)),"Unknown flat"))</f>
        <v>Ritu Chandrakar</v>
      </c>
      <c r="E80" s="22" t="n">
        <v>4000</v>
      </c>
      <c r="F80" s="18" t="s">
        <v>229</v>
      </c>
      <c r="G80" s="30" t="s">
        <v>305</v>
      </c>
      <c r="H80" s="24"/>
    </row>
    <row r="81" customFormat="false" ht="15" hidden="false" customHeight="true" outlineLevel="0" collapsed="false">
      <c r="A81" s="35" t="n">
        <v>46209</v>
      </c>
      <c r="B81" s="36" t="str">
        <f aca="false">IF(A81="","","R-"&amp;TEXT(ROW()-4,"0000"))</f>
        <v>R-0077</v>
      </c>
      <c r="C81" s="18" t="s">
        <v>216</v>
      </c>
      <c r="D81" s="37" t="str">
        <f aca="false">IF(C81="","",IFERROR(INDEX(Members!$B$5:$B$304,MATCH(C81,Members!$A$5:$A$304,0)),"Unknown flat"))</f>
        <v>Usha Shukla</v>
      </c>
      <c r="E81" s="22" t="n">
        <v>5750</v>
      </c>
      <c r="F81" s="18" t="s">
        <v>231</v>
      </c>
      <c r="G81" s="30" t="s">
        <v>306</v>
      </c>
      <c r="H81" s="24"/>
    </row>
    <row r="82" customFormat="false" ht="15" hidden="false" customHeight="true" outlineLevel="0" collapsed="false">
      <c r="A82" s="35" t="n">
        <v>46211</v>
      </c>
      <c r="B82" s="36" t="str">
        <f aca="false">IF(A82="","","R-"&amp;TEXT(ROW()-4,"0000"))</f>
        <v>R-0078</v>
      </c>
      <c r="C82" s="18" t="s">
        <v>126</v>
      </c>
      <c r="D82" s="37" t="str">
        <f aca="false">IF(C82="","",IFERROR(INDEX(Members!$B$5:$B$304,MATCH(C82,Members!$A$5:$A$304,0)),"Unknown flat"))</f>
        <v>Sunita Sharma</v>
      </c>
      <c r="E82" s="22" t="n">
        <v>4000</v>
      </c>
      <c r="F82" s="18" t="s">
        <v>231</v>
      </c>
      <c r="G82" s="30" t="s">
        <v>307</v>
      </c>
      <c r="H82" s="24"/>
    </row>
    <row r="83" customFormat="false" ht="15" hidden="false" customHeight="true" outlineLevel="0" collapsed="false">
      <c r="A83" s="35" t="n">
        <v>46211</v>
      </c>
      <c r="B83" s="36" t="str">
        <f aca="false">IF(A83="","","R-"&amp;TEXT(ROW()-4,"0000"))</f>
        <v>R-0079</v>
      </c>
      <c r="C83" s="18" t="s">
        <v>155</v>
      </c>
      <c r="D83" s="37" t="str">
        <f aca="false">IF(C83="","",IFERROR(INDEX(Members!$B$5:$B$304,MATCH(C83,Members!$A$5:$A$304,0)),"Unknown flat"))</f>
        <v>Vivek Pandey</v>
      </c>
      <c r="E83" s="22" t="n">
        <v>3400</v>
      </c>
      <c r="F83" s="18" t="s">
        <v>229</v>
      </c>
      <c r="G83" s="30" t="s">
        <v>308</v>
      </c>
      <c r="H83" s="24"/>
    </row>
    <row r="84" customFormat="false" ht="15" hidden="false" customHeight="true" outlineLevel="0" collapsed="false">
      <c r="A84" s="35" t="n">
        <v>46211</v>
      </c>
      <c r="B84" s="36" t="str">
        <f aca="false">IF(A84="","","R-"&amp;TEXT(ROW()-4,"0000"))</f>
        <v>R-0080</v>
      </c>
      <c r="C84" s="18" t="s">
        <v>183</v>
      </c>
      <c r="D84" s="37" t="str">
        <f aca="false">IF(C84="","",IFERROR(INDEX(Members!$B$5:$B$304,MATCH(C84,Members!$A$5:$A$304,0)),"Unknown flat"))</f>
        <v>Meena Tiwari</v>
      </c>
      <c r="E84" s="22" t="n">
        <v>5750</v>
      </c>
      <c r="F84" s="18" t="s">
        <v>229</v>
      </c>
      <c r="G84" s="30" t="s">
        <v>309</v>
      </c>
      <c r="H84" s="24"/>
    </row>
    <row r="85" customFormat="false" ht="15" hidden="false" customHeight="true" outlineLevel="0" collapsed="false">
      <c r="A85" s="35" t="n">
        <v>46211</v>
      </c>
      <c r="B85" s="36" t="str">
        <f aca="false">IF(A85="","","R-"&amp;TEXT(ROW()-4,"0000"))</f>
        <v>R-0081</v>
      </c>
      <c r="C85" s="18" t="s">
        <v>191</v>
      </c>
      <c r="D85" s="37" t="str">
        <f aca="false">IF(C85="","",IFERROR(INDEX(Members!$B$5:$B$304,MATCH(C85,Members!$A$5:$A$304,0)),"Unknown flat"))</f>
        <v>Swati Gupta</v>
      </c>
      <c r="E85" s="22" t="n">
        <v>4345</v>
      </c>
      <c r="F85" s="18" t="s">
        <v>229</v>
      </c>
      <c r="G85" s="30" t="s">
        <v>310</v>
      </c>
      <c r="H85" s="24"/>
    </row>
    <row r="86" customFormat="false" ht="15" hidden="false" customHeight="true" outlineLevel="0" collapsed="false">
      <c r="A86" s="35" t="n">
        <v>46211</v>
      </c>
      <c r="B86" s="36" t="str">
        <f aca="false">IF(A86="","","R-"&amp;TEXT(ROW()-4,"0000"))</f>
        <v>R-0082</v>
      </c>
      <c r="C86" s="18" t="s">
        <v>203</v>
      </c>
      <c r="D86" s="37" t="str">
        <f aca="false">IF(C86="","",IFERROR(INDEX(Members!$B$5:$B$304,MATCH(C86,Members!$A$5:$A$304,0)),"Unknown flat"))</f>
        <v>Naveen Pandey</v>
      </c>
      <c r="E86" s="22" t="n">
        <v>3400</v>
      </c>
      <c r="F86" s="18" t="s">
        <v>229</v>
      </c>
      <c r="G86" s="30" t="s">
        <v>311</v>
      </c>
      <c r="H86" s="24"/>
    </row>
    <row r="87" customFormat="false" ht="15" hidden="false" customHeight="true" outlineLevel="0" collapsed="false">
      <c r="A87" s="35" t="n">
        <v>46212</v>
      </c>
      <c r="B87" s="36" t="str">
        <f aca="false">IF(A87="","","R-"&amp;TEXT(ROW()-4,"0000"))</f>
        <v>R-0083</v>
      </c>
      <c r="C87" s="18" t="s">
        <v>195</v>
      </c>
      <c r="D87" s="37" t="str">
        <f aca="false">IF(C87="","",IFERROR(INDEX(Members!$B$5:$B$304,MATCH(C87,Members!$A$5:$A$304,0)),"Unknown flat"))</f>
        <v>Arvind Jain</v>
      </c>
      <c r="E87" s="22" t="n">
        <v>4850</v>
      </c>
      <c r="F87" s="18" t="s">
        <v>238</v>
      </c>
      <c r="G87" s="30" t="s">
        <v>312</v>
      </c>
      <c r="H87" s="24"/>
    </row>
    <row r="88" customFormat="false" ht="15" hidden="false" customHeight="true" outlineLevel="0" collapsed="false">
      <c r="A88" s="35" t="n">
        <v>46213</v>
      </c>
      <c r="B88" s="36" t="str">
        <f aca="false">IF(A88="","","R-"&amp;TEXT(ROW()-4,"0000"))</f>
        <v>R-0084</v>
      </c>
      <c r="C88" s="18" t="s">
        <v>179</v>
      </c>
      <c r="D88" s="37" t="str">
        <f aca="false">IF(C88="","",IFERROR(INDEX(Members!$B$5:$B$304,MATCH(C88,Members!$A$5:$A$304,0)),"Unknown flat"))</f>
        <v>Dinesh Verma</v>
      </c>
      <c r="E88" s="22" t="n">
        <v>4850</v>
      </c>
      <c r="F88" s="18" t="s">
        <v>229</v>
      </c>
      <c r="G88" s="30" t="s">
        <v>313</v>
      </c>
      <c r="H88" s="24"/>
    </row>
    <row r="89" customFormat="false" ht="15" hidden="false" customHeight="true" outlineLevel="0" collapsed="false">
      <c r="A89" s="35" t="n">
        <v>46213</v>
      </c>
      <c r="B89" s="36" t="str">
        <f aca="false">IF(A89="","","R-"&amp;TEXT(ROW()-4,"0000"))</f>
        <v>R-0085</v>
      </c>
      <c r="C89" s="18" t="s">
        <v>187</v>
      </c>
      <c r="D89" s="37" t="str">
        <f aca="false">IF(C89="","",IFERROR(INDEX(Members!$B$5:$B$304,MATCH(C89,Members!$A$5:$A$304,0)),"Unknown flat"))</f>
        <v>Rahul Sahu</v>
      </c>
      <c r="E89" s="22" t="n">
        <v>3400</v>
      </c>
      <c r="F89" s="18" t="s">
        <v>229</v>
      </c>
      <c r="G89" s="30" t="s">
        <v>314</v>
      </c>
      <c r="H89" s="24"/>
    </row>
    <row r="90" customFormat="false" ht="15" hidden="false" customHeight="true" outlineLevel="0" collapsed="false">
      <c r="A90" s="35" t="n">
        <v>46213</v>
      </c>
      <c r="B90" s="36" t="str">
        <f aca="false">IF(A90="","","R-"&amp;TEXT(ROW()-4,"0000"))</f>
        <v>R-0086</v>
      </c>
      <c r="C90" s="18" t="s">
        <v>212</v>
      </c>
      <c r="D90" s="37" t="str">
        <f aca="false">IF(C90="","",IFERROR(INDEX(Members!$B$5:$B$304,MATCH(C90,Members!$A$5:$A$304,0)),"Unknown flat"))</f>
        <v>Santosh Dewangan</v>
      </c>
      <c r="E90" s="22" t="n">
        <v>4850</v>
      </c>
      <c r="F90" s="18" t="s">
        <v>229</v>
      </c>
      <c r="G90" s="30" t="s">
        <v>315</v>
      </c>
      <c r="H90" s="24"/>
    </row>
    <row r="91" customFormat="false" ht="15" hidden="false" customHeight="true" outlineLevel="0" collapsed="false">
      <c r="A91" s="35" t="n">
        <v>46215</v>
      </c>
      <c r="B91" s="36" t="str">
        <f aca="false">IF(A91="","","R-"&amp;TEXT(ROW()-4,"0000"))</f>
        <v>R-0087</v>
      </c>
      <c r="C91" s="18" t="s">
        <v>121</v>
      </c>
      <c r="D91" s="37" t="str">
        <f aca="false">IF(C91="","",IFERROR(INDEX(Members!$B$5:$B$304,MATCH(C91,Members!$A$5:$A$304,0)),"Unknown flat"))</f>
        <v>Rajesh Agrawal</v>
      </c>
      <c r="E91" s="22" t="n">
        <v>3400</v>
      </c>
      <c r="F91" s="18" t="s">
        <v>229</v>
      </c>
      <c r="G91" s="30" t="s">
        <v>316</v>
      </c>
      <c r="H91" s="24"/>
    </row>
    <row r="92" customFormat="false" ht="15" hidden="false" customHeight="true" outlineLevel="0" collapsed="false">
      <c r="A92" s="35" t="n">
        <v>46215</v>
      </c>
      <c r="B92" s="36" t="str">
        <f aca="false">IF(A92="","","R-"&amp;TEXT(ROW()-4,"0000"))</f>
        <v>R-0088</v>
      </c>
      <c r="C92" s="18" t="s">
        <v>134</v>
      </c>
      <c r="D92" s="37" t="str">
        <f aca="false">IF(C92="","",IFERROR(INDEX(Members!$B$5:$B$304,MATCH(C92,Members!$A$5:$A$304,0)),"Unknown flat"))</f>
        <v>Kavita Tiwari</v>
      </c>
      <c r="E92" s="22" t="n">
        <v>6245</v>
      </c>
      <c r="F92" s="18" t="s">
        <v>229</v>
      </c>
      <c r="G92" s="30" t="s">
        <v>317</v>
      </c>
      <c r="H92" s="24"/>
    </row>
    <row r="93" customFormat="false" ht="15" hidden="false" customHeight="true" outlineLevel="0" collapsed="false">
      <c r="A93" s="35" t="n">
        <v>46215</v>
      </c>
      <c r="B93" s="36" t="str">
        <f aca="false">IF(A93="","","R-"&amp;TEXT(ROW()-4,"0000"))</f>
        <v>R-0089</v>
      </c>
      <c r="C93" s="18" t="s">
        <v>139</v>
      </c>
      <c r="D93" s="37" t="str">
        <f aca="false">IF(C93="","",IFERROR(INDEX(Members!$B$5:$B$304,MATCH(C93,Members!$A$5:$A$304,0)),"Unknown flat"))</f>
        <v>Sanjay Sahu</v>
      </c>
      <c r="E93" s="22" t="n">
        <v>3400</v>
      </c>
      <c r="F93" s="18" t="s">
        <v>238</v>
      </c>
      <c r="G93" s="30" t="s">
        <v>318</v>
      </c>
      <c r="H93" s="24"/>
    </row>
    <row r="94" customFormat="false" ht="15" hidden="false" customHeight="true" outlineLevel="0" collapsed="false">
      <c r="A94" s="35" t="n">
        <v>46215</v>
      </c>
      <c r="B94" s="36" t="str">
        <f aca="false">IF(A94="","","R-"&amp;TEXT(ROW()-4,"0000"))</f>
        <v>R-0090</v>
      </c>
      <c r="C94" s="18" t="s">
        <v>199</v>
      </c>
      <c r="D94" s="37" t="str">
        <f aca="false">IF(C94="","",IFERROR(INDEX(Members!$B$5:$B$304,MATCH(C94,Members!$A$5:$A$304,0)),"Unknown flat"))</f>
        <v>Geeta Mishra</v>
      </c>
      <c r="E94" s="22" t="n">
        <v>5750</v>
      </c>
      <c r="F94" s="18" t="s">
        <v>229</v>
      </c>
      <c r="G94" s="30" t="s">
        <v>319</v>
      </c>
      <c r="H94" s="24"/>
    </row>
    <row r="95" customFormat="false" ht="15" hidden="false" customHeight="true" outlineLevel="0" collapsed="false">
      <c r="A95" s="35" t="n">
        <v>46218</v>
      </c>
      <c r="B95" s="36" t="str">
        <f aca="false">IF(A95="","","R-"&amp;TEXT(ROW()-4,"0000"))</f>
        <v>R-0091</v>
      </c>
      <c r="C95" s="18" t="s">
        <v>171</v>
      </c>
      <c r="D95" s="37" t="str">
        <f aca="false">IF(C95="","",IFERROR(INDEX(Members!$B$5:$B$304,MATCH(C95,Members!$A$5:$A$304,0)),"Unknown flat"))</f>
        <v>Ashok Agrawal</v>
      </c>
      <c r="E95" s="22" t="n">
        <v>3400</v>
      </c>
      <c r="F95" s="18" t="s">
        <v>229</v>
      </c>
      <c r="G95" s="30" t="s">
        <v>320</v>
      </c>
      <c r="H95" s="24"/>
    </row>
    <row r="96" customFormat="false" ht="15" hidden="false" customHeight="true" outlineLevel="0" collapsed="false">
      <c r="A96" s="35" t="n">
        <v>46237</v>
      </c>
      <c r="B96" s="36" t="str">
        <f aca="false">IF(A96="","","R-"&amp;TEXT(ROW()-4,"0000"))</f>
        <v>R-0092</v>
      </c>
      <c r="C96" s="18" t="s">
        <v>121</v>
      </c>
      <c r="D96" s="37" t="str">
        <f aca="false">IF(C96="","",IFERROR(INDEX(Members!$B$5:$B$304,MATCH(C96,Members!$A$5:$A$304,0)),"Unknown flat"))</f>
        <v>Rajesh Agrawal</v>
      </c>
      <c r="E96" s="22" t="n">
        <v>3400</v>
      </c>
      <c r="F96" s="18" t="s">
        <v>229</v>
      </c>
      <c r="G96" s="30" t="s">
        <v>321</v>
      </c>
      <c r="H96" s="24"/>
    </row>
    <row r="97" customFormat="false" ht="15" hidden="false" customHeight="true" outlineLevel="0" collapsed="false">
      <c r="A97" s="35" t="n">
        <v>46237</v>
      </c>
      <c r="B97" s="36" t="str">
        <f aca="false">IF(A97="","","R-"&amp;TEXT(ROW()-4,"0000"))</f>
        <v>R-0093</v>
      </c>
      <c r="C97" s="18" t="s">
        <v>203</v>
      </c>
      <c r="D97" s="37" t="str">
        <f aca="false">IF(C97="","",IFERROR(INDEX(Members!$B$5:$B$304,MATCH(C97,Members!$A$5:$A$304,0)),"Unknown flat"))</f>
        <v>Naveen Pandey</v>
      </c>
      <c r="E97" s="22" t="n">
        <v>3400</v>
      </c>
      <c r="F97" s="18" t="s">
        <v>229</v>
      </c>
      <c r="G97" s="30" t="s">
        <v>322</v>
      </c>
      <c r="H97" s="24"/>
    </row>
    <row r="98" customFormat="false" ht="15" hidden="false" customHeight="true" outlineLevel="0" collapsed="false">
      <c r="A98" s="35" t="n">
        <v>46237</v>
      </c>
      <c r="B98" s="36" t="str">
        <f aca="false">IF(A98="","","R-"&amp;TEXT(ROW()-4,"0000"))</f>
        <v>R-0094</v>
      </c>
      <c r="C98" s="18" t="s">
        <v>207</v>
      </c>
      <c r="D98" s="37" t="str">
        <f aca="false">IF(C98="","",IFERROR(INDEX(Members!$B$5:$B$304,MATCH(C98,Members!$A$5:$A$304,0)),"Unknown flat"))</f>
        <v>Ritu Chandrakar</v>
      </c>
      <c r="E98" s="22" t="n">
        <v>4000</v>
      </c>
      <c r="F98" s="18" t="s">
        <v>238</v>
      </c>
      <c r="G98" s="30" t="s">
        <v>323</v>
      </c>
      <c r="H98" s="24"/>
    </row>
    <row r="99" customFormat="false" ht="15" hidden="false" customHeight="true" outlineLevel="0" collapsed="false">
      <c r="A99" s="35" t="n">
        <v>46239</v>
      </c>
      <c r="B99" s="36" t="str">
        <f aca="false">IF(A99="","","R-"&amp;TEXT(ROW()-4,"0000"))</f>
        <v>R-0095</v>
      </c>
      <c r="C99" s="18" t="s">
        <v>187</v>
      </c>
      <c r="D99" s="37" t="str">
        <f aca="false">IF(C99="","",IFERROR(INDEX(Members!$B$5:$B$304,MATCH(C99,Members!$A$5:$A$304,0)),"Unknown flat"))</f>
        <v>Rahul Sahu</v>
      </c>
      <c r="E99" s="22" t="n">
        <v>3400</v>
      </c>
      <c r="F99" s="18" t="s">
        <v>238</v>
      </c>
      <c r="G99" s="30" t="s">
        <v>324</v>
      </c>
      <c r="H99" s="24"/>
    </row>
    <row r="100" customFormat="false" ht="15" hidden="false" customHeight="true" outlineLevel="0" collapsed="false">
      <c r="A100" s="35" t="n">
        <v>46239</v>
      </c>
      <c r="B100" s="36" t="str">
        <f aca="false">IF(A100="","","R-"&amp;TEXT(ROW()-4,"0000"))</f>
        <v>R-0096</v>
      </c>
      <c r="C100" s="18" t="s">
        <v>212</v>
      </c>
      <c r="D100" s="37" t="str">
        <f aca="false">IF(C100="","",IFERROR(INDEX(Members!$B$5:$B$304,MATCH(C100,Members!$A$5:$A$304,0)),"Unknown flat"))</f>
        <v>Santosh Dewangan</v>
      </c>
      <c r="E100" s="22" t="n">
        <v>4850</v>
      </c>
      <c r="F100" s="18" t="s">
        <v>229</v>
      </c>
      <c r="G100" s="30" t="s">
        <v>325</v>
      </c>
      <c r="H100" s="24"/>
    </row>
    <row r="101" customFormat="false" ht="15" hidden="false" customHeight="true" outlineLevel="0" collapsed="false">
      <c r="A101" s="35" t="n">
        <v>46240</v>
      </c>
      <c r="B101" s="36" t="str">
        <f aca="false">IF(A101="","","R-"&amp;TEXT(ROW()-4,"0000"))</f>
        <v>R-0097</v>
      </c>
      <c r="C101" s="18" t="s">
        <v>139</v>
      </c>
      <c r="D101" s="37" t="str">
        <f aca="false">IF(C101="","",IFERROR(INDEX(Members!$B$5:$B$304,MATCH(C101,Members!$A$5:$A$304,0)),"Unknown flat"))</f>
        <v>Sanjay Sahu</v>
      </c>
      <c r="E101" s="22" t="n">
        <v>3400</v>
      </c>
      <c r="F101" s="18" t="s">
        <v>231</v>
      </c>
      <c r="G101" s="30" t="s">
        <v>326</v>
      </c>
      <c r="H101" s="24"/>
    </row>
    <row r="102" customFormat="false" ht="15" hidden="false" customHeight="true" outlineLevel="0" collapsed="false">
      <c r="A102" s="35" t="n">
        <v>46240</v>
      </c>
      <c r="B102" s="36" t="str">
        <f aca="false">IF(A102="","","R-"&amp;TEXT(ROW()-4,"0000"))</f>
        <v>R-0098</v>
      </c>
      <c r="C102" s="18" t="s">
        <v>147</v>
      </c>
      <c r="D102" s="37" t="str">
        <f aca="false">IF(C102="","",IFERROR(INDEX(Members!$B$5:$B$304,MATCH(C102,Members!$A$5:$A$304,0)),"Unknown flat"))</f>
        <v>Pradeep Jain</v>
      </c>
      <c r="E102" s="22" t="n">
        <v>4850</v>
      </c>
      <c r="F102" s="18" t="s">
        <v>231</v>
      </c>
      <c r="G102" s="30" t="s">
        <v>327</v>
      </c>
      <c r="H102" s="24"/>
    </row>
    <row r="103" customFormat="false" ht="15" hidden="false" customHeight="true" outlineLevel="0" collapsed="false">
      <c r="A103" s="35" t="n">
        <v>46240</v>
      </c>
      <c r="B103" s="36" t="str">
        <f aca="false">IF(A103="","","R-"&amp;TEXT(ROW()-4,"0000"))</f>
        <v>R-0099</v>
      </c>
      <c r="C103" s="18" t="s">
        <v>151</v>
      </c>
      <c r="D103" s="37" t="str">
        <f aca="false">IF(C103="","",IFERROR(INDEX(Members!$B$5:$B$304,MATCH(C103,Members!$A$5:$A$304,0)),"Unknown flat"))</f>
        <v>Anjali Mishra</v>
      </c>
      <c r="E103" s="22" t="n">
        <v>8250</v>
      </c>
      <c r="F103" s="18" t="s">
        <v>242</v>
      </c>
      <c r="G103" s="30" t="s">
        <v>243</v>
      </c>
      <c r="H103" s="24"/>
    </row>
    <row r="104" customFormat="false" ht="15" hidden="false" customHeight="true" outlineLevel="0" collapsed="false">
      <c r="A104" s="35" t="n">
        <v>46240</v>
      </c>
      <c r="B104" s="36" t="str">
        <f aca="false">IF(A104="","","R-"&amp;TEXT(ROW()-4,"0000"))</f>
        <v>R-0100</v>
      </c>
      <c r="C104" s="18" t="s">
        <v>183</v>
      </c>
      <c r="D104" s="37" t="str">
        <f aca="false">IF(C104="","",IFERROR(INDEX(Members!$B$5:$B$304,MATCH(C104,Members!$A$5:$A$304,0)),"Unknown flat"))</f>
        <v>Meena Tiwari</v>
      </c>
      <c r="E104" s="22" t="n">
        <v>8250</v>
      </c>
      <c r="F104" s="18" t="s">
        <v>229</v>
      </c>
      <c r="G104" s="30" t="s">
        <v>328</v>
      </c>
      <c r="H104" s="24"/>
    </row>
    <row r="105" customFormat="false" ht="15" hidden="false" customHeight="true" outlineLevel="0" collapsed="false">
      <c r="A105" s="35" t="n">
        <v>46242</v>
      </c>
      <c r="B105" s="36" t="str">
        <f aca="false">IF(A105="","","R-"&amp;TEXT(ROW()-4,"0000"))</f>
        <v>R-0101</v>
      </c>
      <c r="C105" s="18" t="s">
        <v>155</v>
      </c>
      <c r="D105" s="37" t="str">
        <f aca="false">IF(C105="","",IFERROR(INDEX(Members!$B$5:$B$304,MATCH(C105,Members!$A$5:$A$304,0)),"Unknown flat"))</f>
        <v>Vivek Pandey</v>
      </c>
      <c r="E105" s="22" t="n">
        <v>3400</v>
      </c>
      <c r="F105" s="18" t="s">
        <v>229</v>
      </c>
      <c r="G105" s="30" t="s">
        <v>329</v>
      </c>
      <c r="H105" s="24"/>
    </row>
    <row r="106" customFormat="false" ht="15" hidden="false" customHeight="true" outlineLevel="0" collapsed="false">
      <c r="A106" s="35" t="n">
        <v>46242</v>
      </c>
      <c r="B106" s="36" t="str">
        <f aca="false">IF(A106="","","R-"&amp;TEXT(ROW()-4,"0000"))</f>
        <v>R-0102</v>
      </c>
      <c r="C106" s="18" t="s">
        <v>195</v>
      </c>
      <c r="D106" s="37" t="str">
        <f aca="false">IF(C106="","",IFERROR(INDEX(Members!$B$5:$B$304,MATCH(C106,Members!$A$5:$A$304,0)),"Unknown flat"))</f>
        <v>Arvind Jain</v>
      </c>
      <c r="E106" s="22" t="n">
        <v>4850</v>
      </c>
      <c r="F106" s="18" t="s">
        <v>229</v>
      </c>
      <c r="G106" s="30" t="s">
        <v>330</v>
      </c>
      <c r="H106" s="24"/>
    </row>
    <row r="107" customFormat="false" ht="15" hidden="false" customHeight="true" outlineLevel="0" collapsed="false">
      <c r="A107" s="35" t="n">
        <v>46242</v>
      </c>
      <c r="B107" s="36" t="str">
        <f aca="false">IF(A107="","","R-"&amp;TEXT(ROW()-4,"0000"))</f>
        <v>R-0103</v>
      </c>
      <c r="C107" s="18" t="s">
        <v>216</v>
      </c>
      <c r="D107" s="37" t="str">
        <f aca="false">IF(C107="","",IFERROR(INDEX(Members!$B$5:$B$304,MATCH(C107,Members!$A$5:$A$304,0)),"Unknown flat"))</f>
        <v>Usha Shukla</v>
      </c>
      <c r="E107" s="22" t="n">
        <v>8250</v>
      </c>
      <c r="F107" s="18" t="s">
        <v>229</v>
      </c>
      <c r="G107" s="30" t="s">
        <v>331</v>
      </c>
      <c r="H107" s="24"/>
    </row>
    <row r="108" customFormat="false" ht="15" hidden="false" customHeight="true" outlineLevel="0" collapsed="false">
      <c r="A108" s="35" t="n">
        <v>46243</v>
      </c>
      <c r="B108" s="36" t="str">
        <f aca="false">IF(A108="","","R-"&amp;TEXT(ROW()-4,"0000"))</f>
        <v>R-0104</v>
      </c>
      <c r="C108" s="18" t="s">
        <v>130</v>
      </c>
      <c r="D108" s="37" t="str">
        <f aca="false">IF(C108="","",IFERROR(INDEX(Members!$B$5:$B$304,MATCH(C108,Members!$A$5:$A$304,0)),"Unknown flat"))</f>
        <v>Amit Verma</v>
      </c>
      <c r="E108" s="22" t="n">
        <v>4850</v>
      </c>
      <c r="F108" s="18" t="s">
        <v>238</v>
      </c>
      <c r="G108" s="30" t="s">
        <v>332</v>
      </c>
      <c r="H108" s="24"/>
    </row>
    <row r="109" customFormat="false" ht="15" hidden="false" customHeight="true" outlineLevel="0" collapsed="false">
      <c r="A109" s="35" t="n">
        <v>46244</v>
      </c>
      <c r="B109" s="36" t="str">
        <f aca="false">IF(A109="","","R-"&amp;TEXT(ROW()-4,"0000"))</f>
        <v>R-0105</v>
      </c>
      <c r="C109" s="18" t="s">
        <v>175</v>
      </c>
      <c r="D109" s="37" t="str">
        <f aca="false">IF(C109="","",IFERROR(INDEX(Members!$B$5:$B$304,MATCH(C109,Members!$A$5:$A$304,0)),"Unknown flat"))</f>
        <v>Pooja Sharma</v>
      </c>
      <c r="E109" s="22" t="n">
        <v>4000</v>
      </c>
      <c r="F109" s="18" t="s">
        <v>229</v>
      </c>
      <c r="G109" s="30" t="s">
        <v>333</v>
      </c>
      <c r="H109" s="24"/>
    </row>
    <row r="110" customFormat="false" ht="15" hidden="false" customHeight="true" outlineLevel="0" collapsed="false">
      <c r="A110" s="35" t="n">
        <v>46246</v>
      </c>
      <c r="B110" s="36" t="str">
        <f aca="false">IF(A110="","","R-"&amp;TEXT(ROW()-4,"0000"))</f>
        <v>R-0106</v>
      </c>
      <c r="C110" s="18" t="s">
        <v>126</v>
      </c>
      <c r="D110" s="37" t="str">
        <f aca="false">IF(C110="","",IFERROR(INDEX(Members!$B$5:$B$304,MATCH(C110,Members!$A$5:$A$304,0)),"Unknown flat"))</f>
        <v>Sunita Sharma</v>
      </c>
      <c r="E110" s="22" t="n">
        <v>4000</v>
      </c>
      <c r="F110" s="18" t="s">
        <v>238</v>
      </c>
      <c r="G110" s="30" t="s">
        <v>334</v>
      </c>
      <c r="H110" s="24"/>
    </row>
    <row r="111" customFormat="false" ht="15" hidden="false" customHeight="true" outlineLevel="0" collapsed="false">
      <c r="A111" s="35" t="n">
        <v>46246</v>
      </c>
      <c r="B111" s="36" t="str">
        <f aca="false">IF(A111="","","R-"&amp;TEXT(ROW()-4,"0000"))</f>
        <v>R-0107</v>
      </c>
      <c r="C111" s="18" t="s">
        <v>134</v>
      </c>
      <c r="D111" s="37" t="str">
        <f aca="false">IF(C111="","",IFERROR(INDEX(Members!$B$5:$B$304,MATCH(C111,Members!$A$5:$A$304,0)),"Unknown flat"))</f>
        <v>Kavita Tiwari</v>
      </c>
      <c r="E111" s="22" t="n">
        <v>8745</v>
      </c>
      <c r="F111" s="18" t="s">
        <v>231</v>
      </c>
      <c r="G111" s="30" t="s">
        <v>335</v>
      </c>
      <c r="H111" s="24"/>
    </row>
    <row r="112" customFormat="false" ht="15" hidden="false" customHeight="true" outlineLevel="0" collapsed="false">
      <c r="A112" s="35" t="n">
        <v>46246</v>
      </c>
      <c r="B112" s="36" t="str">
        <f aca="false">IF(A112="","","R-"&amp;TEXT(ROW()-4,"0000"))</f>
        <v>R-0108</v>
      </c>
      <c r="C112" s="18" t="s">
        <v>159</v>
      </c>
      <c r="D112" s="37" t="str">
        <f aca="false">IF(C112="","",IFERROR(INDEX(Members!$B$5:$B$304,MATCH(C112,Members!$A$5:$A$304,0)),"Unknown flat"))</f>
        <v>Rekha Chandrakar</v>
      </c>
      <c r="E112" s="22" t="n">
        <v>4345</v>
      </c>
      <c r="F112" s="18" t="s">
        <v>229</v>
      </c>
      <c r="G112" s="30" t="s">
        <v>336</v>
      </c>
      <c r="H112" s="24"/>
    </row>
    <row r="113" customFormat="false" ht="15" hidden="false" customHeight="true" outlineLevel="0" collapsed="false">
      <c r="A113" s="35" t="n">
        <v>46246</v>
      </c>
      <c r="B113" s="36" t="str">
        <f aca="false">IF(A113="","","R-"&amp;TEXT(ROW()-4,"0000"))</f>
        <v>R-0109</v>
      </c>
      <c r="C113" s="18" t="s">
        <v>179</v>
      </c>
      <c r="D113" s="37" t="str">
        <f aca="false">IF(C113="","",IFERROR(INDEX(Members!$B$5:$B$304,MATCH(C113,Members!$A$5:$A$304,0)),"Unknown flat"))</f>
        <v>Dinesh Verma</v>
      </c>
      <c r="E113" s="22" t="n">
        <v>4850</v>
      </c>
      <c r="F113" s="18" t="s">
        <v>231</v>
      </c>
      <c r="G113" s="30" t="s">
        <v>337</v>
      </c>
      <c r="H113" s="24"/>
    </row>
    <row r="114" customFormat="false" ht="15" hidden="false" customHeight="true" outlineLevel="0" collapsed="false">
      <c r="A114" s="35" t="n">
        <v>46246</v>
      </c>
      <c r="B114" s="36" t="str">
        <f aca="false">IF(A114="","","R-"&amp;TEXT(ROW()-4,"0000"))</f>
        <v>R-0110</v>
      </c>
      <c r="C114" s="18" t="s">
        <v>191</v>
      </c>
      <c r="D114" s="37" t="str">
        <f aca="false">IF(C114="","",IFERROR(INDEX(Members!$B$5:$B$304,MATCH(C114,Members!$A$5:$A$304,0)),"Unknown flat"))</f>
        <v>Swati Gupta</v>
      </c>
      <c r="E114" s="22" t="n">
        <v>4345</v>
      </c>
      <c r="F114" s="18" t="s">
        <v>231</v>
      </c>
      <c r="G114" s="30" t="s">
        <v>338</v>
      </c>
      <c r="H114" s="24"/>
    </row>
    <row r="115" customFormat="false" ht="15" hidden="false" customHeight="true" outlineLevel="0" collapsed="false">
      <c r="A115" s="35" t="n">
        <v>46249</v>
      </c>
      <c r="B115" s="36" t="str">
        <f aca="false">IF(A115="","","R-"&amp;TEXT(ROW()-4,"0000"))</f>
        <v>R-0111</v>
      </c>
      <c r="C115" s="18" t="s">
        <v>163</v>
      </c>
      <c r="D115" s="37" t="str">
        <f aca="false">IF(C115="","",IFERROR(INDEX(Members!$B$5:$B$304,MATCH(C115,Members!$A$5:$A$304,0)),"Unknown flat"))</f>
        <v>Manish Dewangan</v>
      </c>
      <c r="E115" s="22" t="n">
        <v>4850</v>
      </c>
      <c r="F115" s="18" t="s">
        <v>231</v>
      </c>
      <c r="G115" s="30" t="s">
        <v>339</v>
      </c>
      <c r="H115" s="24"/>
    </row>
    <row r="116" customFormat="false" ht="15" hidden="false" customHeight="true" outlineLevel="0" collapsed="false">
      <c r="A116" s="35" t="n">
        <v>46249</v>
      </c>
      <c r="B116" s="36" t="str">
        <f aca="false">IF(A116="","","R-"&amp;TEXT(ROW()-4,"0000"))</f>
        <v>R-0112</v>
      </c>
      <c r="C116" s="18" t="s">
        <v>171</v>
      </c>
      <c r="D116" s="37" t="str">
        <f aca="false">IF(C116="","",IFERROR(INDEX(Members!$B$5:$B$304,MATCH(C116,Members!$A$5:$A$304,0)),"Unknown flat"))</f>
        <v>Ashok Agrawal</v>
      </c>
      <c r="E116" s="22" t="n">
        <v>3400</v>
      </c>
      <c r="F116" s="18" t="s">
        <v>229</v>
      </c>
      <c r="G116" s="30" t="s">
        <v>340</v>
      </c>
      <c r="H116" s="24"/>
    </row>
    <row r="117" customFormat="false" ht="15" hidden="false" customHeight="true" outlineLevel="0" collapsed="false">
      <c r="A117" s="35" t="n">
        <v>46268</v>
      </c>
      <c r="B117" s="36" t="str">
        <f aca="false">IF(A117="","","R-"&amp;TEXT(ROW()-4,"0000"))</f>
        <v>R-0113</v>
      </c>
      <c r="C117" s="18" t="s">
        <v>171</v>
      </c>
      <c r="D117" s="37" t="str">
        <f aca="false">IF(C117="","",IFERROR(INDEX(Members!$B$5:$B$304,MATCH(C117,Members!$A$5:$A$304,0)),"Unknown flat"))</f>
        <v>Ashok Agrawal</v>
      </c>
      <c r="E117" s="22" t="n">
        <v>3400</v>
      </c>
      <c r="F117" s="18" t="s">
        <v>229</v>
      </c>
      <c r="G117" s="30" t="s">
        <v>341</v>
      </c>
      <c r="H117" s="24"/>
    </row>
    <row r="118" customFormat="false" ht="15" hidden="false" customHeight="true" outlineLevel="0" collapsed="false">
      <c r="A118" s="35" t="n">
        <v>46268</v>
      </c>
      <c r="B118" s="36" t="str">
        <f aca="false">IF(A118="","","R-"&amp;TEXT(ROW()-4,"0000"))</f>
        <v>R-0114</v>
      </c>
      <c r="C118" s="18" t="s">
        <v>175</v>
      </c>
      <c r="D118" s="37" t="str">
        <f aca="false">IF(C118="","",IFERROR(INDEX(Members!$B$5:$B$304,MATCH(C118,Members!$A$5:$A$304,0)),"Unknown flat"))</f>
        <v>Pooja Sharma</v>
      </c>
      <c r="E118" s="22" t="n">
        <v>4000</v>
      </c>
      <c r="F118" s="18" t="s">
        <v>229</v>
      </c>
      <c r="G118" s="30" t="s">
        <v>342</v>
      </c>
      <c r="H118" s="24"/>
    </row>
    <row r="119" customFormat="false" ht="15" hidden="false" customHeight="true" outlineLevel="0" collapsed="false">
      <c r="A119" s="35" t="n">
        <v>46270</v>
      </c>
      <c r="B119" s="36" t="str">
        <f aca="false">IF(A119="","","R-"&amp;TEXT(ROW()-4,"0000"))</f>
        <v>R-0115</v>
      </c>
      <c r="C119" s="18" t="s">
        <v>155</v>
      </c>
      <c r="D119" s="37" t="str">
        <f aca="false">IF(C119="","",IFERROR(INDEX(Members!$B$5:$B$304,MATCH(C119,Members!$A$5:$A$304,0)),"Unknown flat"))</f>
        <v>Vivek Pandey</v>
      </c>
      <c r="E119" s="22" t="n">
        <v>3400</v>
      </c>
      <c r="F119" s="18" t="s">
        <v>238</v>
      </c>
      <c r="G119" s="30" t="s">
        <v>343</v>
      </c>
      <c r="H119" s="24"/>
    </row>
    <row r="120" customFormat="false" ht="15" hidden="false" customHeight="true" outlineLevel="0" collapsed="false">
      <c r="A120" s="35" t="n">
        <v>46270</v>
      </c>
      <c r="B120" s="36" t="str">
        <f aca="false">IF(A120="","","R-"&amp;TEXT(ROW()-4,"0000"))</f>
        <v>R-0116</v>
      </c>
      <c r="C120" s="18" t="s">
        <v>163</v>
      </c>
      <c r="D120" s="37" t="str">
        <f aca="false">IF(C120="","",IFERROR(INDEX(Members!$B$5:$B$304,MATCH(C120,Members!$A$5:$A$304,0)),"Unknown flat"))</f>
        <v>Manish Dewangan</v>
      </c>
      <c r="E120" s="22" t="n">
        <v>4850</v>
      </c>
      <c r="F120" s="18" t="s">
        <v>229</v>
      </c>
      <c r="G120" s="30" t="s">
        <v>344</v>
      </c>
      <c r="H120" s="24"/>
    </row>
    <row r="121" customFormat="false" ht="15" hidden="false" customHeight="true" outlineLevel="0" collapsed="false">
      <c r="A121" s="35" t="n">
        <v>46271</v>
      </c>
      <c r="B121" s="36" t="str">
        <f aca="false">IF(A121="","","R-"&amp;TEXT(ROW()-4,"0000"))</f>
        <v>R-0117</v>
      </c>
      <c r="C121" s="18" t="s">
        <v>139</v>
      </c>
      <c r="D121" s="37" t="str">
        <f aca="false">IF(C121="","",IFERROR(INDEX(Members!$B$5:$B$304,MATCH(C121,Members!$A$5:$A$304,0)),"Unknown flat"))</f>
        <v>Sanjay Sahu</v>
      </c>
      <c r="E121" s="22" t="n">
        <v>3400</v>
      </c>
      <c r="F121" s="18" t="s">
        <v>229</v>
      </c>
      <c r="G121" s="30" t="s">
        <v>345</v>
      </c>
      <c r="H121" s="24"/>
    </row>
    <row r="122" customFormat="false" ht="15" hidden="false" customHeight="true" outlineLevel="0" collapsed="false">
      <c r="A122" s="35" t="n">
        <v>46273</v>
      </c>
      <c r="B122" s="36" t="str">
        <f aca="false">IF(A122="","","R-"&amp;TEXT(ROW()-4,"0000"))</f>
        <v>R-0118</v>
      </c>
      <c r="C122" s="18" t="s">
        <v>126</v>
      </c>
      <c r="D122" s="37" t="str">
        <f aca="false">IF(C122="","",IFERROR(INDEX(Members!$B$5:$B$304,MATCH(C122,Members!$A$5:$A$304,0)),"Unknown flat"))</f>
        <v>Sunita Sharma</v>
      </c>
      <c r="E122" s="22" t="n">
        <v>4000</v>
      </c>
      <c r="F122" s="18" t="s">
        <v>238</v>
      </c>
      <c r="G122" s="30" t="s">
        <v>346</v>
      </c>
      <c r="H122" s="24"/>
    </row>
    <row r="123" customFormat="false" ht="15" hidden="false" customHeight="true" outlineLevel="0" collapsed="false">
      <c r="A123" s="35" t="n">
        <v>46273</v>
      </c>
      <c r="B123" s="36" t="str">
        <f aca="false">IF(A123="","","R-"&amp;TEXT(ROW()-4,"0000"))</f>
        <v>R-0119</v>
      </c>
      <c r="C123" s="18" t="s">
        <v>151</v>
      </c>
      <c r="D123" s="37" t="str">
        <f aca="false">IF(C123="","",IFERROR(INDEX(Members!$B$5:$B$304,MATCH(C123,Members!$A$5:$A$304,0)),"Unknown flat"))</f>
        <v>Anjali Mishra</v>
      </c>
      <c r="E123" s="22" t="n">
        <v>5750</v>
      </c>
      <c r="F123" s="18" t="s">
        <v>242</v>
      </c>
      <c r="G123" s="30" t="s">
        <v>243</v>
      </c>
      <c r="H123" s="24"/>
    </row>
    <row r="124" customFormat="false" ht="15" hidden="false" customHeight="true" outlineLevel="0" collapsed="false">
      <c r="A124" s="35" t="n">
        <v>46273</v>
      </c>
      <c r="B124" s="36" t="str">
        <f aca="false">IF(A124="","","R-"&amp;TEXT(ROW()-4,"0000"))</f>
        <v>R-0120</v>
      </c>
      <c r="C124" s="18" t="s">
        <v>195</v>
      </c>
      <c r="D124" s="37" t="str">
        <f aca="false">IF(C124="","",IFERROR(INDEX(Members!$B$5:$B$304,MATCH(C124,Members!$A$5:$A$304,0)),"Unknown flat"))</f>
        <v>Arvind Jain</v>
      </c>
      <c r="E124" s="22" t="n">
        <v>4850</v>
      </c>
      <c r="F124" s="18" t="s">
        <v>229</v>
      </c>
      <c r="G124" s="30" t="s">
        <v>347</v>
      </c>
      <c r="H124" s="24"/>
    </row>
    <row r="125" customFormat="false" ht="15" hidden="false" customHeight="true" outlineLevel="0" collapsed="false">
      <c r="A125" s="35" t="n">
        <v>46274</v>
      </c>
      <c r="B125" s="36" t="str">
        <f aca="false">IF(A125="","","R-"&amp;TEXT(ROW()-4,"0000"))</f>
        <v>R-0121</v>
      </c>
      <c r="C125" s="18" t="s">
        <v>179</v>
      </c>
      <c r="D125" s="37" t="str">
        <f aca="false">IF(C125="","",IFERROR(INDEX(Members!$B$5:$B$304,MATCH(C125,Members!$A$5:$A$304,0)),"Unknown flat"))</f>
        <v>Dinesh Verma</v>
      </c>
      <c r="E125" s="22" t="n">
        <v>4850</v>
      </c>
      <c r="F125" s="18" t="s">
        <v>229</v>
      </c>
      <c r="G125" s="30" t="s">
        <v>348</v>
      </c>
      <c r="H125" s="24"/>
    </row>
    <row r="126" customFormat="false" ht="15" hidden="false" customHeight="true" outlineLevel="0" collapsed="false">
      <c r="A126" s="35" t="n">
        <v>46274</v>
      </c>
      <c r="B126" s="36" t="str">
        <f aca="false">IF(A126="","","R-"&amp;TEXT(ROW()-4,"0000"))</f>
        <v>R-0122</v>
      </c>
      <c r="C126" s="18" t="s">
        <v>183</v>
      </c>
      <c r="D126" s="37" t="str">
        <f aca="false">IF(C126="","",IFERROR(INDEX(Members!$B$5:$B$304,MATCH(C126,Members!$A$5:$A$304,0)),"Unknown flat"))</f>
        <v>Meena Tiwari</v>
      </c>
      <c r="E126" s="22" t="n">
        <v>5750</v>
      </c>
      <c r="F126" s="18" t="s">
        <v>229</v>
      </c>
      <c r="G126" s="30" t="s">
        <v>349</v>
      </c>
      <c r="H126" s="24"/>
    </row>
    <row r="127" customFormat="false" ht="15" hidden="false" customHeight="true" outlineLevel="0" collapsed="false">
      <c r="A127" s="35" t="n">
        <v>46274</v>
      </c>
      <c r="B127" s="36" t="str">
        <f aca="false">IF(A127="","","R-"&amp;TEXT(ROW()-4,"0000"))</f>
        <v>R-0123</v>
      </c>
      <c r="C127" s="18" t="s">
        <v>203</v>
      </c>
      <c r="D127" s="37" t="str">
        <f aca="false">IF(C127="","",IFERROR(INDEX(Members!$B$5:$B$304,MATCH(C127,Members!$A$5:$A$304,0)),"Unknown flat"))</f>
        <v>Naveen Pandey</v>
      </c>
      <c r="E127" s="22" t="n">
        <v>3400</v>
      </c>
      <c r="F127" s="18" t="s">
        <v>229</v>
      </c>
      <c r="G127" s="30" t="s">
        <v>350</v>
      </c>
      <c r="H127" s="24"/>
    </row>
    <row r="128" customFormat="false" ht="15" hidden="false" customHeight="true" outlineLevel="0" collapsed="false">
      <c r="A128" s="35" t="n">
        <v>46274</v>
      </c>
      <c r="B128" s="36" t="str">
        <f aca="false">IF(A128="","","R-"&amp;TEXT(ROW()-4,"0000"))</f>
        <v>R-0124</v>
      </c>
      <c r="C128" s="18" t="s">
        <v>212</v>
      </c>
      <c r="D128" s="37" t="str">
        <f aca="false">IF(C128="","",IFERROR(INDEX(Members!$B$5:$B$304,MATCH(C128,Members!$A$5:$A$304,0)),"Unknown flat"))</f>
        <v>Santosh Dewangan</v>
      </c>
      <c r="E128" s="22" t="n">
        <v>4850</v>
      </c>
      <c r="F128" s="18" t="s">
        <v>229</v>
      </c>
      <c r="G128" s="30" t="s">
        <v>351</v>
      </c>
      <c r="H128" s="24"/>
    </row>
    <row r="129" customFormat="false" ht="15" hidden="false" customHeight="true" outlineLevel="0" collapsed="false">
      <c r="A129" s="35" t="n">
        <v>46275</v>
      </c>
      <c r="B129" s="36" t="str">
        <f aca="false">IF(A129="","","R-"&amp;TEXT(ROW()-4,"0000"))</f>
        <v>R-0125</v>
      </c>
      <c r="C129" s="18" t="s">
        <v>147</v>
      </c>
      <c r="D129" s="37" t="str">
        <f aca="false">IF(C129="","",IFERROR(INDEX(Members!$B$5:$B$304,MATCH(C129,Members!$A$5:$A$304,0)),"Unknown flat"))</f>
        <v>Pradeep Jain</v>
      </c>
      <c r="E129" s="22" t="n">
        <v>4850</v>
      </c>
      <c r="F129" s="18" t="s">
        <v>229</v>
      </c>
      <c r="G129" s="30" t="s">
        <v>352</v>
      </c>
      <c r="H129" s="24"/>
    </row>
    <row r="130" customFormat="false" ht="15" hidden="false" customHeight="true" outlineLevel="0" collapsed="false">
      <c r="A130" s="35" t="n">
        <v>46275</v>
      </c>
      <c r="B130" s="36" t="str">
        <f aca="false">IF(A130="","","R-"&amp;TEXT(ROW()-4,"0000"))</f>
        <v>R-0126</v>
      </c>
      <c r="C130" s="18" t="s">
        <v>187</v>
      </c>
      <c r="D130" s="37" t="str">
        <f aca="false">IF(C130="","",IFERROR(INDEX(Members!$B$5:$B$304,MATCH(C130,Members!$A$5:$A$304,0)),"Unknown flat"))</f>
        <v>Rahul Sahu</v>
      </c>
      <c r="E130" s="22" t="n">
        <v>3400</v>
      </c>
      <c r="F130" s="18" t="s">
        <v>229</v>
      </c>
      <c r="G130" s="30" t="s">
        <v>353</v>
      </c>
      <c r="H130" s="24"/>
    </row>
    <row r="131" customFormat="false" ht="15" hidden="false" customHeight="true" outlineLevel="0" collapsed="false">
      <c r="A131" s="35" t="n">
        <v>46275</v>
      </c>
      <c r="B131" s="36" t="str">
        <f aca="false">IF(A131="","","R-"&amp;TEXT(ROW()-4,"0000"))</f>
        <v>R-0127</v>
      </c>
      <c r="C131" s="18" t="s">
        <v>216</v>
      </c>
      <c r="D131" s="37" t="str">
        <f aca="false">IF(C131="","",IFERROR(INDEX(Members!$B$5:$B$304,MATCH(C131,Members!$A$5:$A$304,0)),"Unknown flat"))</f>
        <v>Usha Shukla</v>
      </c>
      <c r="E131" s="22" t="n">
        <v>5750</v>
      </c>
      <c r="F131" s="18" t="s">
        <v>229</v>
      </c>
      <c r="G131" s="30" t="s">
        <v>354</v>
      </c>
      <c r="H131" s="24"/>
    </row>
    <row r="132" customFormat="false" ht="15" hidden="false" customHeight="true" outlineLevel="0" collapsed="false">
      <c r="A132" s="35" t="n">
        <v>46277</v>
      </c>
      <c r="B132" s="36" t="str">
        <f aca="false">IF(A132="","","R-"&amp;TEXT(ROW()-4,"0000"))</f>
        <v>R-0128</v>
      </c>
      <c r="C132" s="18" t="s">
        <v>159</v>
      </c>
      <c r="D132" s="37" t="str">
        <f aca="false">IF(C132="","",IFERROR(INDEX(Members!$B$5:$B$304,MATCH(C132,Members!$A$5:$A$304,0)),"Unknown flat"))</f>
        <v>Rekha Chandrakar</v>
      </c>
      <c r="E132" s="22" t="n">
        <v>4345</v>
      </c>
      <c r="F132" s="18" t="s">
        <v>229</v>
      </c>
      <c r="G132" s="30" t="s">
        <v>355</v>
      </c>
      <c r="H132" s="24"/>
    </row>
    <row r="133" customFormat="false" ht="15" hidden="false" customHeight="true" outlineLevel="0" collapsed="false">
      <c r="A133" s="35" t="n">
        <v>46277</v>
      </c>
      <c r="B133" s="36" t="str">
        <f aca="false">IF(A133="","","R-"&amp;TEXT(ROW()-4,"0000"))</f>
        <v>R-0129</v>
      </c>
      <c r="C133" s="18" t="s">
        <v>191</v>
      </c>
      <c r="D133" s="37" t="str">
        <f aca="false">IF(C133="","",IFERROR(INDEX(Members!$B$5:$B$304,MATCH(C133,Members!$A$5:$A$304,0)),"Unknown flat"))</f>
        <v>Swati Gupta</v>
      </c>
      <c r="E133" s="22" t="n">
        <v>4345</v>
      </c>
      <c r="F133" s="18" t="s">
        <v>238</v>
      </c>
      <c r="G133" s="30" t="s">
        <v>356</v>
      </c>
      <c r="H133" s="24"/>
    </row>
    <row r="134" customFormat="false" ht="15" hidden="false" customHeight="true" outlineLevel="0" collapsed="false">
      <c r="A134" s="35" t="n">
        <v>46277</v>
      </c>
      <c r="B134" s="36" t="str">
        <f aca="false">IF(A134="","","R-"&amp;TEXT(ROW()-4,"0000"))</f>
        <v>R-0130</v>
      </c>
      <c r="C134" s="18" t="s">
        <v>207</v>
      </c>
      <c r="D134" s="37" t="str">
        <f aca="false">IF(C134="","",IFERROR(INDEX(Members!$B$5:$B$304,MATCH(C134,Members!$A$5:$A$304,0)),"Unknown flat"))</f>
        <v>Ritu Chandrakar</v>
      </c>
      <c r="E134" s="22" t="n">
        <v>4000</v>
      </c>
      <c r="F134" s="18" t="s">
        <v>229</v>
      </c>
      <c r="G134" s="30" t="s">
        <v>357</v>
      </c>
      <c r="H134" s="24"/>
    </row>
    <row r="135" customFormat="false" ht="15" hidden="false" customHeight="true" outlineLevel="0" collapsed="false">
      <c r="A135" s="35" t="n">
        <v>46280</v>
      </c>
      <c r="B135" s="36" t="str">
        <f aca="false">IF(A135="","","R-"&amp;TEXT(ROW()-4,"0000"))</f>
        <v>R-0131</v>
      </c>
      <c r="C135" s="18" t="s">
        <v>121</v>
      </c>
      <c r="D135" s="37" t="str">
        <f aca="false">IF(C135="","",IFERROR(INDEX(Members!$B$5:$B$304,MATCH(C135,Members!$A$5:$A$304,0)),"Unknown flat"))</f>
        <v>Rajesh Agrawal</v>
      </c>
      <c r="E135" s="22" t="n">
        <v>3400</v>
      </c>
      <c r="F135" s="18" t="s">
        <v>229</v>
      </c>
      <c r="G135" s="30" t="s">
        <v>358</v>
      </c>
      <c r="H135" s="24"/>
    </row>
    <row r="136" customFormat="false" ht="15" hidden="false" customHeight="true" outlineLevel="0" collapsed="false">
      <c r="A136" s="35" t="n">
        <v>46280</v>
      </c>
      <c r="B136" s="36" t="str">
        <f aca="false">IF(A136="","","R-"&amp;TEXT(ROW()-4,"0000"))</f>
        <v>R-0132</v>
      </c>
      <c r="C136" s="18" t="s">
        <v>130</v>
      </c>
      <c r="D136" s="37" t="str">
        <f aca="false">IF(C136="","",IFERROR(INDEX(Members!$B$5:$B$304,MATCH(C136,Members!$A$5:$A$304,0)),"Unknown flat"))</f>
        <v>Amit Verma</v>
      </c>
      <c r="E136" s="22" t="n">
        <v>4850</v>
      </c>
      <c r="F136" s="18" t="s">
        <v>231</v>
      </c>
      <c r="G136" s="30" t="s">
        <v>359</v>
      </c>
      <c r="H136" s="24"/>
    </row>
    <row r="137" customFormat="false" ht="15" hidden="false" customHeight="true" outlineLevel="0" collapsed="false">
      <c r="A137" s="35" t="n">
        <v>46280</v>
      </c>
      <c r="B137" s="36" t="str">
        <f aca="false">IF(A137="","","R-"&amp;TEXT(ROW()-4,"0000"))</f>
        <v>R-0133</v>
      </c>
      <c r="C137" s="18" t="s">
        <v>134</v>
      </c>
      <c r="D137" s="37" t="str">
        <f aca="false">IF(C137="","",IFERROR(INDEX(Members!$B$5:$B$304,MATCH(C137,Members!$A$5:$A$304,0)),"Unknown flat"))</f>
        <v>Kavita Tiwari</v>
      </c>
      <c r="E137" s="22" t="n">
        <v>6245</v>
      </c>
      <c r="F137" s="18" t="s">
        <v>229</v>
      </c>
      <c r="G137" s="30" t="s">
        <v>360</v>
      </c>
      <c r="H137" s="24"/>
    </row>
    <row r="138" customFormat="false" ht="15" hidden="false" customHeight="true" outlineLevel="0" collapsed="false">
      <c r="A138" s="35" t="n">
        <v>46297</v>
      </c>
      <c r="B138" s="36" t="str">
        <f aca="false">IF(A138="","","R-"&amp;TEXT(ROW()-4,"0000"))</f>
        <v>R-0134</v>
      </c>
      <c r="C138" s="18" t="s">
        <v>139</v>
      </c>
      <c r="D138" s="37" t="str">
        <f aca="false">IF(C138="","",IFERROR(INDEX(Members!$B$5:$B$304,MATCH(C138,Members!$A$5:$A$304,0)),"Unknown flat"))</f>
        <v>Sanjay Sahu</v>
      </c>
      <c r="E138" s="22" t="n">
        <v>3400</v>
      </c>
      <c r="F138" s="18" t="s">
        <v>229</v>
      </c>
      <c r="G138" s="30" t="s">
        <v>361</v>
      </c>
      <c r="H138" s="24"/>
    </row>
    <row r="139" customFormat="false" ht="15" hidden="false" customHeight="true" outlineLevel="0" collapsed="false">
      <c r="A139" s="35" t="n">
        <v>46297</v>
      </c>
      <c r="B139" s="36" t="str">
        <f aca="false">IF(A139="","","R-"&amp;TEXT(ROW()-4,"0000"))</f>
        <v>R-0135</v>
      </c>
      <c r="C139" s="18" t="s">
        <v>147</v>
      </c>
      <c r="D139" s="37" t="str">
        <f aca="false">IF(C139="","",IFERROR(INDEX(Members!$B$5:$B$304,MATCH(C139,Members!$A$5:$A$304,0)),"Unknown flat"))</f>
        <v>Pradeep Jain</v>
      </c>
      <c r="E139" s="22" t="n">
        <v>4850</v>
      </c>
      <c r="F139" s="18" t="s">
        <v>229</v>
      </c>
      <c r="G139" s="30" t="s">
        <v>362</v>
      </c>
      <c r="H139" s="24"/>
    </row>
    <row r="140" customFormat="false" ht="15" hidden="false" customHeight="true" outlineLevel="0" collapsed="false">
      <c r="A140" s="35" t="n">
        <v>46297</v>
      </c>
      <c r="B140" s="36" t="str">
        <f aca="false">IF(A140="","","R-"&amp;TEXT(ROW()-4,"0000"))</f>
        <v>R-0136</v>
      </c>
      <c r="C140" s="18" t="s">
        <v>151</v>
      </c>
      <c r="D140" s="37" t="str">
        <f aca="false">IF(C140="","",IFERROR(INDEX(Members!$B$5:$B$304,MATCH(C140,Members!$A$5:$A$304,0)),"Unknown flat"))</f>
        <v>Anjali Mishra</v>
      </c>
      <c r="E140" s="22" t="n">
        <v>5750</v>
      </c>
      <c r="F140" s="18" t="s">
        <v>242</v>
      </c>
      <c r="G140" s="30" t="s">
        <v>243</v>
      </c>
      <c r="H140" s="24"/>
    </row>
    <row r="141" customFormat="false" ht="15" hidden="false" customHeight="true" outlineLevel="0" collapsed="false">
      <c r="A141" s="35" t="n">
        <v>46299</v>
      </c>
      <c r="B141" s="36" t="str">
        <f aca="false">IF(A141="","","R-"&amp;TEXT(ROW()-4,"0000"))</f>
        <v>R-0137</v>
      </c>
      <c r="C141" s="18" t="s">
        <v>163</v>
      </c>
      <c r="D141" s="37" t="str">
        <f aca="false">IF(C141="","",IFERROR(INDEX(Members!$B$5:$B$304,MATCH(C141,Members!$A$5:$A$304,0)),"Unknown flat"))</f>
        <v>Manish Dewangan</v>
      </c>
      <c r="E141" s="22" t="n">
        <v>4850</v>
      </c>
      <c r="F141" s="18" t="s">
        <v>231</v>
      </c>
      <c r="G141" s="30" t="s">
        <v>363</v>
      </c>
      <c r="H141" s="24"/>
    </row>
    <row r="142" customFormat="false" ht="15" hidden="false" customHeight="true" outlineLevel="0" collapsed="false">
      <c r="A142" s="35" t="n">
        <v>46299</v>
      </c>
      <c r="B142" s="36" t="str">
        <f aca="false">IF(A142="","","R-"&amp;TEXT(ROW()-4,"0000"))</f>
        <v>R-0138</v>
      </c>
      <c r="C142" s="18" t="s">
        <v>195</v>
      </c>
      <c r="D142" s="37" t="str">
        <f aca="false">IF(C142="","",IFERROR(INDEX(Members!$B$5:$B$304,MATCH(C142,Members!$A$5:$A$304,0)),"Unknown flat"))</f>
        <v>Arvind Jain</v>
      </c>
      <c r="E142" s="22" t="n">
        <v>4850</v>
      </c>
      <c r="F142" s="18" t="s">
        <v>229</v>
      </c>
      <c r="G142" s="30" t="s">
        <v>364</v>
      </c>
      <c r="H142" s="24"/>
    </row>
    <row r="143" customFormat="false" ht="15" hidden="false" customHeight="true" outlineLevel="0" collapsed="false">
      <c r="A143" s="35" t="n">
        <v>46299</v>
      </c>
      <c r="B143" s="36" t="str">
        <f aca="false">IF(A143="","","R-"&amp;TEXT(ROW()-4,"0000"))</f>
        <v>R-0139</v>
      </c>
      <c r="C143" s="18" t="s">
        <v>203</v>
      </c>
      <c r="D143" s="37" t="str">
        <f aca="false">IF(C143="","",IFERROR(INDEX(Members!$B$5:$B$304,MATCH(C143,Members!$A$5:$A$304,0)),"Unknown flat"))</f>
        <v>Naveen Pandey</v>
      </c>
      <c r="E143" s="22" t="n">
        <v>3400</v>
      </c>
      <c r="F143" s="18" t="s">
        <v>231</v>
      </c>
      <c r="G143" s="30" t="s">
        <v>365</v>
      </c>
      <c r="H143" s="24"/>
    </row>
    <row r="144" customFormat="false" ht="15" hidden="false" customHeight="true" outlineLevel="0" collapsed="false">
      <c r="A144" s="35" t="n">
        <v>46299</v>
      </c>
      <c r="B144" s="36" t="str">
        <f aca="false">IF(A144="","","R-"&amp;TEXT(ROW()-4,"0000"))</f>
        <v>R-0140</v>
      </c>
      <c r="C144" s="18" t="s">
        <v>216</v>
      </c>
      <c r="D144" s="37" t="str">
        <f aca="false">IF(C144="","",IFERROR(INDEX(Members!$B$5:$B$304,MATCH(C144,Members!$A$5:$A$304,0)),"Unknown flat"))</f>
        <v>Usha Shukla</v>
      </c>
      <c r="E144" s="22" t="n">
        <v>5750</v>
      </c>
      <c r="F144" s="18" t="s">
        <v>229</v>
      </c>
      <c r="G144" s="30" t="s">
        <v>366</v>
      </c>
      <c r="H144" s="24"/>
    </row>
    <row r="145" customFormat="false" ht="15" hidden="false" customHeight="true" outlineLevel="0" collapsed="false">
      <c r="A145" s="35" t="n">
        <v>46301</v>
      </c>
      <c r="B145" s="36" t="str">
        <f aca="false">IF(A145="","","R-"&amp;TEXT(ROW()-4,"0000"))</f>
        <v>R-0141</v>
      </c>
      <c r="C145" s="18" t="s">
        <v>121</v>
      </c>
      <c r="D145" s="37" t="str">
        <f aca="false">IF(C145="","",IFERROR(INDEX(Members!$B$5:$B$304,MATCH(C145,Members!$A$5:$A$304,0)),"Unknown flat"))</f>
        <v>Rajesh Agrawal</v>
      </c>
      <c r="E145" s="22" t="n">
        <v>3400</v>
      </c>
      <c r="F145" s="18" t="s">
        <v>229</v>
      </c>
      <c r="G145" s="30" t="s">
        <v>367</v>
      </c>
      <c r="H145" s="24"/>
    </row>
    <row r="146" customFormat="false" ht="15" hidden="false" customHeight="true" outlineLevel="0" collapsed="false">
      <c r="A146" s="35" t="n">
        <v>46301</v>
      </c>
      <c r="B146" s="36" t="str">
        <f aca="false">IF(A146="","","R-"&amp;TEXT(ROW()-4,"0000"))</f>
        <v>R-0142</v>
      </c>
      <c r="C146" s="18" t="s">
        <v>155</v>
      </c>
      <c r="D146" s="37" t="str">
        <f aca="false">IF(C146="","",IFERROR(INDEX(Members!$B$5:$B$304,MATCH(C146,Members!$A$5:$A$304,0)),"Unknown flat"))</f>
        <v>Vivek Pandey</v>
      </c>
      <c r="E146" s="22" t="n">
        <v>3400</v>
      </c>
      <c r="F146" s="18" t="s">
        <v>229</v>
      </c>
      <c r="G146" s="30" t="s">
        <v>368</v>
      </c>
      <c r="H146" s="24"/>
    </row>
    <row r="147" customFormat="false" ht="15" hidden="false" customHeight="true" outlineLevel="0" collapsed="false">
      <c r="A147" s="35" t="n">
        <v>46301</v>
      </c>
      <c r="B147" s="36" t="str">
        <f aca="false">IF(A147="","","R-"&amp;TEXT(ROW()-4,"0000"))</f>
        <v>R-0143</v>
      </c>
      <c r="C147" s="18" t="s">
        <v>171</v>
      </c>
      <c r="D147" s="37" t="str">
        <f aca="false">IF(C147="","",IFERROR(INDEX(Members!$B$5:$B$304,MATCH(C147,Members!$A$5:$A$304,0)),"Unknown flat"))</f>
        <v>Ashok Agrawal</v>
      </c>
      <c r="E147" s="22" t="n">
        <v>3400</v>
      </c>
      <c r="F147" s="18" t="s">
        <v>229</v>
      </c>
      <c r="G147" s="30" t="s">
        <v>369</v>
      </c>
      <c r="H147" s="24"/>
    </row>
    <row r="148" customFormat="false" ht="15" hidden="false" customHeight="true" outlineLevel="0" collapsed="false">
      <c r="A148" s="35" t="n">
        <v>46301</v>
      </c>
      <c r="B148" s="36" t="str">
        <f aca="false">IF(A148="","","R-"&amp;TEXT(ROW()-4,"0000"))</f>
        <v>R-0144</v>
      </c>
      <c r="C148" s="18" t="s">
        <v>175</v>
      </c>
      <c r="D148" s="37" t="str">
        <f aca="false">IF(C148="","",IFERROR(INDEX(Members!$B$5:$B$304,MATCH(C148,Members!$A$5:$A$304,0)),"Unknown flat"))</f>
        <v>Pooja Sharma</v>
      </c>
      <c r="E148" s="22" t="n">
        <v>4000</v>
      </c>
      <c r="F148" s="18" t="s">
        <v>229</v>
      </c>
      <c r="G148" s="30" t="s">
        <v>370</v>
      </c>
      <c r="H148" s="24"/>
    </row>
    <row r="149" customFormat="false" ht="15" hidden="false" customHeight="true" outlineLevel="0" collapsed="false">
      <c r="A149" s="35" t="n">
        <v>46301</v>
      </c>
      <c r="B149" s="36" t="str">
        <f aca="false">IF(A149="","","R-"&amp;TEXT(ROW()-4,"0000"))</f>
        <v>R-0145</v>
      </c>
      <c r="C149" s="18" t="s">
        <v>183</v>
      </c>
      <c r="D149" s="37" t="str">
        <f aca="false">IF(C149="","",IFERROR(INDEX(Members!$B$5:$B$304,MATCH(C149,Members!$A$5:$A$304,0)),"Unknown flat"))</f>
        <v>Meena Tiwari</v>
      </c>
      <c r="E149" s="22" t="n">
        <v>5750</v>
      </c>
      <c r="F149" s="18" t="s">
        <v>229</v>
      </c>
      <c r="G149" s="30" t="s">
        <v>371</v>
      </c>
      <c r="H149" s="24"/>
    </row>
    <row r="150" customFormat="false" ht="15" hidden="false" customHeight="true" outlineLevel="0" collapsed="false">
      <c r="A150" s="35" t="n">
        <v>46303</v>
      </c>
      <c r="B150" s="36" t="str">
        <f aca="false">IF(A150="","","R-"&amp;TEXT(ROW()-4,"0000"))</f>
        <v>R-0146</v>
      </c>
      <c r="C150" s="18" t="s">
        <v>126</v>
      </c>
      <c r="D150" s="37" t="str">
        <f aca="false">IF(C150="","",IFERROR(INDEX(Members!$B$5:$B$304,MATCH(C150,Members!$A$5:$A$304,0)),"Unknown flat"))</f>
        <v>Sunita Sharma</v>
      </c>
      <c r="E150" s="22" t="n">
        <v>4000</v>
      </c>
      <c r="F150" s="18" t="s">
        <v>229</v>
      </c>
      <c r="G150" s="30" t="s">
        <v>372</v>
      </c>
      <c r="H150" s="24"/>
    </row>
    <row r="151" customFormat="false" ht="15" hidden="false" customHeight="true" outlineLevel="0" collapsed="false">
      <c r="A151" s="35" t="n">
        <v>46303</v>
      </c>
      <c r="B151" s="36" t="str">
        <f aca="false">IF(A151="","","R-"&amp;TEXT(ROW()-4,"0000"))</f>
        <v>R-0147</v>
      </c>
      <c r="C151" s="18" t="s">
        <v>159</v>
      </c>
      <c r="D151" s="37" t="str">
        <f aca="false">IF(C151="","",IFERROR(INDEX(Members!$B$5:$B$304,MATCH(C151,Members!$A$5:$A$304,0)),"Unknown flat"))</f>
        <v>Rekha Chandrakar</v>
      </c>
      <c r="E151" s="22" t="n">
        <v>4345</v>
      </c>
      <c r="F151" s="18" t="s">
        <v>231</v>
      </c>
      <c r="G151" s="30" t="s">
        <v>373</v>
      </c>
      <c r="H151" s="24"/>
    </row>
    <row r="152" customFormat="false" ht="15" hidden="false" customHeight="true" outlineLevel="0" collapsed="false">
      <c r="A152" s="35" t="n">
        <v>46303</v>
      </c>
      <c r="B152" s="36" t="str">
        <f aca="false">IF(A152="","","R-"&amp;TEXT(ROW()-4,"0000"))</f>
        <v>R-0148</v>
      </c>
      <c r="C152" s="18" t="s">
        <v>207</v>
      </c>
      <c r="D152" s="37" t="str">
        <f aca="false">IF(C152="","",IFERROR(INDEX(Members!$B$5:$B$304,MATCH(C152,Members!$A$5:$A$304,0)),"Unknown flat"))</f>
        <v>Ritu Chandrakar</v>
      </c>
      <c r="E152" s="22" t="n">
        <v>4000</v>
      </c>
      <c r="F152" s="18" t="s">
        <v>229</v>
      </c>
      <c r="G152" s="30" t="s">
        <v>374</v>
      </c>
      <c r="H152" s="24"/>
    </row>
    <row r="153" customFormat="false" ht="15" hidden="false" customHeight="true" outlineLevel="0" collapsed="false">
      <c r="A153" s="35" t="n">
        <v>46304</v>
      </c>
      <c r="B153" s="36" t="str">
        <f aca="false">IF(A153="","","R-"&amp;TEXT(ROW()-4,"0000"))</f>
        <v>R-0149</v>
      </c>
      <c r="C153" s="18" t="s">
        <v>130</v>
      </c>
      <c r="D153" s="37" t="str">
        <f aca="false">IF(C153="","",IFERROR(INDEX(Members!$B$5:$B$304,MATCH(C153,Members!$A$5:$A$304,0)),"Unknown flat"))</f>
        <v>Amit Verma</v>
      </c>
      <c r="E153" s="22" t="n">
        <v>4850</v>
      </c>
      <c r="F153" s="18" t="s">
        <v>229</v>
      </c>
      <c r="G153" s="30" t="s">
        <v>375</v>
      </c>
      <c r="H153" s="24"/>
    </row>
    <row r="154" customFormat="false" ht="15" hidden="false" customHeight="true" outlineLevel="0" collapsed="false">
      <c r="A154" s="35" t="n">
        <v>46304</v>
      </c>
      <c r="B154" s="36" t="str">
        <f aca="false">IF(A154="","","R-"&amp;TEXT(ROW()-4,"0000"))</f>
        <v>R-0150</v>
      </c>
      <c r="C154" s="18" t="s">
        <v>134</v>
      </c>
      <c r="D154" s="37" t="str">
        <f aca="false">IF(C154="","",IFERROR(INDEX(Members!$B$5:$B$304,MATCH(C154,Members!$A$5:$A$304,0)),"Unknown flat"))</f>
        <v>Kavita Tiwari</v>
      </c>
      <c r="E154" s="22" t="n">
        <v>6245</v>
      </c>
      <c r="F154" s="18" t="s">
        <v>229</v>
      </c>
      <c r="G154" s="30" t="s">
        <v>376</v>
      </c>
      <c r="H154" s="24"/>
    </row>
    <row r="155" customFormat="false" ht="15" hidden="false" customHeight="true" outlineLevel="0" collapsed="false">
      <c r="A155" s="35" t="n">
        <v>46304</v>
      </c>
      <c r="B155" s="36" t="str">
        <f aca="false">IF(A155="","","R-"&amp;TEXT(ROW()-4,"0000"))</f>
        <v>R-0151</v>
      </c>
      <c r="C155" s="18" t="s">
        <v>187</v>
      </c>
      <c r="D155" s="37" t="str">
        <f aca="false">IF(C155="","",IFERROR(INDEX(Members!$B$5:$B$304,MATCH(C155,Members!$A$5:$A$304,0)),"Unknown flat"))</f>
        <v>Rahul Sahu</v>
      </c>
      <c r="E155" s="22" t="n">
        <v>3400</v>
      </c>
      <c r="F155" s="18" t="s">
        <v>229</v>
      </c>
      <c r="G155" s="30" t="s">
        <v>377</v>
      </c>
      <c r="H155" s="24"/>
    </row>
    <row r="156" customFormat="false" ht="15" hidden="false" customHeight="true" outlineLevel="0" collapsed="false">
      <c r="A156" s="35" t="n">
        <v>46304</v>
      </c>
      <c r="B156" s="36" t="str">
        <f aca="false">IF(A156="","","R-"&amp;TEXT(ROW()-4,"0000"))</f>
        <v>R-0152</v>
      </c>
      <c r="C156" s="18" t="s">
        <v>191</v>
      </c>
      <c r="D156" s="37" t="str">
        <f aca="false">IF(C156="","",IFERROR(INDEX(Members!$B$5:$B$304,MATCH(C156,Members!$A$5:$A$304,0)),"Unknown flat"))</f>
        <v>Swati Gupta</v>
      </c>
      <c r="E156" s="22" t="n">
        <v>4345</v>
      </c>
      <c r="F156" s="18" t="s">
        <v>238</v>
      </c>
      <c r="G156" s="30" t="s">
        <v>378</v>
      </c>
      <c r="H156" s="24"/>
    </row>
    <row r="157" customFormat="false" ht="15" hidden="false" customHeight="true" outlineLevel="0" collapsed="false">
      <c r="A157" s="35" t="n">
        <v>46304</v>
      </c>
      <c r="B157" s="36" t="str">
        <f aca="false">IF(A157="","","R-"&amp;TEXT(ROW()-4,"0000"))</f>
        <v>R-0153</v>
      </c>
      <c r="C157" s="18" t="s">
        <v>212</v>
      </c>
      <c r="D157" s="37" t="str">
        <f aca="false">IF(C157="","",IFERROR(INDEX(Members!$B$5:$B$304,MATCH(C157,Members!$A$5:$A$304,0)),"Unknown flat"))</f>
        <v>Santosh Dewangan</v>
      </c>
      <c r="E157" s="22" t="n">
        <v>4850</v>
      </c>
      <c r="F157" s="18" t="s">
        <v>229</v>
      </c>
      <c r="G157" s="30" t="s">
        <v>379</v>
      </c>
      <c r="H157" s="24"/>
    </row>
    <row r="158" customFormat="false" ht="15" hidden="false" customHeight="true" outlineLevel="0" collapsed="false">
      <c r="A158" s="38"/>
      <c r="B158" s="36" t="str">
        <f aca="false">IF(A158="","","R-"&amp;TEXT(ROW()-4,"0000"))</f>
        <v/>
      </c>
      <c r="C158" s="24"/>
      <c r="D158" s="37" t="str">
        <f aca="false">IF(C158="","",IFERROR(INDEX(Members!$B$5:$B$304,MATCH(C158,Members!$A$5:$A$304,0)),"Unknown flat"))</f>
        <v/>
      </c>
      <c r="E158" s="34"/>
      <c r="F158" s="24"/>
      <c r="G158" s="33"/>
      <c r="H158" s="24"/>
    </row>
    <row r="159" customFormat="false" ht="15" hidden="false" customHeight="true" outlineLevel="0" collapsed="false">
      <c r="A159" s="38"/>
      <c r="B159" s="36" t="str">
        <f aca="false">IF(A159="","","R-"&amp;TEXT(ROW()-4,"0000"))</f>
        <v/>
      </c>
      <c r="C159" s="24"/>
      <c r="D159" s="37" t="str">
        <f aca="false">IF(C159="","",IFERROR(INDEX(Members!$B$5:$B$304,MATCH(C159,Members!$A$5:$A$304,0)),"Unknown flat"))</f>
        <v/>
      </c>
      <c r="E159" s="34"/>
      <c r="F159" s="24"/>
      <c r="G159" s="33"/>
      <c r="H159" s="24"/>
    </row>
    <row r="160" customFormat="false" ht="15" hidden="false" customHeight="true" outlineLevel="0" collapsed="false">
      <c r="A160" s="38"/>
      <c r="B160" s="36" t="str">
        <f aca="false">IF(A160="","","R-"&amp;TEXT(ROW()-4,"0000"))</f>
        <v/>
      </c>
      <c r="C160" s="24"/>
      <c r="D160" s="37" t="str">
        <f aca="false">IF(C160="","",IFERROR(INDEX(Members!$B$5:$B$304,MATCH(C160,Members!$A$5:$A$304,0)),"Unknown flat"))</f>
        <v/>
      </c>
      <c r="E160" s="34"/>
      <c r="F160" s="24"/>
      <c r="G160" s="33"/>
      <c r="H160" s="24"/>
    </row>
    <row r="161" customFormat="false" ht="15" hidden="false" customHeight="true" outlineLevel="0" collapsed="false">
      <c r="A161" s="38"/>
      <c r="B161" s="36" t="str">
        <f aca="false">IF(A161="","","R-"&amp;TEXT(ROW()-4,"0000"))</f>
        <v/>
      </c>
      <c r="C161" s="24"/>
      <c r="D161" s="37" t="str">
        <f aca="false">IF(C161="","",IFERROR(INDEX(Members!$B$5:$B$304,MATCH(C161,Members!$A$5:$A$304,0)),"Unknown flat"))</f>
        <v/>
      </c>
      <c r="E161" s="34"/>
      <c r="F161" s="24"/>
      <c r="G161" s="33"/>
      <c r="H161" s="24"/>
    </row>
    <row r="162" customFormat="false" ht="15" hidden="false" customHeight="true" outlineLevel="0" collapsed="false">
      <c r="A162" s="38"/>
      <c r="B162" s="36" t="str">
        <f aca="false">IF(A162="","","R-"&amp;TEXT(ROW()-4,"0000"))</f>
        <v/>
      </c>
      <c r="C162" s="24"/>
      <c r="D162" s="37" t="str">
        <f aca="false">IF(C162="","",IFERROR(INDEX(Members!$B$5:$B$304,MATCH(C162,Members!$A$5:$A$304,0)),"Unknown flat"))</f>
        <v/>
      </c>
      <c r="E162" s="34"/>
      <c r="F162" s="24"/>
      <c r="G162" s="33"/>
      <c r="H162" s="24"/>
    </row>
    <row r="163" customFormat="false" ht="15" hidden="false" customHeight="true" outlineLevel="0" collapsed="false">
      <c r="A163" s="38"/>
      <c r="B163" s="36" t="str">
        <f aca="false">IF(A163="","","R-"&amp;TEXT(ROW()-4,"0000"))</f>
        <v/>
      </c>
      <c r="C163" s="24"/>
      <c r="D163" s="37" t="str">
        <f aca="false">IF(C163="","",IFERROR(INDEX(Members!$B$5:$B$304,MATCH(C163,Members!$A$5:$A$304,0)),"Unknown flat"))</f>
        <v/>
      </c>
      <c r="E163" s="34"/>
      <c r="F163" s="24"/>
      <c r="G163" s="33"/>
      <c r="H163" s="24"/>
    </row>
    <row r="164" customFormat="false" ht="15" hidden="false" customHeight="true" outlineLevel="0" collapsed="false">
      <c r="A164" s="38"/>
      <c r="B164" s="36" t="str">
        <f aca="false">IF(A164="","","R-"&amp;TEXT(ROW()-4,"0000"))</f>
        <v/>
      </c>
      <c r="C164" s="24"/>
      <c r="D164" s="37" t="str">
        <f aca="false">IF(C164="","",IFERROR(INDEX(Members!$B$5:$B$304,MATCH(C164,Members!$A$5:$A$304,0)),"Unknown flat"))</f>
        <v/>
      </c>
      <c r="E164" s="34"/>
      <c r="F164" s="24"/>
      <c r="G164" s="33"/>
      <c r="H164" s="24"/>
    </row>
    <row r="165" customFormat="false" ht="15" hidden="false" customHeight="true" outlineLevel="0" collapsed="false">
      <c r="A165" s="38"/>
      <c r="B165" s="36" t="str">
        <f aca="false">IF(A165="","","R-"&amp;TEXT(ROW()-4,"0000"))</f>
        <v/>
      </c>
      <c r="C165" s="24"/>
      <c r="D165" s="37" t="str">
        <f aca="false">IF(C165="","",IFERROR(INDEX(Members!$B$5:$B$304,MATCH(C165,Members!$A$5:$A$304,0)),"Unknown flat"))</f>
        <v/>
      </c>
      <c r="E165" s="34"/>
      <c r="F165" s="24"/>
      <c r="G165" s="33"/>
      <c r="H165" s="24"/>
    </row>
    <row r="166" customFormat="false" ht="15" hidden="false" customHeight="true" outlineLevel="0" collapsed="false">
      <c r="A166" s="38"/>
      <c r="B166" s="36" t="str">
        <f aca="false">IF(A166="","","R-"&amp;TEXT(ROW()-4,"0000"))</f>
        <v/>
      </c>
      <c r="C166" s="24"/>
      <c r="D166" s="37" t="str">
        <f aca="false">IF(C166="","",IFERROR(INDEX(Members!$B$5:$B$304,MATCH(C166,Members!$A$5:$A$304,0)),"Unknown flat"))</f>
        <v/>
      </c>
      <c r="E166" s="34"/>
      <c r="F166" s="24"/>
      <c r="G166" s="33"/>
      <c r="H166" s="24"/>
    </row>
    <row r="167" customFormat="false" ht="15" hidden="false" customHeight="true" outlineLevel="0" collapsed="false">
      <c r="A167" s="38"/>
      <c r="B167" s="36" t="str">
        <f aca="false">IF(A167="","","R-"&amp;TEXT(ROW()-4,"0000"))</f>
        <v/>
      </c>
      <c r="C167" s="24"/>
      <c r="D167" s="37" t="str">
        <f aca="false">IF(C167="","",IFERROR(INDEX(Members!$B$5:$B$304,MATCH(C167,Members!$A$5:$A$304,0)),"Unknown flat"))</f>
        <v/>
      </c>
      <c r="E167" s="34"/>
      <c r="F167" s="24"/>
      <c r="G167" s="33"/>
      <c r="H167" s="24"/>
    </row>
    <row r="168" customFormat="false" ht="15" hidden="false" customHeight="true" outlineLevel="0" collapsed="false">
      <c r="A168" s="38"/>
      <c r="B168" s="36" t="str">
        <f aca="false">IF(A168="","","R-"&amp;TEXT(ROW()-4,"0000"))</f>
        <v/>
      </c>
      <c r="C168" s="24"/>
      <c r="D168" s="37" t="str">
        <f aca="false">IF(C168="","",IFERROR(INDEX(Members!$B$5:$B$304,MATCH(C168,Members!$A$5:$A$304,0)),"Unknown flat"))</f>
        <v/>
      </c>
      <c r="E168" s="34"/>
      <c r="F168" s="24"/>
      <c r="G168" s="33"/>
      <c r="H168" s="24"/>
    </row>
    <row r="169" customFormat="false" ht="15" hidden="false" customHeight="true" outlineLevel="0" collapsed="false">
      <c r="A169" s="38"/>
      <c r="B169" s="36" t="str">
        <f aca="false">IF(A169="","","R-"&amp;TEXT(ROW()-4,"0000"))</f>
        <v/>
      </c>
      <c r="C169" s="24"/>
      <c r="D169" s="37" t="str">
        <f aca="false">IF(C169="","",IFERROR(INDEX(Members!$B$5:$B$304,MATCH(C169,Members!$A$5:$A$304,0)),"Unknown flat"))</f>
        <v/>
      </c>
      <c r="E169" s="34"/>
      <c r="F169" s="24"/>
      <c r="G169" s="33"/>
      <c r="H169" s="24"/>
    </row>
    <row r="170" customFormat="false" ht="15" hidden="false" customHeight="true" outlineLevel="0" collapsed="false">
      <c r="A170" s="38"/>
      <c r="B170" s="36" t="str">
        <f aca="false">IF(A170="","","R-"&amp;TEXT(ROW()-4,"0000"))</f>
        <v/>
      </c>
      <c r="C170" s="24"/>
      <c r="D170" s="37" t="str">
        <f aca="false">IF(C170="","",IFERROR(INDEX(Members!$B$5:$B$304,MATCH(C170,Members!$A$5:$A$304,0)),"Unknown flat"))</f>
        <v/>
      </c>
      <c r="E170" s="34"/>
      <c r="F170" s="24"/>
      <c r="G170" s="33"/>
      <c r="H170" s="24"/>
    </row>
    <row r="171" customFormat="false" ht="15" hidden="false" customHeight="true" outlineLevel="0" collapsed="false">
      <c r="A171" s="38"/>
      <c r="B171" s="36" t="str">
        <f aca="false">IF(A171="","","R-"&amp;TEXT(ROW()-4,"0000"))</f>
        <v/>
      </c>
      <c r="C171" s="24"/>
      <c r="D171" s="37" t="str">
        <f aca="false">IF(C171="","",IFERROR(INDEX(Members!$B$5:$B$304,MATCH(C171,Members!$A$5:$A$304,0)),"Unknown flat"))</f>
        <v/>
      </c>
      <c r="E171" s="34"/>
      <c r="F171" s="24"/>
      <c r="G171" s="33"/>
      <c r="H171" s="24"/>
    </row>
    <row r="172" customFormat="false" ht="15" hidden="false" customHeight="true" outlineLevel="0" collapsed="false">
      <c r="A172" s="38"/>
      <c r="B172" s="36" t="str">
        <f aca="false">IF(A172="","","R-"&amp;TEXT(ROW()-4,"0000"))</f>
        <v/>
      </c>
      <c r="C172" s="24"/>
      <c r="D172" s="37" t="str">
        <f aca="false">IF(C172="","",IFERROR(INDEX(Members!$B$5:$B$304,MATCH(C172,Members!$A$5:$A$304,0)),"Unknown flat"))</f>
        <v/>
      </c>
      <c r="E172" s="34"/>
      <c r="F172" s="24"/>
      <c r="G172" s="33"/>
      <c r="H172" s="24"/>
    </row>
    <row r="173" customFormat="false" ht="15" hidden="false" customHeight="true" outlineLevel="0" collapsed="false">
      <c r="A173" s="38"/>
      <c r="B173" s="36" t="str">
        <f aca="false">IF(A173="","","R-"&amp;TEXT(ROW()-4,"0000"))</f>
        <v/>
      </c>
      <c r="C173" s="24"/>
      <c r="D173" s="37" t="str">
        <f aca="false">IF(C173="","",IFERROR(INDEX(Members!$B$5:$B$304,MATCH(C173,Members!$A$5:$A$304,0)),"Unknown flat"))</f>
        <v/>
      </c>
      <c r="E173" s="34"/>
      <c r="F173" s="24"/>
      <c r="G173" s="33"/>
      <c r="H173" s="24"/>
    </row>
    <row r="174" customFormat="false" ht="15" hidden="false" customHeight="true" outlineLevel="0" collapsed="false">
      <c r="A174" s="38"/>
      <c r="B174" s="36" t="str">
        <f aca="false">IF(A174="","","R-"&amp;TEXT(ROW()-4,"0000"))</f>
        <v/>
      </c>
      <c r="C174" s="24"/>
      <c r="D174" s="37" t="str">
        <f aca="false">IF(C174="","",IFERROR(INDEX(Members!$B$5:$B$304,MATCH(C174,Members!$A$5:$A$304,0)),"Unknown flat"))</f>
        <v/>
      </c>
      <c r="E174" s="34"/>
      <c r="F174" s="24"/>
      <c r="G174" s="33"/>
      <c r="H174" s="24"/>
    </row>
    <row r="175" customFormat="false" ht="15" hidden="false" customHeight="true" outlineLevel="0" collapsed="false">
      <c r="A175" s="38"/>
      <c r="B175" s="36" t="str">
        <f aca="false">IF(A175="","","R-"&amp;TEXT(ROW()-4,"0000"))</f>
        <v/>
      </c>
      <c r="C175" s="24"/>
      <c r="D175" s="37" t="str">
        <f aca="false">IF(C175="","",IFERROR(INDEX(Members!$B$5:$B$304,MATCH(C175,Members!$A$5:$A$304,0)),"Unknown flat"))</f>
        <v/>
      </c>
      <c r="E175" s="34"/>
      <c r="F175" s="24"/>
      <c r="G175" s="33"/>
      <c r="H175" s="24"/>
    </row>
    <row r="176" customFormat="false" ht="15" hidden="false" customHeight="true" outlineLevel="0" collapsed="false">
      <c r="A176" s="38"/>
      <c r="B176" s="36" t="str">
        <f aca="false">IF(A176="","","R-"&amp;TEXT(ROW()-4,"0000"))</f>
        <v/>
      </c>
      <c r="C176" s="24"/>
      <c r="D176" s="37" t="str">
        <f aca="false">IF(C176="","",IFERROR(INDEX(Members!$B$5:$B$304,MATCH(C176,Members!$A$5:$A$304,0)),"Unknown flat"))</f>
        <v/>
      </c>
      <c r="E176" s="34"/>
      <c r="F176" s="24"/>
      <c r="G176" s="33"/>
      <c r="H176" s="24"/>
    </row>
    <row r="177" customFormat="false" ht="15" hidden="false" customHeight="true" outlineLevel="0" collapsed="false">
      <c r="A177" s="38"/>
      <c r="B177" s="36" t="str">
        <f aca="false">IF(A177="","","R-"&amp;TEXT(ROW()-4,"0000"))</f>
        <v/>
      </c>
      <c r="C177" s="24"/>
      <c r="D177" s="37" t="str">
        <f aca="false">IF(C177="","",IFERROR(INDEX(Members!$B$5:$B$304,MATCH(C177,Members!$A$5:$A$304,0)),"Unknown flat"))</f>
        <v/>
      </c>
      <c r="E177" s="34"/>
      <c r="F177" s="24"/>
      <c r="G177" s="33"/>
      <c r="H177" s="24"/>
    </row>
    <row r="178" customFormat="false" ht="15" hidden="false" customHeight="true" outlineLevel="0" collapsed="false">
      <c r="A178" s="38"/>
      <c r="B178" s="36" t="str">
        <f aca="false">IF(A178="","","R-"&amp;TEXT(ROW()-4,"0000"))</f>
        <v/>
      </c>
      <c r="C178" s="24"/>
      <c r="D178" s="37" t="str">
        <f aca="false">IF(C178="","",IFERROR(INDEX(Members!$B$5:$B$304,MATCH(C178,Members!$A$5:$A$304,0)),"Unknown flat"))</f>
        <v/>
      </c>
      <c r="E178" s="34"/>
      <c r="F178" s="24"/>
      <c r="G178" s="33"/>
      <c r="H178" s="24"/>
    </row>
    <row r="179" customFormat="false" ht="15" hidden="false" customHeight="true" outlineLevel="0" collapsed="false">
      <c r="A179" s="38"/>
      <c r="B179" s="36" t="str">
        <f aca="false">IF(A179="","","R-"&amp;TEXT(ROW()-4,"0000"))</f>
        <v/>
      </c>
      <c r="C179" s="24"/>
      <c r="D179" s="37" t="str">
        <f aca="false">IF(C179="","",IFERROR(INDEX(Members!$B$5:$B$304,MATCH(C179,Members!$A$5:$A$304,0)),"Unknown flat"))</f>
        <v/>
      </c>
      <c r="E179" s="34"/>
      <c r="F179" s="24"/>
      <c r="G179" s="33"/>
      <c r="H179" s="24"/>
    </row>
    <row r="180" customFormat="false" ht="15" hidden="false" customHeight="true" outlineLevel="0" collapsed="false">
      <c r="A180" s="38"/>
      <c r="B180" s="36" t="str">
        <f aca="false">IF(A180="","","R-"&amp;TEXT(ROW()-4,"0000"))</f>
        <v/>
      </c>
      <c r="C180" s="24"/>
      <c r="D180" s="37" t="str">
        <f aca="false">IF(C180="","",IFERROR(INDEX(Members!$B$5:$B$304,MATCH(C180,Members!$A$5:$A$304,0)),"Unknown flat"))</f>
        <v/>
      </c>
      <c r="E180" s="34"/>
      <c r="F180" s="24"/>
      <c r="G180" s="33"/>
      <c r="H180" s="24"/>
    </row>
    <row r="181" customFormat="false" ht="15" hidden="false" customHeight="true" outlineLevel="0" collapsed="false">
      <c r="A181" s="38"/>
      <c r="B181" s="36" t="str">
        <f aca="false">IF(A181="","","R-"&amp;TEXT(ROW()-4,"0000"))</f>
        <v/>
      </c>
      <c r="C181" s="24"/>
      <c r="D181" s="37" t="str">
        <f aca="false">IF(C181="","",IFERROR(INDEX(Members!$B$5:$B$304,MATCH(C181,Members!$A$5:$A$304,0)),"Unknown flat"))</f>
        <v/>
      </c>
      <c r="E181" s="34"/>
      <c r="F181" s="24"/>
      <c r="G181" s="33"/>
      <c r="H181" s="24"/>
    </row>
    <row r="182" customFormat="false" ht="15" hidden="false" customHeight="true" outlineLevel="0" collapsed="false">
      <c r="A182" s="38"/>
      <c r="B182" s="36" t="str">
        <f aca="false">IF(A182="","","R-"&amp;TEXT(ROW()-4,"0000"))</f>
        <v/>
      </c>
      <c r="C182" s="24"/>
      <c r="D182" s="37" t="str">
        <f aca="false">IF(C182="","",IFERROR(INDEX(Members!$B$5:$B$304,MATCH(C182,Members!$A$5:$A$304,0)),"Unknown flat"))</f>
        <v/>
      </c>
      <c r="E182" s="34"/>
      <c r="F182" s="24"/>
      <c r="G182" s="33"/>
      <c r="H182" s="24"/>
    </row>
    <row r="183" customFormat="false" ht="15" hidden="false" customHeight="true" outlineLevel="0" collapsed="false">
      <c r="A183" s="38"/>
      <c r="B183" s="36" t="str">
        <f aca="false">IF(A183="","","R-"&amp;TEXT(ROW()-4,"0000"))</f>
        <v/>
      </c>
      <c r="C183" s="24"/>
      <c r="D183" s="37" t="str">
        <f aca="false">IF(C183="","",IFERROR(INDEX(Members!$B$5:$B$304,MATCH(C183,Members!$A$5:$A$304,0)),"Unknown flat"))</f>
        <v/>
      </c>
      <c r="E183" s="34"/>
      <c r="F183" s="24"/>
      <c r="G183" s="33"/>
      <c r="H183" s="24"/>
    </row>
    <row r="184" customFormat="false" ht="15" hidden="false" customHeight="true" outlineLevel="0" collapsed="false">
      <c r="A184" s="38"/>
      <c r="B184" s="36" t="str">
        <f aca="false">IF(A184="","","R-"&amp;TEXT(ROW()-4,"0000"))</f>
        <v/>
      </c>
      <c r="C184" s="24"/>
      <c r="D184" s="37" t="str">
        <f aca="false">IF(C184="","",IFERROR(INDEX(Members!$B$5:$B$304,MATCH(C184,Members!$A$5:$A$304,0)),"Unknown flat"))</f>
        <v/>
      </c>
      <c r="E184" s="34"/>
      <c r="F184" s="24"/>
      <c r="G184" s="33"/>
      <c r="H184" s="24"/>
    </row>
    <row r="185" customFormat="false" ht="15" hidden="false" customHeight="true" outlineLevel="0" collapsed="false">
      <c r="A185" s="38"/>
      <c r="B185" s="36" t="str">
        <f aca="false">IF(A185="","","R-"&amp;TEXT(ROW()-4,"0000"))</f>
        <v/>
      </c>
      <c r="C185" s="24"/>
      <c r="D185" s="37" t="str">
        <f aca="false">IF(C185="","",IFERROR(INDEX(Members!$B$5:$B$304,MATCH(C185,Members!$A$5:$A$304,0)),"Unknown flat"))</f>
        <v/>
      </c>
      <c r="E185" s="34"/>
      <c r="F185" s="24"/>
      <c r="G185" s="33"/>
      <c r="H185" s="24"/>
    </row>
    <row r="186" customFormat="false" ht="15" hidden="false" customHeight="true" outlineLevel="0" collapsed="false">
      <c r="A186" s="38"/>
      <c r="B186" s="36" t="str">
        <f aca="false">IF(A186="","","R-"&amp;TEXT(ROW()-4,"0000"))</f>
        <v/>
      </c>
      <c r="C186" s="24"/>
      <c r="D186" s="37" t="str">
        <f aca="false">IF(C186="","",IFERROR(INDEX(Members!$B$5:$B$304,MATCH(C186,Members!$A$5:$A$304,0)),"Unknown flat"))</f>
        <v/>
      </c>
      <c r="E186" s="34"/>
      <c r="F186" s="24"/>
      <c r="G186" s="33"/>
      <c r="H186" s="24"/>
    </row>
    <row r="187" customFormat="false" ht="15" hidden="false" customHeight="true" outlineLevel="0" collapsed="false">
      <c r="A187" s="38"/>
      <c r="B187" s="36" t="str">
        <f aca="false">IF(A187="","","R-"&amp;TEXT(ROW()-4,"0000"))</f>
        <v/>
      </c>
      <c r="C187" s="24"/>
      <c r="D187" s="37" t="str">
        <f aca="false">IF(C187="","",IFERROR(INDEX(Members!$B$5:$B$304,MATCH(C187,Members!$A$5:$A$304,0)),"Unknown flat"))</f>
        <v/>
      </c>
      <c r="E187" s="34"/>
      <c r="F187" s="24"/>
      <c r="G187" s="33"/>
      <c r="H187" s="24"/>
    </row>
    <row r="188" customFormat="false" ht="15" hidden="false" customHeight="true" outlineLevel="0" collapsed="false">
      <c r="A188" s="38"/>
      <c r="B188" s="36" t="str">
        <f aca="false">IF(A188="","","R-"&amp;TEXT(ROW()-4,"0000"))</f>
        <v/>
      </c>
      <c r="C188" s="24"/>
      <c r="D188" s="37" t="str">
        <f aca="false">IF(C188="","",IFERROR(INDEX(Members!$B$5:$B$304,MATCH(C188,Members!$A$5:$A$304,0)),"Unknown flat"))</f>
        <v/>
      </c>
      <c r="E188" s="34"/>
      <c r="F188" s="24"/>
      <c r="G188" s="33"/>
      <c r="H188" s="24"/>
    </row>
    <row r="189" customFormat="false" ht="15" hidden="false" customHeight="true" outlineLevel="0" collapsed="false">
      <c r="A189" s="38"/>
      <c r="B189" s="36" t="str">
        <f aca="false">IF(A189="","","R-"&amp;TEXT(ROW()-4,"0000"))</f>
        <v/>
      </c>
      <c r="C189" s="24"/>
      <c r="D189" s="37" t="str">
        <f aca="false">IF(C189="","",IFERROR(INDEX(Members!$B$5:$B$304,MATCH(C189,Members!$A$5:$A$304,0)),"Unknown flat"))</f>
        <v/>
      </c>
      <c r="E189" s="34"/>
      <c r="F189" s="24"/>
      <c r="G189" s="33"/>
      <c r="H189" s="24"/>
    </row>
    <row r="190" customFormat="false" ht="15" hidden="false" customHeight="true" outlineLevel="0" collapsed="false">
      <c r="A190" s="38"/>
      <c r="B190" s="36" t="str">
        <f aca="false">IF(A190="","","R-"&amp;TEXT(ROW()-4,"0000"))</f>
        <v/>
      </c>
      <c r="C190" s="24"/>
      <c r="D190" s="37" t="str">
        <f aca="false">IF(C190="","",IFERROR(INDEX(Members!$B$5:$B$304,MATCH(C190,Members!$A$5:$A$304,0)),"Unknown flat"))</f>
        <v/>
      </c>
      <c r="E190" s="34"/>
      <c r="F190" s="24"/>
      <c r="G190" s="33"/>
      <c r="H190" s="24"/>
    </row>
    <row r="191" customFormat="false" ht="15" hidden="false" customHeight="true" outlineLevel="0" collapsed="false">
      <c r="A191" s="38"/>
      <c r="B191" s="36" t="str">
        <f aca="false">IF(A191="","","R-"&amp;TEXT(ROW()-4,"0000"))</f>
        <v/>
      </c>
      <c r="C191" s="24"/>
      <c r="D191" s="37" t="str">
        <f aca="false">IF(C191="","",IFERROR(INDEX(Members!$B$5:$B$304,MATCH(C191,Members!$A$5:$A$304,0)),"Unknown flat"))</f>
        <v/>
      </c>
      <c r="E191" s="34"/>
      <c r="F191" s="24"/>
      <c r="G191" s="33"/>
      <c r="H191" s="24"/>
    </row>
    <row r="192" customFormat="false" ht="15" hidden="false" customHeight="true" outlineLevel="0" collapsed="false">
      <c r="A192" s="38"/>
      <c r="B192" s="36" t="str">
        <f aca="false">IF(A192="","","R-"&amp;TEXT(ROW()-4,"0000"))</f>
        <v/>
      </c>
      <c r="C192" s="24"/>
      <c r="D192" s="37" t="str">
        <f aca="false">IF(C192="","",IFERROR(INDEX(Members!$B$5:$B$304,MATCH(C192,Members!$A$5:$A$304,0)),"Unknown flat"))</f>
        <v/>
      </c>
      <c r="E192" s="34"/>
      <c r="F192" s="24"/>
      <c r="G192" s="33"/>
      <c r="H192" s="24"/>
    </row>
    <row r="193" customFormat="false" ht="15" hidden="false" customHeight="true" outlineLevel="0" collapsed="false">
      <c r="A193" s="38"/>
      <c r="B193" s="36" t="str">
        <f aca="false">IF(A193="","","R-"&amp;TEXT(ROW()-4,"0000"))</f>
        <v/>
      </c>
      <c r="C193" s="24"/>
      <c r="D193" s="37" t="str">
        <f aca="false">IF(C193="","",IFERROR(INDEX(Members!$B$5:$B$304,MATCH(C193,Members!$A$5:$A$304,0)),"Unknown flat"))</f>
        <v/>
      </c>
      <c r="E193" s="34"/>
      <c r="F193" s="24"/>
      <c r="G193" s="33"/>
      <c r="H193" s="24"/>
    </row>
    <row r="194" customFormat="false" ht="15" hidden="false" customHeight="true" outlineLevel="0" collapsed="false">
      <c r="A194" s="38"/>
      <c r="B194" s="36" t="str">
        <f aca="false">IF(A194="","","R-"&amp;TEXT(ROW()-4,"0000"))</f>
        <v/>
      </c>
      <c r="C194" s="24"/>
      <c r="D194" s="37" t="str">
        <f aca="false">IF(C194="","",IFERROR(INDEX(Members!$B$5:$B$304,MATCH(C194,Members!$A$5:$A$304,0)),"Unknown flat"))</f>
        <v/>
      </c>
      <c r="E194" s="34"/>
      <c r="F194" s="24"/>
      <c r="G194" s="33"/>
      <c r="H194" s="24"/>
    </row>
    <row r="195" customFormat="false" ht="15" hidden="false" customHeight="true" outlineLevel="0" collapsed="false">
      <c r="A195" s="38"/>
      <c r="B195" s="36" t="str">
        <f aca="false">IF(A195="","","R-"&amp;TEXT(ROW()-4,"0000"))</f>
        <v/>
      </c>
      <c r="C195" s="24"/>
      <c r="D195" s="37" t="str">
        <f aca="false">IF(C195="","",IFERROR(INDEX(Members!$B$5:$B$304,MATCH(C195,Members!$A$5:$A$304,0)),"Unknown flat"))</f>
        <v/>
      </c>
      <c r="E195" s="34"/>
      <c r="F195" s="24"/>
      <c r="G195" s="33"/>
      <c r="H195" s="24"/>
    </row>
    <row r="196" customFormat="false" ht="15" hidden="false" customHeight="true" outlineLevel="0" collapsed="false">
      <c r="A196" s="38"/>
      <c r="B196" s="36" t="str">
        <f aca="false">IF(A196="","","R-"&amp;TEXT(ROW()-4,"0000"))</f>
        <v/>
      </c>
      <c r="C196" s="24"/>
      <c r="D196" s="37" t="str">
        <f aca="false">IF(C196="","",IFERROR(INDEX(Members!$B$5:$B$304,MATCH(C196,Members!$A$5:$A$304,0)),"Unknown flat"))</f>
        <v/>
      </c>
      <c r="E196" s="34"/>
      <c r="F196" s="24"/>
      <c r="G196" s="33"/>
      <c r="H196" s="24"/>
    </row>
    <row r="197" customFormat="false" ht="15" hidden="false" customHeight="true" outlineLevel="0" collapsed="false">
      <c r="A197" s="38"/>
      <c r="B197" s="36" t="str">
        <f aca="false">IF(A197="","","R-"&amp;TEXT(ROW()-4,"0000"))</f>
        <v/>
      </c>
      <c r="C197" s="24"/>
      <c r="D197" s="37" t="str">
        <f aca="false">IF(C197="","",IFERROR(INDEX(Members!$B$5:$B$304,MATCH(C197,Members!$A$5:$A$304,0)),"Unknown flat"))</f>
        <v/>
      </c>
      <c r="E197" s="34"/>
      <c r="F197" s="24"/>
      <c r="G197" s="33"/>
      <c r="H197" s="24"/>
    </row>
    <row r="198" customFormat="false" ht="15" hidden="false" customHeight="true" outlineLevel="0" collapsed="false">
      <c r="A198" s="38"/>
      <c r="B198" s="36" t="str">
        <f aca="false">IF(A198="","","R-"&amp;TEXT(ROW()-4,"0000"))</f>
        <v/>
      </c>
      <c r="C198" s="24"/>
      <c r="D198" s="37" t="str">
        <f aca="false">IF(C198="","",IFERROR(INDEX(Members!$B$5:$B$304,MATCH(C198,Members!$A$5:$A$304,0)),"Unknown flat"))</f>
        <v/>
      </c>
      <c r="E198" s="34"/>
      <c r="F198" s="24"/>
      <c r="G198" s="33"/>
      <c r="H198" s="24"/>
    </row>
    <row r="199" customFormat="false" ht="15" hidden="false" customHeight="true" outlineLevel="0" collapsed="false">
      <c r="A199" s="38"/>
      <c r="B199" s="36" t="str">
        <f aca="false">IF(A199="","","R-"&amp;TEXT(ROW()-4,"0000"))</f>
        <v/>
      </c>
      <c r="C199" s="24"/>
      <c r="D199" s="37" t="str">
        <f aca="false">IF(C199="","",IFERROR(INDEX(Members!$B$5:$B$304,MATCH(C199,Members!$A$5:$A$304,0)),"Unknown flat"))</f>
        <v/>
      </c>
      <c r="E199" s="34"/>
      <c r="F199" s="24"/>
      <c r="G199" s="33"/>
      <c r="H199" s="24"/>
    </row>
    <row r="200" customFormat="false" ht="15" hidden="false" customHeight="true" outlineLevel="0" collapsed="false">
      <c r="A200" s="38"/>
      <c r="B200" s="36" t="str">
        <f aca="false">IF(A200="","","R-"&amp;TEXT(ROW()-4,"0000"))</f>
        <v/>
      </c>
      <c r="C200" s="24"/>
      <c r="D200" s="37" t="str">
        <f aca="false">IF(C200="","",IFERROR(INDEX(Members!$B$5:$B$304,MATCH(C200,Members!$A$5:$A$304,0)),"Unknown flat"))</f>
        <v/>
      </c>
      <c r="E200" s="34"/>
      <c r="F200" s="24"/>
      <c r="G200" s="33"/>
      <c r="H200" s="24"/>
    </row>
    <row r="201" customFormat="false" ht="15" hidden="false" customHeight="true" outlineLevel="0" collapsed="false">
      <c r="A201" s="38"/>
      <c r="B201" s="36" t="str">
        <f aca="false">IF(A201="","","R-"&amp;TEXT(ROW()-4,"0000"))</f>
        <v/>
      </c>
      <c r="C201" s="24"/>
      <c r="D201" s="37" t="str">
        <f aca="false">IF(C201="","",IFERROR(INDEX(Members!$B$5:$B$304,MATCH(C201,Members!$A$5:$A$304,0)),"Unknown flat"))</f>
        <v/>
      </c>
      <c r="E201" s="34"/>
      <c r="F201" s="24"/>
      <c r="G201" s="33"/>
      <c r="H201" s="24"/>
    </row>
    <row r="202" customFormat="false" ht="15" hidden="false" customHeight="true" outlineLevel="0" collapsed="false">
      <c r="A202" s="38"/>
      <c r="B202" s="36" t="str">
        <f aca="false">IF(A202="","","R-"&amp;TEXT(ROW()-4,"0000"))</f>
        <v/>
      </c>
      <c r="C202" s="24"/>
      <c r="D202" s="37" t="str">
        <f aca="false">IF(C202="","",IFERROR(INDEX(Members!$B$5:$B$304,MATCH(C202,Members!$A$5:$A$304,0)),"Unknown flat"))</f>
        <v/>
      </c>
      <c r="E202" s="34"/>
      <c r="F202" s="24"/>
      <c r="G202" s="33"/>
      <c r="H202" s="24"/>
    </row>
    <row r="203" customFormat="false" ht="15" hidden="false" customHeight="true" outlineLevel="0" collapsed="false">
      <c r="A203" s="38"/>
      <c r="B203" s="36" t="str">
        <f aca="false">IF(A203="","","R-"&amp;TEXT(ROW()-4,"0000"))</f>
        <v/>
      </c>
      <c r="C203" s="24"/>
      <c r="D203" s="37" t="str">
        <f aca="false">IF(C203="","",IFERROR(INDEX(Members!$B$5:$B$304,MATCH(C203,Members!$A$5:$A$304,0)),"Unknown flat"))</f>
        <v/>
      </c>
      <c r="E203" s="34"/>
      <c r="F203" s="24"/>
      <c r="G203" s="33"/>
      <c r="H203" s="24"/>
    </row>
    <row r="204" customFormat="false" ht="15" hidden="false" customHeight="true" outlineLevel="0" collapsed="false">
      <c r="A204" s="38"/>
      <c r="B204" s="36" t="str">
        <f aca="false">IF(A204="","","R-"&amp;TEXT(ROW()-4,"0000"))</f>
        <v/>
      </c>
      <c r="C204" s="24"/>
      <c r="D204" s="37" t="str">
        <f aca="false">IF(C204="","",IFERROR(INDEX(Members!$B$5:$B$304,MATCH(C204,Members!$A$5:$A$304,0)),"Unknown flat"))</f>
        <v/>
      </c>
      <c r="E204" s="34"/>
      <c r="F204" s="24"/>
      <c r="G204" s="33"/>
      <c r="H204" s="24"/>
    </row>
    <row r="205" customFormat="false" ht="15" hidden="false" customHeight="true" outlineLevel="0" collapsed="false">
      <c r="A205" s="38"/>
      <c r="B205" s="36" t="str">
        <f aca="false">IF(A205="","","R-"&amp;TEXT(ROW()-4,"0000"))</f>
        <v/>
      </c>
      <c r="C205" s="24"/>
      <c r="D205" s="37" t="str">
        <f aca="false">IF(C205="","",IFERROR(INDEX(Members!$B$5:$B$304,MATCH(C205,Members!$A$5:$A$304,0)),"Unknown flat"))</f>
        <v/>
      </c>
      <c r="E205" s="34"/>
      <c r="F205" s="24"/>
      <c r="G205" s="33"/>
      <c r="H205" s="24"/>
    </row>
    <row r="206" customFormat="false" ht="15" hidden="false" customHeight="true" outlineLevel="0" collapsed="false">
      <c r="A206" s="38"/>
      <c r="B206" s="36" t="str">
        <f aca="false">IF(A206="","","R-"&amp;TEXT(ROW()-4,"0000"))</f>
        <v/>
      </c>
      <c r="C206" s="24"/>
      <c r="D206" s="37" t="str">
        <f aca="false">IF(C206="","",IFERROR(INDEX(Members!$B$5:$B$304,MATCH(C206,Members!$A$5:$A$304,0)),"Unknown flat"))</f>
        <v/>
      </c>
      <c r="E206" s="34"/>
      <c r="F206" s="24"/>
      <c r="G206" s="33"/>
      <c r="H206" s="24"/>
    </row>
    <row r="207" customFormat="false" ht="15" hidden="false" customHeight="true" outlineLevel="0" collapsed="false">
      <c r="A207" s="38"/>
      <c r="B207" s="36" t="str">
        <f aca="false">IF(A207="","","R-"&amp;TEXT(ROW()-4,"0000"))</f>
        <v/>
      </c>
      <c r="C207" s="24"/>
      <c r="D207" s="37" t="str">
        <f aca="false">IF(C207="","",IFERROR(INDEX(Members!$B$5:$B$304,MATCH(C207,Members!$A$5:$A$304,0)),"Unknown flat"))</f>
        <v/>
      </c>
      <c r="E207" s="34"/>
      <c r="F207" s="24"/>
      <c r="G207" s="33"/>
      <c r="H207" s="24"/>
    </row>
    <row r="208" customFormat="false" ht="15" hidden="false" customHeight="true" outlineLevel="0" collapsed="false">
      <c r="A208" s="38"/>
      <c r="B208" s="36" t="str">
        <f aca="false">IF(A208="","","R-"&amp;TEXT(ROW()-4,"0000"))</f>
        <v/>
      </c>
      <c r="C208" s="24"/>
      <c r="D208" s="37" t="str">
        <f aca="false">IF(C208="","",IFERROR(INDEX(Members!$B$5:$B$304,MATCH(C208,Members!$A$5:$A$304,0)),"Unknown flat"))</f>
        <v/>
      </c>
      <c r="E208" s="34"/>
      <c r="F208" s="24"/>
      <c r="G208" s="33"/>
      <c r="H208" s="24"/>
    </row>
    <row r="209" customFormat="false" ht="15" hidden="false" customHeight="true" outlineLevel="0" collapsed="false">
      <c r="A209" s="38"/>
      <c r="B209" s="36" t="str">
        <f aca="false">IF(A209="","","R-"&amp;TEXT(ROW()-4,"0000"))</f>
        <v/>
      </c>
      <c r="C209" s="24"/>
      <c r="D209" s="37" t="str">
        <f aca="false">IF(C209="","",IFERROR(INDEX(Members!$B$5:$B$304,MATCH(C209,Members!$A$5:$A$304,0)),"Unknown flat"))</f>
        <v/>
      </c>
      <c r="E209" s="34"/>
      <c r="F209" s="24"/>
      <c r="G209" s="33"/>
      <c r="H209" s="24"/>
    </row>
    <row r="210" customFormat="false" ht="15" hidden="false" customHeight="true" outlineLevel="0" collapsed="false">
      <c r="A210" s="38"/>
      <c r="B210" s="36" t="str">
        <f aca="false">IF(A210="","","R-"&amp;TEXT(ROW()-4,"0000"))</f>
        <v/>
      </c>
      <c r="C210" s="24"/>
      <c r="D210" s="37" t="str">
        <f aca="false">IF(C210="","",IFERROR(INDEX(Members!$B$5:$B$304,MATCH(C210,Members!$A$5:$A$304,0)),"Unknown flat"))</f>
        <v/>
      </c>
      <c r="E210" s="34"/>
      <c r="F210" s="24"/>
      <c r="G210" s="33"/>
      <c r="H210" s="24"/>
    </row>
    <row r="211" customFormat="false" ht="15" hidden="false" customHeight="true" outlineLevel="0" collapsed="false">
      <c r="A211" s="38"/>
      <c r="B211" s="36" t="str">
        <f aca="false">IF(A211="","","R-"&amp;TEXT(ROW()-4,"0000"))</f>
        <v/>
      </c>
      <c r="C211" s="24"/>
      <c r="D211" s="37" t="str">
        <f aca="false">IF(C211="","",IFERROR(INDEX(Members!$B$5:$B$304,MATCH(C211,Members!$A$5:$A$304,0)),"Unknown flat"))</f>
        <v/>
      </c>
      <c r="E211" s="34"/>
      <c r="F211" s="24"/>
      <c r="G211" s="33"/>
      <c r="H211" s="24"/>
    </row>
    <row r="212" customFormat="false" ht="15" hidden="false" customHeight="true" outlineLevel="0" collapsed="false">
      <c r="A212" s="38"/>
      <c r="B212" s="36" t="str">
        <f aca="false">IF(A212="","","R-"&amp;TEXT(ROW()-4,"0000"))</f>
        <v/>
      </c>
      <c r="C212" s="24"/>
      <c r="D212" s="37" t="str">
        <f aca="false">IF(C212="","",IFERROR(INDEX(Members!$B$5:$B$304,MATCH(C212,Members!$A$5:$A$304,0)),"Unknown flat"))</f>
        <v/>
      </c>
      <c r="E212" s="34"/>
      <c r="F212" s="24"/>
      <c r="G212" s="33"/>
      <c r="H212" s="24"/>
    </row>
    <row r="213" customFormat="false" ht="15" hidden="false" customHeight="true" outlineLevel="0" collapsed="false">
      <c r="A213" s="38"/>
      <c r="B213" s="36" t="str">
        <f aca="false">IF(A213="","","R-"&amp;TEXT(ROW()-4,"0000"))</f>
        <v/>
      </c>
      <c r="C213" s="24"/>
      <c r="D213" s="37" t="str">
        <f aca="false">IF(C213="","",IFERROR(INDEX(Members!$B$5:$B$304,MATCH(C213,Members!$A$5:$A$304,0)),"Unknown flat"))</f>
        <v/>
      </c>
      <c r="E213" s="34"/>
      <c r="F213" s="24"/>
      <c r="G213" s="33"/>
      <c r="H213" s="24"/>
    </row>
    <row r="214" customFormat="false" ht="15" hidden="false" customHeight="true" outlineLevel="0" collapsed="false">
      <c r="A214" s="38"/>
      <c r="B214" s="36" t="str">
        <f aca="false">IF(A214="","","R-"&amp;TEXT(ROW()-4,"0000"))</f>
        <v/>
      </c>
      <c r="C214" s="24"/>
      <c r="D214" s="37" t="str">
        <f aca="false">IF(C214="","",IFERROR(INDEX(Members!$B$5:$B$304,MATCH(C214,Members!$A$5:$A$304,0)),"Unknown flat"))</f>
        <v/>
      </c>
      <c r="E214" s="34"/>
      <c r="F214" s="24"/>
      <c r="G214" s="33"/>
      <c r="H214" s="24"/>
    </row>
    <row r="215" customFormat="false" ht="15" hidden="false" customHeight="true" outlineLevel="0" collapsed="false">
      <c r="A215" s="38"/>
      <c r="B215" s="36" t="str">
        <f aca="false">IF(A215="","","R-"&amp;TEXT(ROW()-4,"0000"))</f>
        <v/>
      </c>
      <c r="C215" s="24"/>
      <c r="D215" s="37" t="str">
        <f aca="false">IF(C215="","",IFERROR(INDEX(Members!$B$5:$B$304,MATCH(C215,Members!$A$5:$A$304,0)),"Unknown flat"))</f>
        <v/>
      </c>
      <c r="E215" s="34"/>
      <c r="F215" s="24"/>
      <c r="G215" s="33"/>
      <c r="H215" s="24"/>
    </row>
    <row r="216" customFormat="false" ht="15" hidden="false" customHeight="true" outlineLevel="0" collapsed="false">
      <c r="A216" s="38"/>
      <c r="B216" s="36" t="str">
        <f aca="false">IF(A216="","","R-"&amp;TEXT(ROW()-4,"0000"))</f>
        <v/>
      </c>
      <c r="C216" s="24"/>
      <c r="D216" s="37" t="str">
        <f aca="false">IF(C216="","",IFERROR(INDEX(Members!$B$5:$B$304,MATCH(C216,Members!$A$5:$A$304,0)),"Unknown flat"))</f>
        <v/>
      </c>
      <c r="E216" s="34"/>
      <c r="F216" s="24"/>
      <c r="G216" s="33"/>
      <c r="H216" s="24"/>
    </row>
    <row r="217" customFormat="false" ht="15" hidden="false" customHeight="true" outlineLevel="0" collapsed="false">
      <c r="A217" s="38"/>
      <c r="B217" s="36" t="str">
        <f aca="false">IF(A217="","","R-"&amp;TEXT(ROW()-4,"0000"))</f>
        <v/>
      </c>
      <c r="C217" s="24"/>
      <c r="D217" s="37" t="str">
        <f aca="false">IF(C217="","",IFERROR(INDEX(Members!$B$5:$B$304,MATCH(C217,Members!$A$5:$A$304,0)),"Unknown flat"))</f>
        <v/>
      </c>
      <c r="E217" s="34"/>
      <c r="F217" s="24"/>
      <c r="G217" s="33"/>
      <c r="H217" s="24"/>
    </row>
    <row r="218" customFormat="false" ht="15" hidden="false" customHeight="true" outlineLevel="0" collapsed="false">
      <c r="A218" s="38"/>
      <c r="B218" s="36" t="str">
        <f aca="false">IF(A218="","","R-"&amp;TEXT(ROW()-4,"0000"))</f>
        <v/>
      </c>
      <c r="C218" s="24"/>
      <c r="D218" s="37" t="str">
        <f aca="false">IF(C218="","",IFERROR(INDEX(Members!$B$5:$B$304,MATCH(C218,Members!$A$5:$A$304,0)),"Unknown flat"))</f>
        <v/>
      </c>
      <c r="E218" s="34"/>
      <c r="F218" s="24"/>
      <c r="G218" s="33"/>
      <c r="H218" s="24"/>
    </row>
    <row r="219" customFormat="false" ht="15" hidden="false" customHeight="true" outlineLevel="0" collapsed="false">
      <c r="A219" s="38"/>
      <c r="B219" s="36" t="str">
        <f aca="false">IF(A219="","","R-"&amp;TEXT(ROW()-4,"0000"))</f>
        <v/>
      </c>
      <c r="C219" s="24"/>
      <c r="D219" s="37" t="str">
        <f aca="false">IF(C219="","",IFERROR(INDEX(Members!$B$5:$B$304,MATCH(C219,Members!$A$5:$A$304,0)),"Unknown flat"))</f>
        <v/>
      </c>
      <c r="E219" s="34"/>
      <c r="F219" s="24"/>
      <c r="G219" s="33"/>
      <c r="H219" s="24"/>
    </row>
    <row r="220" customFormat="false" ht="15" hidden="false" customHeight="true" outlineLevel="0" collapsed="false">
      <c r="A220" s="38"/>
      <c r="B220" s="36" t="str">
        <f aca="false">IF(A220="","","R-"&amp;TEXT(ROW()-4,"0000"))</f>
        <v/>
      </c>
      <c r="C220" s="24"/>
      <c r="D220" s="37" t="str">
        <f aca="false">IF(C220="","",IFERROR(INDEX(Members!$B$5:$B$304,MATCH(C220,Members!$A$5:$A$304,0)),"Unknown flat"))</f>
        <v/>
      </c>
      <c r="E220" s="34"/>
      <c r="F220" s="24"/>
      <c r="G220" s="33"/>
      <c r="H220" s="24"/>
    </row>
    <row r="221" customFormat="false" ht="15" hidden="false" customHeight="true" outlineLevel="0" collapsed="false">
      <c r="A221" s="38"/>
      <c r="B221" s="36" t="str">
        <f aca="false">IF(A221="","","R-"&amp;TEXT(ROW()-4,"0000"))</f>
        <v/>
      </c>
      <c r="C221" s="24"/>
      <c r="D221" s="37" t="str">
        <f aca="false">IF(C221="","",IFERROR(INDEX(Members!$B$5:$B$304,MATCH(C221,Members!$A$5:$A$304,0)),"Unknown flat"))</f>
        <v/>
      </c>
      <c r="E221" s="34"/>
      <c r="F221" s="24"/>
      <c r="G221" s="33"/>
      <c r="H221" s="24"/>
    </row>
    <row r="222" customFormat="false" ht="15" hidden="false" customHeight="true" outlineLevel="0" collapsed="false">
      <c r="A222" s="38"/>
      <c r="B222" s="36" t="str">
        <f aca="false">IF(A222="","","R-"&amp;TEXT(ROW()-4,"0000"))</f>
        <v/>
      </c>
      <c r="C222" s="24"/>
      <c r="D222" s="37" t="str">
        <f aca="false">IF(C222="","",IFERROR(INDEX(Members!$B$5:$B$304,MATCH(C222,Members!$A$5:$A$304,0)),"Unknown flat"))</f>
        <v/>
      </c>
      <c r="E222" s="34"/>
      <c r="F222" s="24"/>
      <c r="G222" s="33"/>
      <c r="H222" s="24"/>
    </row>
    <row r="223" customFormat="false" ht="15" hidden="false" customHeight="true" outlineLevel="0" collapsed="false">
      <c r="A223" s="38"/>
      <c r="B223" s="36" t="str">
        <f aca="false">IF(A223="","","R-"&amp;TEXT(ROW()-4,"0000"))</f>
        <v/>
      </c>
      <c r="C223" s="24"/>
      <c r="D223" s="37" t="str">
        <f aca="false">IF(C223="","",IFERROR(INDEX(Members!$B$5:$B$304,MATCH(C223,Members!$A$5:$A$304,0)),"Unknown flat"))</f>
        <v/>
      </c>
      <c r="E223" s="34"/>
      <c r="F223" s="24"/>
      <c r="G223" s="33"/>
      <c r="H223" s="24"/>
    </row>
    <row r="224" customFormat="false" ht="15" hidden="false" customHeight="true" outlineLevel="0" collapsed="false">
      <c r="A224" s="38"/>
      <c r="B224" s="36" t="str">
        <f aca="false">IF(A224="","","R-"&amp;TEXT(ROW()-4,"0000"))</f>
        <v/>
      </c>
      <c r="C224" s="24"/>
      <c r="D224" s="37" t="str">
        <f aca="false">IF(C224="","",IFERROR(INDEX(Members!$B$5:$B$304,MATCH(C224,Members!$A$5:$A$304,0)),"Unknown flat"))</f>
        <v/>
      </c>
      <c r="E224" s="34"/>
      <c r="F224" s="24"/>
      <c r="G224" s="33"/>
      <c r="H224" s="24"/>
    </row>
    <row r="225" customFormat="false" ht="15" hidden="false" customHeight="true" outlineLevel="0" collapsed="false">
      <c r="A225" s="38"/>
      <c r="B225" s="36" t="str">
        <f aca="false">IF(A225="","","R-"&amp;TEXT(ROW()-4,"0000"))</f>
        <v/>
      </c>
      <c r="C225" s="24"/>
      <c r="D225" s="37" t="str">
        <f aca="false">IF(C225="","",IFERROR(INDEX(Members!$B$5:$B$304,MATCH(C225,Members!$A$5:$A$304,0)),"Unknown flat"))</f>
        <v/>
      </c>
      <c r="E225" s="34"/>
      <c r="F225" s="24"/>
      <c r="G225" s="33"/>
      <c r="H225" s="24"/>
    </row>
    <row r="226" customFormat="false" ht="15" hidden="false" customHeight="true" outlineLevel="0" collapsed="false">
      <c r="A226" s="38"/>
      <c r="B226" s="36" t="str">
        <f aca="false">IF(A226="","","R-"&amp;TEXT(ROW()-4,"0000"))</f>
        <v/>
      </c>
      <c r="C226" s="24"/>
      <c r="D226" s="37" t="str">
        <f aca="false">IF(C226="","",IFERROR(INDEX(Members!$B$5:$B$304,MATCH(C226,Members!$A$5:$A$304,0)),"Unknown flat"))</f>
        <v/>
      </c>
      <c r="E226" s="34"/>
      <c r="F226" s="24"/>
      <c r="G226" s="33"/>
      <c r="H226" s="24"/>
    </row>
    <row r="227" customFormat="false" ht="15" hidden="false" customHeight="true" outlineLevel="0" collapsed="false">
      <c r="A227" s="38"/>
      <c r="B227" s="36" t="str">
        <f aca="false">IF(A227="","","R-"&amp;TEXT(ROW()-4,"0000"))</f>
        <v/>
      </c>
      <c r="C227" s="24"/>
      <c r="D227" s="37" t="str">
        <f aca="false">IF(C227="","",IFERROR(INDEX(Members!$B$5:$B$304,MATCH(C227,Members!$A$5:$A$304,0)),"Unknown flat"))</f>
        <v/>
      </c>
      <c r="E227" s="34"/>
      <c r="F227" s="24"/>
      <c r="G227" s="33"/>
      <c r="H227" s="24"/>
    </row>
    <row r="228" customFormat="false" ht="15" hidden="false" customHeight="true" outlineLevel="0" collapsed="false">
      <c r="A228" s="38"/>
      <c r="B228" s="36" t="str">
        <f aca="false">IF(A228="","","R-"&amp;TEXT(ROW()-4,"0000"))</f>
        <v/>
      </c>
      <c r="C228" s="24"/>
      <c r="D228" s="37" t="str">
        <f aca="false">IF(C228="","",IFERROR(INDEX(Members!$B$5:$B$304,MATCH(C228,Members!$A$5:$A$304,0)),"Unknown flat"))</f>
        <v/>
      </c>
      <c r="E228" s="34"/>
      <c r="F228" s="24"/>
      <c r="G228" s="33"/>
      <c r="H228" s="24"/>
    </row>
    <row r="229" customFormat="false" ht="15" hidden="false" customHeight="true" outlineLevel="0" collapsed="false">
      <c r="A229" s="38"/>
      <c r="B229" s="36" t="str">
        <f aca="false">IF(A229="","","R-"&amp;TEXT(ROW()-4,"0000"))</f>
        <v/>
      </c>
      <c r="C229" s="24"/>
      <c r="D229" s="37" t="str">
        <f aca="false">IF(C229="","",IFERROR(INDEX(Members!$B$5:$B$304,MATCH(C229,Members!$A$5:$A$304,0)),"Unknown flat"))</f>
        <v/>
      </c>
      <c r="E229" s="34"/>
      <c r="F229" s="24"/>
      <c r="G229" s="33"/>
      <c r="H229" s="24"/>
    </row>
    <row r="230" customFormat="false" ht="15" hidden="false" customHeight="true" outlineLevel="0" collapsed="false">
      <c r="A230" s="38"/>
      <c r="B230" s="36" t="str">
        <f aca="false">IF(A230="","","R-"&amp;TEXT(ROW()-4,"0000"))</f>
        <v/>
      </c>
      <c r="C230" s="24"/>
      <c r="D230" s="37" t="str">
        <f aca="false">IF(C230="","",IFERROR(INDEX(Members!$B$5:$B$304,MATCH(C230,Members!$A$5:$A$304,0)),"Unknown flat"))</f>
        <v/>
      </c>
      <c r="E230" s="34"/>
      <c r="F230" s="24"/>
      <c r="G230" s="33"/>
      <c r="H230" s="24"/>
    </row>
    <row r="231" customFormat="false" ht="15" hidden="false" customHeight="true" outlineLevel="0" collapsed="false">
      <c r="A231" s="38"/>
      <c r="B231" s="36" t="str">
        <f aca="false">IF(A231="","","R-"&amp;TEXT(ROW()-4,"0000"))</f>
        <v/>
      </c>
      <c r="C231" s="24"/>
      <c r="D231" s="37" t="str">
        <f aca="false">IF(C231="","",IFERROR(INDEX(Members!$B$5:$B$304,MATCH(C231,Members!$A$5:$A$304,0)),"Unknown flat"))</f>
        <v/>
      </c>
      <c r="E231" s="34"/>
      <c r="F231" s="24"/>
      <c r="G231" s="33"/>
      <c r="H231" s="24"/>
    </row>
    <row r="232" customFormat="false" ht="15" hidden="false" customHeight="true" outlineLevel="0" collapsed="false">
      <c r="A232" s="38"/>
      <c r="B232" s="36" t="str">
        <f aca="false">IF(A232="","","R-"&amp;TEXT(ROW()-4,"0000"))</f>
        <v/>
      </c>
      <c r="C232" s="24"/>
      <c r="D232" s="37" t="str">
        <f aca="false">IF(C232="","",IFERROR(INDEX(Members!$B$5:$B$304,MATCH(C232,Members!$A$5:$A$304,0)),"Unknown flat"))</f>
        <v/>
      </c>
      <c r="E232" s="34"/>
      <c r="F232" s="24"/>
      <c r="G232" s="33"/>
      <c r="H232" s="24"/>
    </row>
    <row r="233" customFormat="false" ht="15" hidden="false" customHeight="true" outlineLevel="0" collapsed="false">
      <c r="A233" s="38"/>
      <c r="B233" s="36" t="str">
        <f aca="false">IF(A233="","","R-"&amp;TEXT(ROW()-4,"0000"))</f>
        <v/>
      </c>
      <c r="C233" s="24"/>
      <c r="D233" s="37" t="str">
        <f aca="false">IF(C233="","",IFERROR(INDEX(Members!$B$5:$B$304,MATCH(C233,Members!$A$5:$A$304,0)),"Unknown flat"))</f>
        <v/>
      </c>
      <c r="E233" s="34"/>
      <c r="F233" s="24"/>
      <c r="G233" s="33"/>
      <c r="H233" s="24"/>
    </row>
    <row r="234" customFormat="false" ht="15" hidden="false" customHeight="true" outlineLevel="0" collapsed="false">
      <c r="A234" s="38"/>
      <c r="B234" s="36" t="str">
        <f aca="false">IF(A234="","","R-"&amp;TEXT(ROW()-4,"0000"))</f>
        <v/>
      </c>
      <c r="C234" s="24"/>
      <c r="D234" s="37" t="str">
        <f aca="false">IF(C234="","",IFERROR(INDEX(Members!$B$5:$B$304,MATCH(C234,Members!$A$5:$A$304,0)),"Unknown flat"))</f>
        <v/>
      </c>
      <c r="E234" s="34"/>
      <c r="F234" s="24"/>
      <c r="G234" s="33"/>
      <c r="H234" s="24"/>
    </row>
    <row r="235" customFormat="false" ht="15" hidden="false" customHeight="true" outlineLevel="0" collapsed="false">
      <c r="A235" s="38"/>
      <c r="B235" s="36" t="str">
        <f aca="false">IF(A235="","","R-"&amp;TEXT(ROW()-4,"0000"))</f>
        <v/>
      </c>
      <c r="C235" s="24"/>
      <c r="D235" s="37" t="str">
        <f aca="false">IF(C235="","",IFERROR(INDEX(Members!$B$5:$B$304,MATCH(C235,Members!$A$5:$A$304,0)),"Unknown flat"))</f>
        <v/>
      </c>
      <c r="E235" s="34"/>
      <c r="F235" s="24"/>
      <c r="G235" s="33"/>
      <c r="H235" s="24"/>
    </row>
    <row r="236" customFormat="false" ht="15" hidden="false" customHeight="true" outlineLevel="0" collapsed="false">
      <c r="A236" s="38"/>
      <c r="B236" s="36" t="str">
        <f aca="false">IF(A236="","","R-"&amp;TEXT(ROW()-4,"0000"))</f>
        <v/>
      </c>
      <c r="C236" s="24"/>
      <c r="D236" s="37" t="str">
        <f aca="false">IF(C236="","",IFERROR(INDEX(Members!$B$5:$B$304,MATCH(C236,Members!$A$5:$A$304,0)),"Unknown flat"))</f>
        <v/>
      </c>
      <c r="E236" s="34"/>
      <c r="F236" s="24"/>
      <c r="G236" s="33"/>
      <c r="H236" s="24"/>
    </row>
    <row r="237" customFormat="false" ht="15" hidden="false" customHeight="true" outlineLevel="0" collapsed="false">
      <c r="A237" s="38"/>
      <c r="B237" s="36" t="str">
        <f aca="false">IF(A237="","","R-"&amp;TEXT(ROW()-4,"0000"))</f>
        <v/>
      </c>
      <c r="C237" s="24"/>
      <c r="D237" s="37" t="str">
        <f aca="false">IF(C237="","",IFERROR(INDEX(Members!$B$5:$B$304,MATCH(C237,Members!$A$5:$A$304,0)),"Unknown flat"))</f>
        <v/>
      </c>
      <c r="E237" s="34"/>
      <c r="F237" s="24"/>
      <c r="G237" s="33"/>
      <c r="H237" s="24"/>
    </row>
    <row r="238" customFormat="false" ht="15" hidden="false" customHeight="true" outlineLevel="0" collapsed="false">
      <c r="A238" s="38"/>
      <c r="B238" s="36" t="str">
        <f aca="false">IF(A238="","","R-"&amp;TEXT(ROW()-4,"0000"))</f>
        <v/>
      </c>
      <c r="C238" s="24"/>
      <c r="D238" s="37" t="str">
        <f aca="false">IF(C238="","",IFERROR(INDEX(Members!$B$5:$B$304,MATCH(C238,Members!$A$5:$A$304,0)),"Unknown flat"))</f>
        <v/>
      </c>
      <c r="E238" s="34"/>
      <c r="F238" s="24"/>
      <c r="G238" s="33"/>
      <c r="H238" s="24"/>
    </row>
    <row r="239" customFormat="false" ht="15" hidden="false" customHeight="true" outlineLevel="0" collapsed="false">
      <c r="A239" s="38"/>
      <c r="B239" s="36" t="str">
        <f aca="false">IF(A239="","","R-"&amp;TEXT(ROW()-4,"0000"))</f>
        <v/>
      </c>
      <c r="C239" s="24"/>
      <c r="D239" s="37" t="str">
        <f aca="false">IF(C239="","",IFERROR(INDEX(Members!$B$5:$B$304,MATCH(C239,Members!$A$5:$A$304,0)),"Unknown flat"))</f>
        <v/>
      </c>
      <c r="E239" s="34"/>
      <c r="F239" s="24"/>
      <c r="G239" s="33"/>
      <c r="H239" s="24"/>
    </row>
    <row r="240" customFormat="false" ht="15" hidden="false" customHeight="true" outlineLevel="0" collapsed="false">
      <c r="A240" s="38"/>
      <c r="B240" s="36" t="str">
        <f aca="false">IF(A240="","","R-"&amp;TEXT(ROW()-4,"0000"))</f>
        <v/>
      </c>
      <c r="C240" s="24"/>
      <c r="D240" s="37" t="str">
        <f aca="false">IF(C240="","",IFERROR(INDEX(Members!$B$5:$B$304,MATCH(C240,Members!$A$5:$A$304,0)),"Unknown flat"))</f>
        <v/>
      </c>
      <c r="E240" s="34"/>
      <c r="F240" s="24"/>
      <c r="G240" s="33"/>
      <c r="H240" s="24"/>
    </row>
    <row r="241" customFormat="false" ht="15" hidden="false" customHeight="true" outlineLevel="0" collapsed="false">
      <c r="A241" s="38"/>
      <c r="B241" s="36" t="str">
        <f aca="false">IF(A241="","","R-"&amp;TEXT(ROW()-4,"0000"))</f>
        <v/>
      </c>
      <c r="C241" s="24"/>
      <c r="D241" s="37" t="str">
        <f aca="false">IF(C241="","",IFERROR(INDEX(Members!$B$5:$B$304,MATCH(C241,Members!$A$5:$A$304,0)),"Unknown flat"))</f>
        <v/>
      </c>
      <c r="E241" s="34"/>
      <c r="F241" s="24"/>
      <c r="G241" s="33"/>
      <c r="H241" s="24"/>
    </row>
    <row r="242" customFormat="false" ht="15" hidden="false" customHeight="true" outlineLevel="0" collapsed="false">
      <c r="A242" s="38"/>
      <c r="B242" s="36" t="str">
        <f aca="false">IF(A242="","","R-"&amp;TEXT(ROW()-4,"0000"))</f>
        <v/>
      </c>
      <c r="C242" s="24"/>
      <c r="D242" s="37" t="str">
        <f aca="false">IF(C242="","",IFERROR(INDEX(Members!$B$5:$B$304,MATCH(C242,Members!$A$5:$A$304,0)),"Unknown flat"))</f>
        <v/>
      </c>
      <c r="E242" s="34"/>
      <c r="F242" s="24"/>
      <c r="G242" s="33"/>
      <c r="H242" s="24"/>
    </row>
    <row r="243" customFormat="false" ht="15" hidden="false" customHeight="true" outlineLevel="0" collapsed="false">
      <c r="A243" s="38"/>
      <c r="B243" s="36" t="str">
        <f aca="false">IF(A243="","","R-"&amp;TEXT(ROW()-4,"0000"))</f>
        <v/>
      </c>
      <c r="C243" s="24"/>
      <c r="D243" s="37" t="str">
        <f aca="false">IF(C243="","",IFERROR(INDEX(Members!$B$5:$B$304,MATCH(C243,Members!$A$5:$A$304,0)),"Unknown flat"))</f>
        <v/>
      </c>
      <c r="E243" s="34"/>
      <c r="F243" s="24"/>
      <c r="G243" s="33"/>
      <c r="H243" s="24"/>
    </row>
    <row r="244" customFormat="false" ht="15" hidden="false" customHeight="true" outlineLevel="0" collapsed="false">
      <c r="A244" s="38"/>
      <c r="B244" s="36" t="str">
        <f aca="false">IF(A244="","","R-"&amp;TEXT(ROW()-4,"0000"))</f>
        <v/>
      </c>
      <c r="C244" s="24"/>
      <c r="D244" s="37" t="str">
        <f aca="false">IF(C244="","",IFERROR(INDEX(Members!$B$5:$B$304,MATCH(C244,Members!$A$5:$A$304,0)),"Unknown flat"))</f>
        <v/>
      </c>
      <c r="E244" s="34"/>
      <c r="F244" s="24"/>
      <c r="G244" s="33"/>
      <c r="H244" s="24"/>
    </row>
    <row r="245" customFormat="false" ht="15" hidden="false" customHeight="true" outlineLevel="0" collapsed="false">
      <c r="A245" s="38"/>
      <c r="B245" s="36" t="str">
        <f aca="false">IF(A245="","","R-"&amp;TEXT(ROW()-4,"0000"))</f>
        <v/>
      </c>
      <c r="C245" s="24"/>
      <c r="D245" s="37" t="str">
        <f aca="false">IF(C245="","",IFERROR(INDEX(Members!$B$5:$B$304,MATCH(C245,Members!$A$5:$A$304,0)),"Unknown flat"))</f>
        <v/>
      </c>
      <c r="E245" s="34"/>
      <c r="F245" s="24"/>
      <c r="G245" s="33"/>
      <c r="H245" s="24"/>
    </row>
    <row r="246" customFormat="false" ht="15" hidden="false" customHeight="true" outlineLevel="0" collapsed="false">
      <c r="A246" s="38"/>
      <c r="B246" s="36" t="str">
        <f aca="false">IF(A246="","","R-"&amp;TEXT(ROW()-4,"0000"))</f>
        <v/>
      </c>
      <c r="C246" s="24"/>
      <c r="D246" s="37" t="str">
        <f aca="false">IF(C246="","",IFERROR(INDEX(Members!$B$5:$B$304,MATCH(C246,Members!$A$5:$A$304,0)),"Unknown flat"))</f>
        <v/>
      </c>
      <c r="E246" s="34"/>
      <c r="F246" s="24"/>
      <c r="G246" s="33"/>
      <c r="H246" s="24"/>
    </row>
    <row r="247" customFormat="false" ht="15" hidden="false" customHeight="true" outlineLevel="0" collapsed="false">
      <c r="A247" s="38"/>
      <c r="B247" s="36" t="str">
        <f aca="false">IF(A247="","","R-"&amp;TEXT(ROW()-4,"0000"))</f>
        <v/>
      </c>
      <c r="C247" s="24"/>
      <c r="D247" s="37" t="str">
        <f aca="false">IF(C247="","",IFERROR(INDEX(Members!$B$5:$B$304,MATCH(C247,Members!$A$5:$A$304,0)),"Unknown flat"))</f>
        <v/>
      </c>
      <c r="E247" s="34"/>
      <c r="F247" s="24"/>
      <c r="G247" s="33"/>
      <c r="H247" s="24"/>
    </row>
    <row r="248" customFormat="false" ht="15" hidden="false" customHeight="true" outlineLevel="0" collapsed="false">
      <c r="A248" s="38"/>
      <c r="B248" s="36" t="str">
        <f aca="false">IF(A248="","","R-"&amp;TEXT(ROW()-4,"0000"))</f>
        <v/>
      </c>
      <c r="C248" s="24"/>
      <c r="D248" s="37" t="str">
        <f aca="false">IF(C248="","",IFERROR(INDEX(Members!$B$5:$B$304,MATCH(C248,Members!$A$5:$A$304,0)),"Unknown flat"))</f>
        <v/>
      </c>
      <c r="E248" s="34"/>
      <c r="F248" s="24"/>
      <c r="G248" s="33"/>
      <c r="H248" s="24"/>
    </row>
    <row r="249" customFormat="false" ht="15" hidden="false" customHeight="true" outlineLevel="0" collapsed="false">
      <c r="A249" s="38"/>
      <c r="B249" s="36" t="str">
        <f aca="false">IF(A249="","","R-"&amp;TEXT(ROW()-4,"0000"))</f>
        <v/>
      </c>
      <c r="C249" s="24"/>
      <c r="D249" s="37" t="str">
        <f aca="false">IF(C249="","",IFERROR(INDEX(Members!$B$5:$B$304,MATCH(C249,Members!$A$5:$A$304,0)),"Unknown flat"))</f>
        <v/>
      </c>
      <c r="E249" s="34"/>
      <c r="F249" s="24"/>
      <c r="G249" s="33"/>
      <c r="H249" s="24"/>
    </row>
    <row r="250" customFormat="false" ht="15" hidden="false" customHeight="true" outlineLevel="0" collapsed="false">
      <c r="A250" s="38"/>
      <c r="B250" s="36" t="str">
        <f aca="false">IF(A250="","","R-"&amp;TEXT(ROW()-4,"0000"))</f>
        <v/>
      </c>
      <c r="C250" s="24"/>
      <c r="D250" s="37" t="str">
        <f aca="false">IF(C250="","",IFERROR(INDEX(Members!$B$5:$B$304,MATCH(C250,Members!$A$5:$A$304,0)),"Unknown flat"))</f>
        <v/>
      </c>
      <c r="E250" s="34"/>
      <c r="F250" s="24"/>
      <c r="G250" s="33"/>
      <c r="H250" s="24"/>
    </row>
    <row r="251" customFormat="false" ht="15" hidden="false" customHeight="true" outlineLevel="0" collapsed="false">
      <c r="A251" s="38"/>
      <c r="B251" s="36" t="str">
        <f aca="false">IF(A251="","","R-"&amp;TEXT(ROW()-4,"0000"))</f>
        <v/>
      </c>
      <c r="C251" s="24"/>
      <c r="D251" s="37" t="str">
        <f aca="false">IF(C251="","",IFERROR(INDEX(Members!$B$5:$B$304,MATCH(C251,Members!$A$5:$A$304,0)),"Unknown flat"))</f>
        <v/>
      </c>
      <c r="E251" s="34"/>
      <c r="F251" s="24"/>
      <c r="G251" s="33"/>
      <c r="H251" s="24"/>
    </row>
    <row r="252" customFormat="false" ht="15" hidden="false" customHeight="true" outlineLevel="0" collapsed="false">
      <c r="A252" s="38"/>
      <c r="B252" s="36" t="str">
        <f aca="false">IF(A252="","","R-"&amp;TEXT(ROW()-4,"0000"))</f>
        <v/>
      </c>
      <c r="C252" s="24"/>
      <c r="D252" s="37" t="str">
        <f aca="false">IF(C252="","",IFERROR(INDEX(Members!$B$5:$B$304,MATCH(C252,Members!$A$5:$A$304,0)),"Unknown flat"))</f>
        <v/>
      </c>
      <c r="E252" s="34"/>
      <c r="F252" s="24"/>
      <c r="G252" s="33"/>
      <c r="H252" s="24"/>
    </row>
    <row r="253" customFormat="false" ht="15" hidden="false" customHeight="true" outlineLevel="0" collapsed="false">
      <c r="A253" s="38"/>
      <c r="B253" s="36" t="str">
        <f aca="false">IF(A253="","","R-"&amp;TEXT(ROW()-4,"0000"))</f>
        <v/>
      </c>
      <c r="C253" s="24"/>
      <c r="D253" s="37" t="str">
        <f aca="false">IF(C253="","",IFERROR(INDEX(Members!$B$5:$B$304,MATCH(C253,Members!$A$5:$A$304,0)),"Unknown flat"))</f>
        <v/>
      </c>
      <c r="E253" s="34"/>
      <c r="F253" s="24"/>
      <c r="G253" s="33"/>
      <c r="H253" s="24"/>
    </row>
    <row r="254" customFormat="false" ht="15" hidden="false" customHeight="true" outlineLevel="0" collapsed="false">
      <c r="A254" s="38"/>
      <c r="B254" s="36" t="str">
        <f aca="false">IF(A254="","","R-"&amp;TEXT(ROW()-4,"0000"))</f>
        <v/>
      </c>
      <c r="C254" s="24"/>
      <c r="D254" s="37" t="str">
        <f aca="false">IF(C254="","",IFERROR(INDEX(Members!$B$5:$B$304,MATCH(C254,Members!$A$5:$A$304,0)),"Unknown flat"))</f>
        <v/>
      </c>
      <c r="E254" s="34"/>
      <c r="F254" s="24"/>
      <c r="G254" s="33"/>
      <c r="H254" s="24"/>
    </row>
    <row r="255" customFormat="false" ht="15" hidden="false" customHeight="true" outlineLevel="0" collapsed="false">
      <c r="A255" s="38"/>
      <c r="B255" s="36" t="str">
        <f aca="false">IF(A255="","","R-"&amp;TEXT(ROW()-4,"0000"))</f>
        <v/>
      </c>
      <c r="C255" s="24"/>
      <c r="D255" s="37" t="str">
        <f aca="false">IF(C255="","",IFERROR(INDEX(Members!$B$5:$B$304,MATCH(C255,Members!$A$5:$A$304,0)),"Unknown flat"))</f>
        <v/>
      </c>
      <c r="E255" s="34"/>
      <c r="F255" s="24"/>
      <c r="G255" s="33"/>
      <c r="H255" s="24"/>
    </row>
    <row r="256" customFormat="false" ht="15" hidden="false" customHeight="true" outlineLevel="0" collapsed="false">
      <c r="A256" s="38"/>
      <c r="B256" s="36" t="str">
        <f aca="false">IF(A256="","","R-"&amp;TEXT(ROW()-4,"0000"))</f>
        <v/>
      </c>
      <c r="C256" s="24"/>
      <c r="D256" s="37" t="str">
        <f aca="false">IF(C256="","",IFERROR(INDEX(Members!$B$5:$B$304,MATCH(C256,Members!$A$5:$A$304,0)),"Unknown flat"))</f>
        <v/>
      </c>
      <c r="E256" s="34"/>
      <c r="F256" s="24"/>
      <c r="G256" s="33"/>
      <c r="H256" s="24"/>
    </row>
    <row r="257" customFormat="false" ht="15" hidden="false" customHeight="true" outlineLevel="0" collapsed="false">
      <c r="A257" s="38"/>
      <c r="B257" s="36" t="str">
        <f aca="false">IF(A257="","","R-"&amp;TEXT(ROW()-4,"0000"))</f>
        <v/>
      </c>
      <c r="C257" s="24"/>
      <c r="D257" s="37" t="str">
        <f aca="false">IF(C257="","",IFERROR(INDEX(Members!$B$5:$B$304,MATCH(C257,Members!$A$5:$A$304,0)),"Unknown flat"))</f>
        <v/>
      </c>
      <c r="E257" s="34"/>
      <c r="F257" s="24"/>
      <c r="G257" s="33"/>
      <c r="H257" s="24"/>
    </row>
    <row r="258" customFormat="false" ht="15" hidden="false" customHeight="true" outlineLevel="0" collapsed="false">
      <c r="A258" s="38"/>
      <c r="B258" s="36" t="str">
        <f aca="false">IF(A258="","","R-"&amp;TEXT(ROW()-4,"0000"))</f>
        <v/>
      </c>
      <c r="C258" s="24"/>
      <c r="D258" s="37" t="str">
        <f aca="false">IF(C258="","",IFERROR(INDEX(Members!$B$5:$B$304,MATCH(C258,Members!$A$5:$A$304,0)),"Unknown flat"))</f>
        <v/>
      </c>
      <c r="E258" s="34"/>
      <c r="F258" s="24"/>
      <c r="G258" s="33"/>
      <c r="H258" s="24"/>
    </row>
    <row r="259" customFormat="false" ht="15" hidden="false" customHeight="true" outlineLevel="0" collapsed="false">
      <c r="A259" s="38"/>
      <c r="B259" s="36" t="str">
        <f aca="false">IF(A259="","","R-"&amp;TEXT(ROW()-4,"0000"))</f>
        <v/>
      </c>
      <c r="C259" s="24"/>
      <c r="D259" s="37" t="str">
        <f aca="false">IF(C259="","",IFERROR(INDEX(Members!$B$5:$B$304,MATCH(C259,Members!$A$5:$A$304,0)),"Unknown flat"))</f>
        <v/>
      </c>
      <c r="E259" s="34"/>
      <c r="F259" s="24"/>
      <c r="G259" s="33"/>
      <c r="H259" s="24"/>
    </row>
    <row r="260" customFormat="false" ht="15" hidden="false" customHeight="true" outlineLevel="0" collapsed="false">
      <c r="A260" s="38"/>
      <c r="B260" s="36" t="str">
        <f aca="false">IF(A260="","","R-"&amp;TEXT(ROW()-4,"0000"))</f>
        <v/>
      </c>
      <c r="C260" s="24"/>
      <c r="D260" s="37" t="str">
        <f aca="false">IF(C260="","",IFERROR(INDEX(Members!$B$5:$B$304,MATCH(C260,Members!$A$5:$A$304,0)),"Unknown flat"))</f>
        <v/>
      </c>
      <c r="E260" s="34"/>
      <c r="F260" s="24"/>
      <c r="G260" s="33"/>
      <c r="H260" s="24"/>
    </row>
    <row r="261" customFormat="false" ht="15" hidden="false" customHeight="true" outlineLevel="0" collapsed="false">
      <c r="A261" s="38"/>
      <c r="B261" s="36" t="str">
        <f aca="false">IF(A261="","","R-"&amp;TEXT(ROW()-4,"0000"))</f>
        <v/>
      </c>
      <c r="C261" s="24"/>
      <c r="D261" s="37" t="str">
        <f aca="false">IF(C261="","",IFERROR(INDEX(Members!$B$5:$B$304,MATCH(C261,Members!$A$5:$A$304,0)),"Unknown flat"))</f>
        <v/>
      </c>
      <c r="E261" s="34"/>
      <c r="F261" s="24"/>
      <c r="G261" s="33"/>
      <c r="H261" s="24"/>
    </row>
    <row r="262" customFormat="false" ht="15" hidden="false" customHeight="true" outlineLevel="0" collapsed="false">
      <c r="A262" s="38"/>
      <c r="B262" s="36" t="str">
        <f aca="false">IF(A262="","","R-"&amp;TEXT(ROW()-4,"0000"))</f>
        <v/>
      </c>
      <c r="C262" s="24"/>
      <c r="D262" s="37" t="str">
        <f aca="false">IF(C262="","",IFERROR(INDEX(Members!$B$5:$B$304,MATCH(C262,Members!$A$5:$A$304,0)),"Unknown flat"))</f>
        <v/>
      </c>
      <c r="E262" s="34"/>
      <c r="F262" s="24"/>
      <c r="G262" s="33"/>
      <c r="H262" s="24"/>
    </row>
    <row r="263" customFormat="false" ht="15" hidden="false" customHeight="true" outlineLevel="0" collapsed="false">
      <c r="A263" s="38"/>
      <c r="B263" s="36" t="str">
        <f aca="false">IF(A263="","","R-"&amp;TEXT(ROW()-4,"0000"))</f>
        <v/>
      </c>
      <c r="C263" s="24"/>
      <c r="D263" s="37" t="str">
        <f aca="false">IF(C263="","",IFERROR(INDEX(Members!$B$5:$B$304,MATCH(C263,Members!$A$5:$A$304,0)),"Unknown flat"))</f>
        <v/>
      </c>
      <c r="E263" s="34"/>
      <c r="F263" s="24"/>
      <c r="G263" s="33"/>
      <c r="H263" s="24"/>
    </row>
    <row r="264" customFormat="false" ht="15" hidden="false" customHeight="true" outlineLevel="0" collapsed="false">
      <c r="A264" s="38"/>
      <c r="B264" s="36" t="str">
        <f aca="false">IF(A264="","","R-"&amp;TEXT(ROW()-4,"0000"))</f>
        <v/>
      </c>
      <c r="C264" s="24"/>
      <c r="D264" s="37" t="str">
        <f aca="false">IF(C264="","",IFERROR(INDEX(Members!$B$5:$B$304,MATCH(C264,Members!$A$5:$A$304,0)),"Unknown flat"))</f>
        <v/>
      </c>
      <c r="E264" s="34"/>
      <c r="F264" s="24"/>
      <c r="G264" s="33"/>
      <c r="H264" s="24"/>
    </row>
    <row r="265" customFormat="false" ht="15" hidden="false" customHeight="true" outlineLevel="0" collapsed="false">
      <c r="A265" s="38"/>
      <c r="B265" s="36" t="str">
        <f aca="false">IF(A265="","","R-"&amp;TEXT(ROW()-4,"0000"))</f>
        <v/>
      </c>
      <c r="C265" s="24"/>
      <c r="D265" s="37" t="str">
        <f aca="false">IF(C265="","",IFERROR(INDEX(Members!$B$5:$B$304,MATCH(C265,Members!$A$5:$A$304,0)),"Unknown flat"))</f>
        <v/>
      </c>
      <c r="E265" s="34"/>
      <c r="F265" s="24"/>
      <c r="G265" s="33"/>
      <c r="H265" s="24"/>
    </row>
    <row r="266" customFormat="false" ht="15" hidden="false" customHeight="true" outlineLevel="0" collapsed="false">
      <c r="A266" s="38"/>
      <c r="B266" s="36" t="str">
        <f aca="false">IF(A266="","","R-"&amp;TEXT(ROW()-4,"0000"))</f>
        <v/>
      </c>
      <c r="C266" s="24"/>
      <c r="D266" s="37" t="str">
        <f aca="false">IF(C266="","",IFERROR(INDEX(Members!$B$5:$B$304,MATCH(C266,Members!$A$5:$A$304,0)),"Unknown flat"))</f>
        <v/>
      </c>
      <c r="E266" s="34"/>
      <c r="F266" s="24"/>
      <c r="G266" s="33"/>
      <c r="H266" s="24"/>
    </row>
    <row r="267" customFormat="false" ht="15" hidden="false" customHeight="true" outlineLevel="0" collapsed="false">
      <c r="A267" s="38"/>
      <c r="B267" s="36" t="str">
        <f aca="false">IF(A267="","","R-"&amp;TEXT(ROW()-4,"0000"))</f>
        <v/>
      </c>
      <c r="C267" s="24"/>
      <c r="D267" s="37" t="str">
        <f aca="false">IF(C267="","",IFERROR(INDEX(Members!$B$5:$B$304,MATCH(C267,Members!$A$5:$A$304,0)),"Unknown flat"))</f>
        <v/>
      </c>
      <c r="E267" s="34"/>
      <c r="F267" s="24"/>
      <c r="G267" s="33"/>
      <c r="H267" s="24"/>
    </row>
    <row r="268" customFormat="false" ht="15" hidden="false" customHeight="true" outlineLevel="0" collapsed="false">
      <c r="A268" s="38"/>
      <c r="B268" s="36" t="str">
        <f aca="false">IF(A268="","","R-"&amp;TEXT(ROW()-4,"0000"))</f>
        <v/>
      </c>
      <c r="C268" s="24"/>
      <c r="D268" s="37" t="str">
        <f aca="false">IF(C268="","",IFERROR(INDEX(Members!$B$5:$B$304,MATCH(C268,Members!$A$5:$A$304,0)),"Unknown flat"))</f>
        <v/>
      </c>
      <c r="E268" s="34"/>
      <c r="F268" s="24"/>
      <c r="G268" s="33"/>
      <c r="H268" s="24"/>
    </row>
    <row r="269" customFormat="false" ht="15" hidden="false" customHeight="true" outlineLevel="0" collapsed="false">
      <c r="A269" s="38"/>
      <c r="B269" s="36" t="str">
        <f aca="false">IF(A269="","","R-"&amp;TEXT(ROW()-4,"0000"))</f>
        <v/>
      </c>
      <c r="C269" s="24"/>
      <c r="D269" s="37" t="str">
        <f aca="false">IF(C269="","",IFERROR(INDEX(Members!$B$5:$B$304,MATCH(C269,Members!$A$5:$A$304,0)),"Unknown flat"))</f>
        <v/>
      </c>
      <c r="E269" s="34"/>
      <c r="F269" s="24"/>
      <c r="G269" s="33"/>
      <c r="H269" s="24"/>
    </row>
    <row r="270" customFormat="false" ht="15" hidden="false" customHeight="true" outlineLevel="0" collapsed="false">
      <c r="A270" s="38"/>
      <c r="B270" s="36" t="str">
        <f aca="false">IF(A270="","","R-"&amp;TEXT(ROW()-4,"0000"))</f>
        <v/>
      </c>
      <c r="C270" s="24"/>
      <c r="D270" s="37" t="str">
        <f aca="false">IF(C270="","",IFERROR(INDEX(Members!$B$5:$B$304,MATCH(C270,Members!$A$5:$A$304,0)),"Unknown flat"))</f>
        <v/>
      </c>
      <c r="E270" s="34"/>
      <c r="F270" s="24"/>
      <c r="G270" s="33"/>
      <c r="H270" s="24"/>
    </row>
    <row r="271" customFormat="false" ht="15" hidden="false" customHeight="true" outlineLevel="0" collapsed="false">
      <c r="A271" s="38"/>
      <c r="B271" s="36" t="str">
        <f aca="false">IF(A271="","","R-"&amp;TEXT(ROW()-4,"0000"))</f>
        <v/>
      </c>
      <c r="C271" s="24"/>
      <c r="D271" s="37" t="str">
        <f aca="false">IF(C271="","",IFERROR(INDEX(Members!$B$5:$B$304,MATCH(C271,Members!$A$5:$A$304,0)),"Unknown flat"))</f>
        <v/>
      </c>
      <c r="E271" s="34"/>
      <c r="F271" s="24"/>
      <c r="G271" s="33"/>
      <c r="H271" s="24"/>
    </row>
    <row r="272" customFormat="false" ht="15" hidden="false" customHeight="true" outlineLevel="0" collapsed="false">
      <c r="A272" s="38"/>
      <c r="B272" s="36" t="str">
        <f aca="false">IF(A272="","","R-"&amp;TEXT(ROW()-4,"0000"))</f>
        <v/>
      </c>
      <c r="C272" s="24"/>
      <c r="D272" s="37" t="str">
        <f aca="false">IF(C272="","",IFERROR(INDEX(Members!$B$5:$B$304,MATCH(C272,Members!$A$5:$A$304,0)),"Unknown flat"))</f>
        <v/>
      </c>
      <c r="E272" s="34"/>
      <c r="F272" s="24"/>
      <c r="G272" s="33"/>
      <c r="H272" s="24"/>
    </row>
    <row r="273" customFormat="false" ht="15" hidden="false" customHeight="true" outlineLevel="0" collapsed="false">
      <c r="A273" s="38"/>
      <c r="B273" s="36" t="str">
        <f aca="false">IF(A273="","","R-"&amp;TEXT(ROW()-4,"0000"))</f>
        <v/>
      </c>
      <c r="C273" s="24"/>
      <c r="D273" s="37" t="str">
        <f aca="false">IF(C273="","",IFERROR(INDEX(Members!$B$5:$B$304,MATCH(C273,Members!$A$5:$A$304,0)),"Unknown flat"))</f>
        <v/>
      </c>
      <c r="E273" s="34"/>
      <c r="F273" s="24"/>
      <c r="G273" s="33"/>
      <c r="H273" s="24"/>
    </row>
    <row r="274" customFormat="false" ht="15" hidden="false" customHeight="true" outlineLevel="0" collapsed="false">
      <c r="A274" s="38"/>
      <c r="B274" s="36" t="str">
        <f aca="false">IF(A274="","","R-"&amp;TEXT(ROW()-4,"0000"))</f>
        <v/>
      </c>
      <c r="C274" s="24"/>
      <c r="D274" s="37" t="str">
        <f aca="false">IF(C274="","",IFERROR(INDEX(Members!$B$5:$B$304,MATCH(C274,Members!$A$5:$A$304,0)),"Unknown flat"))</f>
        <v/>
      </c>
      <c r="E274" s="34"/>
      <c r="F274" s="24"/>
      <c r="G274" s="33"/>
      <c r="H274" s="24"/>
    </row>
    <row r="275" customFormat="false" ht="15" hidden="false" customHeight="true" outlineLevel="0" collapsed="false">
      <c r="A275" s="38"/>
      <c r="B275" s="36" t="str">
        <f aca="false">IF(A275="","","R-"&amp;TEXT(ROW()-4,"0000"))</f>
        <v/>
      </c>
      <c r="C275" s="24"/>
      <c r="D275" s="37" t="str">
        <f aca="false">IF(C275="","",IFERROR(INDEX(Members!$B$5:$B$304,MATCH(C275,Members!$A$5:$A$304,0)),"Unknown flat"))</f>
        <v/>
      </c>
      <c r="E275" s="34"/>
      <c r="F275" s="24"/>
      <c r="G275" s="33"/>
      <c r="H275" s="24"/>
    </row>
    <row r="276" customFormat="false" ht="15" hidden="false" customHeight="true" outlineLevel="0" collapsed="false">
      <c r="A276" s="38"/>
      <c r="B276" s="36" t="str">
        <f aca="false">IF(A276="","","R-"&amp;TEXT(ROW()-4,"0000"))</f>
        <v/>
      </c>
      <c r="C276" s="24"/>
      <c r="D276" s="37" t="str">
        <f aca="false">IF(C276="","",IFERROR(INDEX(Members!$B$5:$B$304,MATCH(C276,Members!$A$5:$A$304,0)),"Unknown flat"))</f>
        <v/>
      </c>
      <c r="E276" s="34"/>
      <c r="F276" s="24"/>
      <c r="G276" s="33"/>
      <c r="H276" s="24"/>
    </row>
    <row r="277" customFormat="false" ht="15" hidden="false" customHeight="true" outlineLevel="0" collapsed="false">
      <c r="A277" s="38"/>
      <c r="B277" s="36" t="str">
        <f aca="false">IF(A277="","","R-"&amp;TEXT(ROW()-4,"0000"))</f>
        <v/>
      </c>
      <c r="C277" s="24"/>
      <c r="D277" s="37" t="str">
        <f aca="false">IF(C277="","",IFERROR(INDEX(Members!$B$5:$B$304,MATCH(C277,Members!$A$5:$A$304,0)),"Unknown flat"))</f>
        <v/>
      </c>
      <c r="E277" s="34"/>
      <c r="F277" s="24"/>
      <c r="G277" s="33"/>
      <c r="H277" s="24"/>
    </row>
    <row r="278" customFormat="false" ht="15" hidden="false" customHeight="true" outlineLevel="0" collapsed="false">
      <c r="A278" s="38"/>
      <c r="B278" s="36" t="str">
        <f aca="false">IF(A278="","","R-"&amp;TEXT(ROW()-4,"0000"))</f>
        <v/>
      </c>
      <c r="C278" s="24"/>
      <c r="D278" s="37" t="str">
        <f aca="false">IF(C278="","",IFERROR(INDEX(Members!$B$5:$B$304,MATCH(C278,Members!$A$5:$A$304,0)),"Unknown flat"))</f>
        <v/>
      </c>
      <c r="E278" s="34"/>
      <c r="F278" s="24"/>
      <c r="G278" s="33"/>
      <c r="H278" s="24"/>
    </row>
    <row r="279" customFormat="false" ht="15" hidden="false" customHeight="true" outlineLevel="0" collapsed="false">
      <c r="A279" s="38"/>
      <c r="B279" s="36" t="str">
        <f aca="false">IF(A279="","","R-"&amp;TEXT(ROW()-4,"0000"))</f>
        <v/>
      </c>
      <c r="C279" s="24"/>
      <c r="D279" s="37" t="str">
        <f aca="false">IF(C279="","",IFERROR(INDEX(Members!$B$5:$B$304,MATCH(C279,Members!$A$5:$A$304,0)),"Unknown flat"))</f>
        <v/>
      </c>
      <c r="E279" s="34"/>
      <c r="F279" s="24"/>
      <c r="G279" s="33"/>
      <c r="H279" s="24"/>
    </row>
    <row r="280" customFormat="false" ht="15" hidden="false" customHeight="true" outlineLevel="0" collapsed="false">
      <c r="A280" s="38"/>
      <c r="B280" s="36" t="str">
        <f aca="false">IF(A280="","","R-"&amp;TEXT(ROW()-4,"0000"))</f>
        <v/>
      </c>
      <c r="C280" s="24"/>
      <c r="D280" s="37" t="str">
        <f aca="false">IF(C280="","",IFERROR(INDEX(Members!$B$5:$B$304,MATCH(C280,Members!$A$5:$A$304,0)),"Unknown flat"))</f>
        <v/>
      </c>
      <c r="E280" s="34"/>
      <c r="F280" s="24"/>
      <c r="G280" s="33"/>
      <c r="H280" s="24"/>
    </row>
    <row r="281" customFormat="false" ht="15" hidden="false" customHeight="true" outlineLevel="0" collapsed="false">
      <c r="A281" s="38"/>
      <c r="B281" s="36" t="str">
        <f aca="false">IF(A281="","","R-"&amp;TEXT(ROW()-4,"0000"))</f>
        <v/>
      </c>
      <c r="C281" s="24"/>
      <c r="D281" s="37" t="str">
        <f aca="false">IF(C281="","",IFERROR(INDEX(Members!$B$5:$B$304,MATCH(C281,Members!$A$5:$A$304,0)),"Unknown flat"))</f>
        <v/>
      </c>
      <c r="E281" s="34"/>
      <c r="F281" s="24"/>
      <c r="G281" s="33"/>
      <c r="H281" s="24"/>
    </row>
    <row r="282" customFormat="false" ht="15" hidden="false" customHeight="true" outlineLevel="0" collapsed="false">
      <c r="A282" s="38"/>
      <c r="B282" s="36" t="str">
        <f aca="false">IF(A282="","","R-"&amp;TEXT(ROW()-4,"0000"))</f>
        <v/>
      </c>
      <c r="C282" s="24"/>
      <c r="D282" s="37" t="str">
        <f aca="false">IF(C282="","",IFERROR(INDEX(Members!$B$5:$B$304,MATCH(C282,Members!$A$5:$A$304,0)),"Unknown flat"))</f>
        <v/>
      </c>
      <c r="E282" s="34"/>
      <c r="F282" s="24"/>
      <c r="G282" s="33"/>
      <c r="H282" s="24"/>
    </row>
    <row r="283" customFormat="false" ht="15" hidden="false" customHeight="true" outlineLevel="0" collapsed="false">
      <c r="A283" s="38"/>
      <c r="B283" s="36" t="str">
        <f aca="false">IF(A283="","","R-"&amp;TEXT(ROW()-4,"0000"))</f>
        <v/>
      </c>
      <c r="C283" s="24"/>
      <c r="D283" s="37" t="str">
        <f aca="false">IF(C283="","",IFERROR(INDEX(Members!$B$5:$B$304,MATCH(C283,Members!$A$5:$A$304,0)),"Unknown flat"))</f>
        <v/>
      </c>
      <c r="E283" s="34"/>
      <c r="F283" s="24"/>
      <c r="G283" s="33"/>
      <c r="H283" s="24"/>
    </row>
    <row r="284" customFormat="false" ht="15" hidden="false" customHeight="true" outlineLevel="0" collapsed="false">
      <c r="A284" s="38"/>
      <c r="B284" s="36" t="str">
        <f aca="false">IF(A284="","","R-"&amp;TEXT(ROW()-4,"0000"))</f>
        <v/>
      </c>
      <c r="C284" s="24"/>
      <c r="D284" s="37" t="str">
        <f aca="false">IF(C284="","",IFERROR(INDEX(Members!$B$5:$B$304,MATCH(C284,Members!$A$5:$A$304,0)),"Unknown flat"))</f>
        <v/>
      </c>
      <c r="E284" s="34"/>
      <c r="F284" s="24"/>
      <c r="G284" s="33"/>
      <c r="H284" s="24"/>
    </row>
    <row r="285" customFormat="false" ht="15" hidden="false" customHeight="true" outlineLevel="0" collapsed="false">
      <c r="A285" s="38"/>
      <c r="B285" s="36" t="str">
        <f aca="false">IF(A285="","","R-"&amp;TEXT(ROW()-4,"0000"))</f>
        <v/>
      </c>
      <c r="C285" s="24"/>
      <c r="D285" s="37" t="str">
        <f aca="false">IF(C285="","",IFERROR(INDEX(Members!$B$5:$B$304,MATCH(C285,Members!$A$5:$A$304,0)),"Unknown flat"))</f>
        <v/>
      </c>
      <c r="E285" s="34"/>
      <c r="F285" s="24"/>
      <c r="G285" s="33"/>
      <c r="H285" s="24"/>
    </row>
    <row r="286" customFormat="false" ht="15" hidden="false" customHeight="true" outlineLevel="0" collapsed="false">
      <c r="A286" s="38"/>
      <c r="B286" s="36" t="str">
        <f aca="false">IF(A286="","","R-"&amp;TEXT(ROW()-4,"0000"))</f>
        <v/>
      </c>
      <c r="C286" s="24"/>
      <c r="D286" s="37" t="str">
        <f aca="false">IF(C286="","",IFERROR(INDEX(Members!$B$5:$B$304,MATCH(C286,Members!$A$5:$A$304,0)),"Unknown flat"))</f>
        <v/>
      </c>
      <c r="E286" s="34"/>
      <c r="F286" s="24"/>
      <c r="G286" s="33"/>
      <c r="H286" s="24"/>
    </row>
    <row r="287" customFormat="false" ht="15" hidden="false" customHeight="true" outlineLevel="0" collapsed="false">
      <c r="A287" s="38"/>
      <c r="B287" s="36" t="str">
        <f aca="false">IF(A287="","","R-"&amp;TEXT(ROW()-4,"0000"))</f>
        <v/>
      </c>
      <c r="C287" s="24"/>
      <c r="D287" s="37" t="str">
        <f aca="false">IF(C287="","",IFERROR(INDEX(Members!$B$5:$B$304,MATCH(C287,Members!$A$5:$A$304,0)),"Unknown flat"))</f>
        <v/>
      </c>
      <c r="E287" s="34"/>
      <c r="F287" s="24"/>
      <c r="G287" s="33"/>
      <c r="H287" s="24"/>
    </row>
    <row r="288" customFormat="false" ht="15" hidden="false" customHeight="true" outlineLevel="0" collapsed="false">
      <c r="A288" s="38"/>
      <c r="B288" s="36" t="str">
        <f aca="false">IF(A288="","","R-"&amp;TEXT(ROW()-4,"0000"))</f>
        <v/>
      </c>
      <c r="C288" s="24"/>
      <c r="D288" s="37" t="str">
        <f aca="false">IF(C288="","",IFERROR(INDEX(Members!$B$5:$B$304,MATCH(C288,Members!$A$5:$A$304,0)),"Unknown flat"))</f>
        <v/>
      </c>
      <c r="E288" s="34"/>
      <c r="F288" s="24"/>
      <c r="G288" s="33"/>
      <c r="H288" s="24"/>
    </row>
    <row r="289" customFormat="false" ht="15" hidden="false" customHeight="true" outlineLevel="0" collapsed="false">
      <c r="A289" s="38"/>
      <c r="B289" s="36" t="str">
        <f aca="false">IF(A289="","","R-"&amp;TEXT(ROW()-4,"0000"))</f>
        <v/>
      </c>
      <c r="C289" s="24"/>
      <c r="D289" s="37" t="str">
        <f aca="false">IF(C289="","",IFERROR(INDEX(Members!$B$5:$B$304,MATCH(C289,Members!$A$5:$A$304,0)),"Unknown flat"))</f>
        <v/>
      </c>
      <c r="E289" s="34"/>
      <c r="F289" s="24"/>
      <c r="G289" s="33"/>
      <c r="H289" s="24"/>
    </row>
    <row r="290" customFormat="false" ht="15" hidden="false" customHeight="true" outlineLevel="0" collapsed="false">
      <c r="A290" s="38"/>
      <c r="B290" s="36" t="str">
        <f aca="false">IF(A290="","","R-"&amp;TEXT(ROW()-4,"0000"))</f>
        <v/>
      </c>
      <c r="C290" s="24"/>
      <c r="D290" s="37" t="str">
        <f aca="false">IF(C290="","",IFERROR(INDEX(Members!$B$5:$B$304,MATCH(C290,Members!$A$5:$A$304,0)),"Unknown flat"))</f>
        <v/>
      </c>
      <c r="E290" s="34"/>
      <c r="F290" s="24"/>
      <c r="G290" s="33"/>
      <c r="H290" s="24"/>
    </row>
    <row r="291" customFormat="false" ht="15" hidden="false" customHeight="true" outlineLevel="0" collapsed="false">
      <c r="A291" s="38"/>
      <c r="B291" s="36" t="str">
        <f aca="false">IF(A291="","","R-"&amp;TEXT(ROW()-4,"0000"))</f>
        <v/>
      </c>
      <c r="C291" s="24"/>
      <c r="D291" s="37" t="str">
        <f aca="false">IF(C291="","",IFERROR(INDEX(Members!$B$5:$B$304,MATCH(C291,Members!$A$5:$A$304,0)),"Unknown flat"))</f>
        <v/>
      </c>
      <c r="E291" s="34"/>
      <c r="F291" s="24"/>
      <c r="G291" s="33"/>
      <c r="H291" s="24"/>
    </row>
    <row r="292" customFormat="false" ht="15" hidden="false" customHeight="true" outlineLevel="0" collapsed="false">
      <c r="A292" s="38"/>
      <c r="B292" s="36" t="str">
        <f aca="false">IF(A292="","","R-"&amp;TEXT(ROW()-4,"0000"))</f>
        <v/>
      </c>
      <c r="C292" s="24"/>
      <c r="D292" s="37" t="str">
        <f aca="false">IF(C292="","",IFERROR(INDEX(Members!$B$5:$B$304,MATCH(C292,Members!$A$5:$A$304,0)),"Unknown flat"))</f>
        <v/>
      </c>
      <c r="E292" s="34"/>
      <c r="F292" s="24"/>
      <c r="G292" s="33"/>
      <c r="H292" s="24"/>
    </row>
    <row r="293" customFormat="false" ht="15" hidden="false" customHeight="true" outlineLevel="0" collapsed="false">
      <c r="A293" s="38"/>
      <c r="B293" s="36" t="str">
        <f aca="false">IF(A293="","","R-"&amp;TEXT(ROW()-4,"0000"))</f>
        <v/>
      </c>
      <c r="C293" s="24"/>
      <c r="D293" s="37" t="str">
        <f aca="false">IF(C293="","",IFERROR(INDEX(Members!$B$5:$B$304,MATCH(C293,Members!$A$5:$A$304,0)),"Unknown flat"))</f>
        <v/>
      </c>
      <c r="E293" s="34"/>
      <c r="F293" s="24"/>
      <c r="G293" s="33"/>
      <c r="H293" s="24"/>
    </row>
    <row r="294" customFormat="false" ht="15" hidden="false" customHeight="true" outlineLevel="0" collapsed="false">
      <c r="A294" s="38"/>
      <c r="B294" s="36" t="str">
        <f aca="false">IF(A294="","","R-"&amp;TEXT(ROW()-4,"0000"))</f>
        <v/>
      </c>
      <c r="C294" s="24"/>
      <c r="D294" s="37" t="str">
        <f aca="false">IF(C294="","",IFERROR(INDEX(Members!$B$5:$B$304,MATCH(C294,Members!$A$5:$A$304,0)),"Unknown flat"))</f>
        <v/>
      </c>
      <c r="E294" s="34"/>
      <c r="F294" s="24"/>
      <c r="G294" s="33"/>
      <c r="H294" s="24"/>
    </row>
    <row r="295" customFormat="false" ht="15" hidden="false" customHeight="true" outlineLevel="0" collapsed="false">
      <c r="A295" s="38"/>
      <c r="B295" s="36" t="str">
        <f aca="false">IF(A295="","","R-"&amp;TEXT(ROW()-4,"0000"))</f>
        <v/>
      </c>
      <c r="C295" s="24"/>
      <c r="D295" s="37" t="str">
        <f aca="false">IF(C295="","",IFERROR(INDEX(Members!$B$5:$B$304,MATCH(C295,Members!$A$5:$A$304,0)),"Unknown flat"))</f>
        <v/>
      </c>
      <c r="E295" s="34"/>
      <c r="F295" s="24"/>
      <c r="G295" s="33"/>
      <c r="H295" s="24"/>
    </row>
    <row r="296" customFormat="false" ht="15" hidden="false" customHeight="true" outlineLevel="0" collapsed="false">
      <c r="A296" s="38"/>
      <c r="B296" s="36" t="str">
        <f aca="false">IF(A296="","","R-"&amp;TEXT(ROW()-4,"0000"))</f>
        <v/>
      </c>
      <c r="C296" s="24"/>
      <c r="D296" s="37" t="str">
        <f aca="false">IF(C296="","",IFERROR(INDEX(Members!$B$5:$B$304,MATCH(C296,Members!$A$5:$A$304,0)),"Unknown flat"))</f>
        <v/>
      </c>
      <c r="E296" s="34"/>
      <c r="F296" s="24"/>
      <c r="G296" s="33"/>
      <c r="H296" s="24"/>
    </row>
    <row r="297" customFormat="false" ht="15" hidden="false" customHeight="true" outlineLevel="0" collapsed="false">
      <c r="A297" s="38"/>
      <c r="B297" s="36" t="str">
        <f aca="false">IF(A297="","","R-"&amp;TEXT(ROW()-4,"0000"))</f>
        <v/>
      </c>
      <c r="C297" s="24"/>
      <c r="D297" s="37" t="str">
        <f aca="false">IF(C297="","",IFERROR(INDEX(Members!$B$5:$B$304,MATCH(C297,Members!$A$5:$A$304,0)),"Unknown flat"))</f>
        <v/>
      </c>
      <c r="E297" s="34"/>
      <c r="F297" s="24"/>
      <c r="G297" s="33"/>
      <c r="H297" s="24"/>
    </row>
    <row r="298" customFormat="false" ht="15" hidden="false" customHeight="true" outlineLevel="0" collapsed="false">
      <c r="A298" s="38"/>
      <c r="B298" s="36" t="str">
        <f aca="false">IF(A298="","","R-"&amp;TEXT(ROW()-4,"0000"))</f>
        <v/>
      </c>
      <c r="C298" s="24"/>
      <c r="D298" s="37" t="str">
        <f aca="false">IF(C298="","",IFERROR(INDEX(Members!$B$5:$B$304,MATCH(C298,Members!$A$5:$A$304,0)),"Unknown flat"))</f>
        <v/>
      </c>
      <c r="E298" s="34"/>
      <c r="F298" s="24"/>
      <c r="G298" s="33"/>
      <c r="H298" s="24"/>
    </row>
    <row r="299" customFormat="false" ht="15" hidden="false" customHeight="true" outlineLevel="0" collapsed="false">
      <c r="A299" s="38"/>
      <c r="B299" s="36" t="str">
        <f aca="false">IF(A299="","","R-"&amp;TEXT(ROW()-4,"0000"))</f>
        <v/>
      </c>
      <c r="C299" s="24"/>
      <c r="D299" s="37" t="str">
        <f aca="false">IF(C299="","",IFERROR(INDEX(Members!$B$5:$B$304,MATCH(C299,Members!$A$5:$A$304,0)),"Unknown flat"))</f>
        <v/>
      </c>
      <c r="E299" s="34"/>
      <c r="F299" s="24"/>
      <c r="G299" s="33"/>
      <c r="H299" s="24"/>
    </row>
    <row r="300" customFormat="false" ht="15" hidden="false" customHeight="true" outlineLevel="0" collapsed="false">
      <c r="A300" s="38"/>
      <c r="B300" s="36" t="str">
        <f aca="false">IF(A300="","","R-"&amp;TEXT(ROW()-4,"0000"))</f>
        <v/>
      </c>
      <c r="C300" s="24"/>
      <c r="D300" s="37" t="str">
        <f aca="false">IF(C300="","",IFERROR(INDEX(Members!$B$5:$B$304,MATCH(C300,Members!$A$5:$A$304,0)),"Unknown flat"))</f>
        <v/>
      </c>
      <c r="E300" s="34"/>
      <c r="F300" s="24"/>
      <c r="G300" s="33"/>
      <c r="H300" s="24"/>
    </row>
    <row r="301" customFormat="false" ht="15" hidden="false" customHeight="true" outlineLevel="0" collapsed="false">
      <c r="A301" s="38"/>
      <c r="B301" s="36" t="str">
        <f aca="false">IF(A301="","","R-"&amp;TEXT(ROW()-4,"0000"))</f>
        <v/>
      </c>
      <c r="C301" s="24"/>
      <c r="D301" s="37" t="str">
        <f aca="false">IF(C301="","",IFERROR(INDEX(Members!$B$5:$B$304,MATCH(C301,Members!$A$5:$A$304,0)),"Unknown flat"))</f>
        <v/>
      </c>
      <c r="E301" s="34"/>
      <c r="F301" s="24"/>
      <c r="G301" s="33"/>
      <c r="H301" s="24"/>
    </row>
    <row r="302" customFormat="false" ht="15" hidden="false" customHeight="true" outlineLevel="0" collapsed="false">
      <c r="A302" s="38"/>
      <c r="B302" s="36" t="str">
        <f aca="false">IF(A302="","","R-"&amp;TEXT(ROW()-4,"0000"))</f>
        <v/>
      </c>
      <c r="C302" s="24"/>
      <c r="D302" s="37" t="str">
        <f aca="false">IF(C302="","",IFERROR(INDEX(Members!$B$5:$B$304,MATCH(C302,Members!$A$5:$A$304,0)),"Unknown flat"))</f>
        <v/>
      </c>
      <c r="E302" s="34"/>
      <c r="F302" s="24"/>
      <c r="G302" s="33"/>
      <c r="H302" s="24"/>
    </row>
    <row r="303" customFormat="false" ht="15" hidden="false" customHeight="true" outlineLevel="0" collapsed="false">
      <c r="A303" s="38"/>
      <c r="B303" s="36" t="str">
        <f aca="false">IF(A303="","","R-"&amp;TEXT(ROW()-4,"0000"))</f>
        <v/>
      </c>
      <c r="C303" s="24"/>
      <c r="D303" s="37" t="str">
        <f aca="false">IF(C303="","",IFERROR(INDEX(Members!$B$5:$B$304,MATCH(C303,Members!$A$5:$A$304,0)),"Unknown flat"))</f>
        <v/>
      </c>
      <c r="E303" s="34"/>
      <c r="F303" s="24"/>
      <c r="G303" s="33"/>
      <c r="H303" s="24"/>
    </row>
    <row r="304" customFormat="false" ht="15" hidden="false" customHeight="true" outlineLevel="0" collapsed="false">
      <c r="A304" s="38"/>
      <c r="B304" s="36" t="str">
        <f aca="false">IF(A304="","","R-"&amp;TEXT(ROW()-4,"0000"))</f>
        <v/>
      </c>
      <c r="C304" s="24"/>
      <c r="D304" s="37" t="str">
        <f aca="false">IF(C304="","",IFERROR(INDEX(Members!$B$5:$B$304,MATCH(C304,Members!$A$5:$A$304,0)),"Unknown flat"))</f>
        <v/>
      </c>
      <c r="E304" s="34"/>
      <c r="F304" s="24"/>
      <c r="G304" s="33"/>
      <c r="H304" s="24"/>
    </row>
    <row r="305" customFormat="false" ht="15" hidden="false" customHeight="true" outlineLevel="0" collapsed="false">
      <c r="A305" s="38"/>
      <c r="B305" s="36" t="str">
        <f aca="false">IF(A305="","","R-"&amp;TEXT(ROW()-4,"0000"))</f>
        <v/>
      </c>
      <c r="C305" s="24"/>
      <c r="D305" s="37" t="str">
        <f aca="false">IF(C305="","",IFERROR(INDEX(Members!$B$5:$B$304,MATCH(C305,Members!$A$5:$A$304,0)),"Unknown flat"))</f>
        <v/>
      </c>
      <c r="E305" s="34"/>
      <c r="F305" s="24"/>
      <c r="G305" s="33"/>
      <c r="H305" s="24"/>
    </row>
    <row r="306" customFormat="false" ht="15" hidden="false" customHeight="true" outlineLevel="0" collapsed="false">
      <c r="A306" s="38"/>
      <c r="B306" s="36" t="str">
        <f aca="false">IF(A306="","","R-"&amp;TEXT(ROW()-4,"0000"))</f>
        <v/>
      </c>
      <c r="C306" s="24"/>
      <c r="D306" s="37" t="str">
        <f aca="false">IF(C306="","",IFERROR(INDEX(Members!$B$5:$B$304,MATCH(C306,Members!$A$5:$A$304,0)),"Unknown flat"))</f>
        <v/>
      </c>
      <c r="E306" s="34"/>
      <c r="F306" s="24"/>
      <c r="G306" s="33"/>
      <c r="H306" s="24"/>
    </row>
    <row r="307" customFormat="false" ht="15" hidden="false" customHeight="true" outlineLevel="0" collapsed="false">
      <c r="A307" s="38"/>
      <c r="B307" s="36" t="str">
        <f aca="false">IF(A307="","","R-"&amp;TEXT(ROW()-4,"0000"))</f>
        <v/>
      </c>
      <c r="C307" s="24"/>
      <c r="D307" s="37" t="str">
        <f aca="false">IF(C307="","",IFERROR(INDEX(Members!$B$5:$B$304,MATCH(C307,Members!$A$5:$A$304,0)),"Unknown flat"))</f>
        <v/>
      </c>
      <c r="E307" s="34"/>
      <c r="F307" s="24"/>
      <c r="G307" s="33"/>
      <c r="H307" s="24"/>
    </row>
    <row r="308" customFormat="false" ht="15" hidden="false" customHeight="true" outlineLevel="0" collapsed="false">
      <c r="A308" s="38"/>
      <c r="B308" s="36" t="str">
        <f aca="false">IF(A308="","","R-"&amp;TEXT(ROW()-4,"0000"))</f>
        <v/>
      </c>
      <c r="C308" s="24"/>
      <c r="D308" s="37" t="str">
        <f aca="false">IF(C308="","",IFERROR(INDEX(Members!$B$5:$B$304,MATCH(C308,Members!$A$5:$A$304,0)),"Unknown flat"))</f>
        <v/>
      </c>
      <c r="E308" s="34"/>
      <c r="F308" s="24"/>
      <c r="G308" s="33"/>
      <c r="H308" s="24"/>
    </row>
    <row r="309" customFormat="false" ht="15" hidden="false" customHeight="true" outlineLevel="0" collapsed="false">
      <c r="A309" s="38"/>
      <c r="B309" s="36" t="str">
        <f aca="false">IF(A309="","","R-"&amp;TEXT(ROW()-4,"0000"))</f>
        <v/>
      </c>
      <c r="C309" s="24"/>
      <c r="D309" s="37" t="str">
        <f aca="false">IF(C309="","",IFERROR(INDEX(Members!$B$5:$B$304,MATCH(C309,Members!$A$5:$A$304,0)),"Unknown flat"))</f>
        <v/>
      </c>
      <c r="E309" s="34"/>
      <c r="F309" s="24"/>
      <c r="G309" s="33"/>
      <c r="H309" s="24"/>
    </row>
    <row r="310" customFormat="false" ht="15" hidden="false" customHeight="true" outlineLevel="0" collapsed="false">
      <c r="A310" s="38"/>
      <c r="B310" s="36" t="str">
        <f aca="false">IF(A310="","","R-"&amp;TEXT(ROW()-4,"0000"))</f>
        <v/>
      </c>
      <c r="C310" s="24"/>
      <c r="D310" s="37" t="str">
        <f aca="false">IF(C310="","",IFERROR(INDEX(Members!$B$5:$B$304,MATCH(C310,Members!$A$5:$A$304,0)),"Unknown flat"))</f>
        <v/>
      </c>
      <c r="E310" s="34"/>
      <c r="F310" s="24"/>
      <c r="G310" s="33"/>
      <c r="H310" s="24"/>
    </row>
    <row r="311" customFormat="false" ht="15" hidden="false" customHeight="true" outlineLevel="0" collapsed="false">
      <c r="A311" s="38"/>
      <c r="B311" s="36" t="str">
        <f aca="false">IF(A311="","","R-"&amp;TEXT(ROW()-4,"0000"))</f>
        <v/>
      </c>
      <c r="C311" s="24"/>
      <c r="D311" s="37" t="str">
        <f aca="false">IF(C311="","",IFERROR(INDEX(Members!$B$5:$B$304,MATCH(C311,Members!$A$5:$A$304,0)),"Unknown flat"))</f>
        <v/>
      </c>
      <c r="E311" s="34"/>
      <c r="F311" s="24"/>
      <c r="G311" s="33"/>
      <c r="H311" s="24"/>
    </row>
    <row r="312" customFormat="false" ht="15" hidden="false" customHeight="true" outlineLevel="0" collapsed="false">
      <c r="A312" s="38"/>
      <c r="B312" s="36" t="str">
        <f aca="false">IF(A312="","","R-"&amp;TEXT(ROW()-4,"0000"))</f>
        <v/>
      </c>
      <c r="C312" s="24"/>
      <c r="D312" s="37" t="str">
        <f aca="false">IF(C312="","",IFERROR(INDEX(Members!$B$5:$B$304,MATCH(C312,Members!$A$5:$A$304,0)),"Unknown flat"))</f>
        <v/>
      </c>
      <c r="E312" s="34"/>
      <c r="F312" s="24"/>
      <c r="G312" s="33"/>
      <c r="H312" s="24"/>
    </row>
    <row r="313" customFormat="false" ht="15" hidden="false" customHeight="true" outlineLevel="0" collapsed="false">
      <c r="A313" s="38"/>
      <c r="B313" s="36" t="str">
        <f aca="false">IF(A313="","","R-"&amp;TEXT(ROW()-4,"0000"))</f>
        <v/>
      </c>
      <c r="C313" s="24"/>
      <c r="D313" s="37" t="str">
        <f aca="false">IF(C313="","",IFERROR(INDEX(Members!$B$5:$B$304,MATCH(C313,Members!$A$5:$A$304,0)),"Unknown flat"))</f>
        <v/>
      </c>
      <c r="E313" s="34"/>
      <c r="F313" s="24"/>
      <c r="G313" s="33"/>
      <c r="H313" s="24"/>
    </row>
    <row r="314" customFormat="false" ht="15" hidden="false" customHeight="true" outlineLevel="0" collapsed="false">
      <c r="A314" s="38"/>
      <c r="B314" s="36" t="str">
        <f aca="false">IF(A314="","","R-"&amp;TEXT(ROW()-4,"0000"))</f>
        <v/>
      </c>
      <c r="C314" s="24"/>
      <c r="D314" s="37" t="str">
        <f aca="false">IF(C314="","",IFERROR(INDEX(Members!$B$5:$B$304,MATCH(C314,Members!$A$5:$A$304,0)),"Unknown flat"))</f>
        <v/>
      </c>
      <c r="E314" s="34"/>
      <c r="F314" s="24"/>
      <c r="G314" s="33"/>
      <c r="H314" s="24"/>
    </row>
    <row r="315" customFormat="false" ht="15" hidden="false" customHeight="true" outlineLevel="0" collapsed="false">
      <c r="A315" s="38"/>
      <c r="B315" s="36" t="str">
        <f aca="false">IF(A315="","","R-"&amp;TEXT(ROW()-4,"0000"))</f>
        <v/>
      </c>
      <c r="C315" s="24"/>
      <c r="D315" s="37" t="str">
        <f aca="false">IF(C315="","",IFERROR(INDEX(Members!$B$5:$B$304,MATCH(C315,Members!$A$5:$A$304,0)),"Unknown flat"))</f>
        <v/>
      </c>
      <c r="E315" s="34"/>
      <c r="F315" s="24"/>
      <c r="G315" s="33"/>
      <c r="H315" s="24"/>
    </row>
    <row r="316" customFormat="false" ht="15" hidden="false" customHeight="true" outlineLevel="0" collapsed="false">
      <c r="A316" s="38"/>
      <c r="B316" s="36" t="str">
        <f aca="false">IF(A316="","","R-"&amp;TEXT(ROW()-4,"0000"))</f>
        <v/>
      </c>
      <c r="C316" s="24"/>
      <c r="D316" s="37" t="str">
        <f aca="false">IF(C316="","",IFERROR(INDEX(Members!$B$5:$B$304,MATCH(C316,Members!$A$5:$A$304,0)),"Unknown flat"))</f>
        <v/>
      </c>
      <c r="E316" s="34"/>
      <c r="F316" s="24"/>
      <c r="G316" s="33"/>
      <c r="H316" s="24"/>
    </row>
    <row r="317" customFormat="false" ht="15" hidden="false" customHeight="true" outlineLevel="0" collapsed="false">
      <c r="A317" s="38"/>
      <c r="B317" s="36" t="str">
        <f aca="false">IF(A317="","","R-"&amp;TEXT(ROW()-4,"0000"))</f>
        <v/>
      </c>
      <c r="C317" s="24"/>
      <c r="D317" s="37" t="str">
        <f aca="false">IF(C317="","",IFERROR(INDEX(Members!$B$5:$B$304,MATCH(C317,Members!$A$5:$A$304,0)),"Unknown flat"))</f>
        <v/>
      </c>
      <c r="E317" s="34"/>
      <c r="F317" s="24"/>
      <c r="G317" s="33"/>
      <c r="H317" s="24"/>
    </row>
    <row r="318" customFormat="false" ht="15" hidden="false" customHeight="true" outlineLevel="0" collapsed="false">
      <c r="A318" s="38"/>
      <c r="B318" s="36" t="str">
        <f aca="false">IF(A318="","","R-"&amp;TEXT(ROW()-4,"0000"))</f>
        <v/>
      </c>
      <c r="C318" s="24"/>
      <c r="D318" s="37" t="str">
        <f aca="false">IF(C318="","",IFERROR(INDEX(Members!$B$5:$B$304,MATCH(C318,Members!$A$5:$A$304,0)),"Unknown flat"))</f>
        <v/>
      </c>
      <c r="E318" s="34"/>
      <c r="F318" s="24"/>
      <c r="G318" s="33"/>
      <c r="H318" s="24"/>
    </row>
    <row r="319" customFormat="false" ht="15" hidden="false" customHeight="true" outlineLevel="0" collapsed="false">
      <c r="A319" s="38"/>
      <c r="B319" s="36" t="str">
        <f aca="false">IF(A319="","","R-"&amp;TEXT(ROW()-4,"0000"))</f>
        <v/>
      </c>
      <c r="C319" s="24"/>
      <c r="D319" s="37" t="str">
        <f aca="false">IF(C319="","",IFERROR(INDEX(Members!$B$5:$B$304,MATCH(C319,Members!$A$5:$A$304,0)),"Unknown flat"))</f>
        <v/>
      </c>
      <c r="E319" s="34"/>
      <c r="F319" s="24"/>
      <c r="G319" s="33"/>
      <c r="H319" s="24"/>
    </row>
    <row r="320" customFormat="false" ht="15" hidden="false" customHeight="true" outlineLevel="0" collapsed="false">
      <c r="A320" s="38"/>
      <c r="B320" s="36" t="str">
        <f aca="false">IF(A320="","","R-"&amp;TEXT(ROW()-4,"0000"))</f>
        <v/>
      </c>
      <c r="C320" s="24"/>
      <c r="D320" s="37" t="str">
        <f aca="false">IF(C320="","",IFERROR(INDEX(Members!$B$5:$B$304,MATCH(C320,Members!$A$5:$A$304,0)),"Unknown flat"))</f>
        <v/>
      </c>
      <c r="E320" s="34"/>
      <c r="F320" s="24"/>
      <c r="G320" s="33"/>
      <c r="H320" s="24"/>
    </row>
    <row r="321" customFormat="false" ht="15" hidden="false" customHeight="true" outlineLevel="0" collapsed="false">
      <c r="A321" s="38"/>
      <c r="B321" s="36" t="str">
        <f aca="false">IF(A321="","","R-"&amp;TEXT(ROW()-4,"0000"))</f>
        <v/>
      </c>
      <c r="C321" s="24"/>
      <c r="D321" s="37" t="str">
        <f aca="false">IF(C321="","",IFERROR(INDEX(Members!$B$5:$B$304,MATCH(C321,Members!$A$5:$A$304,0)),"Unknown flat"))</f>
        <v/>
      </c>
      <c r="E321" s="34"/>
      <c r="F321" s="24"/>
      <c r="G321" s="33"/>
      <c r="H321" s="24"/>
    </row>
    <row r="322" customFormat="false" ht="15" hidden="false" customHeight="true" outlineLevel="0" collapsed="false">
      <c r="A322" s="38"/>
      <c r="B322" s="36" t="str">
        <f aca="false">IF(A322="","","R-"&amp;TEXT(ROW()-4,"0000"))</f>
        <v/>
      </c>
      <c r="C322" s="24"/>
      <c r="D322" s="37" t="str">
        <f aca="false">IF(C322="","",IFERROR(INDEX(Members!$B$5:$B$304,MATCH(C322,Members!$A$5:$A$304,0)),"Unknown flat"))</f>
        <v/>
      </c>
      <c r="E322" s="34"/>
      <c r="F322" s="24"/>
      <c r="G322" s="33"/>
      <c r="H322" s="24"/>
    </row>
    <row r="323" customFormat="false" ht="15" hidden="false" customHeight="true" outlineLevel="0" collapsed="false">
      <c r="A323" s="38"/>
      <c r="B323" s="36" t="str">
        <f aca="false">IF(A323="","","R-"&amp;TEXT(ROW()-4,"0000"))</f>
        <v/>
      </c>
      <c r="C323" s="24"/>
      <c r="D323" s="37" t="str">
        <f aca="false">IF(C323="","",IFERROR(INDEX(Members!$B$5:$B$304,MATCH(C323,Members!$A$5:$A$304,0)),"Unknown flat"))</f>
        <v/>
      </c>
      <c r="E323" s="34"/>
      <c r="F323" s="24"/>
      <c r="G323" s="33"/>
      <c r="H323" s="24"/>
    </row>
    <row r="324" customFormat="false" ht="15" hidden="false" customHeight="true" outlineLevel="0" collapsed="false">
      <c r="A324" s="38"/>
      <c r="B324" s="36" t="str">
        <f aca="false">IF(A324="","","R-"&amp;TEXT(ROW()-4,"0000"))</f>
        <v/>
      </c>
      <c r="C324" s="24"/>
      <c r="D324" s="37" t="str">
        <f aca="false">IF(C324="","",IFERROR(INDEX(Members!$B$5:$B$304,MATCH(C324,Members!$A$5:$A$304,0)),"Unknown flat"))</f>
        <v/>
      </c>
      <c r="E324" s="34"/>
      <c r="F324" s="24"/>
      <c r="G324" s="33"/>
      <c r="H324" s="24"/>
    </row>
    <row r="325" customFormat="false" ht="15" hidden="false" customHeight="true" outlineLevel="0" collapsed="false">
      <c r="A325" s="38"/>
      <c r="B325" s="36" t="str">
        <f aca="false">IF(A325="","","R-"&amp;TEXT(ROW()-4,"0000"))</f>
        <v/>
      </c>
      <c r="C325" s="24"/>
      <c r="D325" s="37" t="str">
        <f aca="false">IF(C325="","",IFERROR(INDEX(Members!$B$5:$B$304,MATCH(C325,Members!$A$5:$A$304,0)),"Unknown flat"))</f>
        <v/>
      </c>
      <c r="E325" s="34"/>
      <c r="F325" s="24"/>
      <c r="G325" s="33"/>
      <c r="H325" s="24"/>
    </row>
    <row r="326" customFormat="false" ht="15" hidden="false" customHeight="true" outlineLevel="0" collapsed="false">
      <c r="A326" s="38"/>
      <c r="B326" s="36" t="str">
        <f aca="false">IF(A326="","","R-"&amp;TEXT(ROW()-4,"0000"))</f>
        <v/>
      </c>
      <c r="C326" s="24"/>
      <c r="D326" s="37" t="str">
        <f aca="false">IF(C326="","",IFERROR(INDEX(Members!$B$5:$B$304,MATCH(C326,Members!$A$5:$A$304,0)),"Unknown flat"))</f>
        <v/>
      </c>
      <c r="E326" s="34"/>
      <c r="F326" s="24"/>
      <c r="G326" s="33"/>
      <c r="H326" s="24"/>
    </row>
    <row r="327" customFormat="false" ht="15" hidden="false" customHeight="true" outlineLevel="0" collapsed="false">
      <c r="A327" s="38"/>
      <c r="B327" s="36" t="str">
        <f aca="false">IF(A327="","","R-"&amp;TEXT(ROW()-4,"0000"))</f>
        <v/>
      </c>
      <c r="C327" s="24"/>
      <c r="D327" s="37" t="str">
        <f aca="false">IF(C327="","",IFERROR(INDEX(Members!$B$5:$B$304,MATCH(C327,Members!$A$5:$A$304,0)),"Unknown flat"))</f>
        <v/>
      </c>
      <c r="E327" s="34"/>
      <c r="F327" s="24"/>
      <c r="G327" s="33"/>
      <c r="H327" s="24"/>
    </row>
    <row r="328" customFormat="false" ht="15" hidden="false" customHeight="true" outlineLevel="0" collapsed="false">
      <c r="A328" s="38"/>
      <c r="B328" s="36" t="str">
        <f aca="false">IF(A328="","","R-"&amp;TEXT(ROW()-4,"0000"))</f>
        <v/>
      </c>
      <c r="C328" s="24"/>
      <c r="D328" s="37" t="str">
        <f aca="false">IF(C328="","",IFERROR(INDEX(Members!$B$5:$B$304,MATCH(C328,Members!$A$5:$A$304,0)),"Unknown flat"))</f>
        <v/>
      </c>
      <c r="E328" s="34"/>
      <c r="F328" s="24"/>
      <c r="G328" s="33"/>
      <c r="H328" s="24"/>
    </row>
    <row r="329" customFormat="false" ht="15" hidden="false" customHeight="true" outlineLevel="0" collapsed="false">
      <c r="A329" s="38"/>
      <c r="B329" s="36" t="str">
        <f aca="false">IF(A329="","","R-"&amp;TEXT(ROW()-4,"0000"))</f>
        <v/>
      </c>
      <c r="C329" s="24"/>
      <c r="D329" s="37" t="str">
        <f aca="false">IF(C329="","",IFERROR(INDEX(Members!$B$5:$B$304,MATCH(C329,Members!$A$5:$A$304,0)),"Unknown flat"))</f>
        <v/>
      </c>
      <c r="E329" s="34"/>
      <c r="F329" s="24"/>
      <c r="G329" s="33"/>
      <c r="H329" s="24"/>
    </row>
    <row r="330" customFormat="false" ht="15" hidden="false" customHeight="true" outlineLevel="0" collapsed="false">
      <c r="A330" s="38"/>
      <c r="B330" s="36" t="str">
        <f aca="false">IF(A330="","","R-"&amp;TEXT(ROW()-4,"0000"))</f>
        <v/>
      </c>
      <c r="C330" s="24"/>
      <c r="D330" s="37" t="str">
        <f aca="false">IF(C330="","",IFERROR(INDEX(Members!$B$5:$B$304,MATCH(C330,Members!$A$5:$A$304,0)),"Unknown flat"))</f>
        <v/>
      </c>
      <c r="E330" s="34"/>
      <c r="F330" s="24"/>
      <c r="G330" s="33"/>
      <c r="H330" s="24"/>
    </row>
    <row r="331" customFormat="false" ht="15" hidden="false" customHeight="true" outlineLevel="0" collapsed="false">
      <c r="A331" s="38"/>
      <c r="B331" s="36" t="str">
        <f aca="false">IF(A331="","","R-"&amp;TEXT(ROW()-4,"0000"))</f>
        <v/>
      </c>
      <c r="C331" s="24"/>
      <c r="D331" s="37" t="str">
        <f aca="false">IF(C331="","",IFERROR(INDEX(Members!$B$5:$B$304,MATCH(C331,Members!$A$5:$A$304,0)),"Unknown flat"))</f>
        <v/>
      </c>
      <c r="E331" s="34"/>
      <c r="F331" s="24"/>
      <c r="G331" s="33"/>
      <c r="H331" s="24"/>
    </row>
    <row r="332" customFormat="false" ht="15" hidden="false" customHeight="true" outlineLevel="0" collapsed="false">
      <c r="A332" s="38"/>
      <c r="B332" s="36" t="str">
        <f aca="false">IF(A332="","","R-"&amp;TEXT(ROW()-4,"0000"))</f>
        <v/>
      </c>
      <c r="C332" s="24"/>
      <c r="D332" s="37" t="str">
        <f aca="false">IF(C332="","",IFERROR(INDEX(Members!$B$5:$B$304,MATCH(C332,Members!$A$5:$A$304,0)),"Unknown flat"))</f>
        <v/>
      </c>
      <c r="E332" s="34"/>
      <c r="F332" s="24"/>
      <c r="G332" s="33"/>
      <c r="H332" s="24"/>
    </row>
    <row r="333" customFormat="false" ht="15" hidden="false" customHeight="true" outlineLevel="0" collapsed="false">
      <c r="A333" s="38"/>
      <c r="B333" s="36" t="str">
        <f aca="false">IF(A333="","","R-"&amp;TEXT(ROW()-4,"0000"))</f>
        <v/>
      </c>
      <c r="C333" s="24"/>
      <c r="D333" s="37" t="str">
        <f aca="false">IF(C333="","",IFERROR(INDEX(Members!$B$5:$B$304,MATCH(C333,Members!$A$5:$A$304,0)),"Unknown flat"))</f>
        <v/>
      </c>
      <c r="E333" s="34"/>
      <c r="F333" s="24"/>
      <c r="G333" s="33"/>
      <c r="H333" s="24"/>
    </row>
    <row r="334" customFormat="false" ht="15" hidden="false" customHeight="true" outlineLevel="0" collapsed="false">
      <c r="A334" s="38"/>
      <c r="B334" s="36" t="str">
        <f aca="false">IF(A334="","","R-"&amp;TEXT(ROW()-4,"0000"))</f>
        <v/>
      </c>
      <c r="C334" s="24"/>
      <c r="D334" s="37" t="str">
        <f aca="false">IF(C334="","",IFERROR(INDEX(Members!$B$5:$B$304,MATCH(C334,Members!$A$5:$A$304,0)),"Unknown flat"))</f>
        <v/>
      </c>
      <c r="E334" s="34"/>
      <c r="F334" s="24"/>
      <c r="G334" s="33"/>
      <c r="H334" s="24"/>
    </row>
    <row r="335" customFormat="false" ht="15" hidden="false" customHeight="true" outlineLevel="0" collapsed="false">
      <c r="A335" s="38"/>
      <c r="B335" s="36" t="str">
        <f aca="false">IF(A335="","","R-"&amp;TEXT(ROW()-4,"0000"))</f>
        <v/>
      </c>
      <c r="C335" s="24"/>
      <c r="D335" s="37" t="str">
        <f aca="false">IF(C335="","",IFERROR(INDEX(Members!$B$5:$B$304,MATCH(C335,Members!$A$5:$A$304,0)),"Unknown flat"))</f>
        <v/>
      </c>
      <c r="E335" s="34"/>
      <c r="F335" s="24"/>
      <c r="G335" s="33"/>
      <c r="H335" s="24"/>
    </row>
    <row r="336" customFormat="false" ht="15" hidden="false" customHeight="true" outlineLevel="0" collapsed="false">
      <c r="A336" s="38"/>
      <c r="B336" s="36" t="str">
        <f aca="false">IF(A336="","","R-"&amp;TEXT(ROW()-4,"0000"))</f>
        <v/>
      </c>
      <c r="C336" s="24"/>
      <c r="D336" s="37" t="str">
        <f aca="false">IF(C336="","",IFERROR(INDEX(Members!$B$5:$B$304,MATCH(C336,Members!$A$5:$A$304,0)),"Unknown flat"))</f>
        <v/>
      </c>
      <c r="E336" s="34"/>
      <c r="F336" s="24"/>
      <c r="G336" s="33"/>
      <c r="H336" s="24"/>
    </row>
    <row r="337" customFormat="false" ht="15" hidden="false" customHeight="true" outlineLevel="0" collapsed="false">
      <c r="A337" s="38"/>
      <c r="B337" s="36" t="str">
        <f aca="false">IF(A337="","","R-"&amp;TEXT(ROW()-4,"0000"))</f>
        <v/>
      </c>
      <c r="C337" s="24"/>
      <c r="D337" s="37" t="str">
        <f aca="false">IF(C337="","",IFERROR(INDEX(Members!$B$5:$B$304,MATCH(C337,Members!$A$5:$A$304,0)),"Unknown flat"))</f>
        <v/>
      </c>
      <c r="E337" s="34"/>
      <c r="F337" s="24"/>
      <c r="G337" s="33"/>
      <c r="H337" s="24"/>
    </row>
    <row r="338" customFormat="false" ht="15" hidden="false" customHeight="true" outlineLevel="0" collapsed="false">
      <c r="A338" s="38"/>
      <c r="B338" s="36" t="str">
        <f aca="false">IF(A338="","","R-"&amp;TEXT(ROW()-4,"0000"))</f>
        <v/>
      </c>
      <c r="C338" s="24"/>
      <c r="D338" s="37" t="str">
        <f aca="false">IF(C338="","",IFERROR(INDEX(Members!$B$5:$B$304,MATCH(C338,Members!$A$5:$A$304,0)),"Unknown flat"))</f>
        <v/>
      </c>
      <c r="E338" s="34"/>
      <c r="F338" s="24"/>
      <c r="G338" s="33"/>
      <c r="H338" s="24"/>
    </row>
    <row r="339" customFormat="false" ht="15" hidden="false" customHeight="true" outlineLevel="0" collapsed="false">
      <c r="A339" s="38"/>
      <c r="B339" s="36" t="str">
        <f aca="false">IF(A339="","","R-"&amp;TEXT(ROW()-4,"0000"))</f>
        <v/>
      </c>
      <c r="C339" s="24"/>
      <c r="D339" s="37" t="str">
        <f aca="false">IF(C339="","",IFERROR(INDEX(Members!$B$5:$B$304,MATCH(C339,Members!$A$5:$A$304,0)),"Unknown flat"))</f>
        <v/>
      </c>
      <c r="E339" s="34"/>
      <c r="F339" s="24"/>
      <c r="G339" s="33"/>
      <c r="H339" s="24"/>
    </row>
    <row r="340" customFormat="false" ht="15" hidden="false" customHeight="true" outlineLevel="0" collapsed="false">
      <c r="A340" s="38"/>
      <c r="B340" s="36" t="str">
        <f aca="false">IF(A340="","","R-"&amp;TEXT(ROW()-4,"0000"))</f>
        <v/>
      </c>
      <c r="C340" s="24"/>
      <c r="D340" s="37" t="str">
        <f aca="false">IF(C340="","",IFERROR(INDEX(Members!$B$5:$B$304,MATCH(C340,Members!$A$5:$A$304,0)),"Unknown flat"))</f>
        <v/>
      </c>
      <c r="E340" s="34"/>
      <c r="F340" s="24"/>
      <c r="G340" s="33"/>
      <c r="H340" s="24"/>
    </row>
    <row r="341" customFormat="false" ht="15" hidden="false" customHeight="true" outlineLevel="0" collapsed="false">
      <c r="A341" s="38"/>
      <c r="B341" s="36" t="str">
        <f aca="false">IF(A341="","","R-"&amp;TEXT(ROW()-4,"0000"))</f>
        <v/>
      </c>
      <c r="C341" s="24"/>
      <c r="D341" s="37" t="str">
        <f aca="false">IF(C341="","",IFERROR(INDEX(Members!$B$5:$B$304,MATCH(C341,Members!$A$5:$A$304,0)),"Unknown flat"))</f>
        <v/>
      </c>
      <c r="E341" s="34"/>
      <c r="F341" s="24"/>
      <c r="G341" s="33"/>
      <c r="H341" s="24"/>
    </row>
    <row r="342" customFormat="false" ht="15" hidden="false" customHeight="true" outlineLevel="0" collapsed="false">
      <c r="A342" s="38"/>
      <c r="B342" s="36" t="str">
        <f aca="false">IF(A342="","","R-"&amp;TEXT(ROW()-4,"0000"))</f>
        <v/>
      </c>
      <c r="C342" s="24"/>
      <c r="D342" s="37" t="str">
        <f aca="false">IF(C342="","",IFERROR(INDEX(Members!$B$5:$B$304,MATCH(C342,Members!$A$5:$A$304,0)),"Unknown flat"))</f>
        <v/>
      </c>
      <c r="E342" s="34"/>
      <c r="F342" s="24"/>
      <c r="G342" s="33"/>
      <c r="H342" s="24"/>
    </row>
    <row r="343" customFormat="false" ht="15" hidden="false" customHeight="true" outlineLevel="0" collapsed="false">
      <c r="A343" s="38"/>
      <c r="B343" s="36" t="str">
        <f aca="false">IF(A343="","","R-"&amp;TEXT(ROW()-4,"0000"))</f>
        <v/>
      </c>
      <c r="C343" s="24"/>
      <c r="D343" s="37" t="str">
        <f aca="false">IF(C343="","",IFERROR(INDEX(Members!$B$5:$B$304,MATCH(C343,Members!$A$5:$A$304,0)),"Unknown flat"))</f>
        <v/>
      </c>
      <c r="E343" s="34"/>
      <c r="F343" s="24"/>
      <c r="G343" s="33"/>
      <c r="H343" s="24"/>
    </row>
    <row r="344" customFormat="false" ht="15" hidden="false" customHeight="true" outlineLevel="0" collapsed="false">
      <c r="A344" s="38"/>
      <c r="B344" s="36" t="str">
        <f aca="false">IF(A344="","","R-"&amp;TEXT(ROW()-4,"0000"))</f>
        <v/>
      </c>
      <c r="C344" s="24"/>
      <c r="D344" s="37" t="str">
        <f aca="false">IF(C344="","",IFERROR(INDEX(Members!$B$5:$B$304,MATCH(C344,Members!$A$5:$A$304,0)),"Unknown flat"))</f>
        <v/>
      </c>
      <c r="E344" s="34"/>
      <c r="F344" s="24"/>
      <c r="G344" s="33"/>
      <c r="H344" s="24"/>
    </row>
    <row r="345" customFormat="false" ht="15" hidden="false" customHeight="true" outlineLevel="0" collapsed="false">
      <c r="A345" s="38"/>
      <c r="B345" s="36" t="str">
        <f aca="false">IF(A345="","","R-"&amp;TEXT(ROW()-4,"0000"))</f>
        <v/>
      </c>
      <c r="C345" s="24"/>
      <c r="D345" s="37" t="str">
        <f aca="false">IF(C345="","",IFERROR(INDEX(Members!$B$5:$B$304,MATCH(C345,Members!$A$5:$A$304,0)),"Unknown flat"))</f>
        <v/>
      </c>
      <c r="E345" s="34"/>
      <c r="F345" s="24"/>
      <c r="G345" s="33"/>
      <c r="H345" s="24"/>
    </row>
    <row r="346" customFormat="false" ht="15" hidden="false" customHeight="true" outlineLevel="0" collapsed="false">
      <c r="A346" s="38"/>
      <c r="B346" s="36" t="str">
        <f aca="false">IF(A346="","","R-"&amp;TEXT(ROW()-4,"0000"))</f>
        <v/>
      </c>
      <c r="C346" s="24"/>
      <c r="D346" s="37" t="str">
        <f aca="false">IF(C346="","",IFERROR(INDEX(Members!$B$5:$B$304,MATCH(C346,Members!$A$5:$A$304,0)),"Unknown flat"))</f>
        <v/>
      </c>
      <c r="E346" s="34"/>
      <c r="F346" s="24"/>
      <c r="G346" s="33"/>
      <c r="H346" s="24"/>
    </row>
    <row r="347" customFormat="false" ht="15" hidden="false" customHeight="true" outlineLevel="0" collapsed="false">
      <c r="A347" s="38"/>
      <c r="B347" s="36" t="str">
        <f aca="false">IF(A347="","","R-"&amp;TEXT(ROW()-4,"0000"))</f>
        <v/>
      </c>
      <c r="C347" s="24"/>
      <c r="D347" s="37" t="str">
        <f aca="false">IF(C347="","",IFERROR(INDEX(Members!$B$5:$B$304,MATCH(C347,Members!$A$5:$A$304,0)),"Unknown flat"))</f>
        <v/>
      </c>
      <c r="E347" s="34"/>
      <c r="F347" s="24"/>
      <c r="G347" s="33"/>
      <c r="H347" s="24"/>
    </row>
    <row r="348" customFormat="false" ht="15" hidden="false" customHeight="true" outlineLevel="0" collapsed="false">
      <c r="A348" s="38"/>
      <c r="B348" s="36" t="str">
        <f aca="false">IF(A348="","","R-"&amp;TEXT(ROW()-4,"0000"))</f>
        <v/>
      </c>
      <c r="C348" s="24"/>
      <c r="D348" s="37" t="str">
        <f aca="false">IF(C348="","",IFERROR(INDEX(Members!$B$5:$B$304,MATCH(C348,Members!$A$5:$A$304,0)),"Unknown flat"))</f>
        <v/>
      </c>
      <c r="E348" s="34"/>
      <c r="F348" s="24"/>
      <c r="G348" s="33"/>
      <c r="H348" s="24"/>
    </row>
    <row r="349" customFormat="false" ht="15" hidden="false" customHeight="true" outlineLevel="0" collapsed="false">
      <c r="A349" s="38"/>
      <c r="B349" s="36" t="str">
        <f aca="false">IF(A349="","","R-"&amp;TEXT(ROW()-4,"0000"))</f>
        <v/>
      </c>
      <c r="C349" s="24"/>
      <c r="D349" s="37" t="str">
        <f aca="false">IF(C349="","",IFERROR(INDEX(Members!$B$5:$B$304,MATCH(C349,Members!$A$5:$A$304,0)),"Unknown flat"))</f>
        <v/>
      </c>
      <c r="E349" s="34"/>
      <c r="F349" s="24"/>
      <c r="G349" s="33"/>
      <c r="H349" s="24"/>
    </row>
    <row r="350" customFormat="false" ht="15" hidden="false" customHeight="true" outlineLevel="0" collapsed="false">
      <c r="A350" s="38"/>
      <c r="B350" s="36" t="str">
        <f aca="false">IF(A350="","","R-"&amp;TEXT(ROW()-4,"0000"))</f>
        <v/>
      </c>
      <c r="C350" s="24"/>
      <c r="D350" s="37" t="str">
        <f aca="false">IF(C350="","",IFERROR(INDEX(Members!$B$5:$B$304,MATCH(C350,Members!$A$5:$A$304,0)),"Unknown flat"))</f>
        <v/>
      </c>
      <c r="E350" s="34"/>
      <c r="F350" s="24"/>
      <c r="G350" s="33"/>
      <c r="H350" s="24"/>
    </row>
    <row r="351" customFormat="false" ht="15" hidden="false" customHeight="true" outlineLevel="0" collapsed="false">
      <c r="A351" s="38"/>
      <c r="B351" s="36" t="str">
        <f aca="false">IF(A351="","","R-"&amp;TEXT(ROW()-4,"0000"))</f>
        <v/>
      </c>
      <c r="C351" s="24"/>
      <c r="D351" s="37" t="str">
        <f aca="false">IF(C351="","",IFERROR(INDEX(Members!$B$5:$B$304,MATCH(C351,Members!$A$5:$A$304,0)),"Unknown flat"))</f>
        <v/>
      </c>
      <c r="E351" s="34"/>
      <c r="F351" s="24"/>
      <c r="G351" s="33"/>
      <c r="H351" s="24"/>
    </row>
    <row r="352" customFormat="false" ht="15" hidden="false" customHeight="true" outlineLevel="0" collapsed="false">
      <c r="A352" s="38"/>
      <c r="B352" s="36" t="str">
        <f aca="false">IF(A352="","","R-"&amp;TEXT(ROW()-4,"0000"))</f>
        <v/>
      </c>
      <c r="C352" s="24"/>
      <c r="D352" s="37" t="str">
        <f aca="false">IF(C352="","",IFERROR(INDEX(Members!$B$5:$B$304,MATCH(C352,Members!$A$5:$A$304,0)),"Unknown flat"))</f>
        <v/>
      </c>
      <c r="E352" s="34"/>
      <c r="F352" s="24"/>
      <c r="G352" s="33"/>
      <c r="H352" s="24"/>
    </row>
    <row r="353" customFormat="false" ht="15" hidden="false" customHeight="true" outlineLevel="0" collapsed="false">
      <c r="A353" s="38"/>
      <c r="B353" s="36" t="str">
        <f aca="false">IF(A353="","","R-"&amp;TEXT(ROW()-4,"0000"))</f>
        <v/>
      </c>
      <c r="C353" s="24"/>
      <c r="D353" s="37" t="str">
        <f aca="false">IF(C353="","",IFERROR(INDEX(Members!$B$5:$B$304,MATCH(C353,Members!$A$5:$A$304,0)),"Unknown flat"))</f>
        <v/>
      </c>
      <c r="E353" s="34"/>
      <c r="F353" s="24"/>
      <c r="G353" s="33"/>
      <c r="H353" s="24"/>
    </row>
    <row r="354" customFormat="false" ht="15" hidden="false" customHeight="true" outlineLevel="0" collapsed="false">
      <c r="A354" s="38"/>
      <c r="B354" s="36" t="str">
        <f aca="false">IF(A354="","","R-"&amp;TEXT(ROW()-4,"0000"))</f>
        <v/>
      </c>
      <c r="C354" s="24"/>
      <c r="D354" s="37" t="str">
        <f aca="false">IF(C354="","",IFERROR(INDEX(Members!$B$5:$B$304,MATCH(C354,Members!$A$5:$A$304,0)),"Unknown flat"))</f>
        <v/>
      </c>
      <c r="E354" s="34"/>
      <c r="F354" s="24"/>
      <c r="G354" s="33"/>
      <c r="H354" s="24"/>
    </row>
    <row r="355" customFormat="false" ht="15" hidden="false" customHeight="true" outlineLevel="0" collapsed="false">
      <c r="A355" s="38"/>
      <c r="B355" s="36" t="str">
        <f aca="false">IF(A355="","","R-"&amp;TEXT(ROW()-4,"0000"))</f>
        <v/>
      </c>
      <c r="C355" s="24"/>
      <c r="D355" s="37" t="str">
        <f aca="false">IF(C355="","",IFERROR(INDEX(Members!$B$5:$B$304,MATCH(C355,Members!$A$5:$A$304,0)),"Unknown flat"))</f>
        <v/>
      </c>
      <c r="E355" s="34"/>
      <c r="F355" s="24"/>
      <c r="G355" s="33"/>
      <c r="H355" s="24"/>
    </row>
    <row r="356" customFormat="false" ht="15" hidden="false" customHeight="true" outlineLevel="0" collapsed="false">
      <c r="A356" s="38"/>
      <c r="B356" s="36" t="str">
        <f aca="false">IF(A356="","","R-"&amp;TEXT(ROW()-4,"0000"))</f>
        <v/>
      </c>
      <c r="C356" s="24"/>
      <c r="D356" s="37" t="str">
        <f aca="false">IF(C356="","",IFERROR(INDEX(Members!$B$5:$B$304,MATCH(C356,Members!$A$5:$A$304,0)),"Unknown flat"))</f>
        <v/>
      </c>
      <c r="E356" s="34"/>
      <c r="F356" s="24"/>
      <c r="G356" s="33"/>
      <c r="H356" s="24"/>
    </row>
    <row r="357" customFormat="false" ht="15" hidden="false" customHeight="true" outlineLevel="0" collapsed="false">
      <c r="A357" s="38"/>
      <c r="B357" s="36" t="str">
        <f aca="false">IF(A357="","","R-"&amp;TEXT(ROW()-4,"0000"))</f>
        <v/>
      </c>
      <c r="C357" s="24"/>
      <c r="D357" s="37" t="str">
        <f aca="false">IF(C357="","",IFERROR(INDEX(Members!$B$5:$B$304,MATCH(C357,Members!$A$5:$A$304,0)),"Unknown flat"))</f>
        <v/>
      </c>
      <c r="E357" s="34"/>
      <c r="F357" s="24"/>
      <c r="G357" s="33"/>
      <c r="H357" s="24"/>
    </row>
    <row r="358" customFormat="false" ht="15" hidden="false" customHeight="true" outlineLevel="0" collapsed="false">
      <c r="A358" s="38"/>
      <c r="B358" s="36" t="str">
        <f aca="false">IF(A358="","","R-"&amp;TEXT(ROW()-4,"0000"))</f>
        <v/>
      </c>
      <c r="C358" s="24"/>
      <c r="D358" s="37" t="str">
        <f aca="false">IF(C358="","",IFERROR(INDEX(Members!$B$5:$B$304,MATCH(C358,Members!$A$5:$A$304,0)),"Unknown flat"))</f>
        <v/>
      </c>
      <c r="E358" s="34"/>
      <c r="F358" s="24"/>
      <c r="G358" s="33"/>
      <c r="H358" s="24"/>
    </row>
    <row r="359" customFormat="false" ht="15" hidden="false" customHeight="true" outlineLevel="0" collapsed="false">
      <c r="A359" s="38"/>
      <c r="B359" s="36" t="str">
        <f aca="false">IF(A359="","","R-"&amp;TEXT(ROW()-4,"0000"))</f>
        <v/>
      </c>
      <c r="C359" s="24"/>
      <c r="D359" s="37" t="str">
        <f aca="false">IF(C359="","",IFERROR(INDEX(Members!$B$5:$B$304,MATCH(C359,Members!$A$5:$A$304,0)),"Unknown flat"))</f>
        <v/>
      </c>
      <c r="E359" s="34"/>
      <c r="F359" s="24"/>
      <c r="G359" s="33"/>
      <c r="H359" s="24"/>
    </row>
    <row r="360" customFormat="false" ht="15" hidden="false" customHeight="true" outlineLevel="0" collapsed="false">
      <c r="A360" s="38"/>
      <c r="B360" s="36" t="str">
        <f aca="false">IF(A360="","","R-"&amp;TEXT(ROW()-4,"0000"))</f>
        <v/>
      </c>
      <c r="C360" s="24"/>
      <c r="D360" s="37" t="str">
        <f aca="false">IF(C360="","",IFERROR(INDEX(Members!$B$5:$B$304,MATCH(C360,Members!$A$5:$A$304,0)),"Unknown flat"))</f>
        <v/>
      </c>
      <c r="E360" s="34"/>
      <c r="F360" s="24"/>
      <c r="G360" s="33"/>
      <c r="H360" s="24"/>
    </row>
    <row r="361" customFormat="false" ht="15" hidden="false" customHeight="true" outlineLevel="0" collapsed="false">
      <c r="A361" s="38"/>
      <c r="B361" s="36" t="str">
        <f aca="false">IF(A361="","","R-"&amp;TEXT(ROW()-4,"0000"))</f>
        <v/>
      </c>
      <c r="C361" s="24"/>
      <c r="D361" s="37" t="str">
        <f aca="false">IF(C361="","",IFERROR(INDEX(Members!$B$5:$B$304,MATCH(C361,Members!$A$5:$A$304,0)),"Unknown flat"))</f>
        <v/>
      </c>
      <c r="E361" s="34"/>
      <c r="F361" s="24"/>
      <c r="G361" s="33"/>
      <c r="H361" s="24"/>
    </row>
    <row r="362" customFormat="false" ht="15" hidden="false" customHeight="true" outlineLevel="0" collapsed="false">
      <c r="A362" s="38"/>
      <c r="B362" s="36" t="str">
        <f aca="false">IF(A362="","","R-"&amp;TEXT(ROW()-4,"0000"))</f>
        <v/>
      </c>
      <c r="C362" s="24"/>
      <c r="D362" s="37" t="str">
        <f aca="false">IF(C362="","",IFERROR(INDEX(Members!$B$5:$B$304,MATCH(C362,Members!$A$5:$A$304,0)),"Unknown flat"))</f>
        <v/>
      </c>
      <c r="E362" s="34"/>
      <c r="F362" s="24"/>
      <c r="G362" s="33"/>
      <c r="H362" s="24"/>
    </row>
    <row r="363" customFormat="false" ht="15" hidden="false" customHeight="true" outlineLevel="0" collapsed="false">
      <c r="A363" s="38"/>
      <c r="B363" s="36" t="str">
        <f aca="false">IF(A363="","","R-"&amp;TEXT(ROW()-4,"0000"))</f>
        <v/>
      </c>
      <c r="C363" s="24"/>
      <c r="D363" s="37" t="str">
        <f aca="false">IF(C363="","",IFERROR(INDEX(Members!$B$5:$B$304,MATCH(C363,Members!$A$5:$A$304,0)),"Unknown flat"))</f>
        <v/>
      </c>
      <c r="E363" s="34"/>
      <c r="F363" s="24"/>
      <c r="G363" s="33"/>
      <c r="H363" s="24"/>
    </row>
    <row r="364" customFormat="false" ht="15" hidden="false" customHeight="true" outlineLevel="0" collapsed="false">
      <c r="A364" s="38"/>
      <c r="B364" s="36" t="str">
        <f aca="false">IF(A364="","","R-"&amp;TEXT(ROW()-4,"0000"))</f>
        <v/>
      </c>
      <c r="C364" s="24"/>
      <c r="D364" s="37" t="str">
        <f aca="false">IF(C364="","",IFERROR(INDEX(Members!$B$5:$B$304,MATCH(C364,Members!$A$5:$A$304,0)),"Unknown flat"))</f>
        <v/>
      </c>
      <c r="E364" s="34"/>
      <c r="F364" s="24"/>
      <c r="G364" s="33"/>
      <c r="H364" s="24"/>
    </row>
    <row r="365" customFormat="false" ht="15" hidden="false" customHeight="true" outlineLevel="0" collapsed="false">
      <c r="A365" s="38"/>
      <c r="B365" s="36" t="str">
        <f aca="false">IF(A365="","","R-"&amp;TEXT(ROW()-4,"0000"))</f>
        <v/>
      </c>
      <c r="C365" s="24"/>
      <c r="D365" s="37" t="str">
        <f aca="false">IF(C365="","",IFERROR(INDEX(Members!$B$5:$B$304,MATCH(C365,Members!$A$5:$A$304,0)),"Unknown flat"))</f>
        <v/>
      </c>
      <c r="E365" s="34"/>
      <c r="F365" s="24"/>
      <c r="G365" s="33"/>
      <c r="H365" s="24"/>
    </row>
    <row r="366" customFormat="false" ht="15" hidden="false" customHeight="true" outlineLevel="0" collapsed="false">
      <c r="A366" s="38"/>
      <c r="B366" s="36" t="str">
        <f aca="false">IF(A366="","","R-"&amp;TEXT(ROW()-4,"0000"))</f>
        <v/>
      </c>
      <c r="C366" s="24"/>
      <c r="D366" s="37" t="str">
        <f aca="false">IF(C366="","",IFERROR(INDEX(Members!$B$5:$B$304,MATCH(C366,Members!$A$5:$A$304,0)),"Unknown flat"))</f>
        <v/>
      </c>
      <c r="E366" s="34"/>
      <c r="F366" s="24"/>
      <c r="G366" s="33"/>
      <c r="H366" s="24"/>
    </row>
    <row r="367" customFormat="false" ht="15" hidden="false" customHeight="true" outlineLevel="0" collapsed="false">
      <c r="A367" s="38"/>
      <c r="B367" s="36" t="str">
        <f aca="false">IF(A367="","","R-"&amp;TEXT(ROW()-4,"0000"))</f>
        <v/>
      </c>
      <c r="C367" s="24"/>
      <c r="D367" s="37" t="str">
        <f aca="false">IF(C367="","",IFERROR(INDEX(Members!$B$5:$B$304,MATCH(C367,Members!$A$5:$A$304,0)),"Unknown flat"))</f>
        <v/>
      </c>
      <c r="E367" s="34"/>
      <c r="F367" s="24"/>
      <c r="G367" s="33"/>
      <c r="H367" s="24"/>
    </row>
    <row r="368" customFormat="false" ht="15" hidden="false" customHeight="true" outlineLevel="0" collapsed="false">
      <c r="A368" s="38"/>
      <c r="B368" s="36" t="str">
        <f aca="false">IF(A368="","","R-"&amp;TEXT(ROW()-4,"0000"))</f>
        <v/>
      </c>
      <c r="C368" s="24"/>
      <c r="D368" s="37" t="str">
        <f aca="false">IF(C368="","",IFERROR(INDEX(Members!$B$5:$B$304,MATCH(C368,Members!$A$5:$A$304,0)),"Unknown flat"))</f>
        <v/>
      </c>
      <c r="E368" s="34"/>
      <c r="F368" s="24"/>
      <c r="G368" s="33"/>
      <c r="H368" s="24"/>
    </row>
    <row r="369" customFormat="false" ht="15" hidden="false" customHeight="true" outlineLevel="0" collapsed="false">
      <c r="A369" s="38"/>
      <c r="B369" s="36" t="str">
        <f aca="false">IF(A369="","","R-"&amp;TEXT(ROW()-4,"0000"))</f>
        <v/>
      </c>
      <c r="C369" s="24"/>
      <c r="D369" s="37" t="str">
        <f aca="false">IF(C369="","",IFERROR(INDEX(Members!$B$5:$B$304,MATCH(C369,Members!$A$5:$A$304,0)),"Unknown flat"))</f>
        <v/>
      </c>
      <c r="E369" s="34"/>
      <c r="F369" s="24"/>
      <c r="G369" s="33"/>
      <c r="H369" s="24"/>
    </row>
    <row r="370" customFormat="false" ht="15" hidden="false" customHeight="true" outlineLevel="0" collapsed="false">
      <c r="A370" s="38"/>
      <c r="B370" s="36" t="str">
        <f aca="false">IF(A370="","","R-"&amp;TEXT(ROW()-4,"0000"))</f>
        <v/>
      </c>
      <c r="C370" s="24"/>
      <c r="D370" s="37" t="str">
        <f aca="false">IF(C370="","",IFERROR(INDEX(Members!$B$5:$B$304,MATCH(C370,Members!$A$5:$A$304,0)),"Unknown flat"))</f>
        <v/>
      </c>
      <c r="E370" s="34"/>
      <c r="F370" s="24"/>
      <c r="G370" s="33"/>
      <c r="H370" s="24"/>
    </row>
    <row r="371" customFormat="false" ht="15" hidden="false" customHeight="true" outlineLevel="0" collapsed="false">
      <c r="A371" s="38"/>
      <c r="B371" s="36" t="str">
        <f aca="false">IF(A371="","","R-"&amp;TEXT(ROW()-4,"0000"))</f>
        <v/>
      </c>
      <c r="C371" s="24"/>
      <c r="D371" s="37" t="str">
        <f aca="false">IF(C371="","",IFERROR(INDEX(Members!$B$5:$B$304,MATCH(C371,Members!$A$5:$A$304,0)),"Unknown flat"))</f>
        <v/>
      </c>
      <c r="E371" s="34"/>
      <c r="F371" s="24"/>
      <c r="G371" s="33"/>
      <c r="H371" s="24"/>
    </row>
    <row r="372" customFormat="false" ht="15" hidden="false" customHeight="true" outlineLevel="0" collapsed="false">
      <c r="A372" s="38"/>
      <c r="B372" s="36" t="str">
        <f aca="false">IF(A372="","","R-"&amp;TEXT(ROW()-4,"0000"))</f>
        <v/>
      </c>
      <c r="C372" s="24"/>
      <c r="D372" s="37" t="str">
        <f aca="false">IF(C372="","",IFERROR(INDEX(Members!$B$5:$B$304,MATCH(C372,Members!$A$5:$A$304,0)),"Unknown flat"))</f>
        <v/>
      </c>
      <c r="E372" s="34"/>
      <c r="F372" s="24"/>
      <c r="G372" s="33"/>
      <c r="H372" s="24"/>
    </row>
    <row r="373" customFormat="false" ht="15" hidden="false" customHeight="true" outlineLevel="0" collapsed="false">
      <c r="A373" s="38"/>
      <c r="B373" s="36" t="str">
        <f aca="false">IF(A373="","","R-"&amp;TEXT(ROW()-4,"0000"))</f>
        <v/>
      </c>
      <c r="C373" s="24"/>
      <c r="D373" s="37" t="str">
        <f aca="false">IF(C373="","",IFERROR(INDEX(Members!$B$5:$B$304,MATCH(C373,Members!$A$5:$A$304,0)),"Unknown flat"))</f>
        <v/>
      </c>
      <c r="E373" s="34"/>
      <c r="F373" s="24"/>
      <c r="G373" s="33"/>
      <c r="H373" s="24"/>
    </row>
    <row r="374" customFormat="false" ht="15" hidden="false" customHeight="true" outlineLevel="0" collapsed="false">
      <c r="A374" s="38"/>
      <c r="B374" s="36" t="str">
        <f aca="false">IF(A374="","","R-"&amp;TEXT(ROW()-4,"0000"))</f>
        <v/>
      </c>
      <c r="C374" s="24"/>
      <c r="D374" s="37" t="str">
        <f aca="false">IF(C374="","",IFERROR(INDEX(Members!$B$5:$B$304,MATCH(C374,Members!$A$5:$A$304,0)),"Unknown flat"))</f>
        <v/>
      </c>
      <c r="E374" s="34"/>
      <c r="F374" s="24"/>
      <c r="G374" s="33"/>
      <c r="H374" s="24"/>
    </row>
    <row r="375" customFormat="false" ht="15" hidden="false" customHeight="true" outlineLevel="0" collapsed="false">
      <c r="A375" s="38"/>
      <c r="B375" s="36" t="str">
        <f aca="false">IF(A375="","","R-"&amp;TEXT(ROW()-4,"0000"))</f>
        <v/>
      </c>
      <c r="C375" s="24"/>
      <c r="D375" s="37" t="str">
        <f aca="false">IF(C375="","",IFERROR(INDEX(Members!$B$5:$B$304,MATCH(C375,Members!$A$5:$A$304,0)),"Unknown flat"))</f>
        <v/>
      </c>
      <c r="E375" s="34"/>
      <c r="F375" s="24"/>
      <c r="G375" s="33"/>
      <c r="H375" s="24"/>
    </row>
    <row r="376" customFormat="false" ht="15" hidden="false" customHeight="true" outlineLevel="0" collapsed="false">
      <c r="A376" s="38"/>
      <c r="B376" s="36" t="str">
        <f aca="false">IF(A376="","","R-"&amp;TEXT(ROW()-4,"0000"))</f>
        <v/>
      </c>
      <c r="C376" s="24"/>
      <c r="D376" s="37" t="str">
        <f aca="false">IF(C376="","",IFERROR(INDEX(Members!$B$5:$B$304,MATCH(C376,Members!$A$5:$A$304,0)),"Unknown flat"))</f>
        <v/>
      </c>
      <c r="E376" s="34"/>
      <c r="F376" s="24"/>
      <c r="G376" s="33"/>
      <c r="H376" s="24"/>
    </row>
    <row r="377" customFormat="false" ht="15" hidden="false" customHeight="true" outlineLevel="0" collapsed="false">
      <c r="A377" s="38"/>
      <c r="B377" s="36" t="str">
        <f aca="false">IF(A377="","","R-"&amp;TEXT(ROW()-4,"0000"))</f>
        <v/>
      </c>
      <c r="C377" s="24"/>
      <c r="D377" s="37" t="str">
        <f aca="false">IF(C377="","",IFERROR(INDEX(Members!$B$5:$B$304,MATCH(C377,Members!$A$5:$A$304,0)),"Unknown flat"))</f>
        <v/>
      </c>
      <c r="E377" s="34"/>
      <c r="F377" s="24"/>
      <c r="G377" s="33"/>
      <c r="H377" s="24"/>
    </row>
    <row r="378" customFormat="false" ht="15" hidden="false" customHeight="true" outlineLevel="0" collapsed="false">
      <c r="A378" s="38"/>
      <c r="B378" s="36" t="str">
        <f aca="false">IF(A378="","","R-"&amp;TEXT(ROW()-4,"0000"))</f>
        <v/>
      </c>
      <c r="C378" s="24"/>
      <c r="D378" s="37" t="str">
        <f aca="false">IF(C378="","",IFERROR(INDEX(Members!$B$5:$B$304,MATCH(C378,Members!$A$5:$A$304,0)),"Unknown flat"))</f>
        <v/>
      </c>
      <c r="E378" s="34"/>
      <c r="F378" s="24"/>
      <c r="G378" s="33"/>
      <c r="H378" s="24"/>
    </row>
    <row r="379" customFormat="false" ht="15" hidden="false" customHeight="true" outlineLevel="0" collapsed="false">
      <c r="A379" s="38"/>
      <c r="B379" s="36" t="str">
        <f aca="false">IF(A379="","","R-"&amp;TEXT(ROW()-4,"0000"))</f>
        <v/>
      </c>
      <c r="C379" s="24"/>
      <c r="D379" s="37" t="str">
        <f aca="false">IF(C379="","",IFERROR(INDEX(Members!$B$5:$B$304,MATCH(C379,Members!$A$5:$A$304,0)),"Unknown flat"))</f>
        <v/>
      </c>
      <c r="E379" s="34"/>
      <c r="F379" s="24"/>
      <c r="G379" s="33"/>
      <c r="H379" s="24"/>
    </row>
    <row r="380" customFormat="false" ht="15" hidden="false" customHeight="true" outlineLevel="0" collapsed="false">
      <c r="A380" s="38"/>
      <c r="B380" s="36" t="str">
        <f aca="false">IF(A380="","","R-"&amp;TEXT(ROW()-4,"0000"))</f>
        <v/>
      </c>
      <c r="C380" s="24"/>
      <c r="D380" s="37" t="str">
        <f aca="false">IF(C380="","",IFERROR(INDEX(Members!$B$5:$B$304,MATCH(C380,Members!$A$5:$A$304,0)),"Unknown flat"))</f>
        <v/>
      </c>
      <c r="E380" s="34"/>
      <c r="F380" s="24"/>
      <c r="G380" s="33"/>
      <c r="H380" s="24"/>
    </row>
    <row r="381" customFormat="false" ht="15" hidden="false" customHeight="true" outlineLevel="0" collapsed="false">
      <c r="A381" s="38"/>
      <c r="B381" s="36" t="str">
        <f aca="false">IF(A381="","","R-"&amp;TEXT(ROW()-4,"0000"))</f>
        <v/>
      </c>
      <c r="C381" s="24"/>
      <c r="D381" s="37" t="str">
        <f aca="false">IF(C381="","",IFERROR(INDEX(Members!$B$5:$B$304,MATCH(C381,Members!$A$5:$A$304,0)),"Unknown flat"))</f>
        <v/>
      </c>
      <c r="E381" s="34"/>
      <c r="F381" s="24"/>
      <c r="G381" s="33"/>
      <c r="H381" s="24"/>
    </row>
    <row r="382" customFormat="false" ht="15" hidden="false" customHeight="true" outlineLevel="0" collapsed="false">
      <c r="A382" s="38"/>
      <c r="B382" s="36" t="str">
        <f aca="false">IF(A382="","","R-"&amp;TEXT(ROW()-4,"0000"))</f>
        <v/>
      </c>
      <c r="C382" s="24"/>
      <c r="D382" s="37" t="str">
        <f aca="false">IF(C382="","",IFERROR(INDEX(Members!$B$5:$B$304,MATCH(C382,Members!$A$5:$A$304,0)),"Unknown flat"))</f>
        <v/>
      </c>
      <c r="E382" s="34"/>
      <c r="F382" s="24"/>
      <c r="G382" s="33"/>
      <c r="H382" s="24"/>
    </row>
    <row r="383" customFormat="false" ht="15" hidden="false" customHeight="true" outlineLevel="0" collapsed="false">
      <c r="A383" s="38"/>
      <c r="B383" s="36" t="str">
        <f aca="false">IF(A383="","","R-"&amp;TEXT(ROW()-4,"0000"))</f>
        <v/>
      </c>
      <c r="C383" s="24"/>
      <c r="D383" s="37" t="str">
        <f aca="false">IF(C383="","",IFERROR(INDEX(Members!$B$5:$B$304,MATCH(C383,Members!$A$5:$A$304,0)),"Unknown flat"))</f>
        <v/>
      </c>
      <c r="E383" s="34"/>
      <c r="F383" s="24"/>
      <c r="G383" s="33"/>
      <c r="H383" s="24"/>
    </row>
    <row r="384" customFormat="false" ht="15" hidden="false" customHeight="true" outlineLevel="0" collapsed="false">
      <c r="A384" s="38"/>
      <c r="B384" s="36" t="str">
        <f aca="false">IF(A384="","","R-"&amp;TEXT(ROW()-4,"0000"))</f>
        <v/>
      </c>
      <c r="C384" s="24"/>
      <c r="D384" s="37" t="str">
        <f aca="false">IF(C384="","",IFERROR(INDEX(Members!$B$5:$B$304,MATCH(C384,Members!$A$5:$A$304,0)),"Unknown flat"))</f>
        <v/>
      </c>
      <c r="E384" s="34"/>
      <c r="F384" s="24"/>
      <c r="G384" s="33"/>
      <c r="H384" s="24"/>
    </row>
    <row r="385" customFormat="false" ht="15" hidden="false" customHeight="true" outlineLevel="0" collapsed="false">
      <c r="A385" s="38"/>
      <c r="B385" s="36" t="str">
        <f aca="false">IF(A385="","","R-"&amp;TEXT(ROW()-4,"0000"))</f>
        <v/>
      </c>
      <c r="C385" s="24"/>
      <c r="D385" s="37" t="str">
        <f aca="false">IF(C385="","",IFERROR(INDEX(Members!$B$5:$B$304,MATCH(C385,Members!$A$5:$A$304,0)),"Unknown flat"))</f>
        <v/>
      </c>
      <c r="E385" s="34"/>
      <c r="F385" s="24"/>
      <c r="G385" s="33"/>
      <c r="H385" s="24"/>
    </row>
    <row r="386" customFormat="false" ht="15" hidden="false" customHeight="true" outlineLevel="0" collapsed="false">
      <c r="A386" s="38"/>
      <c r="B386" s="36" t="str">
        <f aca="false">IF(A386="","","R-"&amp;TEXT(ROW()-4,"0000"))</f>
        <v/>
      </c>
      <c r="C386" s="24"/>
      <c r="D386" s="37" t="str">
        <f aca="false">IF(C386="","",IFERROR(INDEX(Members!$B$5:$B$304,MATCH(C386,Members!$A$5:$A$304,0)),"Unknown flat"))</f>
        <v/>
      </c>
      <c r="E386" s="34"/>
      <c r="F386" s="24"/>
      <c r="G386" s="33"/>
      <c r="H386" s="24"/>
    </row>
    <row r="387" customFormat="false" ht="15" hidden="false" customHeight="true" outlineLevel="0" collapsed="false">
      <c r="A387" s="38"/>
      <c r="B387" s="36" t="str">
        <f aca="false">IF(A387="","","R-"&amp;TEXT(ROW()-4,"0000"))</f>
        <v/>
      </c>
      <c r="C387" s="24"/>
      <c r="D387" s="37" t="str">
        <f aca="false">IF(C387="","",IFERROR(INDEX(Members!$B$5:$B$304,MATCH(C387,Members!$A$5:$A$304,0)),"Unknown flat"))</f>
        <v/>
      </c>
      <c r="E387" s="34"/>
      <c r="F387" s="24"/>
      <c r="G387" s="33"/>
      <c r="H387" s="24"/>
    </row>
    <row r="388" customFormat="false" ht="15" hidden="false" customHeight="true" outlineLevel="0" collapsed="false">
      <c r="A388" s="38"/>
      <c r="B388" s="36" t="str">
        <f aca="false">IF(A388="","","R-"&amp;TEXT(ROW()-4,"0000"))</f>
        <v/>
      </c>
      <c r="C388" s="24"/>
      <c r="D388" s="37" t="str">
        <f aca="false">IF(C388="","",IFERROR(INDEX(Members!$B$5:$B$304,MATCH(C388,Members!$A$5:$A$304,0)),"Unknown flat"))</f>
        <v/>
      </c>
      <c r="E388" s="34"/>
      <c r="F388" s="24"/>
      <c r="G388" s="33"/>
      <c r="H388" s="24"/>
    </row>
    <row r="389" customFormat="false" ht="15" hidden="false" customHeight="true" outlineLevel="0" collapsed="false">
      <c r="A389" s="38"/>
      <c r="B389" s="36" t="str">
        <f aca="false">IF(A389="","","R-"&amp;TEXT(ROW()-4,"0000"))</f>
        <v/>
      </c>
      <c r="C389" s="24"/>
      <c r="D389" s="37" t="str">
        <f aca="false">IF(C389="","",IFERROR(INDEX(Members!$B$5:$B$304,MATCH(C389,Members!$A$5:$A$304,0)),"Unknown flat"))</f>
        <v/>
      </c>
      <c r="E389" s="34"/>
      <c r="F389" s="24"/>
      <c r="G389" s="33"/>
      <c r="H389" s="24"/>
    </row>
    <row r="390" customFormat="false" ht="15" hidden="false" customHeight="true" outlineLevel="0" collapsed="false">
      <c r="A390" s="38"/>
      <c r="B390" s="36" t="str">
        <f aca="false">IF(A390="","","R-"&amp;TEXT(ROW()-4,"0000"))</f>
        <v/>
      </c>
      <c r="C390" s="24"/>
      <c r="D390" s="37" t="str">
        <f aca="false">IF(C390="","",IFERROR(INDEX(Members!$B$5:$B$304,MATCH(C390,Members!$A$5:$A$304,0)),"Unknown flat"))</f>
        <v/>
      </c>
      <c r="E390" s="34"/>
      <c r="F390" s="24"/>
      <c r="G390" s="33"/>
      <c r="H390" s="24"/>
    </row>
    <row r="391" customFormat="false" ht="15" hidden="false" customHeight="true" outlineLevel="0" collapsed="false">
      <c r="A391" s="38"/>
      <c r="B391" s="36" t="str">
        <f aca="false">IF(A391="","","R-"&amp;TEXT(ROW()-4,"0000"))</f>
        <v/>
      </c>
      <c r="C391" s="24"/>
      <c r="D391" s="37" t="str">
        <f aca="false">IF(C391="","",IFERROR(INDEX(Members!$B$5:$B$304,MATCH(C391,Members!$A$5:$A$304,0)),"Unknown flat"))</f>
        <v/>
      </c>
      <c r="E391" s="34"/>
      <c r="F391" s="24"/>
      <c r="G391" s="33"/>
      <c r="H391" s="24"/>
    </row>
    <row r="392" customFormat="false" ht="15" hidden="false" customHeight="true" outlineLevel="0" collapsed="false">
      <c r="A392" s="38"/>
      <c r="B392" s="36" t="str">
        <f aca="false">IF(A392="","","R-"&amp;TEXT(ROW()-4,"0000"))</f>
        <v/>
      </c>
      <c r="C392" s="24"/>
      <c r="D392" s="37" t="str">
        <f aca="false">IF(C392="","",IFERROR(INDEX(Members!$B$5:$B$304,MATCH(C392,Members!$A$5:$A$304,0)),"Unknown flat"))</f>
        <v/>
      </c>
      <c r="E392" s="34"/>
      <c r="F392" s="24"/>
      <c r="G392" s="33"/>
      <c r="H392" s="24"/>
    </row>
    <row r="393" customFormat="false" ht="15" hidden="false" customHeight="true" outlineLevel="0" collapsed="false">
      <c r="A393" s="38"/>
      <c r="B393" s="36" t="str">
        <f aca="false">IF(A393="","","R-"&amp;TEXT(ROW()-4,"0000"))</f>
        <v/>
      </c>
      <c r="C393" s="24"/>
      <c r="D393" s="37" t="str">
        <f aca="false">IF(C393="","",IFERROR(INDEX(Members!$B$5:$B$304,MATCH(C393,Members!$A$5:$A$304,0)),"Unknown flat"))</f>
        <v/>
      </c>
      <c r="E393" s="34"/>
      <c r="F393" s="24"/>
      <c r="G393" s="33"/>
      <c r="H393" s="24"/>
    </row>
    <row r="394" customFormat="false" ht="15" hidden="false" customHeight="true" outlineLevel="0" collapsed="false">
      <c r="A394" s="38"/>
      <c r="B394" s="36" t="str">
        <f aca="false">IF(A394="","","R-"&amp;TEXT(ROW()-4,"0000"))</f>
        <v/>
      </c>
      <c r="C394" s="24"/>
      <c r="D394" s="37" t="str">
        <f aca="false">IF(C394="","",IFERROR(INDEX(Members!$B$5:$B$304,MATCH(C394,Members!$A$5:$A$304,0)),"Unknown flat"))</f>
        <v/>
      </c>
      <c r="E394" s="34"/>
      <c r="F394" s="24"/>
      <c r="G394" s="33"/>
      <c r="H394" s="24"/>
    </row>
    <row r="395" customFormat="false" ht="15" hidden="false" customHeight="true" outlineLevel="0" collapsed="false">
      <c r="A395" s="38"/>
      <c r="B395" s="36" t="str">
        <f aca="false">IF(A395="","","R-"&amp;TEXT(ROW()-4,"0000"))</f>
        <v/>
      </c>
      <c r="C395" s="24"/>
      <c r="D395" s="37" t="str">
        <f aca="false">IF(C395="","",IFERROR(INDEX(Members!$B$5:$B$304,MATCH(C395,Members!$A$5:$A$304,0)),"Unknown flat"))</f>
        <v/>
      </c>
      <c r="E395" s="34"/>
      <c r="F395" s="24"/>
      <c r="G395" s="33"/>
      <c r="H395" s="24"/>
    </row>
    <row r="396" customFormat="false" ht="15" hidden="false" customHeight="true" outlineLevel="0" collapsed="false">
      <c r="A396" s="38"/>
      <c r="B396" s="36" t="str">
        <f aca="false">IF(A396="","","R-"&amp;TEXT(ROW()-4,"0000"))</f>
        <v/>
      </c>
      <c r="C396" s="24"/>
      <c r="D396" s="37" t="str">
        <f aca="false">IF(C396="","",IFERROR(INDEX(Members!$B$5:$B$304,MATCH(C396,Members!$A$5:$A$304,0)),"Unknown flat"))</f>
        <v/>
      </c>
      <c r="E396" s="34"/>
      <c r="F396" s="24"/>
      <c r="G396" s="33"/>
      <c r="H396" s="24"/>
    </row>
    <row r="397" customFormat="false" ht="15" hidden="false" customHeight="true" outlineLevel="0" collapsed="false">
      <c r="A397" s="38"/>
      <c r="B397" s="36" t="str">
        <f aca="false">IF(A397="","","R-"&amp;TEXT(ROW()-4,"0000"))</f>
        <v/>
      </c>
      <c r="C397" s="24"/>
      <c r="D397" s="37" t="str">
        <f aca="false">IF(C397="","",IFERROR(INDEX(Members!$B$5:$B$304,MATCH(C397,Members!$A$5:$A$304,0)),"Unknown flat"))</f>
        <v/>
      </c>
      <c r="E397" s="34"/>
      <c r="F397" s="24"/>
      <c r="G397" s="33"/>
      <c r="H397" s="24"/>
    </row>
    <row r="398" customFormat="false" ht="15" hidden="false" customHeight="true" outlineLevel="0" collapsed="false">
      <c r="A398" s="38"/>
      <c r="B398" s="36" t="str">
        <f aca="false">IF(A398="","","R-"&amp;TEXT(ROW()-4,"0000"))</f>
        <v/>
      </c>
      <c r="C398" s="24"/>
      <c r="D398" s="37" t="str">
        <f aca="false">IF(C398="","",IFERROR(INDEX(Members!$B$5:$B$304,MATCH(C398,Members!$A$5:$A$304,0)),"Unknown flat"))</f>
        <v/>
      </c>
      <c r="E398" s="34"/>
      <c r="F398" s="24"/>
      <c r="G398" s="33"/>
      <c r="H398" s="24"/>
    </row>
    <row r="399" customFormat="false" ht="15" hidden="false" customHeight="true" outlineLevel="0" collapsed="false">
      <c r="A399" s="38"/>
      <c r="B399" s="36" t="str">
        <f aca="false">IF(A399="","","R-"&amp;TEXT(ROW()-4,"0000"))</f>
        <v/>
      </c>
      <c r="C399" s="24"/>
      <c r="D399" s="37" t="str">
        <f aca="false">IF(C399="","",IFERROR(INDEX(Members!$B$5:$B$304,MATCH(C399,Members!$A$5:$A$304,0)),"Unknown flat"))</f>
        <v/>
      </c>
      <c r="E399" s="34"/>
      <c r="F399" s="24"/>
      <c r="G399" s="33"/>
      <c r="H399" s="24"/>
    </row>
    <row r="400" customFormat="false" ht="15" hidden="false" customHeight="true" outlineLevel="0" collapsed="false">
      <c r="A400" s="38"/>
      <c r="B400" s="36" t="str">
        <f aca="false">IF(A400="","","R-"&amp;TEXT(ROW()-4,"0000"))</f>
        <v/>
      </c>
      <c r="C400" s="24"/>
      <c r="D400" s="37" t="str">
        <f aca="false">IF(C400="","",IFERROR(INDEX(Members!$B$5:$B$304,MATCH(C400,Members!$A$5:$A$304,0)),"Unknown flat"))</f>
        <v/>
      </c>
      <c r="E400" s="34"/>
      <c r="F400" s="24"/>
      <c r="G400" s="33"/>
      <c r="H400" s="24"/>
    </row>
    <row r="401" customFormat="false" ht="15" hidden="false" customHeight="true" outlineLevel="0" collapsed="false">
      <c r="A401" s="38"/>
      <c r="B401" s="36" t="str">
        <f aca="false">IF(A401="","","R-"&amp;TEXT(ROW()-4,"0000"))</f>
        <v/>
      </c>
      <c r="C401" s="24"/>
      <c r="D401" s="37" t="str">
        <f aca="false">IF(C401="","",IFERROR(INDEX(Members!$B$5:$B$304,MATCH(C401,Members!$A$5:$A$304,0)),"Unknown flat"))</f>
        <v/>
      </c>
      <c r="E401" s="34"/>
      <c r="F401" s="24"/>
      <c r="G401" s="33"/>
      <c r="H401" s="24"/>
    </row>
    <row r="402" customFormat="false" ht="15" hidden="false" customHeight="true" outlineLevel="0" collapsed="false">
      <c r="A402" s="38"/>
      <c r="B402" s="36" t="str">
        <f aca="false">IF(A402="","","R-"&amp;TEXT(ROW()-4,"0000"))</f>
        <v/>
      </c>
      <c r="C402" s="24"/>
      <c r="D402" s="37" t="str">
        <f aca="false">IF(C402="","",IFERROR(INDEX(Members!$B$5:$B$304,MATCH(C402,Members!$A$5:$A$304,0)),"Unknown flat"))</f>
        <v/>
      </c>
      <c r="E402" s="34"/>
      <c r="F402" s="24"/>
      <c r="G402" s="33"/>
      <c r="H402" s="24"/>
    </row>
    <row r="403" customFormat="false" ht="15" hidden="false" customHeight="true" outlineLevel="0" collapsed="false">
      <c r="A403" s="38"/>
      <c r="B403" s="36" t="str">
        <f aca="false">IF(A403="","","R-"&amp;TEXT(ROW()-4,"0000"))</f>
        <v/>
      </c>
      <c r="C403" s="24"/>
      <c r="D403" s="37" t="str">
        <f aca="false">IF(C403="","",IFERROR(INDEX(Members!$B$5:$B$304,MATCH(C403,Members!$A$5:$A$304,0)),"Unknown flat"))</f>
        <v/>
      </c>
      <c r="E403" s="34"/>
      <c r="F403" s="24"/>
      <c r="G403" s="33"/>
      <c r="H403" s="24"/>
    </row>
    <row r="404" customFormat="false" ht="15" hidden="false" customHeight="true" outlineLevel="0" collapsed="false">
      <c r="A404" s="38"/>
      <c r="B404" s="36" t="str">
        <f aca="false">IF(A404="","","R-"&amp;TEXT(ROW()-4,"0000"))</f>
        <v/>
      </c>
      <c r="C404" s="24"/>
      <c r="D404" s="37" t="str">
        <f aca="false">IF(C404="","",IFERROR(INDEX(Members!$B$5:$B$304,MATCH(C404,Members!$A$5:$A$304,0)),"Unknown flat"))</f>
        <v/>
      </c>
      <c r="E404" s="34"/>
      <c r="F404" s="24"/>
      <c r="G404" s="33"/>
      <c r="H404" s="24"/>
    </row>
    <row r="405" customFormat="false" ht="15" hidden="false" customHeight="true" outlineLevel="0" collapsed="false">
      <c r="A405" s="38"/>
      <c r="B405" s="36" t="str">
        <f aca="false">IF(A405="","","R-"&amp;TEXT(ROW()-4,"0000"))</f>
        <v/>
      </c>
      <c r="C405" s="24"/>
      <c r="D405" s="37" t="str">
        <f aca="false">IF(C405="","",IFERROR(INDEX(Members!$B$5:$B$304,MATCH(C405,Members!$A$5:$A$304,0)),"Unknown flat"))</f>
        <v/>
      </c>
      <c r="E405" s="34"/>
      <c r="F405" s="24"/>
      <c r="G405" s="33"/>
      <c r="H405" s="24"/>
    </row>
    <row r="406" customFormat="false" ht="15" hidden="false" customHeight="true" outlineLevel="0" collapsed="false">
      <c r="A406" s="38"/>
      <c r="B406" s="36" t="str">
        <f aca="false">IF(A406="","","R-"&amp;TEXT(ROW()-4,"0000"))</f>
        <v/>
      </c>
      <c r="C406" s="24"/>
      <c r="D406" s="37" t="str">
        <f aca="false">IF(C406="","",IFERROR(INDEX(Members!$B$5:$B$304,MATCH(C406,Members!$A$5:$A$304,0)),"Unknown flat"))</f>
        <v/>
      </c>
      <c r="E406" s="34"/>
      <c r="F406" s="24"/>
      <c r="G406" s="33"/>
      <c r="H406" s="24"/>
    </row>
    <row r="407" customFormat="false" ht="15" hidden="false" customHeight="true" outlineLevel="0" collapsed="false">
      <c r="A407" s="38"/>
      <c r="B407" s="36" t="str">
        <f aca="false">IF(A407="","","R-"&amp;TEXT(ROW()-4,"0000"))</f>
        <v/>
      </c>
      <c r="C407" s="24"/>
      <c r="D407" s="37" t="str">
        <f aca="false">IF(C407="","",IFERROR(INDEX(Members!$B$5:$B$304,MATCH(C407,Members!$A$5:$A$304,0)),"Unknown flat"))</f>
        <v/>
      </c>
      <c r="E407" s="34"/>
      <c r="F407" s="24"/>
      <c r="G407" s="33"/>
      <c r="H407" s="24"/>
    </row>
    <row r="408" customFormat="false" ht="15" hidden="false" customHeight="true" outlineLevel="0" collapsed="false">
      <c r="A408" s="38"/>
      <c r="B408" s="36" t="str">
        <f aca="false">IF(A408="","","R-"&amp;TEXT(ROW()-4,"0000"))</f>
        <v/>
      </c>
      <c r="C408" s="24"/>
      <c r="D408" s="37" t="str">
        <f aca="false">IF(C408="","",IFERROR(INDEX(Members!$B$5:$B$304,MATCH(C408,Members!$A$5:$A$304,0)),"Unknown flat"))</f>
        <v/>
      </c>
      <c r="E408" s="34"/>
      <c r="F408" s="24"/>
      <c r="G408" s="33"/>
      <c r="H408" s="24"/>
    </row>
    <row r="409" customFormat="false" ht="15" hidden="false" customHeight="true" outlineLevel="0" collapsed="false">
      <c r="A409" s="38"/>
      <c r="B409" s="36" t="str">
        <f aca="false">IF(A409="","","R-"&amp;TEXT(ROW()-4,"0000"))</f>
        <v/>
      </c>
      <c r="C409" s="24"/>
      <c r="D409" s="37" t="str">
        <f aca="false">IF(C409="","",IFERROR(INDEX(Members!$B$5:$B$304,MATCH(C409,Members!$A$5:$A$304,0)),"Unknown flat"))</f>
        <v/>
      </c>
      <c r="E409" s="34"/>
      <c r="F409" s="24"/>
      <c r="G409" s="33"/>
      <c r="H409" s="24"/>
    </row>
    <row r="410" customFormat="false" ht="15" hidden="false" customHeight="true" outlineLevel="0" collapsed="false">
      <c r="A410" s="38"/>
      <c r="B410" s="36" t="str">
        <f aca="false">IF(A410="","","R-"&amp;TEXT(ROW()-4,"0000"))</f>
        <v/>
      </c>
      <c r="C410" s="24"/>
      <c r="D410" s="37" t="str">
        <f aca="false">IF(C410="","",IFERROR(INDEX(Members!$B$5:$B$304,MATCH(C410,Members!$A$5:$A$304,0)),"Unknown flat"))</f>
        <v/>
      </c>
      <c r="E410" s="34"/>
      <c r="F410" s="24"/>
      <c r="G410" s="33"/>
      <c r="H410" s="24"/>
    </row>
    <row r="411" customFormat="false" ht="15" hidden="false" customHeight="true" outlineLevel="0" collapsed="false">
      <c r="A411" s="38"/>
      <c r="B411" s="36" t="str">
        <f aca="false">IF(A411="","","R-"&amp;TEXT(ROW()-4,"0000"))</f>
        <v/>
      </c>
      <c r="C411" s="24"/>
      <c r="D411" s="37" t="str">
        <f aca="false">IF(C411="","",IFERROR(INDEX(Members!$B$5:$B$304,MATCH(C411,Members!$A$5:$A$304,0)),"Unknown flat"))</f>
        <v/>
      </c>
      <c r="E411" s="34"/>
      <c r="F411" s="24"/>
      <c r="G411" s="33"/>
      <c r="H411" s="24"/>
    </row>
    <row r="412" customFormat="false" ht="15" hidden="false" customHeight="true" outlineLevel="0" collapsed="false">
      <c r="A412" s="38"/>
      <c r="B412" s="36" t="str">
        <f aca="false">IF(A412="","","R-"&amp;TEXT(ROW()-4,"0000"))</f>
        <v/>
      </c>
      <c r="C412" s="24"/>
      <c r="D412" s="37" t="str">
        <f aca="false">IF(C412="","",IFERROR(INDEX(Members!$B$5:$B$304,MATCH(C412,Members!$A$5:$A$304,0)),"Unknown flat"))</f>
        <v/>
      </c>
      <c r="E412" s="34"/>
      <c r="F412" s="24"/>
      <c r="G412" s="33"/>
      <c r="H412" s="24"/>
    </row>
    <row r="413" customFormat="false" ht="15" hidden="false" customHeight="true" outlineLevel="0" collapsed="false">
      <c r="A413" s="38"/>
      <c r="B413" s="36" t="str">
        <f aca="false">IF(A413="","","R-"&amp;TEXT(ROW()-4,"0000"))</f>
        <v/>
      </c>
      <c r="C413" s="24"/>
      <c r="D413" s="37" t="str">
        <f aca="false">IF(C413="","",IFERROR(INDEX(Members!$B$5:$B$304,MATCH(C413,Members!$A$5:$A$304,0)),"Unknown flat"))</f>
        <v/>
      </c>
      <c r="E413" s="34"/>
      <c r="F413" s="24"/>
      <c r="G413" s="33"/>
      <c r="H413" s="24"/>
    </row>
    <row r="414" customFormat="false" ht="15" hidden="false" customHeight="true" outlineLevel="0" collapsed="false">
      <c r="A414" s="38"/>
      <c r="B414" s="36" t="str">
        <f aca="false">IF(A414="","","R-"&amp;TEXT(ROW()-4,"0000"))</f>
        <v/>
      </c>
      <c r="C414" s="24"/>
      <c r="D414" s="37" t="str">
        <f aca="false">IF(C414="","",IFERROR(INDEX(Members!$B$5:$B$304,MATCH(C414,Members!$A$5:$A$304,0)),"Unknown flat"))</f>
        <v/>
      </c>
      <c r="E414" s="34"/>
      <c r="F414" s="24"/>
      <c r="G414" s="33"/>
      <c r="H414" s="24"/>
    </row>
    <row r="415" customFormat="false" ht="15" hidden="false" customHeight="true" outlineLevel="0" collapsed="false">
      <c r="A415" s="38"/>
      <c r="B415" s="36" t="str">
        <f aca="false">IF(A415="","","R-"&amp;TEXT(ROW()-4,"0000"))</f>
        <v/>
      </c>
      <c r="C415" s="24"/>
      <c r="D415" s="37" t="str">
        <f aca="false">IF(C415="","",IFERROR(INDEX(Members!$B$5:$B$304,MATCH(C415,Members!$A$5:$A$304,0)),"Unknown flat"))</f>
        <v/>
      </c>
      <c r="E415" s="34"/>
      <c r="F415" s="24"/>
      <c r="G415" s="33"/>
      <c r="H415" s="24"/>
    </row>
    <row r="416" customFormat="false" ht="15" hidden="false" customHeight="true" outlineLevel="0" collapsed="false">
      <c r="A416" s="38"/>
      <c r="B416" s="36" t="str">
        <f aca="false">IF(A416="","","R-"&amp;TEXT(ROW()-4,"0000"))</f>
        <v/>
      </c>
      <c r="C416" s="24"/>
      <c r="D416" s="37" t="str">
        <f aca="false">IF(C416="","",IFERROR(INDEX(Members!$B$5:$B$304,MATCH(C416,Members!$A$5:$A$304,0)),"Unknown flat"))</f>
        <v/>
      </c>
      <c r="E416" s="34"/>
      <c r="F416" s="24"/>
      <c r="G416" s="33"/>
      <c r="H416" s="24"/>
    </row>
    <row r="417" customFormat="false" ht="15" hidden="false" customHeight="true" outlineLevel="0" collapsed="false">
      <c r="A417" s="38"/>
      <c r="B417" s="36" t="str">
        <f aca="false">IF(A417="","","R-"&amp;TEXT(ROW()-4,"0000"))</f>
        <v/>
      </c>
      <c r="C417" s="24"/>
      <c r="D417" s="37" t="str">
        <f aca="false">IF(C417="","",IFERROR(INDEX(Members!$B$5:$B$304,MATCH(C417,Members!$A$5:$A$304,0)),"Unknown flat"))</f>
        <v/>
      </c>
      <c r="E417" s="34"/>
      <c r="F417" s="24"/>
      <c r="G417" s="33"/>
      <c r="H417" s="24"/>
    </row>
    <row r="418" customFormat="false" ht="15" hidden="false" customHeight="true" outlineLevel="0" collapsed="false">
      <c r="A418" s="38"/>
      <c r="B418" s="36" t="str">
        <f aca="false">IF(A418="","","R-"&amp;TEXT(ROW()-4,"0000"))</f>
        <v/>
      </c>
      <c r="C418" s="24"/>
      <c r="D418" s="37" t="str">
        <f aca="false">IF(C418="","",IFERROR(INDEX(Members!$B$5:$B$304,MATCH(C418,Members!$A$5:$A$304,0)),"Unknown flat"))</f>
        <v/>
      </c>
      <c r="E418" s="34"/>
      <c r="F418" s="24"/>
      <c r="G418" s="33"/>
      <c r="H418" s="24"/>
    </row>
    <row r="419" customFormat="false" ht="15" hidden="false" customHeight="true" outlineLevel="0" collapsed="false">
      <c r="A419" s="38"/>
      <c r="B419" s="36" t="str">
        <f aca="false">IF(A419="","","R-"&amp;TEXT(ROW()-4,"0000"))</f>
        <v/>
      </c>
      <c r="C419" s="24"/>
      <c r="D419" s="37" t="str">
        <f aca="false">IF(C419="","",IFERROR(INDEX(Members!$B$5:$B$304,MATCH(C419,Members!$A$5:$A$304,0)),"Unknown flat"))</f>
        <v/>
      </c>
      <c r="E419" s="34"/>
      <c r="F419" s="24"/>
      <c r="G419" s="33"/>
      <c r="H419" s="24"/>
    </row>
    <row r="420" customFormat="false" ht="15" hidden="false" customHeight="true" outlineLevel="0" collapsed="false">
      <c r="A420" s="38"/>
      <c r="B420" s="36" t="str">
        <f aca="false">IF(A420="","","R-"&amp;TEXT(ROW()-4,"0000"))</f>
        <v/>
      </c>
      <c r="C420" s="24"/>
      <c r="D420" s="37" t="str">
        <f aca="false">IF(C420="","",IFERROR(INDEX(Members!$B$5:$B$304,MATCH(C420,Members!$A$5:$A$304,0)),"Unknown flat"))</f>
        <v/>
      </c>
      <c r="E420" s="34"/>
      <c r="F420" s="24"/>
      <c r="G420" s="33"/>
      <c r="H420" s="24"/>
    </row>
    <row r="421" customFormat="false" ht="15" hidden="false" customHeight="true" outlineLevel="0" collapsed="false">
      <c r="A421" s="38"/>
      <c r="B421" s="36" t="str">
        <f aca="false">IF(A421="","","R-"&amp;TEXT(ROW()-4,"0000"))</f>
        <v/>
      </c>
      <c r="C421" s="24"/>
      <c r="D421" s="37" t="str">
        <f aca="false">IF(C421="","",IFERROR(INDEX(Members!$B$5:$B$304,MATCH(C421,Members!$A$5:$A$304,0)),"Unknown flat"))</f>
        <v/>
      </c>
      <c r="E421" s="34"/>
      <c r="F421" s="24"/>
      <c r="G421" s="33"/>
      <c r="H421" s="24"/>
    </row>
    <row r="422" customFormat="false" ht="15" hidden="false" customHeight="true" outlineLevel="0" collapsed="false">
      <c r="A422" s="38"/>
      <c r="B422" s="36" t="str">
        <f aca="false">IF(A422="","","R-"&amp;TEXT(ROW()-4,"0000"))</f>
        <v/>
      </c>
      <c r="C422" s="24"/>
      <c r="D422" s="37" t="str">
        <f aca="false">IF(C422="","",IFERROR(INDEX(Members!$B$5:$B$304,MATCH(C422,Members!$A$5:$A$304,0)),"Unknown flat"))</f>
        <v/>
      </c>
      <c r="E422" s="34"/>
      <c r="F422" s="24"/>
      <c r="G422" s="33"/>
      <c r="H422" s="24"/>
    </row>
    <row r="423" customFormat="false" ht="15" hidden="false" customHeight="true" outlineLevel="0" collapsed="false">
      <c r="A423" s="38"/>
      <c r="B423" s="36" t="str">
        <f aca="false">IF(A423="","","R-"&amp;TEXT(ROW()-4,"0000"))</f>
        <v/>
      </c>
      <c r="C423" s="24"/>
      <c r="D423" s="37" t="str">
        <f aca="false">IF(C423="","",IFERROR(INDEX(Members!$B$5:$B$304,MATCH(C423,Members!$A$5:$A$304,0)),"Unknown flat"))</f>
        <v/>
      </c>
      <c r="E423" s="34"/>
      <c r="F423" s="24"/>
      <c r="G423" s="33"/>
      <c r="H423" s="24"/>
    </row>
    <row r="424" customFormat="false" ht="15" hidden="false" customHeight="true" outlineLevel="0" collapsed="false">
      <c r="A424" s="38"/>
      <c r="B424" s="36" t="str">
        <f aca="false">IF(A424="","","R-"&amp;TEXT(ROW()-4,"0000"))</f>
        <v/>
      </c>
      <c r="C424" s="24"/>
      <c r="D424" s="37" t="str">
        <f aca="false">IF(C424="","",IFERROR(INDEX(Members!$B$5:$B$304,MATCH(C424,Members!$A$5:$A$304,0)),"Unknown flat"))</f>
        <v/>
      </c>
      <c r="E424" s="34"/>
      <c r="F424" s="24"/>
      <c r="G424" s="33"/>
      <c r="H424" s="24"/>
    </row>
    <row r="425" customFormat="false" ht="15" hidden="false" customHeight="true" outlineLevel="0" collapsed="false">
      <c r="A425" s="38"/>
      <c r="B425" s="36" t="str">
        <f aca="false">IF(A425="","","R-"&amp;TEXT(ROW()-4,"0000"))</f>
        <v/>
      </c>
      <c r="C425" s="24"/>
      <c r="D425" s="37" t="str">
        <f aca="false">IF(C425="","",IFERROR(INDEX(Members!$B$5:$B$304,MATCH(C425,Members!$A$5:$A$304,0)),"Unknown flat"))</f>
        <v/>
      </c>
      <c r="E425" s="34"/>
      <c r="F425" s="24"/>
      <c r="G425" s="33"/>
      <c r="H425" s="24"/>
    </row>
    <row r="426" customFormat="false" ht="15" hidden="false" customHeight="true" outlineLevel="0" collapsed="false">
      <c r="A426" s="38"/>
      <c r="B426" s="36" t="str">
        <f aca="false">IF(A426="","","R-"&amp;TEXT(ROW()-4,"0000"))</f>
        <v/>
      </c>
      <c r="C426" s="24"/>
      <c r="D426" s="37" t="str">
        <f aca="false">IF(C426="","",IFERROR(INDEX(Members!$B$5:$B$304,MATCH(C426,Members!$A$5:$A$304,0)),"Unknown flat"))</f>
        <v/>
      </c>
      <c r="E426" s="34"/>
      <c r="F426" s="24"/>
      <c r="G426" s="33"/>
      <c r="H426" s="24"/>
    </row>
    <row r="427" customFormat="false" ht="15" hidden="false" customHeight="true" outlineLevel="0" collapsed="false">
      <c r="A427" s="38"/>
      <c r="B427" s="36" t="str">
        <f aca="false">IF(A427="","","R-"&amp;TEXT(ROW()-4,"0000"))</f>
        <v/>
      </c>
      <c r="C427" s="24"/>
      <c r="D427" s="37" t="str">
        <f aca="false">IF(C427="","",IFERROR(INDEX(Members!$B$5:$B$304,MATCH(C427,Members!$A$5:$A$304,0)),"Unknown flat"))</f>
        <v/>
      </c>
      <c r="E427" s="34"/>
      <c r="F427" s="24"/>
      <c r="G427" s="33"/>
      <c r="H427" s="24"/>
    </row>
    <row r="428" customFormat="false" ht="15" hidden="false" customHeight="true" outlineLevel="0" collapsed="false">
      <c r="A428" s="38"/>
      <c r="B428" s="36" t="str">
        <f aca="false">IF(A428="","","R-"&amp;TEXT(ROW()-4,"0000"))</f>
        <v/>
      </c>
      <c r="C428" s="24"/>
      <c r="D428" s="37" t="str">
        <f aca="false">IF(C428="","",IFERROR(INDEX(Members!$B$5:$B$304,MATCH(C428,Members!$A$5:$A$304,0)),"Unknown flat"))</f>
        <v/>
      </c>
      <c r="E428" s="34"/>
      <c r="F428" s="24"/>
      <c r="G428" s="33"/>
      <c r="H428" s="24"/>
    </row>
    <row r="429" customFormat="false" ht="15" hidden="false" customHeight="true" outlineLevel="0" collapsed="false">
      <c r="A429" s="38"/>
      <c r="B429" s="36" t="str">
        <f aca="false">IF(A429="","","R-"&amp;TEXT(ROW()-4,"0000"))</f>
        <v/>
      </c>
      <c r="C429" s="24"/>
      <c r="D429" s="37" t="str">
        <f aca="false">IF(C429="","",IFERROR(INDEX(Members!$B$5:$B$304,MATCH(C429,Members!$A$5:$A$304,0)),"Unknown flat"))</f>
        <v/>
      </c>
      <c r="E429" s="34"/>
      <c r="F429" s="24"/>
      <c r="G429" s="33"/>
      <c r="H429" s="24"/>
    </row>
    <row r="430" customFormat="false" ht="15" hidden="false" customHeight="true" outlineLevel="0" collapsed="false">
      <c r="A430" s="38"/>
      <c r="B430" s="36" t="str">
        <f aca="false">IF(A430="","","R-"&amp;TEXT(ROW()-4,"0000"))</f>
        <v/>
      </c>
      <c r="C430" s="24"/>
      <c r="D430" s="37" t="str">
        <f aca="false">IF(C430="","",IFERROR(INDEX(Members!$B$5:$B$304,MATCH(C430,Members!$A$5:$A$304,0)),"Unknown flat"))</f>
        <v/>
      </c>
      <c r="E430" s="34"/>
      <c r="F430" s="24"/>
      <c r="G430" s="33"/>
      <c r="H430" s="24"/>
    </row>
    <row r="431" customFormat="false" ht="15" hidden="false" customHeight="true" outlineLevel="0" collapsed="false">
      <c r="A431" s="38"/>
      <c r="B431" s="36" t="str">
        <f aca="false">IF(A431="","","R-"&amp;TEXT(ROW()-4,"0000"))</f>
        <v/>
      </c>
      <c r="C431" s="24"/>
      <c r="D431" s="37" t="str">
        <f aca="false">IF(C431="","",IFERROR(INDEX(Members!$B$5:$B$304,MATCH(C431,Members!$A$5:$A$304,0)),"Unknown flat"))</f>
        <v/>
      </c>
      <c r="E431" s="34"/>
      <c r="F431" s="24"/>
      <c r="G431" s="33"/>
      <c r="H431" s="24"/>
    </row>
    <row r="432" customFormat="false" ht="15" hidden="false" customHeight="true" outlineLevel="0" collapsed="false">
      <c r="A432" s="38"/>
      <c r="B432" s="36" t="str">
        <f aca="false">IF(A432="","","R-"&amp;TEXT(ROW()-4,"0000"))</f>
        <v/>
      </c>
      <c r="C432" s="24"/>
      <c r="D432" s="37" t="str">
        <f aca="false">IF(C432="","",IFERROR(INDEX(Members!$B$5:$B$304,MATCH(C432,Members!$A$5:$A$304,0)),"Unknown flat"))</f>
        <v/>
      </c>
      <c r="E432" s="34"/>
      <c r="F432" s="24"/>
      <c r="G432" s="33"/>
      <c r="H432" s="24"/>
    </row>
    <row r="433" customFormat="false" ht="15" hidden="false" customHeight="true" outlineLevel="0" collapsed="false">
      <c r="A433" s="38"/>
      <c r="B433" s="36" t="str">
        <f aca="false">IF(A433="","","R-"&amp;TEXT(ROW()-4,"0000"))</f>
        <v/>
      </c>
      <c r="C433" s="24"/>
      <c r="D433" s="37" t="str">
        <f aca="false">IF(C433="","",IFERROR(INDEX(Members!$B$5:$B$304,MATCH(C433,Members!$A$5:$A$304,0)),"Unknown flat"))</f>
        <v/>
      </c>
      <c r="E433" s="34"/>
      <c r="F433" s="24"/>
      <c r="G433" s="33"/>
      <c r="H433" s="24"/>
    </row>
    <row r="434" customFormat="false" ht="15" hidden="false" customHeight="true" outlineLevel="0" collapsed="false">
      <c r="A434" s="38"/>
      <c r="B434" s="36" t="str">
        <f aca="false">IF(A434="","","R-"&amp;TEXT(ROW()-4,"0000"))</f>
        <v/>
      </c>
      <c r="C434" s="24"/>
      <c r="D434" s="37" t="str">
        <f aca="false">IF(C434="","",IFERROR(INDEX(Members!$B$5:$B$304,MATCH(C434,Members!$A$5:$A$304,0)),"Unknown flat"))</f>
        <v/>
      </c>
      <c r="E434" s="34"/>
      <c r="F434" s="24"/>
      <c r="G434" s="33"/>
      <c r="H434" s="24"/>
    </row>
    <row r="435" customFormat="false" ht="15" hidden="false" customHeight="true" outlineLevel="0" collapsed="false">
      <c r="A435" s="38"/>
      <c r="B435" s="36" t="str">
        <f aca="false">IF(A435="","","R-"&amp;TEXT(ROW()-4,"0000"))</f>
        <v/>
      </c>
      <c r="C435" s="24"/>
      <c r="D435" s="37" t="str">
        <f aca="false">IF(C435="","",IFERROR(INDEX(Members!$B$5:$B$304,MATCH(C435,Members!$A$5:$A$304,0)),"Unknown flat"))</f>
        <v/>
      </c>
      <c r="E435" s="34"/>
      <c r="F435" s="24"/>
      <c r="G435" s="33"/>
      <c r="H435" s="24"/>
    </row>
    <row r="436" customFormat="false" ht="15" hidden="false" customHeight="true" outlineLevel="0" collapsed="false">
      <c r="A436" s="38"/>
      <c r="B436" s="36" t="str">
        <f aca="false">IF(A436="","","R-"&amp;TEXT(ROW()-4,"0000"))</f>
        <v/>
      </c>
      <c r="C436" s="24"/>
      <c r="D436" s="37" t="str">
        <f aca="false">IF(C436="","",IFERROR(INDEX(Members!$B$5:$B$304,MATCH(C436,Members!$A$5:$A$304,0)),"Unknown flat"))</f>
        <v/>
      </c>
      <c r="E436" s="34"/>
      <c r="F436" s="24"/>
      <c r="G436" s="33"/>
      <c r="H436" s="24"/>
    </row>
    <row r="437" customFormat="false" ht="15" hidden="false" customHeight="true" outlineLevel="0" collapsed="false">
      <c r="A437" s="38"/>
      <c r="B437" s="36" t="str">
        <f aca="false">IF(A437="","","R-"&amp;TEXT(ROW()-4,"0000"))</f>
        <v/>
      </c>
      <c r="C437" s="24"/>
      <c r="D437" s="37" t="str">
        <f aca="false">IF(C437="","",IFERROR(INDEX(Members!$B$5:$B$304,MATCH(C437,Members!$A$5:$A$304,0)),"Unknown flat"))</f>
        <v/>
      </c>
      <c r="E437" s="34"/>
      <c r="F437" s="24"/>
      <c r="G437" s="33"/>
      <c r="H437" s="24"/>
    </row>
    <row r="438" customFormat="false" ht="15" hidden="false" customHeight="true" outlineLevel="0" collapsed="false">
      <c r="A438" s="38"/>
      <c r="B438" s="36" t="str">
        <f aca="false">IF(A438="","","R-"&amp;TEXT(ROW()-4,"0000"))</f>
        <v/>
      </c>
      <c r="C438" s="24"/>
      <c r="D438" s="37" t="str">
        <f aca="false">IF(C438="","",IFERROR(INDEX(Members!$B$5:$B$304,MATCH(C438,Members!$A$5:$A$304,0)),"Unknown flat"))</f>
        <v/>
      </c>
      <c r="E438" s="34"/>
      <c r="F438" s="24"/>
      <c r="G438" s="33"/>
      <c r="H438" s="24"/>
    </row>
    <row r="439" customFormat="false" ht="15" hidden="false" customHeight="true" outlineLevel="0" collapsed="false">
      <c r="A439" s="38"/>
      <c r="B439" s="36" t="str">
        <f aca="false">IF(A439="","","R-"&amp;TEXT(ROW()-4,"0000"))</f>
        <v/>
      </c>
      <c r="C439" s="24"/>
      <c r="D439" s="37" t="str">
        <f aca="false">IF(C439="","",IFERROR(INDEX(Members!$B$5:$B$304,MATCH(C439,Members!$A$5:$A$304,0)),"Unknown flat"))</f>
        <v/>
      </c>
      <c r="E439" s="34"/>
      <c r="F439" s="24"/>
      <c r="G439" s="33"/>
      <c r="H439" s="24"/>
    </row>
    <row r="440" customFormat="false" ht="15" hidden="false" customHeight="true" outlineLevel="0" collapsed="false">
      <c r="A440" s="38"/>
      <c r="B440" s="36" t="str">
        <f aca="false">IF(A440="","","R-"&amp;TEXT(ROW()-4,"0000"))</f>
        <v/>
      </c>
      <c r="C440" s="24"/>
      <c r="D440" s="37" t="str">
        <f aca="false">IF(C440="","",IFERROR(INDEX(Members!$B$5:$B$304,MATCH(C440,Members!$A$5:$A$304,0)),"Unknown flat"))</f>
        <v/>
      </c>
      <c r="E440" s="34"/>
      <c r="F440" s="24"/>
      <c r="G440" s="33"/>
      <c r="H440" s="24"/>
    </row>
    <row r="441" customFormat="false" ht="15" hidden="false" customHeight="true" outlineLevel="0" collapsed="false">
      <c r="A441" s="38"/>
      <c r="B441" s="36" t="str">
        <f aca="false">IF(A441="","","R-"&amp;TEXT(ROW()-4,"0000"))</f>
        <v/>
      </c>
      <c r="C441" s="24"/>
      <c r="D441" s="37" t="str">
        <f aca="false">IF(C441="","",IFERROR(INDEX(Members!$B$5:$B$304,MATCH(C441,Members!$A$5:$A$304,0)),"Unknown flat"))</f>
        <v/>
      </c>
      <c r="E441" s="34"/>
      <c r="F441" s="24"/>
      <c r="G441" s="33"/>
      <c r="H441" s="24"/>
    </row>
    <row r="442" customFormat="false" ht="15" hidden="false" customHeight="true" outlineLevel="0" collapsed="false">
      <c r="A442" s="38"/>
      <c r="B442" s="36" t="str">
        <f aca="false">IF(A442="","","R-"&amp;TEXT(ROW()-4,"0000"))</f>
        <v/>
      </c>
      <c r="C442" s="24"/>
      <c r="D442" s="37" t="str">
        <f aca="false">IF(C442="","",IFERROR(INDEX(Members!$B$5:$B$304,MATCH(C442,Members!$A$5:$A$304,0)),"Unknown flat"))</f>
        <v/>
      </c>
      <c r="E442" s="34"/>
      <c r="F442" s="24"/>
      <c r="G442" s="33"/>
      <c r="H442" s="24"/>
    </row>
    <row r="443" customFormat="false" ht="15" hidden="false" customHeight="true" outlineLevel="0" collapsed="false">
      <c r="A443" s="38"/>
      <c r="B443" s="36" t="str">
        <f aca="false">IF(A443="","","R-"&amp;TEXT(ROW()-4,"0000"))</f>
        <v/>
      </c>
      <c r="C443" s="24"/>
      <c r="D443" s="37" t="str">
        <f aca="false">IF(C443="","",IFERROR(INDEX(Members!$B$5:$B$304,MATCH(C443,Members!$A$5:$A$304,0)),"Unknown flat"))</f>
        <v/>
      </c>
      <c r="E443" s="34"/>
      <c r="F443" s="24"/>
      <c r="G443" s="33"/>
      <c r="H443" s="24"/>
    </row>
    <row r="444" customFormat="false" ht="15" hidden="false" customHeight="true" outlineLevel="0" collapsed="false">
      <c r="A444" s="38"/>
      <c r="B444" s="36" t="str">
        <f aca="false">IF(A444="","","R-"&amp;TEXT(ROW()-4,"0000"))</f>
        <v/>
      </c>
      <c r="C444" s="24"/>
      <c r="D444" s="37" t="str">
        <f aca="false">IF(C444="","",IFERROR(INDEX(Members!$B$5:$B$304,MATCH(C444,Members!$A$5:$A$304,0)),"Unknown flat"))</f>
        <v/>
      </c>
      <c r="E444" s="34"/>
      <c r="F444" s="24"/>
      <c r="G444" s="33"/>
      <c r="H444" s="24"/>
    </row>
    <row r="445" customFormat="false" ht="15" hidden="false" customHeight="true" outlineLevel="0" collapsed="false">
      <c r="A445" s="38"/>
      <c r="B445" s="36" t="str">
        <f aca="false">IF(A445="","","R-"&amp;TEXT(ROW()-4,"0000"))</f>
        <v/>
      </c>
      <c r="C445" s="24"/>
      <c r="D445" s="37" t="str">
        <f aca="false">IF(C445="","",IFERROR(INDEX(Members!$B$5:$B$304,MATCH(C445,Members!$A$5:$A$304,0)),"Unknown flat"))</f>
        <v/>
      </c>
      <c r="E445" s="34"/>
      <c r="F445" s="24"/>
      <c r="G445" s="33"/>
      <c r="H445" s="24"/>
    </row>
    <row r="446" customFormat="false" ht="15" hidden="false" customHeight="true" outlineLevel="0" collapsed="false">
      <c r="A446" s="38"/>
      <c r="B446" s="36" t="str">
        <f aca="false">IF(A446="","","R-"&amp;TEXT(ROW()-4,"0000"))</f>
        <v/>
      </c>
      <c r="C446" s="24"/>
      <c r="D446" s="37" t="str">
        <f aca="false">IF(C446="","",IFERROR(INDEX(Members!$B$5:$B$304,MATCH(C446,Members!$A$5:$A$304,0)),"Unknown flat"))</f>
        <v/>
      </c>
      <c r="E446" s="34"/>
      <c r="F446" s="24"/>
      <c r="G446" s="33"/>
      <c r="H446" s="24"/>
    </row>
    <row r="447" customFormat="false" ht="15" hidden="false" customHeight="true" outlineLevel="0" collapsed="false">
      <c r="A447" s="38"/>
      <c r="B447" s="36" t="str">
        <f aca="false">IF(A447="","","R-"&amp;TEXT(ROW()-4,"0000"))</f>
        <v/>
      </c>
      <c r="C447" s="24"/>
      <c r="D447" s="37" t="str">
        <f aca="false">IF(C447="","",IFERROR(INDEX(Members!$B$5:$B$304,MATCH(C447,Members!$A$5:$A$304,0)),"Unknown flat"))</f>
        <v/>
      </c>
      <c r="E447" s="34"/>
      <c r="F447" s="24"/>
      <c r="G447" s="33"/>
      <c r="H447" s="24"/>
    </row>
    <row r="448" customFormat="false" ht="15" hidden="false" customHeight="true" outlineLevel="0" collapsed="false">
      <c r="A448" s="38"/>
      <c r="B448" s="36" t="str">
        <f aca="false">IF(A448="","","R-"&amp;TEXT(ROW()-4,"0000"))</f>
        <v/>
      </c>
      <c r="C448" s="24"/>
      <c r="D448" s="37" t="str">
        <f aca="false">IF(C448="","",IFERROR(INDEX(Members!$B$5:$B$304,MATCH(C448,Members!$A$5:$A$304,0)),"Unknown flat"))</f>
        <v/>
      </c>
      <c r="E448" s="34"/>
      <c r="F448" s="24"/>
      <c r="G448" s="33"/>
      <c r="H448" s="24"/>
    </row>
    <row r="449" customFormat="false" ht="15" hidden="false" customHeight="true" outlineLevel="0" collapsed="false">
      <c r="A449" s="38"/>
      <c r="B449" s="36" t="str">
        <f aca="false">IF(A449="","","R-"&amp;TEXT(ROW()-4,"0000"))</f>
        <v/>
      </c>
      <c r="C449" s="24"/>
      <c r="D449" s="37" t="str">
        <f aca="false">IF(C449="","",IFERROR(INDEX(Members!$B$5:$B$304,MATCH(C449,Members!$A$5:$A$304,0)),"Unknown flat"))</f>
        <v/>
      </c>
      <c r="E449" s="34"/>
      <c r="F449" s="24"/>
      <c r="G449" s="33"/>
      <c r="H449" s="24"/>
    </row>
    <row r="450" customFormat="false" ht="15" hidden="false" customHeight="true" outlineLevel="0" collapsed="false">
      <c r="A450" s="38"/>
      <c r="B450" s="36" t="str">
        <f aca="false">IF(A450="","","R-"&amp;TEXT(ROW()-4,"0000"))</f>
        <v/>
      </c>
      <c r="C450" s="24"/>
      <c r="D450" s="37" t="str">
        <f aca="false">IF(C450="","",IFERROR(INDEX(Members!$B$5:$B$304,MATCH(C450,Members!$A$5:$A$304,0)),"Unknown flat"))</f>
        <v/>
      </c>
      <c r="E450" s="34"/>
      <c r="F450" s="24"/>
      <c r="G450" s="33"/>
      <c r="H450" s="24"/>
    </row>
    <row r="451" customFormat="false" ht="15" hidden="false" customHeight="true" outlineLevel="0" collapsed="false">
      <c r="A451" s="38"/>
      <c r="B451" s="36" t="str">
        <f aca="false">IF(A451="","","R-"&amp;TEXT(ROW()-4,"0000"))</f>
        <v/>
      </c>
      <c r="C451" s="24"/>
      <c r="D451" s="37" t="str">
        <f aca="false">IF(C451="","",IFERROR(INDEX(Members!$B$5:$B$304,MATCH(C451,Members!$A$5:$A$304,0)),"Unknown flat"))</f>
        <v/>
      </c>
      <c r="E451" s="34"/>
      <c r="F451" s="24"/>
      <c r="G451" s="33"/>
      <c r="H451" s="24"/>
    </row>
    <row r="452" customFormat="false" ht="15" hidden="false" customHeight="true" outlineLevel="0" collapsed="false">
      <c r="A452" s="38"/>
      <c r="B452" s="36" t="str">
        <f aca="false">IF(A452="","","R-"&amp;TEXT(ROW()-4,"0000"))</f>
        <v/>
      </c>
      <c r="C452" s="24"/>
      <c r="D452" s="37" t="str">
        <f aca="false">IF(C452="","",IFERROR(INDEX(Members!$B$5:$B$304,MATCH(C452,Members!$A$5:$A$304,0)),"Unknown flat"))</f>
        <v/>
      </c>
      <c r="E452" s="34"/>
      <c r="F452" s="24"/>
      <c r="G452" s="33"/>
      <c r="H452" s="24"/>
    </row>
    <row r="453" customFormat="false" ht="15" hidden="false" customHeight="true" outlineLevel="0" collapsed="false">
      <c r="A453" s="38"/>
      <c r="B453" s="36" t="str">
        <f aca="false">IF(A453="","","R-"&amp;TEXT(ROW()-4,"0000"))</f>
        <v/>
      </c>
      <c r="C453" s="24"/>
      <c r="D453" s="37" t="str">
        <f aca="false">IF(C453="","",IFERROR(INDEX(Members!$B$5:$B$304,MATCH(C453,Members!$A$5:$A$304,0)),"Unknown flat"))</f>
        <v/>
      </c>
      <c r="E453" s="34"/>
      <c r="F453" s="24"/>
      <c r="G453" s="33"/>
      <c r="H453" s="24"/>
    </row>
    <row r="454" customFormat="false" ht="15" hidden="false" customHeight="true" outlineLevel="0" collapsed="false">
      <c r="A454" s="38"/>
      <c r="B454" s="36" t="str">
        <f aca="false">IF(A454="","","R-"&amp;TEXT(ROW()-4,"0000"))</f>
        <v/>
      </c>
      <c r="C454" s="24"/>
      <c r="D454" s="37" t="str">
        <f aca="false">IF(C454="","",IFERROR(INDEX(Members!$B$5:$B$304,MATCH(C454,Members!$A$5:$A$304,0)),"Unknown flat"))</f>
        <v/>
      </c>
      <c r="E454" s="34"/>
      <c r="F454" s="24"/>
      <c r="G454" s="33"/>
      <c r="H454" s="24"/>
    </row>
    <row r="455" customFormat="false" ht="15" hidden="false" customHeight="true" outlineLevel="0" collapsed="false">
      <c r="A455" s="38"/>
      <c r="B455" s="36" t="str">
        <f aca="false">IF(A455="","","R-"&amp;TEXT(ROW()-4,"0000"))</f>
        <v/>
      </c>
      <c r="C455" s="24"/>
      <c r="D455" s="37" t="str">
        <f aca="false">IF(C455="","",IFERROR(INDEX(Members!$B$5:$B$304,MATCH(C455,Members!$A$5:$A$304,0)),"Unknown flat"))</f>
        <v/>
      </c>
      <c r="E455" s="34"/>
      <c r="F455" s="24"/>
      <c r="G455" s="33"/>
      <c r="H455" s="24"/>
    </row>
    <row r="456" customFormat="false" ht="15" hidden="false" customHeight="true" outlineLevel="0" collapsed="false">
      <c r="A456" s="38"/>
      <c r="B456" s="36" t="str">
        <f aca="false">IF(A456="","","R-"&amp;TEXT(ROW()-4,"0000"))</f>
        <v/>
      </c>
      <c r="C456" s="24"/>
      <c r="D456" s="37" t="str">
        <f aca="false">IF(C456="","",IFERROR(INDEX(Members!$B$5:$B$304,MATCH(C456,Members!$A$5:$A$304,0)),"Unknown flat"))</f>
        <v/>
      </c>
      <c r="E456" s="34"/>
      <c r="F456" s="24"/>
      <c r="G456" s="33"/>
      <c r="H456" s="24"/>
    </row>
    <row r="457" customFormat="false" ht="15" hidden="false" customHeight="true" outlineLevel="0" collapsed="false">
      <c r="A457" s="38"/>
      <c r="B457" s="36" t="str">
        <f aca="false">IF(A457="","","R-"&amp;TEXT(ROW()-4,"0000"))</f>
        <v/>
      </c>
      <c r="C457" s="24"/>
      <c r="D457" s="37" t="str">
        <f aca="false">IF(C457="","",IFERROR(INDEX(Members!$B$5:$B$304,MATCH(C457,Members!$A$5:$A$304,0)),"Unknown flat"))</f>
        <v/>
      </c>
      <c r="E457" s="34"/>
      <c r="F457" s="24"/>
      <c r="G457" s="33"/>
      <c r="H457" s="24"/>
    </row>
    <row r="458" customFormat="false" ht="15" hidden="false" customHeight="true" outlineLevel="0" collapsed="false">
      <c r="A458" s="38"/>
      <c r="B458" s="36" t="str">
        <f aca="false">IF(A458="","","R-"&amp;TEXT(ROW()-4,"0000"))</f>
        <v/>
      </c>
      <c r="C458" s="24"/>
      <c r="D458" s="37" t="str">
        <f aca="false">IF(C458="","",IFERROR(INDEX(Members!$B$5:$B$304,MATCH(C458,Members!$A$5:$A$304,0)),"Unknown flat"))</f>
        <v/>
      </c>
      <c r="E458" s="34"/>
      <c r="F458" s="24"/>
      <c r="G458" s="33"/>
      <c r="H458" s="24"/>
    </row>
    <row r="459" customFormat="false" ht="15" hidden="false" customHeight="true" outlineLevel="0" collapsed="false">
      <c r="A459" s="38"/>
      <c r="B459" s="36" t="str">
        <f aca="false">IF(A459="","","R-"&amp;TEXT(ROW()-4,"0000"))</f>
        <v/>
      </c>
      <c r="C459" s="24"/>
      <c r="D459" s="37" t="str">
        <f aca="false">IF(C459="","",IFERROR(INDEX(Members!$B$5:$B$304,MATCH(C459,Members!$A$5:$A$304,0)),"Unknown flat"))</f>
        <v/>
      </c>
      <c r="E459" s="34"/>
      <c r="F459" s="24"/>
      <c r="G459" s="33"/>
      <c r="H459" s="24"/>
    </row>
    <row r="460" customFormat="false" ht="15" hidden="false" customHeight="true" outlineLevel="0" collapsed="false">
      <c r="A460" s="38"/>
      <c r="B460" s="36" t="str">
        <f aca="false">IF(A460="","","R-"&amp;TEXT(ROW()-4,"0000"))</f>
        <v/>
      </c>
      <c r="C460" s="24"/>
      <c r="D460" s="37" t="str">
        <f aca="false">IF(C460="","",IFERROR(INDEX(Members!$B$5:$B$304,MATCH(C460,Members!$A$5:$A$304,0)),"Unknown flat"))</f>
        <v/>
      </c>
      <c r="E460" s="34"/>
      <c r="F460" s="24"/>
      <c r="G460" s="33"/>
      <c r="H460" s="24"/>
    </row>
    <row r="461" customFormat="false" ht="15" hidden="false" customHeight="true" outlineLevel="0" collapsed="false">
      <c r="A461" s="38"/>
      <c r="B461" s="36" t="str">
        <f aca="false">IF(A461="","","R-"&amp;TEXT(ROW()-4,"0000"))</f>
        <v/>
      </c>
      <c r="C461" s="24"/>
      <c r="D461" s="37" t="str">
        <f aca="false">IF(C461="","",IFERROR(INDEX(Members!$B$5:$B$304,MATCH(C461,Members!$A$5:$A$304,0)),"Unknown flat"))</f>
        <v/>
      </c>
      <c r="E461" s="34"/>
      <c r="F461" s="24"/>
      <c r="G461" s="33"/>
      <c r="H461" s="24"/>
    </row>
    <row r="462" customFormat="false" ht="15" hidden="false" customHeight="true" outlineLevel="0" collapsed="false">
      <c r="A462" s="38"/>
      <c r="B462" s="36" t="str">
        <f aca="false">IF(A462="","","R-"&amp;TEXT(ROW()-4,"0000"))</f>
        <v/>
      </c>
      <c r="C462" s="24"/>
      <c r="D462" s="37" t="str">
        <f aca="false">IF(C462="","",IFERROR(INDEX(Members!$B$5:$B$304,MATCH(C462,Members!$A$5:$A$304,0)),"Unknown flat"))</f>
        <v/>
      </c>
      <c r="E462" s="34"/>
      <c r="F462" s="24"/>
      <c r="G462" s="33"/>
      <c r="H462" s="24"/>
    </row>
    <row r="463" customFormat="false" ht="15" hidden="false" customHeight="true" outlineLevel="0" collapsed="false">
      <c r="A463" s="38"/>
      <c r="B463" s="36" t="str">
        <f aca="false">IF(A463="","","R-"&amp;TEXT(ROW()-4,"0000"))</f>
        <v/>
      </c>
      <c r="C463" s="24"/>
      <c r="D463" s="37" t="str">
        <f aca="false">IF(C463="","",IFERROR(INDEX(Members!$B$5:$B$304,MATCH(C463,Members!$A$5:$A$304,0)),"Unknown flat"))</f>
        <v/>
      </c>
      <c r="E463" s="34"/>
      <c r="F463" s="24"/>
      <c r="G463" s="33"/>
      <c r="H463" s="24"/>
    </row>
    <row r="464" customFormat="false" ht="15" hidden="false" customHeight="true" outlineLevel="0" collapsed="false">
      <c r="A464" s="38"/>
      <c r="B464" s="36" t="str">
        <f aca="false">IF(A464="","","R-"&amp;TEXT(ROW()-4,"0000"))</f>
        <v/>
      </c>
      <c r="C464" s="24"/>
      <c r="D464" s="37" t="str">
        <f aca="false">IF(C464="","",IFERROR(INDEX(Members!$B$5:$B$304,MATCH(C464,Members!$A$5:$A$304,0)),"Unknown flat"))</f>
        <v/>
      </c>
      <c r="E464" s="34"/>
      <c r="F464" s="24"/>
      <c r="G464" s="33"/>
      <c r="H464" s="24"/>
    </row>
    <row r="465" customFormat="false" ht="15" hidden="false" customHeight="true" outlineLevel="0" collapsed="false">
      <c r="A465" s="38"/>
      <c r="B465" s="36" t="str">
        <f aca="false">IF(A465="","","R-"&amp;TEXT(ROW()-4,"0000"))</f>
        <v/>
      </c>
      <c r="C465" s="24"/>
      <c r="D465" s="37" t="str">
        <f aca="false">IF(C465="","",IFERROR(INDEX(Members!$B$5:$B$304,MATCH(C465,Members!$A$5:$A$304,0)),"Unknown flat"))</f>
        <v/>
      </c>
      <c r="E465" s="34"/>
      <c r="F465" s="24"/>
      <c r="G465" s="33"/>
      <c r="H465" s="24"/>
    </row>
    <row r="466" customFormat="false" ht="15" hidden="false" customHeight="true" outlineLevel="0" collapsed="false">
      <c r="A466" s="38"/>
      <c r="B466" s="36" t="str">
        <f aca="false">IF(A466="","","R-"&amp;TEXT(ROW()-4,"0000"))</f>
        <v/>
      </c>
      <c r="C466" s="24"/>
      <c r="D466" s="37" t="str">
        <f aca="false">IF(C466="","",IFERROR(INDEX(Members!$B$5:$B$304,MATCH(C466,Members!$A$5:$A$304,0)),"Unknown flat"))</f>
        <v/>
      </c>
      <c r="E466" s="34"/>
      <c r="F466" s="24"/>
      <c r="G466" s="33"/>
      <c r="H466" s="24"/>
    </row>
    <row r="467" customFormat="false" ht="15" hidden="false" customHeight="true" outlineLevel="0" collapsed="false">
      <c r="A467" s="38"/>
      <c r="B467" s="36" t="str">
        <f aca="false">IF(A467="","","R-"&amp;TEXT(ROW()-4,"0000"))</f>
        <v/>
      </c>
      <c r="C467" s="24"/>
      <c r="D467" s="37" t="str">
        <f aca="false">IF(C467="","",IFERROR(INDEX(Members!$B$5:$B$304,MATCH(C467,Members!$A$5:$A$304,0)),"Unknown flat"))</f>
        <v/>
      </c>
      <c r="E467" s="34"/>
      <c r="F467" s="24"/>
      <c r="G467" s="33"/>
      <c r="H467" s="24"/>
    </row>
    <row r="468" customFormat="false" ht="15" hidden="false" customHeight="true" outlineLevel="0" collapsed="false">
      <c r="A468" s="38"/>
      <c r="B468" s="36" t="str">
        <f aca="false">IF(A468="","","R-"&amp;TEXT(ROW()-4,"0000"))</f>
        <v/>
      </c>
      <c r="C468" s="24"/>
      <c r="D468" s="37" t="str">
        <f aca="false">IF(C468="","",IFERROR(INDEX(Members!$B$5:$B$304,MATCH(C468,Members!$A$5:$A$304,0)),"Unknown flat"))</f>
        <v/>
      </c>
      <c r="E468" s="34"/>
      <c r="F468" s="24"/>
      <c r="G468" s="33"/>
      <c r="H468" s="24"/>
    </row>
    <row r="469" customFormat="false" ht="15" hidden="false" customHeight="true" outlineLevel="0" collapsed="false">
      <c r="A469" s="38"/>
      <c r="B469" s="36" t="str">
        <f aca="false">IF(A469="","","R-"&amp;TEXT(ROW()-4,"0000"))</f>
        <v/>
      </c>
      <c r="C469" s="24"/>
      <c r="D469" s="37" t="str">
        <f aca="false">IF(C469="","",IFERROR(INDEX(Members!$B$5:$B$304,MATCH(C469,Members!$A$5:$A$304,0)),"Unknown flat"))</f>
        <v/>
      </c>
      <c r="E469" s="34"/>
      <c r="F469" s="24"/>
      <c r="G469" s="33"/>
      <c r="H469" s="24"/>
    </row>
    <row r="470" customFormat="false" ht="15" hidden="false" customHeight="true" outlineLevel="0" collapsed="false">
      <c r="A470" s="38"/>
      <c r="B470" s="36" t="str">
        <f aca="false">IF(A470="","","R-"&amp;TEXT(ROW()-4,"0000"))</f>
        <v/>
      </c>
      <c r="C470" s="24"/>
      <c r="D470" s="37" t="str">
        <f aca="false">IF(C470="","",IFERROR(INDEX(Members!$B$5:$B$304,MATCH(C470,Members!$A$5:$A$304,0)),"Unknown flat"))</f>
        <v/>
      </c>
      <c r="E470" s="34"/>
      <c r="F470" s="24"/>
      <c r="G470" s="33"/>
      <c r="H470" s="24"/>
    </row>
    <row r="471" customFormat="false" ht="15" hidden="false" customHeight="true" outlineLevel="0" collapsed="false">
      <c r="A471" s="38"/>
      <c r="B471" s="36" t="str">
        <f aca="false">IF(A471="","","R-"&amp;TEXT(ROW()-4,"0000"))</f>
        <v/>
      </c>
      <c r="C471" s="24"/>
      <c r="D471" s="37" t="str">
        <f aca="false">IF(C471="","",IFERROR(INDEX(Members!$B$5:$B$304,MATCH(C471,Members!$A$5:$A$304,0)),"Unknown flat"))</f>
        <v/>
      </c>
      <c r="E471" s="34"/>
      <c r="F471" s="24"/>
      <c r="G471" s="33"/>
      <c r="H471" s="24"/>
    </row>
    <row r="472" customFormat="false" ht="15" hidden="false" customHeight="true" outlineLevel="0" collapsed="false">
      <c r="A472" s="38"/>
      <c r="B472" s="36" t="str">
        <f aca="false">IF(A472="","","R-"&amp;TEXT(ROW()-4,"0000"))</f>
        <v/>
      </c>
      <c r="C472" s="24"/>
      <c r="D472" s="37" t="str">
        <f aca="false">IF(C472="","",IFERROR(INDEX(Members!$B$5:$B$304,MATCH(C472,Members!$A$5:$A$304,0)),"Unknown flat"))</f>
        <v/>
      </c>
      <c r="E472" s="34"/>
      <c r="F472" s="24"/>
      <c r="G472" s="33"/>
      <c r="H472" s="24"/>
    </row>
    <row r="473" customFormat="false" ht="15" hidden="false" customHeight="true" outlineLevel="0" collapsed="false">
      <c r="A473" s="38"/>
      <c r="B473" s="36" t="str">
        <f aca="false">IF(A473="","","R-"&amp;TEXT(ROW()-4,"0000"))</f>
        <v/>
      </c>
      <c r="C473" s="24"/>
      <c r="D473" s="37" t="str">
        <f aca="false">IF(C473="","",IFERROR(INDEX(Members!$B$5:$B$304,MATCH(C473,Members!$A$5:$A$304,0)),"Unknown flat"))</f>
        <v/>
      </c>
      <c r="E473" s="34"/>
      <c r="F473" s="24"/>
      <c r="G473" s="33"/>
      <c r="H473" s="24"/>
    </row>
    <row r="474" customFormat="false" ht="15" hidden="false" customHeight="true" outlineLevel="0" collapsed="false">
      <c r="A474" s="38"/>
      <c r="B474" s="36" t="str">
        <f aca="false">IF(A474="","","R-"&amp;TEXT(ROW()-4,"0000"))</f>
        <v/>
      </c>
      <c r="C474" s="24"/>
      <c r="D474" s="37" t="str">
        <f aca="false">IF(C474="","",IFERROR(INDEX(Members!$B$5:$B$304,MATCH(C474,Members!$A$5:$A$304,0)),"Unknown flat"))</f>
        <v/>
      </c>
      <c r="E474" s="34"/>
      <c r="F474" s="24"/>
      <c r="G474" s="33"/>
      <c r="H474" s="24"/>
    </row>
    <row r="475" customFormat="false" ht="15" hidden="false" customHeight="true" outlineLevel="0" collapsed="false">
      <c r="A475" s="38"/>
      <c r="B475" s="36" t="str">
        <f aca="false">IF(A475="","","R-"&amp;TEXT(ROW()-4,"0000"))</f>
        <v/>
      </c>
      <c r="C475" s="24"/>
      <c r="D475" s="37" t="str">
        <f aca="false">IF(C475="","",IFERROR(INDEX(Members!$B$5:$B$304,MATCH(C475,Members!$A$5:$A$304,0)),"Unknown flat"))</f>
        <v/>
      </c>
      <c r="E475" s="34"/>
      <c r="F475" s="24"/>
      <c r="G475" s="33"/>
      <c r="H475" s="24"/>
    </row>
    <row r="476" customFormat="false" ht="15" hidden="false" customHeight="true" outlineLevel="0" collapsed="false">
      <c r="A476" s="38"/>
      <c r="B476" s="36" t="str">
        <f aca="false">IF(A476="","","R-"&amp;TEXT(ROW()-4,"0000"))</f>
        <v/>
      </c>
      <c r="C476" s="24"/>
      <c r="D476" s="37" t="str">
        <f aca="false">IF(C476="","",IFERROR(INDEX(Members!$B$5:$B$304,MATCH(C476,Members!$A$5:$A$304,0)),"Unknown flat"))</f>
        <v/>
      </c>
      <c r="E476" s="34"/>
      <c r="F476" s="24"/>
      <c r="G476" s="33"/>
      <c r="H476" s="24"/>
    </row>
    <row r="477" customFormat="false" ht="15" hidden="false" customHeight="true" outlineLevel="0" collapsed="false">
      <c r="A477" s="38"/>
      <c r="B477" s="36" t="str">
        <f aca="false">IF(A477="","","R-"&amp;TEXT(ROW()-4,"0000"))</f>
        <v/>
      </c>
      <c r="C477" s="24"/>
      <c r="D477" s="37" t="str">
        <f aca="false">IF(C477="","",IFERROR(INDEX(Members!$B$5:$B$304,MATCH(C477,Members!$A$5:$A$304,0)),"Unknown flat"))</f>
        <v/>
      </c>
      <c r="E477" s="34"/>
      <c r="F477" s="24"/>
      <c r="G477" s="33"/>
      <c r="H477" s="24"/>
    </row>
    <row r="478" customFormat="false" ht="15" hidden="false" customHeight="true" outlineLevel="0" collapsed="false">
      <c r="A478" s="38"/>
      <c r="B478" s="36" t="str">
        <f aca="false">IF(A478="","","R-"&amp;TEXT(ROW()-4,"0000"))</f>
        <v/>
      </c>
      <c r="C478" s="24"/>
      <c r="D478" s="37" t="str">
        <f aca="false">IF(C478="","",IFERROR(INDEX(Members!$B$5:$B$304,MATCH(C478,Members!$A$5:$A$304,0)),"Unknown flat"))</f>
        <v/>
      </c>
      <c r="E478" s="34"/>
      <c r="F478" s="24"/>
      <c r="G478" s="33"/>
      <c r="H478" s="24"/>
    </row>
    <row r="479" customFormat="false" ht="15" hidden="false" customHeight="true" outlineLevel="0" collapsed="false">
      <c r="A479" s="38"/>
      <c r="B479" s="36" t="str">
        <f aca="false">IF(A479="","","R-"&amp;TEXT(ROW()-4,"0000"))</f>
        <v/>
      </c>
      <c r="C479" s="24"/>
      <c r="D479" s="37" t="str">
        <f aca="false">IF(C479="","",IFERROR(INDEX(Members!$B$5:$B$304,MATCH(C479,Members!$A$5:$A$304,0)),"Unknown flat"))</f>
        <v/>
      </c>
      <c r="E479" s="34"/>
      <c r="F479" s="24"/>
      <c r="G479" s="33"/>
      <c r="H479" s="24"/>
    </row>
    <row r="480" customFormat="false" ht="15" hidden="false" customHeight="true" outlineLevel="0" collapsed="false">
      <c r="A480" s="38"/>
      <c r="B480" s="36" t="str">
        <f aca="false">IF(A480="","","R-"&amp;TEXT(ROW()-4,"0000"))</f>
        <v/>
      </c>
      <c r="C480" s="24"/>
      <c r="D480" s="37" t="str">
        <f aca="false">IF(C480="","",IFERROR(INDEX(Members!$B$5:$B$304,MATCH(C480,Members!$A$5:$A$304,0)),"Unknown flat"))</f>
        <v/>
      </c>
      <c r="E480" s="34"/>
      <c r="F480" s="24"/>
      <c r="G480" s="33"/>
      <c r="H480" s="24"/>
    </row>
    <row r="481" customFormat="false" ht="15" hidden="false" customHeight="true" outlineLevel="0" collapsed="false">
      <c r="A481" s="38"/>
      <c r="B481" s="36" t="str">
        <f aca="false">IF(A481="","","R-"&amp;TEXT(ROW()-4,"0000"))</f>
        <v/>
      </c>
      <c r="C481" s="24"/>
      <c r="D481" s="37" t="str">
        <f aca="false">IF(C481="","",IFERROR(INDEX(Members!$B$5:$B$304,MATCH(C481,Members!$A$5:$A$304,0)),"Unknown flat"))</f>
        <v/>
      </c>
      <c r="E481" s="34"/>
      <c r="F481" s="24"/>
      <c r="G481" s="33"/>
      <c r="H481" s="24"/>
    </row>
    <row r="482" customFormat="false" ht="15" hidden="false" customHeight="true" outlineLevel="0" collapsed="false">
      <c r="A482" s="38"/>
      <c r="B482" s="36" t="str">
        <f aca="false">IF(A482="","","R-"&amp;TEXT(ROW()-4,"0000"))</f>
        <v/>
      </c>
      <c r="C482" s="24"/>
      <c r="D482" s="37" t="str">
        <f aca="false">IF(C482="","",IFERROR(INDEX(Members!$B$5:$B$304,MATCH(C482,Members!$A$5:$A$304,0)),"Unknown flat"))</f>
        <v/>
      </c>
      <c r="E482" s="34"/>
      <c r="F482" s="24"/>
      <c r="G482" s="33"/>
      <c r="H482" s="24"/>
    </row>
    <row r="483" customFormat="false" ht="15" hidden="false" customHeight="true" outlineLevel="0" collapsed="false">
      <c r="A483" s="38"/>
      <c r="B483" s="36" t="str">
        <f aca="false">IF(A483="","","R-"&amp;TEXT(ROW()-4,"0000"))</f>
        <v/>
      </c>
      <c r="C483" s="24"/>
      <c r="D483" s="37" t="str">
        <f aca="false">IF(C483="","",IFERROR(INDEX(Members!$B$5:$B$304,MATCH(C483,Members!$A$5:$A$304,0)),"Unknown flat"))</f>
        <v/>
      </c>
      <c r="E483" s="34"/>
      <c r="F483" s="24"/>
      <c r="G483" s="33"/>
      <c r="H483" s="24"/>
    </row>
    <row r="484" customFormat="false" ht="15" hidden="false" customHeight="true" outlineLevel="0" collapsed="false">
      <c r="A484" s="38"/>
      <c r="B484" s="36" t="str">
        <f aca="false">IF(A484="","","R-"&amp;TEXT(ROW()-4,"0000"))</f>
        <v/>
      </c>
      <c r="C484" s="24"/>
      <c r="D484" s="37" t="str">
        <f aca="false">IF(C484="","",IFERROR(INDEX(Members!$B$5:$B$304,MATCH(C484,Members!$A$5:$A$304,0)),"Unknown flat"))</f>
        <v/>
      </c>
      <c r="E484" s="34"/>
      <c r="F484" s="24"/>
      <c r="G484" s="33"/>
      <c r="H484" s="24"/>
    </row>
    <row r="485" customFormat="false" ht="15" hidden="false" customHeight="true" outlineLevel="0" collapsed="false">
      <c r="A485" s="38"/>
      <c r="B485" s="36" t="str">
        <f aca="false">IF(A485="","","R-"&amp;TEXT(ROW()-4,"0000"))</f>
        <v/>
      </c>
      <c r="C485" s="24"/>
      <c r="D485" s="37" t="str">
        <f aca="false">IF(C485="","",IFERROR(INDEX(Members!$B$5:$B$304,MATCH(C485,Members!$A$5:$A$304,0)),"Unknown flat"))</f>
        <v/>
      </c>
      <c r="E485" s="34"/>
      <c r="F485" s="24"/>
      <c r="G485" s="33"/>
      <c r="H485" s="24"/>
    </row>
    <row r="486" customFormat="false" ht="15" hidden="false" customHeight="true" outlineLevel="0" collapsed="false">
      <c r="A486" s="38"/>
      <c r="B486" s="36" t="str">
        <f aca="false">IF(A486="","","R-"&amp;TEXT(ROW()-4,"0000"))</f>
        <v/>
      </c>
      <c r="C486" s="24"/>
      <c r="D486" s="37" t="str">
        <f aca="false">IF(C486="","",IFERROR(INDEX(Members!$B$5:$B$304,MATCH(C486,Members!$A$5:$A$304,0)),"Unknown flat"))</f>
        <v/>
      </c>
      <c r="E486" s="34"/>
      <c r="F486" s="24"/>
      <c r="G486" s="33"/>
      <c r="H486" s="24"/>
    </row>
    <row r="487" customFormat="false" ht="15" hidden="false" customHeight="true" outlineLevel="0" collapsed="false">
      <c r="A487" s="38"/>
      <c r="B487" s="36" t="str">
        <f aca="false">IF(A487="","","R-"&amp;TEXT(ROW()-4,"0000"))</f>
        <v/>
      </c>
      <c r="C487" s="24"/>
      <c r="D487" s="37" t="str">
        <f aca="false">IF(C487="","",IFERROR(INDEX(Members!$B$5:$B$304,MATCH(C487,Members!$A$5:$A$304,0)),"Unknown flat"))</f>
        <v/>
      </c>
      <c r="E487" s="34"/>
      <c r="F487" s="24"/>
      <c r="G487" s="33"/>
      <c r="H487" s="24"/>
    </row>
    <row r="488" customFormat="false" ht="15" hidden="false" customHeight="true" outlineLevel="0" collapsed="false">
      <c r="A488" s="38"/>
      <c r="B488" s="36" t="str">
        <f aca="false">IF(A488="","","R-"&amp;TEXT(ROW()-4,"0000"))</f>
        <v/>
      </c>
      <c r="C488" s="24"/>
      <c r="D488" s="37" t="str">
        <f aca="false">IF(C488="","",IFERROR(INDEX(Members!$B$5:$B$304,MATCH(C488,Members!$A$5:$A$304,0)),"Unknown flat"))</f>
        <v/>
      </c>
      <c r="E488" s="34"/>
      <c r="F488" s="24"/>
      <c r="G488" s="33"/>
      <c r="H488" s="24"/>
    </row>
    <row r="489" customFormat="false" ht="15" hidden="false" customHeight="true" outlineLevel="0" collapsed="false">
      <c r="A489" s="38"/>
      <c r="B489" s="36" t="str">
        <f aca="false">IF(A489="","","R-"&amp;TEXT(ROW()-4,"0000"))</f>
        <v/>
      </c>
      <c r="C489" s="24"/>
      <c r="D489" s="37" t="str">
        <f aca="false">IF(C489="","",IFERROR(INDEX(Members!$B$5:$B$304,MATCH(C489,Members!$A$5:$A$304,0)),"Unknown flat"))</f>
        <v/>
      </c>
      <c r="E489" s="34"/>
      <c r="F489" s="24"/>
      <c r="G489" s="33"/>
      <c r="H489" s="24"/>
    </row>
    <row r="490" customFormat="false" ht="15" hidden="false" customHeight="true" outlineLevel="0" collapsed="false">
      <c r="A490" s="38"/>
      <c r="B490" s="36" t="str">
        <f aca="false">IF(A490="","","R-"&amp;TEXT(ROW()-4,"0000"))</f>
        <v/>
      </c>
      <c r="C490" s="24"/>
      <c r="D490" s="37" t="str">
        <f aca="false">IF(C490="","",IFERROR(INDEX(Members!$B$5:$B$304,MATCH(C490,Members!$A$5:$A$304,0)),"Unknown flat"))</f>
        <v/>
      </c>
      <c r="E490" s="34"/>
      <c r="F490" s="24"/>
      <c r="G490" s="33"/>
      <c r="H490" s="24"/>
    </row>
    <row r="491" customFormat="false" ht="15" hidden="false" customHeight="true" outlineLevel="0" collapsed="false">
      <c r="A491" s="38"/>
      <c r="B491" s="36" t="str">
        <f aca="false">IF(A491="","","R-"&amp;TEXT(ROW()-4,"0000"))</f>
        <v/>
      </c>
      <c r="C491" s="24"/>
      <c r="D491" s="37" t="str">
        <f aca="false">IF(C491="","",IFERROR(INDEX(Members!$B$5:$B$304,MATCH(C491,Members!$A$5:$A$304,0)),"Unknown flat"))</f>
        <v/>
      </c>
      <c r="E491" s="34"/>
      <c r="F491" s="24"/>
      <c r="G491" s="33"/>
      <c r="H491" s="24"/>
    </row>
    <row r="492" customFormat="false" ht="15" hidden="false" customHeight="true" outlineLevel="0" collapsed="false">
      <c r="A492" s="38"/>
      <c r="B492" s="36" t="str">
        <f aca="false">IF(A492="","","R-"&amp;TEXT(ROW()-4,"0000"))</f>
        <v/>
      </c>
      <c r="C492" s="24"/>
      <c r="D492" s="37" t="str">
        <f aca="false">IF(C492="","",IFERROR(INDEX(Members!$B$5:$B$304,MATCH(C492,Members!$A$5:$A$304,0)),"Unknown flat"))</f>
        <v/>
      </c>
      <c r="E492" s="34"/>
      <c r="F492" s="24"/>
      <c r="G492" s="33"/>
      <c r="H492" s="24"/>
    </row>
    <row r="493" customFormat="false" ht="15" hidden="false" customHeight="true" outlineLevel="0" collapsed="false">
      <c r="A493" s="38"/>
      <c r="B493" s="36" t="str">
        <f aca="false">IF(A493="","","R-"&amp;TEXT(ROW()-4,"0000"))</f>
        <v/>
      </c>
      <c r="C493" s="24"/>
      <c r="D493" s="37" t="str">
        <f aca="false">IF(C493="","",IFERROR(INDEX(Members!$B$5:$B$304,MATCH(C493,Members!$A$5:$A$304,0)),"Unknown flat"))</f>
        <v/>
      </c>
      <c r="E493" s="34"/>
      <c r="F493" s="24"/>
      <c r="G493" s="33"/>
      <c r="H493" s="24"/>
    </row>
    <row r="494" customFormat="false" ht="15" hidden="false" customHeight="true" outlineLevel="0" collapsed="false">
      <c r="A494" s="38"/>
      <c r="B494" s="36" t="str">
        <f aca="false">IF(A494="","","R-"&amp;TEXT(ROW()-4,"0000"))</f>
        <v/>
      </c>
      <c r="C494" s="24"/>
      <c r="D494" s="37" t="str">
        <f aca="false">IF(C494="","",IFERROR(INDEX(Members!$B$5:$B$304,MATCH(C494,Members!$A$5:$A$304,0)),"Unknown flat"))</f>
        <v/>
      </c>
      <c r="E494" s="34"/>
      <c r="F494" s="24"/>
      <c r="G494" s="33"/>
      <c r="H494" s="24"/>
    </row>
    <row r="495" customFormat="false" ht="15" hidden="false" customHeight="true" outlineLevel="0" collapsed="false">
      <c r="A495" s="38"/>
      <c r="B495" s="36" t="str">
        <f aca="false">IF(A495="","","R-"&amp;TEXT(ROW()-4,"0000"))</f>
        <v/>
      </c>
      <c r="C495" s="24"/>
      <c r="D495" s="37" t="str">
        <f aca="false">IF(C495="","",IFERROR(INDEX(Members!$B$5:$B$304,MATCH(C495,Members!$A$5:$A$304,0)),"Unknown flat"))</f>
        <v/>
      </c>
      <c r="E495" s="34"/>
      <c r="F495" s="24"/>
      <c r="G495" s="33"/>
      <c r="H495" s="24"/>
    </row>
    <row r="496" customFormat="false" ht="15" hidden="false" customHeight="true" outlineLevel="0" collapsed="false">
      <c r="A496" s="38"/>
      <c r="B496" s="36" t="str">
        <f aca="false">IF(A496="","","R-"&amp;TEXT(ROW()-4,"0000"))</f>
        <v/>
      </c>
      <c r="C496" s="24"/>
      <c r="D496" s="37" t="str">
        <f aca="false">IF(C496="","",IFERROR(INDEX(Members!$B$5:$B$304,MATCH(C496,Members!$A$5:$A$304,0)),"Unknown flat"))</f>
        <v/>
      </c>
      <c r="E496" s="34"/>
      <c r="F496" s="24"/>
      <c r="G496" s="33"/>
      <c r="H496" s="24"/>
    </row>
    <row r="497" customFormat="false" ht="15" hidden="false" customHeight="true" outlineLevel="0" collapsed="false">
      <c r="A497" s="38"/>
      <c r="B497" s="36" t="str">
        <f aca="false">IF(A497="","","R-"&amp;TEXT(ROW()-4,"0000"))</f>
        <v/>
      </c>
      <c r="C497" s="24"/>
      <c r="D497" s="37" t="str">
        <f aca="false">IF(C497="","",IFERROR(INDEX(Members!$B$5:$B$304,MATCH(C497,Members!$A$5:$A$304,0)),"Unknown flat"))</f>
        <v/>
      </c>
      <c r="E497" s="34"/>
      <c r="F497" s="24"/>
      <c r="G497" s="33"/>
      <c r="H497" s="24"/>
    </row>
    <row r="498" customFormat="false" ht="15" hidden="false" customHeight="true" outlineLevel="0" collapsed="false">
      <c r="A498" s="38"/>
      <c r="B498" s="36" t="str">
        <f aca="false">IF(A498="","","R-"&amp;TEXT(ROW()-4,"0000"))</f>
        <v/>
      </c>
      <c r="C498" s="24"/>
      <c r="D498" s="37" t="str">
        <f aca="false">IF(C498="","",IFERROR(INDEX(Members!$B$5:$B$304,MATCH(C498,Members!$A$5:$A$304,0)),"Unknown flat"))</f>
        <v/>
      </c>
      <c r="E498" s="34"/>
      <c r="F498" s="24"/>
      <c r="G498" s="33"/>
      <c r="H498" s="24"/>
    </row>
    <row r="499" customFormat="false" ht="15" hidden="false" customHeight="true" outlineLevel="0" collapsed="false">
      <c r="A499" s="38"/>
      <c r="B499" s="36" t="str">
        <f aca="false">IF(A499="","","R-"&amp;TEXT(ROW()-4,"0000"))</f>
        <v/>
      </c>
      <c r="C499" s="24"/>
      <c r="D499" s="37" t="str">
        <f aca="false">IF(C499="","",IFERROR(INDEX(Members!$B$5:$B$304,MATCH(C499,Members!$A$5:$A$304,0)),"Unknown flat"))</f>
        <v/>
      </c>
      <c r="E499" s="34"/>
      <c r="F499" s="24"/>
      <c r="G499" s="33"/>
      <c r="H499" s="24"/>
    </row>
    <row r="500" customFormat="false" ht="15" hidden="false" customHeight="true" outlineLevel="0" collapsed="false">
      <c r="A500" s="38"/>
      <c r="B500" s="36" t="str">
        <f aca="false">IF(A500="","","R-"&amp;TEXT(ROW()-4,"0000"))</f>
        <v/>
      </c>
      <c r="C500" s="24"/>
      <c r="D500" s="37" t="str">
        <f aca="false">IF(C500="","",IFERROR(INDEX(Members!$B$5:$B$304,MATCH(C500,Members!$A$5:$A$304,0)),"Unknown flat"))</f>
        <v/>
      </c>
      <c r="E500" s="34"/>
      <c r="F500" s="24"/>
      <c r="G500" s="33"/>
      <c r="H500" s="24"/>
    </row>
    <row r="501" customFormat="false" ht="15" hidden="false" customHeight="true" outlineLevel="0" collapsed="false">
      <c r="A501" s="38"/>
      <c r="B501" s="36" t="str">
        <f aca="false">IF(A501="","","R-"&amp;TEXT(ROW()-4,"0000"))</f>
        <v/>
      </c>
      <c r="C501" s="24"/>
      <c r="D501" s="37" t="str">
        <f aca="false">IF(C501="","",IFERROR(INDEX(Members!$B$5:$B$304,MATCH(C501,Members!$A$5:$A$304,0)),"Unknown flat"))</f>
        <v/>
      </c>
      <c r="E501" s="34"/>
      <c r="F501" s="24"/>
      <c r="G501" s="33"/>
      <c r="H501" s="24"/>
    </row>
    <row r="502" customFormat="false" ht="15" hidden="false" customHeight="true" outlineLevel="0" collapsed="false">
      <c r="A502" s="38"/>
      <c r="B502" s="36" t="str">
        <f aca="false">IF(A502="","","R-"&amp;TEXT(ROW()-4,"0000"))</f>
        <v/>
      </c>
      <c r="C502" s="24"/>
      <c r="D502" s="37" t="str">
        <f aca="false">IF(C502="","",IFERROR(INDEX(Members!$B$5:$B$304,MATCH(C502,Members!$A$5:$A$304,0)),"Unknown flat"))</f>
        <v/>
      </c>
      <c r="E502" s="34"/>
      <c r="F502" s="24"/>
      <c r="G502" s="33"/>
      <c r="H502" s="24"/>
    </row>
    <row r="503" customFormat="false" ht="15" hidden="false" customHeight="true" outlineLevel="0" collapsed="false">
      <c r="A503" s="38"/>
      <c r="B503" s="36" t="str">
        <f aca="false">IF(A503="","","R-"&amp;TEXT(ROW()-4,"0000"))</f>
        <v/>
      </c>
      <c r="C503" s="24"/>
      <c r="D503" s="37" t="str">
        <f aca="false">IF(C503="","",IFERROR(INDEX(Members!$B$5:$B$304,MATCH(C503,Members!$A$5:$A$304,0)),"Unknown flat"))</f>
        <v/>
      </c>
      <c r="E503" s="34"/>
      <c r="F503" s="24"/>
      <c r="G503" s="33"/>
      <c r="H503" s="24"/>
    </row>
    <row r="504" customFormat="false" ht="15" hidden="false" customHeight="true" outlineLevel="0" collapsed="false">
      <c r="A504" s="38"/>
      <c r="B504" s="36" t="str">
        <f aca="false">IF(A504="","","R-"&amp;TEXT(ROW()-4,"0000"))</f>
        <v/>
      </c>
      <c r="C504" s="24"/>
      <c r="D504" s="37" t="str">
        <f aca="false">IF(C504="","",IFERROR(INDEX(Members!$B$5:$B$304,MATCH(C504,Members!$A$5:$A$304,0)),"Unknown flat"))</f>
        <v/>
      </c>
      <c r="E504" s="34"/>
      <c r="F504" s="24"/>
      <c r="G504" s="33"/>
      <c r="H504" s="24"/>
    </row>
    <row r="505" customFormat="false" ht="15" hidden="false" customHeight="true" outlineLevel="0" collapsed="false">
      <c r="A505" s="38"/>
      <c r="B505" s="36" t="str">
        <f aca="false">IF(A505="","","R-"&amp;TEXT(ROW()-4,"0000"))</f>
        <v/>
      </c>
      <c r="C505" s="24"/>
      <c r="D505" s="37" t="str">
        <f aca="false">IF(C505="","",IFERROR(INDEX(Members!$B$5:$B$304,MATCH(C505,Members!$A$5:$A$304,0)),"Unknown flat"))</f>
        <v/>
      </c>
      <c r="E505" s="34"/>
      <c r="F505" s="24"/>
      <c r="G505" s="33"/>
      <c r="H505" s="24"/>
    </row>
    <row r="506" customFormat="false" ht="15" hidden="false" customHeight="true" outlineLevel="0" collapsed="false">
      <c r="A506" s="38"/>
      <c r="B506" s="36" t="str">
        <f aca="false">IF(A506="","","R-"&amp;TEXT(ROW()-4,"0000"))</f>
        <v/>
      </c>
      <c r="C506" s="24"/>
      <c r="D506" s="37" t="str">
        <f aca="false">IF(C506="","",IFERROR(INDEX(Members!$B$5:$B$304,MATCH(C506,Members!$A$5:$A$304,0)),"Unknown flat"))</f>
        <v/>
      </c>
      <c r="E506" s="34"/>
      <c r="F506" s="24"/>
      <c r="G506" s="33"/>
      <c r="H506" s="24"/>
    </row>
    <row r="507" customFormat="false" ht="15" hidden="false" customHeight="true" outlineLevel="0" collapsed="false">
      <c r="A507" s="38"/>
      <c r="B507" s="36" t="str">
        <f aca="false">IF(A507="","","R-"&amp;TEXT(ROW()-4,"0000"))</f>
        <v/>
      </c>
      <c r="C507" s="24"/>
      <c r="D507" s="37" t="str">
        <f aca="false">IF(C507="","",IFERROR(INDEX(Members!$B$5:$B$304,MATCH(C507,Members!$A$5:$A$304,0)),"Unknown flat"))</f>
        <v/>
      </c>
      <c r="E507" s="34"/>
      <c r="F507" s="24"/>
      <c r="G507" s="33"/>
      <c r="H507" s="24"/>
    </row>
    <row r="508" customFormat="false" ht="15" hidden="false" customHeight="true" outlineLevel="0" collapsed="false">
      <c r="A508" s="38"/>
      <c r="B508" s="36" t="str">
        <f aca="false">IF(A508="","","R-"&amp;TEXT(ROW()-4,"0000"))</f>
        <v/>
      </c>
      <c r="C508" s="24"/>
      <c r="D508" s="37" t="str">
        <f aca="false">IF(C508="","",IFERROR(INDEX(Members!$B$5:$B$304,MATCH(C508,Members!$A$5:$A$304,0)),"Unknown flat"))</f>
        <v/>
      </c>
      <c r="E508" s="34"/>
      <c r="F508" s="24"/>
      <c r="G508" s="33"/>
      <c r="H508" s="24"/>
    </row>
    <row r="509" customFormat="false" ht="15" hidden="false" customHeight="true" outlineLevel="0" collapsed="false">
      <c r="A509" s="38"/>
      <c r="B509" s="36" t="str">
        <f aca="false">IF(A509="","","R-"&amp;TEXT(ROW()-4,"0000"))</f>
        <v/>
      </c>
      <c r="C509" s="24"/>
      <c r="D509" s="37" t="str">
        <f aca="false">IF(C509="","",IFERROR(INDEX(Members!$B$5:$B$304,MATCH(C509,Members!$A$5:$A$304,0)),"Unknown flat"))</f>
        <v/>
      </c>
      <c r="E509" s="34"/>
      <c r="F509" s="24"/>
      <c r="G509" s="33"/>
      <c r="H509" s="24"/>
    </row>
    <row r="510" customFormat="false" ht="15" hidden="false" customHeight="true" outlineLevel="0" collapsed="false">
      <c r="A510" s="38"/>
      <c r="B510" s="36" t="str">
        <f aca="false">IF(A510="","","R-"&amp;TEXT(ROW()-4,"0000"))</f>
        <v/>
      </c>
      <c r="C510" s="24"/>
      <c r="D510" s="37" t="str">
        <f aca="false">IF(C510="","",IFERROR(INDEX(Members!$B$5:$B$304,MATCH(C510,Members!$A$5:$A$304,0)),"Unknown flat"))</f>
        <v/>
      </c>
      <c r="E510" s="34"/>
      <c r="F510" s="24"/>
      <c r="G510" s="33"/>
      <c r="H510" s="24"/>
    </row>
    <row r="511" customFormat="false" ht="15" hidden="false" customHeight="true" outlineLevel="0" collapsed="false">
      <c r="A511" s="38"/>
      <c r="B511" s="36" t="str">
        <f aca="false">IF(A511="","","R-"&amp;TEXT(ROW()-4,"0000"))</f>
        <v/>
      </c>
      <c r="C511" s="24"/>
      <c r="D511" s="37" t="str">
        <f aca="false">IF(C511="","",IFERROR(INDEX(Members!$B$5:$B$304,MATCH(C511,Members!$A$5:$A$304,0)),"Unknown flat"))</f>
        <v/>
      </c>
      <c r="E511" s="34"/>
      <c r="F511" s="24"/>
      <c r="G511" s="33"/>
      <c r="H511" s="24"/>
    </row>
    <row r="512" customFormat="false" ht="15" hidden="false" customHeight="true" outlineLevel="0" collapsed="false">
      <c r="A512" s="38"/>
      <c r="B512" s="36" t="str">
        <f aca="false">IF(A512="","","R-"&amp;TEXT(ROW()-4,"0000"))</f>
        <v/>
      </c>
      <c r="C512" s="24"/>
      <c r="D512" s="37" t="str">
        <f aca="false">IF(C512="","",IFERROR(INDEX(Members!$B$5:$B$304,MATCH(C512,Members!$A$5:$A$304,0)),"Unknown flat"))</f>
        <v/>
      </c>
      <c r="E512" s="34"/>
      <c r="F512" s="24"/>
      <c r="G512" s="33"/>
      <c r="H512" s="24"/>
    </row>
    <row r="513" customFormat="false" ht="15" hidden="false" customHeight="true" outlineLevel="0" collapsed="false">
      <c r="A513" s="38"/>
      <c r="B513" s="36" t="str">
        <f aca="false">IF(A513="","","R-"&amp;TEXT(ROW()-4,"0000"))</f>
        <v/>
      </c>
      <c r="C513" s="24"/>
      <c r="D513" s="37" t="str">
        <f aca="false">IF(C513="","",IFERROR(INDEX(Members!$B$5:$B$304,MATCH(C513,Members!$A$5:$A$304,0)),"Unknown flat"))</f>
        <v/>
      </c>
      <c r="E513" s="34"/>
      <c r="F513" s="24"/>
      <c r="G513" s="33"/>
      <c r="H513" s="24"/>
    </row>
    <row r="514" customFormat="false" ht="15" hidden="false" customHeight="true" outlineLevel="0" collapsed="false">
      <c r="A514" s="38"/>
      <c r="B514" s="36" t="str">
        <f aca="false">IF(A514="","","R-"&amp;TEXT(ROW()-4,"0000"))</f>
        <v/>
      </c>
      <c r="C514" s="24"/>
      <c r="D514" s="37" t="str">
        <f aca="false">IF(C514="","",IFERROR(INDEX(Members!$B$5:$B$304,MATCH(C514,Members!$A$5:$A$304,0)),"Unknown flat"))</f>
        <v/>
      </c>
      <c r="E514" s="34"/>
      <c r="F514" s="24"/>
      <c r="G514" s="33"/>
      <c r="H514" s="24"/>
    </row>
    <row r="515" customFormat="false" ht="15" hidden="false" customHeight="true" outlineLevel="0" collapsed="false">
      <c r="A515" s="38"/>
      <c r="B515" s="36" t="str">
        <f aca="false">IF(A515="","","R-"&amp;TEXT(ROW()-4,"0000"))</f>
        <v/>
      </c>
      <c r="C515" s="24"/>
      <c r="D515" s="37" t="str">
        <f aca="false">IF(C515="","",IFERROR(INDEX(Members!$B$5:$B$304,MATCH(C515,Members!$A$5:$A$304,0)),"Unknown flat"))</f>
        <v/>
      </c>
      <c r="E515" s="34"/>
      <c r="F515" s="24"/>
      <c r="G515" s="33"/>
      <c r="H515" s="24"/>
    </row>
    <row r="516" customFormat="false" ht="15" hidden="false" customHeight="true" outlineLevel="0" collapsed="false">
      <c r="A516" s="38"/>
      <c r="B516" s="36" t="str">
        <f aca="false">IF(A516="","","R-"&amp;TEXT(ROW()-4,"0000"))</f>
        <v/>
      </c>
      <c r="C516" s="24"/>
      <c r="D516" s="37" t="str">
        <f aca="false">IF(C516="","",IFERROR(INDEX(Members!$B$5:$B$304,MATCH(C516,Members!$A$5:$A$304,0)),"Unknown flat"))</f>
        <v/>
      </c>
      <c r="E516" s="34"/>
      <c r="F516" s="24"/>
      <c r="G516" s="33"/>
      <c r="H516" s="24"/>
    </row>
    <row r="517" customFormat="false" ht="15" hidden="false" customHeight="true" outlineLevel="0" collapsed="false">
      <c r="A517" s="38"/>
      <c r="B517" s="36" t="str">
        <f aca="false">IF(A517="","","R-"&amp;TEXT(ROW()-4,"0000"))</f>
        <v/>
      </c>
      <c r="C517" s="24"/>
      <c r="D517" s="37" t="str">
        <f aca="false">IF(C517="","",IFERROR(INDEX(Members!$B$5:$B$304,MATCH(C517,Members!$A$5:$A$304,0)),"Unknown flat"))</f>
        <v/>
      </c>
      <c r="E517" s="34"/>
      <c r="F517" s="24"/>
      <c r="G517" s="33"/>
      <c r="H517" s="24"/>
    </row>
    <row r="518" customFormat="false" ht="15" hidden="false" customHeight="true" outlineLevel="0" collapsed="false">
      <c r="A518" s="38"/>
      <c r="B518" s="36" t="str">
        <f aca="false">IF(A518="","","R-"&amp;TEXT(ROW()-4,"0000"))</f>
        <v/>
      </c>
      <c r="C518" s="24"/>
      <c r="D518" s="37" t="str">
        <f aca="false">IF(C518="","",IFERROR(INDEX(Members!$B$5:$B$304,MATCH(C518,Members!$A$5:$A$304,0)),"Unknown flat"))</f>
        <v/>
      </c>
      <c r="E518" s="34"/>
      <c r="F518" s="24"/>
      <c r="G518" s="33"/>
      <c r="H518" s="24"/>
    </row>
    <row r="519" customFormat="false" ht="15" hidden="false" customHeight="true" outlineLevel="0" collapsed="false">
      <c r="A519" s="38"/>
      <c r="B519" s="36" t="str">
        <f aca="false">IF(A519="","","R-"&amp;TEXT(ROW()-4,"0000"))</f>
        <v/>
      </c>
      <c r="C519" s="24"/>
      <c r="D519" s="37" t="str">
        <f aca="false">IF(C519="","",IFERROR(INDEX(Members!$B$5:$B$304,MATCH(C519,Members!$A$5:$A$304,0)),"Unknown flat"))</f>
        <v/>
      </c>
      <c r="E519" s="34"/>
      <c r="F519" s="24"/>
      <c r="G519" s="33"/>
      <c r="H519" s="24"/>
    </row>
    <row r="520" customFormat="false" ht="15" hidden="false" customHeight="true" outlineLevel="0" collapsed="false">
      <c r="A520" s="38"/>
      <c r="B520" s="36" t="str">
        <f aca="false">IF(A520="","","R-"&amp;TEXT(ROW()-4,"0000"))</f>
        <v/>
      </c>
      <c r="C520" s="24"/>
      <c r="D520" s="37" t="str">
        <f aca="false">IF(C520="","",IFERROR(INDEX(Members!$B$5:$B$304,MATCH(C520,Members!$A$5:$A$304,0)),"Unknown flat"))</f>
        <v/>
      </c>
      <c r="E520" s="34"/>
      <c r="F520" s="24"/>
      <c r="G520" s="33"/>
      <c r="H520" s="24"/>
    </row>
    <row r="521" customFormat="false" ht="15" hidden="false" customHeight="true" outlineLevel="0" collapsed="false">
      <c r="A521" s="38"/>
      <c r="B521" s="36" t="str">
        <f aca="false">IF(A521="","","R-"&amp;TEXT(ROW()-4,"0000"))</f>
        <v/>
      </c>
      <c r="C521" s="24"/>
      <c r="D521" s="37" t="str">
        <f aca="false">IF(C521="","",IFERROR(INDEX(Members!$B$5:$B$304,MATCH(C521,Members!$A$5:$A$304,0)),"Unknown flat"))</f>
        <v/>
      </c>
      <c r="E521" s="34"/>
      <c r="F521" s="24"/>
      <c r="G521" s="33"/>
      <c r="H521" s="24"/>
    </row>
    <row r="522" customFormat="false" ht="15" hidden="false" customHeight="true" outlineLevel="0" collapsed="false">
      <c r="A522" s="38"/>
      <c r="B522" s="36" t="str">
        <f aca="false">IF(A522="","","R-"&amp;TEXT(ROW()-4,"0000"))</f>
        <v/>
      </c>
      <c r="C522" s="24"/>
      <c r="D522" s="37" t="str">
        <f aca="false">IF(C522="","",IFERROR(INDEX(Members!$B$5:$B$304,MATCH(C522,Members!$A$5:$A$304,0)),"Unknown flat"))</f>
        <v/>
      </c>
      <c r="E522" s="34"/>
      <c r="F522" s="24"/>
      <c r="G522" s="33"/>
      <c r="H522" s="24"/>
    </row>
    <row r="523" customFormat="false" ht="15" hidden="false" customHeight="true" outlineLevel="0" collapsed="false">
      <c r="A523" s="38"/>
      <c r="B523" s="36" t="str">
        <f aca="false">IF(A523="","","R-"&amp;TEXT(ROW()-4,"0000"))</f>
        <v/>
      </c>
      <c r="C523" s="24"/>
      <c r="D523" s="37" t="str">
        <f aca="false">IF(C523="","",IFERROR(INDEX(Members!$B$5:$B$304,MATCH(C523,Members!$A$5:$A$304,0)),"Unknown flat"))</f>
        <v/>
      </c>
      <c r="E523" s="34"/>
      <c r="F523" s="24"/>
      <c r="G523" s="33"/>
      <c r="H523" s="24"/>
    </row>
    <row r="524" customFormat="false" ht="15" hidden="false" customHeight="true" outlineLevel="0" collapsed="false">
      <c r="A524" s="38"/>
      <c r="B524" s="36" t="str">
        <f aca="false">IF(A524="","","R-"&amp;TEXT(ROW()-4,"0000"))</f>
        <v/>
      </c>
      <c r="C524" s="24"/>
      <c r="D524" s="37" t="str">
        <f aca="false">IF(C524="","",IFERROR(INDEX(Members!$B$5:$B$304,MATCH(C524,Members!$A$5:$A$304,0)),"Unknown flat"))</f>
        <v/>
      </c>
      <c r="E524" s="34"/>
      <c r="F524" s="24"/>
      <c r="G524" s="33"/>
      <c r="H524" s="24"/>
    </row>
    <row r="525" customFormat="false" ht="15" hidden="false" customHeight="true" outlineLevel="0" collapsed="false">
      <c r="A525" s="38"/>
      <c r="B525" s="36" t="str">
        <f aca="false">IF(A525="","","R-"&amp;TEXT(ROW()-4,"0000"))</f>
        <v/>
      </c>
      <c r="C525" s="24"/>
      <c r="D525" s="37" t="str">
        <f aca="false">IF(C525="","",IFERROR(INDEX(Members!$B$5:$B$304,MATCH(C525,Members!$A$5:$A$304,0)),"Unknown flat"))</f>
        <v/>
      </c>
      <c r="E525" s="34"/>
      <c r="F525" s="24"/>
      <c r="G525" s="33"/>
      <c r="H525" s="24"/>
    </row>
    <row r="526" customFormat="false" ht="15" hidden="false" customHeight="true" outlineLevel="0" collapsed="false">
      <c r="A526" s="38"/>
      <c r="B526" s="36" t="str">
        <f aca="false">IF(A526="","","R-"&amp;TEXT(ROW()-4,"0000"))</f>
        <v/>
      </c>
      <c r="C526" s="24"/>
      <c r="D526" s="37" t="str">
        <f aca="false">IF(C526="","",IFERROR(INDEX(Members!$B$5:$B$304,MATCH(C526,Members!$A$5:$A$304,0)),"Unknown flat"))</f>
        <v/>
      </c>
      <c r="E526" s="34"/>
      <c r="F526" s="24"/>
      <c r="G526" s="33"/>
      <c r="H526" s="24"/>
    </row>
    <row r="527" customFormat="false" ht="15" hidden="false" customHeight="true" outlineLevel="0" collapsed="false">
      <c r="A527" s="38"/>
      <c r="B527" s="36" t="str">
        <f aca="false">IF(A527="","","R-"&amp;TEXT(ROW()-4,"0000"))</f>
        <v/>
      </c>
      <c r="C527" s="24"/>
      <c r="D527" s="37" t="str">
        <f aca="false">IF(C527="","",IFERROR(INDEX(Members!$B$5:$B$304,MATCH(C527,Members!$A$5:$A$304,0)),"Unknown flat"))</f>
        <v/>
      </c>
      <c r="E527" s="34"/>
      <c r="F527" s="24"/>
      <c r="G527" s="33"/>
      <c r="H527" s="24"/>
    </row>
    <row r="528" customFormat="false" ht="15" hidden="false" customHeight="true" outlineLevel="0" collapsed="false">
      <c r="A528" s="38"/>
      <c r="B528" s="36" t="str">
        <f aca="false">IF(A528="","","R-"&amp;TEXT(ROW()-4,"0000"))</f>
        <v/>
      </c>
      <c r="C528" s="24"/>
      <c r="D528" s="37" t="str">
        <f aca="false">IF(C528="","",IFERROR(INDEX(Members!$B$5:$B$304,MATCH(C528,Members!$A$5:$A$304,0)),"Unknown flat"))</f>
        <v/>
      </c>
      <c r="E528" s="34"/>
      <c r="F528" s="24"/>
      <c r="G528" s="33"/>
      <c r="H528" s="24"/>
    </row>
    <row r="529" customFormat="false" ht="15" hidden="false" customHeight="true" outlineLevel="0" collapsed="false">
      <c r="A529" s="38"/>
      <c r="B529" s="36" t="str">
        <f aca="false">IF(A529="","","R-"&amp;TEXT(ROW()-4,"0000"))</f>
        <v/>
      </c>
      <c r="C529" s="24"/>
      <c r="D529" s="37" t="str">
        <f aca="false">IF(C529="","",IFERROR(INDEX(Members!$B$5:$B$304,MATCH(C529,Members!$A$5:$A$304,0)),"Unknown flat"))</f>
        <v/>
      </c>
      <c r="E529" s="34"/>
      <c r="F529" s="24"/>
      <c r="G529" s="33"/>
      <c r="H529" s="24"/>
    </row>
    <row r="530" customFormat="false" ht="15" hidden="false" customHeight="true" outlineLevel="0" collapsed="false">
      <c r="A530" s="38"/>
      <c r="B530" s="36" t="str">
        <f aca="false">IF(A530="","","R-"&amp;TEXT(ROW()-4,"0000"))</f>
        <v/>
      </c>
      <c r="C530" s="24"/>
      <c r="D530" s="37" t="str">
        <f aca="false">IF(C530="","",IFERROR(INDEX(Members!$B$5:$B$304,MATCH(C530,Members!$A$5:$A$304,0)),"Unknown flat"))</f>
        <v/>
      </c>
      <c r="E530" s="34"/>
      <c r="F530" s="24"/>
      <c r="G530" s="33"/>
      <c r="H530" s="24"/>
    </row>
    <row r="531" customFormat="false" ht="15" hidden="false" customHeight="true" outlineLevel="0" collapsed="false">
      <c r="A531" s="38"/>
      <c r="B531" s="36" t="str">
        <f aca="false">IF(A531="","","R-"&amp;TEXT(ROW()-4,"0000"))</f>
        <v/>
      </c>
      <c r="C531" s="24"/>
      <c r="D531" s="37" t="str">
        <f aca="false">IF(C531="","",IFERROR(INDEX(Members!$B$5:$B$304,MATCH(C531,Members!$A$5:$A$304,0)),"Unknown flat"))</f>
        <v/>
      </c>
      <c r="E531" s="34"/>
      <c r="F531" s="24"/>
      <c r="G531" s="33"/>
      <c r="H531" s="24"/>
    </row>
    <row r="532" customFormat="false" ht="15" hidden="false" customHeight="true" outlineLevel="0" collapsed="false">
      <c r="A532" s="38"/>
      <c r="B532" s="36" t="str">
        <f aca="false">IF(A532="","","R-"&amp;TEXT(ROW()-4,"0000"))</f>
        <v/>
      </c>
      <c r="C532" s="24"/>
      <c r="D532" s="37" t="str">
        <f aca="false">IF(C532="","",IFERROR(INDEX(Members!$B$5:$B$304,MATCH(C532,Members!$A$5:$A$304,0)),"Unknown flat"))</f>
        <v/>
      </c>
      <c r="E532" s="34"/>
      <c r="F532" s="24"/>
      <c r="G532" s="33"/>
      <c r="H532" s="24"/>
    </row>
    <row r="533" customFormat="false" ht="15" hidden="false" customHeight="true" outlineLevel="0" collapsed="false">
      <c r="A533" s="38"/>
      <c r="B533" s="36" t="str">
        <f aca="false">IF(A533="","","R-"&amp;TEXT(ROW()-4,"0000"))</f>
        <v/>
      </c>
      <c r="C533" s="24"/>
      <c r="D533" s="37" t="str">
        <f aca="false">IF(C533="","",IFERROR(INDEX(Members!$B$5:$B$304,MATCH(C533,Members!$A$5:$A$304,0)),"Unknown flat"))</f>
        <v/>
      </c>
      <c r="E533" s="34"/>
      <c r="F533" s="24"/>
      <c r="G533" s="33"/>
      <c r="H533" s="24"/>
    </row>
    <row r="534" customFormat="false" ht="15" hidden="false" customHeight="true" outlineLevel="0" collapsed="false">
      <c r="A534" s="38"/>
      <c r="B534" s="36" t="str">
        <f aca="false">IF(A534="","","R-"&amp;TEXT(ROW()-4,"0000"))</f>
        <v/>
      </c>
      <c r="C534" s="24"/>
      <c r="D534" s="37" t="str">
        <f aca="false">IF(C534="","",IFERROR(INDEX(Members!$B$5:$B$304,MATCH(C534,Members!$A$5:$A$304,0)),"Unknown flat"))</f>
        <v/>
      </c>
      <c r="E534" s="34"/>
      <c r="F534" s="24"/>
      <c r="G534" s="33"/>
      <c r="H534" s="24"/>
    </row>
    <row r="535" customFormat="false" ht="15" hidden="false" customHeight="true" outlineLevel="0" collapsed="false">
      <c r="A535" s="38"/>
      <c r="B535" s="36" t="str">
        <f aca="false">IF(A535="","","R-"&amp;TEXT(ROW()-4,"0000"))</f>
        <v/>
      </c>
      <c r="C535" s="24"/>
      <c r="D535" s="37" t="str">
        <f aca="false">IF(C535="","",IFERROR(INDEX(Members!$B$5:$B$304,MATCH(C535,Members!$A$5:$A$304,0)),"Unknown flat"))</f>
        <v/>
      </c>
      <c r="E535" s="34"/>
      <c r="F535" s="24"/>
      <c r="G535" s="33"/>
      <c r="H535" s="24"/>
    </row>
    <row r="536" customFormat="false" ht="15" hidden="false" customHeight="true" outlineLevel="0" collapsed="false">
      <c r="A536" s="38"/>
      <c r="B536" s="36" t="str">
        <f aca="false">IF(A536="","","R-"&amp;TEXT(ROW()-4,"0000"))</f>
        <v/>
      </c>
      <c r="C536" s="24"/>
      <c r="D536" s="37" t="str">
        <f aca="false">IF(C536="","",IFERROR(INDEX(Members!$B$5:$B$304,MATCH(C536,Members!$A$5:$A$304,0)),"Unknown flat"))</f>
        <v/>
      </c>
      <c r="E536" s="34"/>
      <c r="F536" s="24"/>
      <c r="G536" s="33"/>
      <c r="H536" s="24"/>
    </row>
    <row r="537" customFormat="false" ht="15" hidden="false" customHeight="true" outlineLevel="0" collapsed="false">
      <c r="A537" s="38"/>
      <c r="B537" s="36" t="str">
        <f aca="false">IF(A537="","","R-"&amp;TEXT(ROW()-4,"0000"))</f>
        <v/>
      </c>
      <c r="C537" s="24"/>
      <c r="D537" s="37" t="str">
        <f aca="false">IF(C537="","",IFERROR(INDEX(Members!$B$5:$B$304,MATCH(C537,Members!$A$5:$A$304,0)),"Unknown flat"))</f>
        <v/>
      </c>
      <c r="E537" s="34"/>
      <c r="F537" s="24"/>
      <c r="G537" s="33"/>
      <c r="H537" s="24"/>
    </row>
    <row r="538" customFormat="false" ht="15" hidden="false" customHeight="true" outlineLevel="0" collapsed="false">
      <c r="A538" s="38"/>
      <c r="B538" s="36" t="str">
        <f aca="false">IF(A538="","","R-"&amp;TEXT(ROW()-4,"0000"))</f>
        <v/>
      </c>
      <c r="C538" s="24"/>
      <c r="D538" s="37" t="str">
        <f aca="false">IF(C538="","",IFERROR(INDEX(Members!$B$5:$B$304,MATCH(C538,Members!$A$5:$A$304,0)),"Unknown flat"))</f>
        <v/>
      </c>
      <c r="E538" s="34"/>
      <c r="F538" s="24"/>
      <c r="G538" s="33"/>
      <c r="H538" s="24"/>
    </row>
    <row r="539" customFormat="false" ht="15" hidden="false" customHeight="true" outlineLevel="0" collapsed="false">
      <c r="A539" s="38"/>
      <c r="B539" s="36" t="str">
        <f aca="false">IF(A539="","","R-"&amp;TEXT(ROW()-4,"0000"))</f>
        <v/>
      </c>
      <c r="C539" s="24"/>
      <c r="D539" s="37" t="str">
        <f aca="false">IF(C539="","",IFERROR(INDEX(Members!$B$5:$B$304,MATCH(C539,Members!$A$5:$A$304,0)),"Unknown flat"))</f>
        <v/>
      </c>
      <c r="E539" s="34"/>
      <c r="F539" s="24"/>
      <c r="G539" s="33"/>
      <c r="H539" s="24"/>
    </row>
    <row r="540" customFormat="false" ht="15" hidden="false" customHeight="true" outlineLevel="0" collapsed="false">
      <c r="A540" s="38"/>
      <c r="B540" s="36" t="str">
        <f aca="false">IF(A540="","","R-"&amp;TEXT(ROW()-4,"0000"))</f>
        <v/>
      </c>
      <c r="C540" s="24"/>
      <c r="D540" s="37" t="str">
        <f aca="false">IF(C540="","",IFERROR(INDEX(Members!$B$5:$B$304,MATCH(C540,Members!$A$5:$A$304,0)),"Unknown flat"))</f>
        <v/>
      </c>
      <c r="E540" s="34"/>
      <c r="F540" s="24"/>
      <c r="G540" s="33"/>
      <c r="H540" s="24"/>
    </row>
    <row r="541" customFormat="false" ht="15" hidden="false" customHeight="true" outlineLevel="0" collapsed="false">
      <c r="A541" s="38"/>
      <c r="B541" s="36" t="str">
        <f aca="false">IF(A541="","","R-"&amp;TEXT(ROW()-4,"0000"))</f>
        <v/>
      </c>
      <c r="C541" s="24"/>
      <c r="D541" s="37" t="str">
        <f aca="false">IF(C541="","",IFERROR(INDEX(Members!$B$5:$B$304,MATCH(C541,Members!$A$5:$A$304,0)),"Unknown flat"))</f>
        <v/>
      </c>
      <c r="E541" s="34"/>
      <c r="F541" s="24"/>
      <c r="G541" s="33"/>
      <c r="H541" s="24"/>
    </row>
    <row r="542" customFormat="false" ht="15" hidden="false" customHeight="true" outlineLevel="0" collapsed="false">
      <c r="A542" s="38"/>
      <c r="B542" s="36" t="str">
        <f aca="false">IF(A542="","","R-"&amp;TEXT(ROW()-4,"0000"))</f>
        <v/>
      </c>
      <c r="C542" s="24"/>
      <c r="D542" s="37" t="str">
        <f aca="false">IF(C542="","",IFERROR(INDEX(Members!$B$5:$B$304,MATCH(C542,Members!$A$5:$A$304,0)),"Unknown flat"))</f>
        <v/>
      </c>
      <c r="E542" s="34"/>
      <c r="F542" s="24"/>
      <c r="G542" s="33"/>
      <c r="H542" s="24"/>
    </row>
    <row r="543" customFormat="false" ht="15" hidden="false" customHeight="true" outlineLevel="0" collapsed="false">
      <c r="A543" s="38"/>
      <c r="B543" s="36" t="str">
        <f aca="false">IF(A543="","","R-"&amp;TEXT(ROW()-4,"0000"))</f>
        <v/>
      </c>
      <c r="C543" s="24"/>
      <c r="D543" s="37" t="str">
        <f aca="false">IF(C543="","",IFERROR(INDEX(Members!$B$5:$B$304,MATCH(C543,Members!$A$5:$A$304,0)),"Unknown flat"))</f>
        <v/>
      </c>
      <c r="E543" s="34"/>
      <c r="F543" s="24"/>
      <c r="G543" s="33"/>
      <c r="H543" s="24"/>
    </row>
    <row r="544" customFormat="false" ht="15" hidden="false" customHeight="true" outlineLevel="0" collapsed="false">
      <c r="A544" s="38"/>
      <c r="B544" s="36" t="str">
        <f aca="false">IF(A544="","","R-"&amp;TEXT(ROW()-4,"0000"))</f>
        <v/>
      </c>
      <c r="C544" s="24"/>
      <c r="D544" s="37" t="str">
        <f aca="false">IF(C544="","",IFERROR(INDEX(Members!$B$5:$B$304,MATCH(C544,Members!$A$5:$A$304,0)),"Unknown flat"))</f>
        <v/>
      </c>
      <c r="E544" s="34"/>
      <c r="F544" s="24"/>
      <c r="G544" s="33"/>
      <c r="H544" s="24"/>
    </row>
    <row r="545" customFormat="false" ht="15" hidden="false" customHeight="true" outlineLevel="0" collapsed="false">
      <c r="A545" s="38"/>
      <c r="B545" s="36" t="str">
        <f aca="false">IF(A545="","","R-"&amp;TEXT(ROW()-4,"0000"))</f>
        <v/>
      </c>
      <c r="C545" s="24"/>
      <c r="D545" s="37" t="str">
        <f aca="false">IF(C545="","",IFERROR(INDEX(Members!$B$5:$B$304,MATCH(C545,Members!$A$5:$A$304,0)),"Unknown flat"))</f>
        <v/>
      </c>
      <c r="E545" s="34"/>
      <c r="F545" s="24"/>
      <c r="G545" s="33"/>
      <c r="H545" s="24"/>
    </row>
    <row r="546" customFormat="false" ht="15" hidden="false" customHeight="true" outlineLevel="0" collapsed="false">
      <c r="A546" s="38"/>
      <c r="B546" s="36" t="str">
        <f aca="false">IF(A546="","","R-"&amp;TEXT(ROW()-4,"0000"))</f>
        <v/>
      </c>
      <c r="C546" s="24"/>
      <c r="D546" s="37" t="str">
        <f aca="false">IF(C546="","",IFERROR(INDEX(Members!$B$5:$B$304,MATCH(C546,Members!$A$5:$A$304,0)),"Unknown flat"))</f>
        <v/>
      </c>
      <c r="E546" s="34"/>
      <c r="F546" s="24"/>
      <c r="G546" s="33"/>
      <c r="H546" s="24"/>
    </row>
    <row r="547" customFormat="false" ht="15" hidden="false" customHeight="true" outlineLevel="0" collapsed="false">
      <c r="A547" s="38"/>
      <c r="B547" s="36" t="str">
        <f aca="false">IF(A547="","","R-"&amp;TEXT(ROW()-4,"0000"))</f>
        <v/>
      </c>
      <c r="C547" s="24"/>
      <c r="D547" s="37" t="str">
        <f aca="false">IF(C547="","",IFERROR(INDEX(Members!$B$5:$B$304,MATCH(C547,Members!$A$5:$A$304,0)),"Unknown flat"))</f>
        <v/>
      </c>
      <c r="E547" s="34"/>
      <c r="F547" s="24"/>
      <c r="G547" s="33"/>
      <c r="H547" s="24"/>
    </row>
    <row r="548" customFormat="false" ht="15" hidden="false" customHeight="true" outlineLevel="0" collapsed="false">
      <c r="A548" s="38"/>
      <c r="B548" s="36" t="str">
        <f aca="false">IF(A548="","","R-"&amp;TEXT(ROW()-4,"0000"))</f>
        <v/>
      </c>
      <c r="C548" s="24"/>
      <c r="D548" s="37" t="str">
        <f aca="false">IF(C548="","",IFERROR(INDEX(Members!$B$5:$B$304,MATCH(C548,Members!$A$5:$A$304,0)),"Unknown flat"))</f>
        <v/>
      </c>
      <c r="E548" s="34"/>
      <c r="F548" s="24"/>
      <c r="G548" s="33"/>
      <c r="H548" s="24"/>
    </row>
    <row r="549" customFormat="false" ht="15" hidden="false" customHeight="true" outlineLevel="0" collapsed="false">
      <c r="A549" s="38"/>
      <c r="B549" s="36" t="str">
        <f aca="false">IF(A549="","","R-"&amp;TEXT(ROW()-4,"0000"))</f>
        <v/>
      </c>
      <c r="C549" s="24"/>
      <c r="D549" s="37" t="str">
        <f aca="false">IF(C549="","",IFERROR(INDEX(Members!$B$5:$B$304,MATCH(C549,Members!$A$5:$A$304,0)),"Unknown flat"))</f>
        <v/>
      </c>
      <c r="E549" s="34"/>
      <c r="F549" s="24"/>
      <c r="G549" s="33"/>
      <c r="H549" s="24"/>
    </row>
    <row r="550" customFormat="false" ht="15" hidden="false" customHeight="true" outlineLevel="0" collapsed="false">
      <c r="A550" s="38"/>
      <c r="B550" s="36" t="str">
        <f aca="false">IF(A550="","","R-"&amp;TEXT(ROW()-4,"0000"))</f>
        <v/>
      </c>
      <c r="C550" s="24"/>
      <c r="D550" s="37" t="str">
        <f aca="false">IF(C550="","",IFERROR(INDEX(Members!$B$5:$B$304,MATCH(C550,Members!$A$5:$A$304,0)),"Unknown flat"))</f>
        <v/>
      </c>
      <c r="E550" s="34"/>
      <c r="F550" s="24"/>
      <c r="G550" s="33"/>
      <c r="H550" s="24"/>
    </row>
    <row r="551" customFormat="false" ht="15" hidden="false" customHeight="true" outlineLevel="0" collapsed="false">
      <c r="A551" s="38"/>
      <c r="B551" s="36" t="str">
        <f aca="false">IF(A551="","","R-"&amp;TEXT(ROW()-4,"0000"))</f>
        <v/>
      </c>
      <c r="C551" s="24"/>
      <c r="D551" s="37" t="str">
        <f aca="false">IF(C551="","",IFERROR(INDEX(Members!$B$5:$B$304,MATCH(C551,Members!$A$5:$A$304,0)),"Unknown flat"))</f>
        <v/>
      </c>
      <c r="E551" s="34"/>
      <c r="F551" s="24"/>
      <c r="G551" s="33"/>
      <c r="H551" s="24"/>
    </row>
    <row r="552" customFormat="false" ht="15" hidden="false" customHeight="true" outlineLevel="0" collapsed="false">
      <c r="A552" s="38"/>
      <c r="B552" s="36" t="str">
        <f aca="false">IF(A552="","","R-"&amp;TEXT(ROW()-4,"0000"))</f>
        <v/>
      </c>
      <c r="C552" s="24"/>
      <c r="D552" s="37" t="str">
        <f aca="false">IF(C552="","",IFERROR(INDEX(Members!$B$5:$B$304,MATCH(C552,Members!$A$5:$A$304,0)),"Unknown flat"))</f>
        <v/>
      </c>
      <c r="E552" s="34"/>
      <c r="F552" s="24"/>
      <c r="G552" s="33"/>
      <c r="H552" s="24"/>
    </row>
    <row r="553" customFormat="false" ht="15" hidden="false" customHeight="true" outlineLevel="0" collapsed="false">
      <c r="A553" s="38"/>
      <c r="B553" s="36" t="str">
        <f aca="false">IF(A553="","","R-"&amp;TEXT(ROW()-4,"0000"))</f>
        <v/>
      </c>
      <c r="C553" s="24"/>
      <c r="D553" s="37" t="str">
        <f aca="false">IF(C553="","",IFERROR(INDEX(Members!$B$5:$B$304,MATCH(C553,Members!$A$5:$A$304,0)),"Unknown flat"))</f>
        <v/>
      </c>
      <c r="E553" s="34"/>
      <c r="F553" s="24"/>
      <c r="G553" s="33"/>
      <c r="H553" s="24"/>
    </row>
    <row r="554" customFormat="false" ht="15" hidden="false" customHeight="true" outlineLevel="0" collapsed="false">
      <c r="A554" s="38"/>
      <c r="B554" s="36" t="str">
        <f aca="false">IF(A554="","","R-"&amp;TEXT(ROW()-4,"0000"))</f>
        <v/>
      </c>
      <c r="C554" s="24"/>
      <c r="D554" s="37" t="str">
        <f aca="false">IF(C554="","",IFERROR(INDEX(Members!$B$5:$B$304,MATCH(C554,Members!$A$5:$A$304,0)),"Unknown flat"))</f>
        <v/>
      </c>
      <c r="E554" s="34"/>
      <c r="F554" s="24"/>
      <c r="G554" s="33"/>
      <c r="H554" s="24"/>
    </row>
    <row r="555" customFormat="false" ht="15" hidden="false" customHeight="true" outlineLevel="0" collapsed="false">
      <c r="A555" s="38"/>
      <c r="B555" s="36" t="str">
        <f aca="false">IF(A555="","","R-"&amp;TEXT(ROW()-4,"0000"))</f>
        <v/>
      </c>
      <c r="C555" s="24"/>
      <c r="D555" s="37" t="str">
        <f aca="false">IF(C555="","",IFERROR(INDEX(Members!$B$5:$B$304,MATCH(C555,Members!$A$5:$A$304,0)),"Unknown flat"))</f>
        <v/>
      </c>
      <c r="E555" s="34"/>
      <c r="F555" s="24"/>
      <c r="G555" s="33"/>
      <c r="H555" s="24"/>
    </row>
    <row r="556" customFormat="false" ht="15" hidden="false" customHeight="true" outlineLevel="0" collapsed="false">
      <c r="A556" s="38"/>
      <c r="B556" s="36" t="str">
        <f aca="false">IF(A556="","","R-"&amp;TEXT(ROW()-4,"0000"))</f>
        <v/>
      </c>
      <c r="C556" s="24"/>
      <c r="D556" s="37" t="str">
        <f aca="false">IF(C556="","",IFERROR(INDEX(Members!$B$5:$B$304,MATCH(C556,Members!$A$5:$A$304,0)),"Unknown flat"))</f>
        <v/>
      </c>
      <c r="E556" s="34"/>
      <c r="F556" s="24"/>
      <c r="G556" s="33"/>
      <c r="H556" s="24"/>
    </row>
    <row r="557" customFormat="false" ht="15" hidden="false" customHeight="true" outlineLevel="0" collapsed="false">
      <c r="A557" s="38"/>
      <c r="B557" s="36" t="str">
        <f aca="false">IF(A557="","","R-"&amp;TEXT(ROW()-4,"0000"))</f>
        <v/>
      </c>
      <c r="C557" s="24"/>
      <c r="D557" s="37" t="str">
        <f aca="false">IF(C557="","",IFERROR(INDEX(Members!$B$5:$B$304,MATCH(C557,Members!$A$5:$A$304,0)),"Unknown flat"))</f>
        <v/>
      </c>
      <c r="E557" s="34"/>
      <c r="F557" s="24"/>
      <c r="G557" s="33"/>
      <c r="H557" s="24"/>
    </row>
    <row r="558" customFormat="false" ht="15" hidden="false" customHeight="true" outlineLevel="0" collapsed="false">
      <c r="A558" s="38"/>
      <c r="B558" s="36" t="str">
        <f aca="false">IF(A558="","","R-"&amp;TEXT(ROW()-4,"0000"))</f>
        <v/>
      </c>
      <c r="C558" s="24"/>
      <c r="D558" s="37" t="str">
        <f aca="false">IF(C558="","",IFERROR(INDEX(Members!$B$5:$B$304,MATCH(C558,Members!$A$5:$A$304,0)),"Unknown flat"))</f>
        <v/>
      </c>
      <c r="E558" s="34"/>
      <c r="F558" s="24"/>
      <c r="G558" s="33"/>
      <c r="H558" s="24"/>
    </row>
    <row r="559" customFormat="false" ht="15" hidden="false" customHeight="true" outlineLevel="0" collapsed="false">
      <c r="A559" s="38"/>
      <c r="B559" s="36" t="str">
        <f aca="false">IF(A559="","","R-"&amp;TEXT(ROW()-4,"0000"))</f>
        <v/>
      </c>
      <c r="C559" s="24"/>
      <c r="D559" s="37" t="str">
        <f aca="false">IF(C559="","",IFERROR(INDEX(Members!$B$5:$B$304,MATCH(C559,Members!$A$5:$A$304,0)),"Unknown flat"))</f>
        <v/>
      </c>
      <c r="E559" s="34"/>
      <c r="F559" s="24"/>
      <c r="G559" s="33"/>
      <c r="H559" s="24"/>
    </row>
    <row r="560" customFormat="false" ht="15" hidden="false" customHeight="true" outlineLevel="0" collapsed="false">
      <c r="A560" s="38"/>
      <c r="B560" s="36" t="str">
        <f aca="false">IF(A560="","","R-"&amp;TEXT(ROW()-4,"0000"))</f>
        <v/>
      </c>
      <c r="C560" s="24"/>
      <c r="D560" s="37" t="str">
        <f aca="false">IF(C560="","",IFERROR(INDEX(Members!$B$5:$B$304,MATCH(C560,Members!$A$5:$A$304,0)),"Unknown flat"))</f>
        <v/>
      </c>
      <c r="E560" s="34"/>
      <c r="F560" s="24"/>
      <c r="G560" s="33"/>
      <c r="H560" s="24"/>
    </row>
    <row r="561" customFormat="false" ht="15" hidden="false" customHeight="true" outlineLevel="0" collapsed="false">
      <c r="A561" s="38"/>
      <c r="B561" s="36" t="str">
        <f aca="false">IF(A561="","","R-"&amp;TEXT(ROW()-4,"0000"))</f>
        <v/>
      </c>
      <c r="C561" s="24"/>
      <c r="D561" s="37" t="str">
        <f aca="false">IF(C561="","",IFERROR(INDEX(Members!$B$5:$B$304,MATCH(C561,Members!$A$5:$A$304,0)),"Unknown flat"))</f>
        <v/>
      </c>
      <c r="E561" s="34"/>
      <c r="F561" s="24"/>
      <c r="G561" s="33"/>
      <c r="H561" s="24"/>
    </row>
    <row r="562" customFormat="false" ht="15" hidden="false" customHeight="true" outlineLevel="0" collapsed="false">
      <c r="A562" s="38"/>
      <c r="B562" s="36" t="str">
        <f aca="false">IF(A562="","","R-"&amp;TEXT(ROW()-4,"0000"))</f>
        <v/>
      </c>
      <c r="C562" s="24"/>
      <c r="D562" s="37" t="str">
        <f aca="false">IF(C562="","",IFERROR(INDEX(Members!$B$5:$B$304,MATCH(C562,Members!$A$5:$A$304,0)),"Unknown flat"))</f>
        <v/>
      </c>
      <c r="E562" s="34"/>
      <c r="F562" s="24"/>
      <c r="G562" s="33"/>
      <c r="H562" s="24"/>
    </row>
    <row r="563" customFormat="false" ht="15" hidden="false" customHeight="true" outlineLevel="0" collapsed="false">
      <c r="A563" s="38"/>
      <c r="B563" s="36" t="str">
        <f aca="false">IF(A563="","","R-"&amp;TEXT(ROW()-4,"0000"))</f>
        <v/>
      </c>
      <c r="C563" s="24"/>
      <c r="D563" s="37" t="str">
        <f aca="false">IF(C563="","",IFERROR(INDEX(Members!$B$5:$B$304,MATCH(C563,Members!$A$5:$A$304,0)),"Unknown flat"))</f>
        <v/>
      </c>
      <c r="E563" s="34"/>
      <c r="F563" s="24"/>
      <c r="G563" s="33"/>
      <c r="H563" s="24"/>
    </row>
    <row r="564" customFormat="false" ht="15" hidden="false" customHeight="true" outlineLevel="0" collapsed="false">
      <c r="A564" s="38"/>
      <c r="B564" s="36" t="str">
        <f aca="false">IF(A564="","","R-"&amp;TEXT(ROW()-4,"0000"))</f>
        <v/>
      </c>
      <c r="C564" s="24"/>
      <c r="D564" s="37" t="str">
        <f aca="false">IF(C564="","",IFERROR(INDEX(Members!$B$5:$B$304,MATCH(C564,Members!$A$5:$A$304,0)),"Unknown flat"))</f>
        <v/>
      </c>
      <c r="E564" s="34"/>
      <c r="F564" s="24"/>
      <c r="G564" s="33"/>
      <c r="H564" s="24"/>
    </row>
    <row r="565" customFormat="false" ht="15" hidden="false" customHeight="true" outlineLevel="0" collapsed="false">
      <c r="A565" s="38"/>
      <c r="B565" s="36" t="str">
        <f aca="false">IF(A565="","","R-"&amp;TEXT(ROW()-4,"0000"))</f>
        <v/>
      </c>
      <c r="C565" s="24"/>
      <c r="D565" s="37" t="str">
        <f aca="false">IF(C565="","",IFERROR(INDEX(Members!$B$5:$B$304,MATCH(C565,Members!$A$5:$A$304,0)),"Unknown flat"))</f>
        <v/>
      </c>
      <c r="E565" s="34"/>
      <c r="F565" s="24"/>
      <c r="G565" s="33"/>
      <c r="H565" s="24"/>
    </row>
    <row r="566" customFormat="false" ht="15" hidden="false" customHeight="true" outlineLevel="0" collapsed="false">
      <c r="A566" s="38"/>
      <c r="B566" s="36" t="str">
        <f aca="false">IF(A566="","","R-"&amp;TEXT(ROW()-4,"0000"))</f>
        <v/>
      </c>
      <c r="C566" s="24"/>
      <c r="D566" s="37" t="str">
        <f aca="false">IF(C566="","",IFERROR(INDEX(Members!$B$5:$B$304,MATCH(C566,Members!$A$5:$A$304,0)),"Unknown flat"))</f>
        <v/>
      </c>
      <c r="E566" s="34"/>
      <c r="F566" s="24"/>
      <c r="G566" s="33"/>
      <c r="H566" s="24"/>
    </row>
    <row r="567" customFormat="false" ht="15" hidden="false" customHeight="true" outlineLevel="0" collapsed="false">
      <c r="A567" s="38"/>
      <c r="B567" s="36" t="str">
        <f aca="false">IF(A567="","","R-"&amp;TEXT(ROW()-4,"0000"))</f>
        <v/>
      </c>
      <c r="C567" s="24"/>
      <c r="D567" s="37" t="str">
        <f aca="false">IF(C567="","",IFERROR(INDEX(Members!$B$5:$B$304,MATCH(C567,Members!$A$5:$A$304,0)),"Unknown flat"))</f>
        <v/>
      </c>
      <c r="E567" s="34"/>
      <c r="F567" s="24"/>
      <c r="G567" s="33"/>
      <c r="H567" s="24"/>
    </row>
    <row r="568" customFormat="false" ht="15" hidden="false" customHeight="true" outlineLevel="0" collapsed="false">
      <c r="A568" s="38"/>
      <c r="B568" s="36" t="str">
        <f aca="false">IF(A568="","","R-"&amp;TEXT(ROW()-4,"0000"))</f>
        <v/>
      </c>
      <c r="C568" s="24"/>
      <c r="D568" s="37" t="str">
        <f aca="false">IF(C568="","",IFERROR(INDEX(Members!$B$5:$B$304,MATCH(C568,Members!$A$5:$A$304,0)),"Unknown flat"))</f>
        <v/>
      </c>
      <c r="E568" s="34"/>
      <c r="F568" s="24"/>
      <c r="G568" s="33"/>
      <c r="H568" s="24"/>
    </row>
    <row r="569" customFormat="false" ht="15" hidden="false" customHeight="true" outlineLevel="0" collapsed="false">
      <c r="A569" s="38"/>
      <c r="B569" s="36" t="str">
        <f aca="false">IF(A569="","","R-"&amp;TEXT(ROW()-4,"0000"))</f>
        <v/>
      </c>
      <c r="C569" s="24"/>
      <c r="D569" s="37" t="str">
        <f aca="false">IF(C569="","",IFERROR(INDEX(Members!$B$5:$B$304,MATCH(C569,Members!$A$5:$A$304,0)),"Unknown flat"))</f>
        <v/>
      </c>
      <c r="E569" s="34"/>
      <c r="F569" s="24"/>
      <c r="G569" s="33"/>
      <c r="H569" s="24"/>
    </row>
    <row r="570" customFormat="false" ht="15" hidden="false" customHeight="true" outlineLevel="0" collapsed="false">
      <c r="A570" s="38"/>
      <c r="B570" s="36" t="str">
        <f aca="false">IF(A570="","","R-"&amp;TEXT(ROW()-4,"0000"))</f>
        <v/>
      </c>
      <c r="C570" s="24"/>
      <c r="D570" s="37" t="str">
        <f aca="false">IF(C570="","",IFERROR(INDEX(Members!$B$5:$B$304,MATCH(C570,Members!$A$5:$A$304,0)),"Unknown flat"))</f>
        <v/>
      </c>
      <c r="E570" s="34"/>
      <c r="F570" s="24"/>
      <c r="G570" s="33"/>
      <c r="H570" s="24"/>
    </row>
    <row r="571" customFormat="false" ht="15" hidden="false" customHeight="true" outlineLevel="0" collapsed="false">
      <c r="A571" s="38"/>
      <c r="B571" s="36" t="str">
        <f aca="false">IF(A571="","","R-"&amp;TEXT(ROW()-4,"0000"))</f>
        <v/>
      </c>
      <c r="C571" s="24"/>
      <c r="D571" s="37" t="str">
        <f aca="false">IF(C571="","",IFERROR(INDEX(Members!$B$5:$B$304,MATCH(C571,Members!$A$5:$A$304,0)),"Unknown flat"))</f>
        <v/>
      </c>
      <c r="E571" s="34"/>
      <c r="F571" s="24"/>
      <c r="G571" s="33"/>
      <c r="H571" s="24"/>
    </row>
    <row r="572" customFormat="false" ht="15" hidden="false" customHeight="true" outlineLevel="0" collapsed="false">
      <c r="A572" s="38"/>
      <c r="B572" s="36" t="str">
        <f aca="false">IF(A572="","","R-"&amp;TEXT(ROW()-4,"0000"))</f>
        <v/>
      </c>
      <c r="C572" s="24"/>
      <c r="D572" s="37" t="str">
        <f aca="false">IF(C572="","",IFERROR(INDEX(Members!$B$5:$B$304,MATCH(C572,Members!$A$5:$A$304,0)),"Unknown flat"))</f>
        <v/>
      </c>
      <c r="E572" s="34"/>
      <c r="F572" s="24"/>
      <c r="G572" s="33"/>
      <c r="H572" s="24"/>
    </row>
    <row r="573" customFormat="false" ht="15" hidden="false" customHeight="true" outlineLevel="0" collapsed="false">
      <c r="A573" s="38"/>
      <c r="B573" s="36" t="str">
        <f aca="false">IF(A573="","","R-"&amp;TEXT(ROW()-4,"0000"))</f>
        <v/>
      </c>
      <c r="C573" s="24"/>
      <c r="D573" s="37" t="str">
        <f aca="false">IF(C573="","",IFERROR(INDEX(Members!$B$5:$B$304,MATCH(C573,Members!$A$5:$A$304,0)),"Unknown flat"))</f>
        <v/>
      </c>
      <c r="E573" s="34"/>
      <c r="F573" s="24"/>
      <c r="G573" s="33"/>
      <c r="H573" s="24"/>
    </row>
    <row r="574" customFormat="false" ht="15" hidden="false" customHeight="true" outlineLevel="0" collapsed="false">
      <c r="A574" s="38"/>
      <c r="B574" s="36" t="str">
        <f aca="false">IF(A574="","","R-"&amp;TEXT(ROW()-4,"0000"))</f>
        <v/>
      </c>
      <c r="C574" s="24"/>
      <c r="D574" s="37" t="str">
        <f aca="false">IF(C574="","",IFERROR(INDEX(Members!$B$5:$B$304,MATCH(C574,Members!$A$5:$A$304,0)),"Unknown flat"))</f>
        <v/>
      </c>
      <c r="E574" s="34"/>
      <c r="F574" s="24"/>
      <c r="G574" s="33"/>
      <c r="H574" s="24"/>
    </row>
    <row r="575" customFormat="false" ht="15" hidden="false" customHeight="true" outlineLevel="0" collapsed="false">
      <c r="A575" s="38"/>
      <c r="B575" s="36" t="str">
        <f aca="false">IF(A575="","","R-"&amp;TEXT(ROW()-4,"0000"))</f>
        <v/>
      </c>
      <c r="C575" s="24"/>
      <c r="D575" s="37" t="str">
        <f aca="false">IF(C575="","",IFERROR(INDEX(Members!$B$5:$B$304,MATCH(C575,Members!$A$5:$A$304,0)),"Unknown flat"))</f>
        <v/>
      </c>
      <c r="E575" s="34"/>
      <c r="F575" s="24"/>
      <c r="G575" s="33"/>
      <c r="H575" s="24"/>
    </row>
    <row r="576" customFormat="false" ht="15" hidden="false" customHeight="true" outlineLevel="0" collapsed="false">
      <c r="A576" s="38"/>
      <c r="B576" s="36" t="str">
        <f aca="false">IF(A576="","","R-"&amp;TEXT(ROW()-4,"0000"))</f>
        <v/>
      </c>
      <c r="C576" s="24"/>
      <c r="D576" s="37" t="str">
        <f aca="false">IF(C576="","",IFERROR(INDEX(Members!$B$5:$B$304,MATCH(C576,Members!$A$5:$A$304,0)),"Unknown flat"))</f>
        <v/>
      </c>
      <c r="E576" s="34"/>
      <c r="F576" s="24"/>
      <c r="G576" s="33"/>
      <c r="H576" s="24"/>
    </row>
    <row r="577" customFormat="false" ht="15" hidden="false" customHeight="true" outlineLevel="0" collapsed="false">
      <c r="A577" s="38"/>
      <c r="B577" s="36" t="str">
        <f aca="false">IF(A577="","","R-"&amp;TEXT(ROW()-4,"0000"))</f>
        <v/>
      </c>
      <c r="C577" s="24"/>
      <c r="D577" s="37" t="str">
        <f aca="false">IF(C577="","",IFERROR(INDEX(Members!$B$5:$B$304,MATCH(C577,Members!$A$5:$A$304,0)),"Unknown flat"))</f>
        <v/>
      </c>
      <c r="E577" s="34"/>
      <c r="F577" s="24"/>
      <c r="G577" s="33"/>
      <c r="H577" s="24"/>
    </row>
    <row r="578" customFormat="false" ht="15" hidden="false" customHeight="true" outlineLevel="0" collapsed="false">
      <c r="A578" s="38"/>
      <c r="B578" s="36" t="str">
        <f aca="false">IF(A578="","","R-"&amp;TEXT(ROW()-4,"0000"))</f>
        <v/>
      </c>
      <c r="C578" s="24"/>
      <c r="D578" s="37" t="str">
        <f aca="false">IF(C578="","",IFERROR(INDEX(Members!$B$5:$B$304,MATCH(C578,Members!$A$5:$A$304,0)),"Unknown flat"))</f>
        <v/>
      </c>
      <c r="E578" s="34"/>
      <c r="F578" s="24"/>
      <c r="G578" s="33"/>
      <c r="H578" s="24"/>
    </row>
    <row r="579" customFormat="false" ht="15" hidden="false" customHeight="true" outlineLevel="0" collapsed="false">
      <c r="A579" s="38"/>
      <c r="B579" s="36" t="str">
        <f aca="false">IF(A579="","","R-"&amp;TEXT(ROW()-4,"0000"))</f>
        <v/>
      </c>
      <c r="C579" s="24"/>
      <c r="D579" s="37" t="str">
        <f aca="false">IF(C579="","",IFERROR(INDEX(Members!$B$5:$B$304,MATCH(C579,Members!$A$5:$A$304,0)),"Unknown flat"))</f>
        <v/>
      </c>
      <c r="E579" s="34"/>
      <c r="F579" s="24"/>
      <c r="G579" s="33"/>
      <c r="H579" s="24"/>
    </row>
    <row r="580" customFormat="false" ht="15" hidden="false" customHeight="true" outlineLevel="0" collapsed="false">
      <c r="A580" s="38"/>
      <c r="B580" s="36" t="str">
        <f aca="false">IF(A580="","","R-"&amp;TEXT(ROW()-4,"0000"))</f>
        <v/>
      </c>
      <c r="C580" s="24"/>
      <c r="D580" s="37" t="str">
        <f aca="false">IF(C580="","",IFERROR(INDEX(Members!$B$5:$B$304,MATCH(C580,Members!$A$5:$A$304,0)),"Unknown flat"))</f>
        <v/>
      </c>
      <c r="E580" s="34"/>
      <c r="F580" s="24"/>
      <c r="G580" s="33"/>
      <c r="H580" s="24"/>
    </row>
    <row r="581" customFormat="false" ht="15" hidden="false" customHeight="true" outlineLevel="0" collapsed="false">
      <c r="A581" s="38"/>
      <c r="B581" s="36" t="str">
        <f aca="false">IF(A581="","","R-"&amp;TEXT(ROW()-4,"0000"))</f>
        <v/>
      </c>
      <c r="C581" s="24"/>
      <c r="D581" s="37" t="str">
        <f aca="false">IF(C581="","",IFERROR(INDEX(Members!$B$5:$B$304,MATCH(C581,Members!$A$5:$A$304,0)),"Unknown flat"))</f>
        <v/>
      </c>
      <c r="E581" s="34"/>
      <c r="F581" s="24"/>
      <c r="G581" s="33"/>
      <c r="H581" s="24"/>
    </row>
    <row r="582" customFormat="false" ht="15" hidden="false" customHeight="true" outlineLevel="0" collapsed="false">
      <c r="A582" s="38"/>
      <c r="B582" s="36" t="str">
        <f aca="false">IF(A582="","","R-"&amp;TEXT(ROW()-4,"0000"))</f>
        <v/>
      </c>
      <c r="C582" s="24"/>
      <c r="D582" s="37" t="str">
        <f aca="false">IF(C582="","",IFERROR(INDEX(Members!$B$5:$B$304,MATCH(C582,Members!$A$5:$A$304,0)),"Unknown flat"))</f>
        <v/>
      </c>
      <c r="E582" s="34"/>
      <c r="F582" s="24"/>
      <c r="G582" s="33"/>
      <c r="H582" s="24"/>
    </row>
    <row r="583" customFormat="false" ht="15" hidden="false" customHeight="true" outlineLevel="0" collapsed="false">
      <c r="A583" s="38"/>
      <c r="B583" s="36" t="str">
        <f aca="false">IF(A583="","","R-"&amp;TEXT(ROW()-4,"0000"))</f>
        <v/>
      </c>
      <c r="C583" s="24"/>
      <c r="D583" s="37" t="str">
        <f aca="false">IF(C583="","",IFERROR(INDEX(Members!$B$5:$B$304,MATCH(C583,Members!$A$5:$A$304,0)),"Unknown flat"))</f>
        <v/>
      </c>
      <c r="E583" s="34"/>
      <c r="F583" s="24"/>
      <c r="G583" s="33"/>
      <c r="H583" s="24"/>
    </row>
    <row r="584" customFormat="false" ht="15" hidden="false" customHeight="true" outlineLevel="0" collapsed="false">
      <c r="A584" s="38"/>
      <c r="B584" s="36" t="str">
        <f aca="false">IF(A584="","","R-"&amp;TEXT(ROW()-4,"0000"))</f>
        <v/>
      </c>
      <c r="C584" s="24"/>
      <c r="D584" s="37" t="str">
        <f aca="false">IF(C584="","",IFERROR(INDEX(Members!$B$5:$B$304,MATCH(C584,Members!$A$5:$A$304,0)),"Unknown flat"))</f>
        <v/>
      </c>
      <c r="E584" s="34"/>
      <c r="F584" s="24"/>
      <c r="G584" s="33"/>
      <c r="H584" s="24"/>
    </row>
    <row r="585" customFormat="false" ht="15" hidden="false" customHeight="true" outlineLevel="0" collapsed="false">
      <c r="A585" s="38"/>
      <c r="B585" s="36" t="str">
        <f aca="false">IF(A585="","","R-"&amp;TEXT(ROW()-4,"0000"))</f>
        <v/>
      </c>
      <c r="C585" s="24"/>
      <c r="D585" s="37" t="str">
        <f aca="false">IF(C585="","",IFERROR(INDEX(Members!$B$5:$B$304,MATCH(C585,Members!$A$5:$A$304,0)),"Unknown flat"))</f>
        <v/>
      </c>
      <c r="E585" s="34"/>
      <c r="F585" s="24"/>
      <c r="G585" s="33"/>
      <c r="H585" s="24"/>
    </row>
    <row r="586" customFormat="false" ht="15" hidden="false" customHeight="true" outlineLevel="0" collapsed="false">
      <c r="A586" s="38"/>
      <c r="B586" s="36" t="str">
        <f aca="false">IF(A586="","","R-"&amp;TEXT(ROW()-4,"0000"))</f>
        <v/>
      </c>
      <c r="C586" s="24"/>
      <c r="D586" s="37" t="str">
        <f aca="false">IF(C586="","",IFERROR(INDEX(Members!$B$5:$B$304,MATCH(C586,Members!$A$5:$A$304,0)),"Unknown flat"))</f>
        <v/>
      </c>
      <c r="E586" s="34"/>
      <c r="F586" s="24"/>
      <c r="G586" s="33"/>
      <c r="H586" s="24"/>
    </row>
    <row r="587" customFormat="false" ht="15" hidden="false" customHeight="true" outlineLevel="0" collapsed="false">
      <c r="A587" s="38"/>
      <c r="B587" s="36" t="str">
        <f aca="false">IF(A587="","","R-"&amp;TEXT(ROW()-4,"0000"))</f>
        <v/>
      </c>
      <c r="C587" s="24"/>
      <c r="D587" s="37" t="str">
        <f aca="false">IF(C587="","",IFERROR(INDEX(Members!$B$5:$B$304,MATCH(C587,Members!$A$5:$A$304,0)),"Unknown flat"))</f>
        <v/>
      </c>
      <c r="E587" s="34"/>
      <c r="F587" s="24"/>
      <c r="G587" s="33"/>
      <c r="H587" s="24"/>
    </row>
    <row r="588" customFormat="false" ht="15" hidden="false" customHeight="true" outlineLevel="0" collapsed="false">
      <c r="A588" s="38"/>
      <c r="B588" s="36" t="str">
        <f aca="false">IF(A588="","","R-"&amp;TEXT(ROW()-4,"0000"))</f>
        <v/>
      </c>
      <c r="C588" s="24"/>
      <c r="D588" s="37" t="str">
        <f aca="false">IF(C588="","",IFERROR(INDEX(Members!$B$5:$B$304,MATCH(C588,Members!$A$5:$A$304,0)),"Unknown flat"))</f>
        <v/>
      </c>
      <c r="E588" s="34"/>
      <c r="F588" s="24"/>
      <c r="G588" s="33"/>
      <c r="H588" s="24"/>
    </row>
    <row r="589" customFormat="false" ht="15" hidden="false" customHeight="true" outlineLevel="0" collapsed="false">
      <c r="A589" s="38"/>
      <c r="B589" s="36" t="str">
        <f aca="false">IF(A589="","","R-"&amp;TEXT(ROW()-4,"0000"))</f>
        <v/>
      </c>
      <c r="C589" s="24"/>
      <c r="D589" s="37" t="str">
        <f aca="false">IF(C589="","",IFERROR(INDEX(Members!$B$5:$B$304,MATCH(C589,Members!$A$5:$A$304,0)),"Unknown flat"))</f>
        <v/>
      </c>
      <c r="E589" s="34"/>
      <c r="F589" s="24"/>
      <c r="G589" s="33"/>
      <c r="H589" s="24"/>
    </row>
    <row r="590" customFormat="false" ht="15" hidden="false" customHeight="true" outlineLevel="0" collapsed="false">
      <c r="A590" s="38"/>
      <c r="B590" s="36" t="str">
        <f aca="false">IF(A590="","","R-"&amp;TEXT(ROW()-4,"0000"))</f>
        <v/>
      </c>
      <c r="C590" s="24"/>
      <c r="D590" s="37" t="str">
        <f aca="false">IF(C590="","",IFERROR(INDEX(Members!$B$5:$B$304,MATCH(C590,Members!$A$5:$A$304,0)),"Unknown flat"))</f>
        <v/>
      </c>
      <c r="E590" s="34"/>
      <c r="F590" s="24"/>
      <c r="G590" s="33"/>
      <c r="H590" s="24"/>
    </row>
    <row r="591" customFormat="false" ht="15" hidden="false" customHeight="true" outlineLevel="0" collapsed="false">
      <c r="A591" s="38"/>
      <c r="B591" s="36" t="str">
        <f aca="false">IF(A591="","","R-"&amp;TEXT(ROW()-4,"0000"))</f>
        <v/>
      </c>
      <c r="C591" s="24"/>
      <c r="D591" s="37" t="str">
        <f aca="false">IF(C591="","",IFERROR(INDEX(Members!$B$5:$B$304,MATCH(C591,Members!$A$5:$A$304,0)),"Unknown flat"))</f>
        <v/>
      </c>
      <c r="E591" s="34"/>
      <c r="F591" s="24"/>
      <c r="G591" s="33"/>
      <c r="H591" s="24"/>
    </row>
    <row r="592" customFormat="false" ht="15" hidden="false" customHeight="true" outlineLevel="0" collapsed="false">
      <c r="A592" s="38"/>
      <c r="B592" s="36" t="str">
        <f aca="false">IF(A592="","","R-"&amp;TEXT(ROW()-4,"0000"))</f>
        <v/>
      </c>
      <c r="C592" s="24"/>
      <c r="D592" s="37" t="str">
        <f aca="false">IF(C592="","",IFERROR(INDEX(Members!$B$5:$B$304,MATCH(C592,Members!$A$5:$A$304,0)),"Unknown flat"))</f>
        <v/>
      </c>
      <c r="E592" s="34"/>
      <c r="F592" s="24"/>
      <c r="G592" s="33"/>
      <c r="H592" s="24"/>
    </row>
    <row r="593" customFormat="false" ht="15" hidden="false" customHeight="true" outlineLevel="0" collapsed="false">
      <c r="A593" s="38"/>
      <c r="B593" s="36" t="str">
        <f aca="false">IF(A593="","","R-"&amp;TEXT(ROW()-4,"0000"))</f>
        <v/>
      </c>
      <c r="C593" s="24"/>
      <c r="D593" s="37" t="str">
        <f aca="false">IF(C593="","",IFERROR(INDEX(Members!$B$5:$B$304,MATCH(C593,Members!$A$5:$A$304,0)),"Unknown flat"))</f>
        <v/>
      </c>
      <c r="E593" s="34"/>
      <c r="F593" s="24"/>
      <c r="G593" s="33"/>
      <c r="H593" s="24"/>
    </row>
    <row r="594" customFormat="false" ht="15" hidden="false" customHeight="true" outlineLevel="0" collapsed="false">
      <c r="A594" s="38"/>
      <c r="B594" s="36" t="str">
        <f aca="false">IF(A594="","","R-"&amp;TEXT(ROW()-4,"0000"))</f>
        <v/>
      </c>
      <c r="C594" s="24"/>
      <c r="D594" s="37" t="str">
        <f aca="false">IF(C594="","",IFERROR(INDEX(Members!$B$5:$B$304,MATCH(C594,Members!$A$5:$A$304,0)),"Unknown flat"))</f>
        <v/>
      </c>
      <c r="E594" s="34"/>
      <c r="F594" s="24"/>
      <c r="G594" s="33"/>
      <c r="H594" s="24"/>
    </row>
    <row r="595" customFormat="false" ht="15" hidden="false" customHeight="true" outlineLevel="0" collapsed="false">
      <c r="A595" s="38"/>
      <c r="B595" s="36" t="str">
        <f aca="false">IF(A595="","","R-"&amp;TEXT(ROW()-4,"0000"))</f>
        <v/>
      </c>
      <c r="C595" s="24"/>
      <c r="D595" s="37" t="str">
        <f aca="false">IF(C595="","",IFERROR(INDEX(Members!$B$5:$B$304,MATCH(C595,Members!$A$5:$A$304,0)),"Unknown flat"))</f>
        <v/>
      </c>
      <c r="E595" s="34"/>
      <c r="F595" s="24"/>
      <c r="G595" s="33"/>
      <c r="H595" s="24"/>
    </row>
    <row r="596" customFormat="false" ht="15" hidden="false" customHeight="true" outlineLevel="0" collapsed="false">
      <c r="A596" s="38"/>
      <c r="B596" s="36" t="str">
        <f aca="false">IF(A596="","","R-"&amp;TEXT(ROW()-4,"0000"))</f>
        <v/>
      </c>
      <c r="C596" s="24"/>
      <c r="D596" s="37" t="str">
        <f aca="false">IF(C596="","",IFERROR(INDEX(Members!$B$5:$B$304,MATCH(C596,Members!$A$5:$A$304,0)),"Unknown flat"))</f>
        <v/>
      </c>
      <c r="E596" s="34"/>
      <c r="F596" s="24"/>
      <c r="G596" s="33"/>
      <c r="H596" s="24"/>
    </row>
    <row r="597" customFormat="false" ht="15" hidden="false" customHeight="true" outlineLevel="0" collapsed="false">
      <c r="A597" s="38"/>
      <c r="B597" s="36" t="str">
        <f aca="false">IF(A597="","","R-"&amp;TEXT(ROW()-4,"0000"))</f>
        <v/>
      </c>
      <c r="C597" s="24"/>
      <c r="D597" s="37" t="str">
        <f aca="false">IF(C597="","",IFERROR(INDEX(Members!$B$5:$B$304,MATCH(C597,Members!$A$5:$A$304,0)),"Unknown flat"))</f>
        <v/>
      </c>
      <c r="E597" s="34"/>
      <c r="F597" s="24"/>
      <c r="G597" s="33"/>
      <c r="H597" s="24"/>
    </row>
    <row r="598" customFormat="false" ht="15" hidden="false" customHeight="true" outlineLevel="0" collapsed="false">
      <c r="A598" s="38"/>
      <c r="B598" s="36" t="str">
        <f aca="false">IF(A598="","","R-"&amp;TEXT(ROW()-4,"0000"))</f>
        <v/>
      </c>
      <c r="C598" s="24"/>
      <c r="D598" s="37" t="str">
        <f aca="false">IF(C598="","",IFERROR(INDEX(Members!$B$5:$B$304,MATCH(C598,Members!$A$5:$A$304,0)),"Unknown flat"))</f>
        <v/>
      </c>
      <c r="E598" s="34"/>
      <c r="F598" s="24"/>
      <c r="G598" s="33"/>
      <c r="H598" s="24"/>
    </row>
    <row r="599" customFormat="false" ht="15" hidden="false" customHeight="true" outlineLevel="0" collapsed="false">
      <c r="A599" s="38"/>
      <c r="B599" s="36" t="str">
        <f aca="false">IF(A599="","","R-"&amp;TEXT(ROW()-4,"0000"))</f>
        <v/>
      </c>
      <c r="C599" s="24"/>
      <c r="D599" s="37" t="str">
        <f aca="false">IF(C599="","",IFERROR(INDEX(Members!$B$5:$B$304,MATCH(C599,Members!$A$5:$A$304,0)),"Unknown flat"))</f>
        <v/>
      </c>
      <c r="E599" s="34"/>
      <c r="F599" s="24"/>
      <c r="G599" s="33"/>
      <c r="H599" s="24"/>
    </row>
    <row r="600" customFormat="false" ht="15" hidden="false" customHeight="true" outlineLevel="0" collapsed="false">
      <c r="A600" s="38"/>
      <c r="B600" s="36" t="str">
        <f aca="false">IF(A600="","","R-"&amp;TEXT(ROW()-4,"0000"))</f>
        <v/>
      </c>
      <c r="C600" s="24"/>
      <c r="D600" s="37" t="str">
        <f aca="false">IF(C600="","",IFERROR(INDEX(Members!$B$5:$B$304,MATCH(C600,Members!$A$5:$A$304,0)),"Unknown flat"))</f>
        <v/>
      </c>
      <c r="E600" s="34"/>
      <c r="F600" s="24"/>
      <c r="G600" s="33"/>
      <c r="H600" s="24"/>
    </row>
    <row r="601" customFormat="false" ht="15" hidden="false" customHeight="true" outlineLevel="0" collapsed="false">
      <c r="A601" s="38"/>
      <c r="B601" s="36" t="str">
        <f aca="false">IF(A601="","","R-"&amp;TEXT(ROW()-4,"0000"))</f>
        <v/>
      </c>
      <c r="C601" s="24"/>
      <c r="D601" s="37" t="str">
        <f aca="false">IF(C601="","",IFERROR(INDEX(Members!$B$5:$B$304,MATCH(C601,Members!$A$5:$A$304,0)),"Unknown flat"))</f>
        <v/>
      </c>
      <c r="E601" s="34"/>
      <c r="F601" s="24"/>
      <c r="G601" s="33"/>
      <c r="H601" s="24"/>
    </row>
    <row r="602" customFormat="false" ht="15" hidden="false" customHeight="true" outlineLevel="0" collapsed="false">
      <c r="A602" s="38"/>
      <c r="B602" s="36" t="str">
        <f aca="false">IF(A602="","","R-"&amp;TEXT(ROW()-4,"0000"))</f>
        <v/>
      </c>
      <c r="C602" s="24"/>
      <c r="D602" s="37" t="str">
        <f aca="false">IF(C602="","",IFERROR(INDEX(Members!$B$5:$B$304,MATCH(C602,Members!$A$5:$A$304,0)),"Unknown flat"))</f>
        <v/>
      </c>
      <c r="E602" s="34"/>
      <c r="F602" s="24"/>
      <c r="G602" s="33"/>
      <c r="H602" s="24"/>
    </row>
    <row r="603" customFormat="false" ht="15" hidden="false" customHeight="true" outlineLevel="0" collapsed="false">
      <c r="A603" s="38"/>
      <c r="B603" s="36" t="str">
        <f aca="false">IF(A603="","","R-"&amp;TEXT(ROW()-4,"0000"))</f>
        <v/>
      </c>
      <c r="C603" s="24"/>
      <c r="D603" s="37" t="str">
        <f aca="false">IF(C603="","",IFERROR(INDEX(Members!$B$5:$B$304,MATCH(C603,Members!$A$5:$A$304,0)),"Unknown flat"))</f>
        <v/>
      </c>
      <c r="E603" s="34"/>
      <c r="F603" s="24"/>
      <c r="G603" s="33"/>
      <c r="H603" s="24"/>
    </row>
    <row r="604" customFormat="false" ht="15" hidden="false" customHeight="true" outlineLevel="0" collapsed="false">
      <c r="A604" s="38"/>
      <c r="B604" s="36" t="str">
        <f aca="false">IF(A604="","","R-"&amp;TEXT(ROW()-4,"0000"))</f>
        <v/>
      </c>
      <c r="C604" s="24"/>
      <c r="D604" s="37" t="str">
        <f aca="false">IF(C604="","",IFERROR(INDEX(Members!$B$5:$B$304,MATCH(C604,Members!$A$5:$A$304,0)),"Unknown flat"))</f>
        <v/>
      </c>
      <c r="E604" s="34"/>
      <c r="F604" s="24"/>
      <c r="G604" s="33"/>
      <c r="H604" s="24"/>
    </row>
    <row r="605" customFormat="false" ht="15" hidden="false" customHeight="true" outlineLevel="0" collapsed="false">
      <c r="A605" s="38"/>
      <c r="B605" s="36" t="str">
        <f aca="false">IF(A605="","","R-"&amp;TEXT(ROW()-4,"0000"))</f>
        <v/>
      </c>
      <c r="C605" s="24"/>
      <c r="D605" s="37" t="str">
        <f aca="false">IF(C605="","",IFERROR(INDEX(Members!$B$5:$B$304,MATCH(C605,Members!$A$5:$A$304,0)),"Unknown flat"))</f>
        <v/>
      </c>
      <c r="E605" s="34"/>
      <c r="F605" s="24"/>
      <c r="G605" s="33"/>
      <c r="H605" s="24"/>
    </row>
    <row r="606" customFormat="false" ht="15" hidden="false" customHeight="true" outlineLevel="0" collapsed="false">
      <c r="A606" s="38"/>
      <c r="B606" s="36" t="str">
        <f aca="false">IF(A606="","","R-"&amp;TEXT(ROW()-4,"0000"))</f>
        <v/>
      </c>
      <c r="C606" s="24"/>
      <c r="D606" s="37" t="str">
        <f aca="false">IF(C606="","",IFERROR(INDEX(Members!$B$5:$B$304,MATCH(C606,Members!$A$5:$A$304,0)),"Unknown flat"))</f>
        <v/>
      </c>
      <c r="E606" s="34"/>
      <c r="F606" s="24"/>
      <c r="G606" s="33"/>
      <c r="H606" s="24"/>
    </row>
    <row r="607" customFormat="false" ht="15" hidden="false" customHeight="true" outlineLevel="0" collapsed="false">
      <c r="A607" s="38"/>
      <c r="B607" s="36" t="str">
        <f aca="false">IF(A607="","","R-"&amp;TEXT(ROW()-4,"0000"))</f>
        <v/>
      </c>
      <c r="C607" s="24"/>
      <c r="D607" s="37" t="str">
        <f aca="false">IF(C607="","",IFERROR(INDEX(Members!$B$5:$B$304,MATCH(C607,Members!$A$5:$A$304,0)),"Unknown flat"))</f>
        <v/>
      </c>
      <c r="E607" s="34"/>
      <c r="F607" s="24"/>
      <c r="G607" s="33"/>
      <c r="H607" s="24"/>
    </row>
    <row r="608" customFormat="false" ht="15" hidden="false" customHeight="true" outlineLevel="0" collapsed="false">
      <c r="A608" s="38"/>
      <c r="B608" s="36" t="str">
        <f aca="false">IF(A608="","","R-"&amp;TEXT(ROW()-4,"0000"))</f>
        <v/>
      </c>
      <c r="C608" s="24"/>
      <c r="D608" s="37" t="str">
        <f aca="false">IF(C608="","",IFERROR(INDEX(Members!$B$5:$B$304,MATCH(C608,Members!$A$5:$A$304,0)),"Unknown flat"))</f>
        <v/>
      </c>
      <c r="E608" s="34"/>
      <c r="F608" s="24"/>
      <c r="G608" s="33"/>
      <c r="H608" s="24"/>
    </row>
    <row r="609" customFormat="false" ht="15" hidden="false" customHeight="true" outlineLevel="0" collapsed="false">
      <c r="A609" s="38"/>
      <c r="B609" s="36" t="str">
        <f aca="false">IF(A609="","","R-"&amp;TEXT(ROW()-4,"0000"))</f>
        <v/>
      </c>
      <c r="C609" s="24"/>
      <c r="D609" s="37" t="str">
        <f aca="false">IF(C609="","",IFERROR(INDEX(Members!$B$5:$B$304,MATCH(C609,Members!$A$5:$A$304,0)),"Unknown flat"))</f>
        <v/>
      </c>
      <c r="E609" s="34"/>
      <c r="F609" s="24"/>
      <c r="G609" s="33"/>
      <c r="H609" s="24"/>
    </row>
    <row r="610" customFormat="false" ht="15" hidden="false" customHeight="true" outlineLevel="0" collapsed="false">
      <c r="A610" s="38"/>
      <c r="B610" s="36" t="str">
        <f aca="false">IF(A610="","","R-"&amp;TEXT(ROW()-4,"0000"))</f>
        <v/>
      </c>
      <c r="C610" s="24"/>
      <c r="D610" s="37" t="str">
        <f aca="false">IF(C610="","",IFERROR(INDEX(Members!$B$5:$B$304,MATCH(C610,Members!$A$5:$A$304,0)),"Unknown flat"))</f>
        <v/>
      </c>
      <c r="E610" s="34"/>
      <c r="F610" s="24"/>
      <c r="G610" s="33"/>
      <c r="H610" s="24"/>
    </row>
    <row r="611" customFormat="false" ht="15" hidden="false" customHeight="true" outlineLevel="0" collapsed="false">
      <c r="A611" s="38"/>
      <c r="B611" s="36" t="str">
        <f aca="false">IF(A611="","","R-"&amp;TEXT(ROW()-4,"0000"))</f>
        <v/>
      </c>
      <c r="C611" s="24"/>
      <c r="D611" s="37" t="str">
        <f aca="false">IF(C611="","",IFERROR(INDEX(Members!$B$5:$B$304,MATCH(C611,Members!$A$5:$A$304,0)),"Unknown flat"))</f>
        <v/>
      </c>
      <c r="E611" s="34"/>
      <c r="F611" s="24"/>
      <c r="G611" s="33"/>
      <c r="H611" s="24"/>
    </row>
    <row r="612" customFormat="false" ht="15" hidden="false" customHeight="true" outlineLevel="0" collapsed="false">
      <c r="A612" s="38"/>
      <c r="B612" s="36" t="str">
        <f aca="false">IF(A612="","","R-"&amp;TEXT(ROW()-4,"0000"))</f>
        <v/>
      </c>
      <c r="C612" s="24"/>
      <c r="D612" s="37" t="str">
        <f aca="false">IF(C612="","",IFERROR(INDEX(Members!$B$5:$B$304,MATCH(C612,Members!$A$5:$A$304,0)),"Unknown flat"))</f>
        <v/>
      </c>
      <c r="E612" s="34"/>
      <c r="F612" s="24"/>
      <c r="G612" s="33"/>
      <c r="H612" s="24"/>
    </row>
    <row r="613" customFormat="false" ht="15" hidden="false" customHeight="true" outlineLevel="0" collapsed="false">
      <c r="A613" s="38"/>
      <c r="B613" s="36" t="str">
        <f aca="false">IF(A613="","","R-"&amp;TEXT(ROW()-4,"0000"))</f>
        <v/>
      </c>
      <c r="C613" s="24"/>
      <c r="D613" s="37" t="str">
        <f aca="false">IF(C613="","",IFERROR(INDEX(Members!$B$5:$B$304,MATCH(C613,Members!$A$5:$A$304,0)),"Unknown flat"))</f>
        <v/>
      </c>
      <c r="E613" s="34"/>
      <c r="F613" s="24"/>
      <c r="G613" s="33"/>
      <c r="H613" s="24"/>
    </row>
    <row r="614" customFormat="false" ht="15" hidden="false" customHeight="true" outlineLevel="0" collapsed="false">
      <c r="A614" s="38"/>
      <c r="B614" s="36" t="str">
        <f aca="false">IF(A614="","","R-"&amp;TEXT(ROW()-4,"0000"))</f>
        <v/>
      </c>
      <c r="C614" s="24"/>
      <c r="D614" s="37" t="str">
        <f aca="false">IF(C614="","",IFERROR(INDEX(Members!$B$5:$B$304,MATCH(C614,Members!$A$5:$A$304,0)),"Unknown flat"))</f>
        <v/>
      </c>
      <c r="E614" s="34"/>
      <c r="F614" s="24"/>
      <c r="G614" s="33"/>
      <c r="H614" s="24"/>
    </row>
    <row r="615" customFormat="false" ht="15" hidden="false" customHeight="true" outlineLevel="0" collapsed="false">
      <c r="A615" s="38"/>
      <c r="B615" s="36" t="str">
        <f aca="false">IF(A615="","","R-"&amp;TEXT(ROW()-4,"0000"))</f>
        <v/>
      </c>
      <c r="C615" s="24"/>
      <c r="D615" s="37" t="str">
        <f aca="false">IF(C615="","",IFERROR(INDEX(Members!$B$5:$B$304,MATCH(C615,Members!$A$5:$A$304,0)),"Unknown flat"))</f>
        <v/>
      </c>
      <c r="E615" s="34"/>
      <c r="F615" s="24"/>
      <c r="G615" s="33"/>
      <c r="H615" s="24"/>
    </row>
    <row r="616" customFormat="false" ht="15" hidden="false" customHeight="true" outlineLevel="0" collapsed="false">
      <c r="A616" s="38"/>
      <c r="B616" s="36" t="str">
        <f aca="false">IF(A616="","","R-"&amp;TEXT(ROW()-4,"0000"))</f>
        <v/>
      </c>
      <c r="C616" s="24"/>
      <c r="D616" s="37" t="str">
        <f aca="false">IF(C616="","",IFERROR(INDEX(Members!$B$5:$B$304,MATCH(C616,Members!$A$5:$A$304,0)),"Unknown flat"))</f>
        <v/>
      </c>
      <c r="E616" s="34"/>
      <c r="F616" s="24"/>
      <c r="G616" s="33"/>
      <c r="H616" s="24"/>
    </row>
    <row r="617" customFormat="false" ht="15" hidden="false" customHeight="true" outlineLevel="0" collapsed="false">
      <c r="A617" s="38"/>
      <c r="B617" s="36" t="str">
        <f aca="false">IF(A617="","","R-"&amp;TEXT(ROW()-4,"0000"))</f>
        <v/>
      </c>
      <c r="C617" s="24"/>
      <c r="D617" s="37" t="str">
        <f aca="false">IF(C617="","",IFERROR(INDEX(Members!$B$5:$B$304,MATCH(C617,Members!$A$5:$A$304,0)),"Unknown flat"))</f>
        <v/>
      </c>
      <c r="E617" s="34"/>
      <c r="F617" s="24"/>
      <c r="G617" s="33"/>
      <c r="H617" s="24"/>
    </row>
    <row r="618" customFormat="false" ht="15" hidden="false" customHeight="true" outlineLevel="0" collapsed="false">
      <c r="A618" s="38"/>
      <c r="B618" s="36" t="str">
        <f aca="false">IF(A618="","","R-"&amp;TEXT(ROW()-4,"0000"))</f>
        <v/>
      </c>
      <c r="C618" s="24"/>
      <c r="D618" s="37" t="str">
        <f aca="false">IF(C618="","",IFERROR(INDEX(Members!$B$5:$B$304,MATCH(C618,Members!$A$5:$A$304,0)),"Unknown flat"))</f>
        <v/>
      </c>
      <c r="E618" s="34"/>
      <c r="F618" s="24"/>
      <c r="G618" s="33"/>
      <c r="H618" s="24"/>
    </row>
    <row r="619" customFormat="false" ht="15" hidden="false" customHeight="true" outlineLevel="0" collapsed="false">
      <c r="A619" s="38"/>
      <c r="B619" s="36" t="str">
        <f aca="false">IF(A619="","","R-"&amp;TEXT(ROW()-4,"0000"))</f>
        <v/>
      </c>
      <c r="C619" s="24"/>
      <c r="D619" s="37" t="str">
        <f aca="false">IF(C619="","",IFERROR(INDEX(Members!$B$5:$B$304,MATCH(C619,Members!$A$5:$A$304,0)),"Unknown flat"))</f>
        <v/>
      </c>
      <c r="E619" s="34"/>
      <c r="F619" s="24"/>
      <c r="G619" s="33"/>
      <c r="H619" s="24"/>
    </row>
    <row r="620" customFormat="false" ht="15" hidden="false" customHeight="true" outlineLevel="0" collapsed="false">
      <c r="A620" s="38"/>
      <c r="B620" s="36" t="str">
        <f aca="false">IF(A620="","","R-"&amp;TEXT(ROW()-4,"0000"))</f>
        <v/>
      </c>
      <c r="C620" s="24"/>
      <c r="D620" s="37" t="str">
        <f aca="false">IF(C620="","",IFERROR(INDEX(Members!$B$5:$B$304,MATCH(C620,Members!$A$5:$A$304,0)),"Unknown flat"))</f>
        <v/>
      </c>
      <c r="E620" s="34"/>
      <c r="F620" s="24"/>
      <c r="G620" s="33"/>
      <c r="H620" s="24"/>
    </row>
    <row r="621" customFormat="false" ht="15" hidden="false" customHeight="true" outlineLevel="0" collapsed="false">
      <c r="A621" s="38"/>
      <c r="B621" s="36" t="str">
        <f aca="false">IF(A621="","","R-"&amp;TEXT(ROW()-4,"0000"))</f>
        <v/>
      </c>
      <c r="C621" s="24"/>
      <c r="D621" s="37" t="str">
        <f aca="false">IF(C621="","",IFERROR(INDEX(Members!$B$5:$B$304,MATCH(C621,Members!$A$5:$A$304,0)),"Unknown flat"))</f>
        <v/>
      </c>
      <c r="E621" s="34"/>
      <c r="F621" s="24"/>
      <c r="G621" s="33"/>
      <c r="H621" s="24"/>
    </row>
    <row r="622" customFormat="false" ht="15" hidden="false" customHeight="true" outlineLevel="0" collapsed="false">
      <c r="A622" s="38"/>
      <c r="B622" s="36" t="str">
        <f aca="false">IF(A622="","","R-"&amp;TEXT(ROW()-4,"0000"))</f>
        <v/>
      </c>
      <c r="C622" s="24"/>
      <c r="D622" s="37" t="str">
        <f aca="false">IF(C622="","",IFERROR(INDEX(Members!$B$5:$B$304,MATCH(C622,Members!$A$5:$A$304,0)),"Unknown flat"))</f>
        <v/>
      </c>
      <c r="E622" s="34"/>
      <c r="F622" s="24"/>
      <c r="G622" s="33"/>
      <c r="H622" s="24"/>
    </row>
    <row r="623" customFormat="false" ht="15" hidden="false" customHeight="true" outlineLevel="0" collapsed="false">
      <c r="A623" s="38"/>
      <c r="B623" s="36" t="str">
        <f aca="false">IF(A623="","","R-"&amp;TEXT(ROW()-4,"0000"))</f>
        <v/>
      </c>
      <c r="C623" s="24"/>
      <c r="D623" s="37" t="str">
        <f aca="false">IF(C623="","",IFERROR(INDEX(Members!$B$5:$B$304,MATCH(C623,Members!$A$5:$A$304,0)),"Unknown flat"))</f>
        <v/>
      </c>
      <c r="E623" s="34"/>
      <c r="F623" s="24"/>
      <c r="G623" s="33"/>
      <c r="H623" s="24"/>
    </row>
    <row r="624" customFormat="false" ht="15" hidden="false" customHeight="true" outlineLevel="0" collapsed="false">
      <c r="A624" s="38"/>
      <c r="B624" s="36" t="str">
        <f aca="false">IF(A624="","","R-"&amp;TEXT(ROW()-4,"0000"))</f>
        <v/>
      </c>
      <c r="C624" s="24"/>
      <c r="D624" s="37" t="str">
        <f aca="false">IF(C624="","",IFERROR(INDEX(Members!$B$5:$B$304,MATCH(C624,Members!$A$5:$A$304,0)),"Unknown flat"))</f>
        <v/>
      </c>
      <c r="E624" s="34"/>
      <c r="F624" s="24"/>
      <c r="G624" s="33"/>
      <c r="H624" s="24"/>
    </row>
    <row r="625" customFormat="false" ht="15" hidden="false" customHeight="true" outlineLevel="0" collapsed="false">
      <c r="A625" s="38"/>
      <c r="B625" s="36" t="str">
        <f aca="false">IF(A625="","","R-"&amp;TEXT(ROW()-4,"0000"))</f>
        <v/>
      </c>
      <c r="C625" s="24"/>
      <c r="D625" s="37" t="str">
        <f aca="false">IF(C625="","",IFERROR(INDEX(Members!$B$5:$B$304,MATCH(C625,Members!$A$5:$A$304,0)),"Unknown flat"))</f>
        <v/>
      </c>
      <c r="E625" s="34"/>
      <c r="F625" s="24"/>
      <c r="G625" s="33"/>
      <c r="H625" s="24"/>
    </row>
    <row r="626" customFormat="false" ht="15" hidden="false" customHeight="true" outlineLevel="0" collapsed="false">
      <c r="A626" s="38"/>
      <c r="B626" s="36" t="str">
        <f aca="false">IF(A626="","","R-"&amp;TEXT(ROW()-4,"0000"))</f>
        <v/>
      </c>
      <c r="C626" s="24"/>
      <c r="D626" s="37" t="str">
        <f aca="false">IF(C626="","",IFERROR(INDEX(Members!$B$5:$B$304,MATCH(C626,Members!$A$5:$A$304,0)),"Unknown flat"))</f>
        <v/>
      </c>
      <c r="E626" s="34"/>
      <c r="F626" s="24"/>
      <c r="G626" s="33"/>
      <c r="H626" s="24"/>
    </row>
    <row r="627" customFormat="false" ht="15" hidden="false" customHeight="true" outlineLevel="0" collapsed="false">
      <c r="A627" s="38"/>
      <c r="B627" s="36" t="str">
        <f aca="false">IF(A627="","","R-"&amp;TEXT(ROW()-4,"0000"))</f>
        <v/>
      </c>
      <c r="C627" s="24"/>
      <c r="D627" s="37" t="str">
        <f aca="false">IF(C627="","",IFERROR(INDEX(Members!$B$5:$B$304,MATCH(C627,Members!$A$5:$A$304,0)),"Unknown flat"))</f>
        <v/>
      </c>
      <c r="E627" s="34"/>
      <c r="F627" s="24"/>
      <c r="G627" s="33"/>
      <c r="H627" s="24"/>
    </row>
    <row r="628" customFormat="false" ht="15" hidden="false" customHeight="true" outlineLevel="0" collapsed="false">
      <c r="A628" s="38"/>
      <c r="B628" s="36" t="str">
        <f aca="false">IF(A628="","","R-"&amp;TEXT(ROW()-4,"0000"))</f>
        <v/>
      </c>
      <c r="C628" s="24"/>
      <c r="D628" s="37" t="str">
        <f aca="false">IF(C628="","",IFERROR(INDEX(Members!$B$5:$B$304,MATCH(C628,Members!$A$5:$A$304,0)),"Unknown flat"))</f>
        <v/>
      </c>
      <c r="E628" s="34"/>
      <c r="F628" s="24"/>
      <c r="G628" s="33"/>
      <c r="H628" s="24"/>
    </row>
    <row r="629" customFormat="false" ht="15" hidden="false" customHeight="true" outlineLevel="0" collapsed="false">
      <c r="A629" s="38"/>
      <c r="B629" s="36" t="str">
        <f aca="false">IF(A629="","","R-"&amp;TEXT(ROW()-4,"0000"))</f>
        <v/>
      </c>
      <c r="C629" s="24"/>
      <c r="D629" s="37" t="str">
        <f aca="false">IF(C629="","",IFERROR(INDEX(Members!$B$5:$B$304,MATCH(C629,Members!$A$5:$A$304,0)),"Unknown flat"))</f>
        <v/>
      </c>
      <c r="E629" s="34"/>
      <c r="F629" s="24"/>
      <c r="G629" s="33"/>
      <c r="H629" s="24"/>
    </row>
    <row r="630" customFormat="false" ht="15" hidden="false" customHeight="true" outlineLevel="0" collapsed="false">
      <c r="A630" s="38"/>
      <c r="B630" s="36" t="str">
        <f aca="false">IF(A630="","","R-"&amp;TEXT(ROW()-4,"0000"))</f>
        <v/>
      </c>
      <c r="C630" s="24"/>
      <c r="D630" s="37" t="str">
        <f aca="false">IF(C630="","",IFERROR(INDEX(Members!$B$5:$B$304,MATCH(C630,Members!$A$5:$A$304,0)),"Unknown flat"))</f>
        <v/>
      </c>
      <c r="E630" s="34"/>
      <c r="F630" s="24"/>
      <c r="G630" s="33"/>
      <c r="H630" s="24"/>
    </row>
    <row r="631" customFormat="false" ht="15" hidden="false" customHeight="true" outlineLevel="0" collapsed="false">
      <c r="A631" s="38"/>
      <c r="B631" s="36" t="str">
        <f aca="false">IF(A631="","","R-"&amp;TEXT(ROW()-4,"0000"))</f>
        <v/>
      </c>
      <c r="C631" s="24"/>
      <c r="D631" s="37" t="str">
        <f aca="false">IF(C631="","",IFERROR(INDEX(Members!$B$5:$B$304,MATCH(C631,Members!$A$5:$A$304,0)),"Unknown flat"))</f>
        <v/>
      </c>
      <c r="E631" s="34"/>
      <c r="F631" s="24"/>
      <c r="G631" s="33"/>
      <c r="H631" s="24"/>
    </row>
    <row r="632" customFormat="false" ht="15" hidden="false" customHeight="true" outlineLevel="0" collapsed="false">
      <c r="A632" s="38"/>
      <c r="B632" s="36" t="str">
        <f aca="false">IF(A632="","","R-"&amp;TEXT(ROW()-4,"0000"))</f>
        <v/>
      </c>
      <c r="C632" s="24"/>
      <c r="D632" s="37" t="str">
        <f aca="false">IF(C632="","",IFERROR(INDEX(Members!$B$5:$B$304,MATCH(C632,Members!$A$5:$A$304,0)),"Unknown flat"))</f>
        <v/>
      </c>
      <c r="E632" s="34"/>
      <c r="F632" s="24"/>
      <c r="G632" s="33"/>
      <c r="H632" s="24"/>
    </row>
    <row r="633" customFormat="false" ht="15" hidden="false" customHeight="true" outlineLevel="0" collapsed="false">
      <c r="A633" s="38"/>
      <c r="B633" s="36" t="str">
        <f aca="false">IF(A633="","","R-"&amp;TEXT(ROW()-4,"0000"))</f>
        <v/>
      </c>
      <c r="C633" s="24"/>
      <c r="D633" s="37" t="str">
        <f aca="false">IF(C633="","",IFERROR(INDEX(Members!$B$5:$B$304,MATCH(C633,Members!$A$5:$A$304,0)),"Unknown flat"))</f>
        <v/>
      </c>
      <c r="E633" s="34"/>
      <c r="F633" s="24"/>
      <c r="G633" s="33"/>
      <c r="H633" s="24"/>
    </row>
    <row r="634" customFormat="false" ht="15" hidden="false" customHeight="true" outlineLevel="0" collapsed="false">
      <c r="A634" s="38"/>
      <c r="B634" s="36" t="str">
        <f aca="false">IF(A634="","","R-"&amp;TEXT(ROW()-4,"0000"))</f>
        <v/>
      </c>
      <c r="C634" s="24"/>
      <c r="D634" s="37" t="str">
        <f aca="false">IF(C634="","",IFERROR(INDEX(Members!$B$5:$B$304,MATCH(C634,Members!$A$5:$A$304,0)),"Unknown flat"))</f>
        <v/>
      </c>
      <c r="E634" s="34"/>
      <c r="F634" s="24"/>
      <c r="G634" s="33"/>
      <c r="H634" s="24"/>
    </row>
    <row r="635" customFormat="false" ht="15" hidden="false" customHeight="true" outlineLevel="0" collapsed="false">
      <c r="A635" s="38"/>
      <c r="B635" s="36" t="str">
        <f aca="false">IF(A635="","","R-"&amp;TEXT(ROW()-4,"0000"))</f>
        <v/>
      </c>
      <c r="C635" s="24"/>
      <c r="D635" s="37" t="str">
        <f aca="false">IF(C635="","",IFERROR(INDEX(Members!$B$5:$B$304,MATCH(C635,Members!$A$5:$A$304,0)),"Unknown flat"))</f>
        <v/>
      </c>
      <c r="E635" s="34"/>
      <c r="F635" s="24"/>
      <c r="G635" s="33"/>
      <c r="H635" s="24"/>
    </row>
    <row r="636" customFormat="false" ht="15" hidden="false" customHeight="true" outlineLevel="0" collapsed="false">
      <c r="A636" s="38"/>
      <c r="B636" s="36" t="str">
        <f aca="false">IF(A636="","","R-"&amp;TEXT(ROW()-4,"0000"))</f>
        <v/>
      </c>
      <c r="C636" s="24"/>
      <c r="D636" s="37" t="str">
        <f aca="false">IF(C636="","",IFERROR(INDEX(Members!$B$5:$B$304,MATCH(C636,Members!$A$5:$A$304,0)),"Unknown flat"))</f>
        <v/>
      </c>
      <c r="E636" s="34"/>
      <c r="F636" s="24"/>
      <c r="G636" s="33"/>
      <c r="H636" s="24"/>
    </row>
    <row r="637" customFormat="false" ht="15" hidden="false" customHeight="true" outlineLevel="0" collapsed="false">
      <c r="A637" s="38"/>
      <c r="B637" s="36" t="str">
        <f aca="false">IF(A637="","","R-"&amp;TEXT(ROW()-4,"0000"))</f>
        <v/>
      </c>
      <c r="C637" s="24"/>
      <c r="D637" s="37" t="str">
        <f aca="false">IF(C637="","",IFERROR(INDEX(Members!$B$5:$B$304,MATCH(C637,Members!$A$5:$A$304,0)),"Unknown flat"))</f>
        <v/>
      </c>
      <c r="E637" s="34"/>
      <c r="F637" s="24"/>
      <c r="G637" s="33"/>
      <c r="H637" s="24"/>
    </row>
    <row r="638" customFormat="false" ht="15" hidden="false" customHeight="true" outlineLevel="0" collapsed="false">
      <c r="A638" s="38"/>
      <c r="B638" s="36" t="str">
        <f aca="false">IF(A638="","","R-"&amp;TEXT(ROW()-4,"0000"))</f>
        <v/>
      </c>
      <c r="C638" s="24"/>
      <c r="D638" s="37" t="str">
        <f aca="false">IF(C638="","",IFERROR(INDEX(Members!$B$5:$B$304,MATCH(C638,Members!$A$5:$A$304,0)),"Unknown flat"))</f>
        <v/>
      </c>
      <c r="E638" s="34"/>
      <c r="F638" s="24"/>
      <c r="G638" s="33"/>
      <c r="H638" s="24"/>
    </row>
    <row r="639" customFormat="false" ht="15" hidden="false" customHeight="true" outlineLevel="0" collapsed="false">
      <c r="A639" s="38"/>
      <c r="B639" s="36" t="str">
        <f aca="false">IF(A639="","","R-"&amp;TEXT(ROW()-4,"0000"))</f>
        <v/>
      </c>
      <c r="C639" s="24"/>
      <c r="D639" s="37" t="str">
        <f aca="false">IF(C639="","",IFERROR(INDEX(Members!$B$5:$B$304,MATCH(C639,Members!$A$5:$A$304,0)),"Unknown flat"))</f>
        <v/>
      </c>
      <c r="E639" s="34"/>
      <c r="F639" s="24"/>
      <c r="G639" s="33"/>
      <c r="H639" s="24"/>
    </row>
    <row r="640" customFormat="false" ht="15" hidden="false" customHeight="true" outlineLevel="0" collapsed="false">
      <c r="A640" s="38"/>
      <c r="B640" s="36" t="str">
        <f aca="false">IF(A640="","","R-"&amp;TEXT(ROW()-4,"0000"))</f>
        <v/>
      </c>
      <c r="C640" s="24"/>
      <c r="D640" s="37" t="str">
        <f aca="false">IF(C640="","",IFERROR(INDEX(Members!$B$5:$B$304,MATCH(C640,Members!$A$5:$A$304,0)),"Unknown flat"))</f>
        <v/>
      </c>
      <c r="E640" s="34"/>
      <c r="F640" s="24"/>
      <c r="G640" s="33"/>
      <c r="H640" s="24"/>
    </row>
    <row r="641" customFormat="false" ht="15" hidden="false" customHeight="true" outlineLevel="0" collapsed="false">
      <c r="A641" s="38"/>
      <c r="B641" s="36" t="str">
        <f aca="false">IF(A641="","","R-"&amp;TEXT(ROW()-4,"0000"))</f>
        <v/>
      </c>
      <c r="C641" s="24"/>
      <c r="D641" s="37" t="str">
        <f aca="false">IF(C641="","",IFERROR(INDEX(Members!$B$5:$B$304,MATCH(C641,Members!$A$5:$A$304,0)),"Unknown flat"))</f>
        <v/>
      </c>
      <c r="E641" s="34"/>
      <c r="F641" s="24"/>
      <c r="G641" s="33"/>
      <c r="H641" s="24"/>
    </row>
    <row r="642" customFormat="false" ht="15" hidden="false" customHeight="true" outlineLevel="0" collapsed="false">
      <c r="A642" s="38"/>
      <c r="B642" s="36" t="str">
        <f aca="false">IF(A642="","","R-"&amp;TEXT(ROW()-4,"0000"))</f>
        <v/>
      </c>
      <c r="C642" s="24"/>
      <c r="D642" s="37" t="str">
        <f aca="false">IF(C642="","",IFERROR(INDEX(Members!$B$5:$B$304,MATCH(C642,Members!$A$5:$A$304,0)),"Unknown flat"))</f>
        <v/>
      </c>
      <c r="E642" s="34"/>
      <c r="F642" s="24"/>
      <c r="G642" s="33"/>
      <c r="H642" s="24"/>
    </row>
    <row r="643" customFormat="false" ht="15" hidden="false" customHeight="true" outlineLevel="0" collapsed="false">
      <c r="A643" s="38"/>
      <c r="B643" s="36" t="str">
        <f aca="false">IF(A643="","","R-"&amp;TEXT(ROW()-4,"0000"))</f>
        <v/>
      </c>
      <c r="C643" s="24"/>
      <c r="D643" s="37" t="str">
        <f aca="false">IF(C643="","",IFERROR(INDEX(Members!$B$5:$B$304,MATCH(C643,Members!$A$5:$A$304,0)),"Unknown flat"))</f>
        <v/>
      </c>
      <c r="E643" s="34"/>
      <c r="F643" s="24"/>
      <c r="G643" s="33"/>
      <c r="H643" s="24"/>
    </row>
    <row r="644" customFormat="false" ht="15" hidden="false" customHeight="true" outlineLevel="0" collapsed="false">
      <c r="A644" s="38"/>
      <c r="B644" s="36" t="str">
        <f aca="false">IF(A644="","","R-"&amp;TEXT(ROW()-4,"0000"))</f>
        <v/>
      </c>
      <c r="C644" s="24"/>
      <c r="D644" s="37" t="str">
        <f aca="false">IF(C644="","",IFERROR(INDEX(Members!$B$5:$B$304,MATCH(C644,Members!$A$5:$A$304,0)),"Unknown flat"))</f>
        <v/>
      </c>
      <c r="E644" s="34"/>
      <c r="F644" s="24"/>
      <c r="G644" s="33"/>
      <c r="H644" s="24"/>
    </row>
    <row r="645" customFormat="false" ht="15" hidden="false" customHeight="true" outlineLevel="0" collapsed="false">
      <c r="A645" s="38"/>
      <c r="B645" s="36" t="str">
        <f aca="false">IF(A645="","","R-"&amp;TEXT(ROW()-4,"0000"))</f>
        <v/>
      </c>
      <c r="C645" s="24"/>
      <c r="D645" s="37" t="str">
        <f aca="false">IF(C645="","",IFERROR(INDEX(Members!$B$5:$B$304,MATCH(C645,Members!$A$5:$A$304,0)),"Unknown flat"))</f>
        <v/>
      </c>
      <c r="E645" s="34"/>
      <c r="F645" s="24"/>
      <c r="G645" s="33"/>
      <c r="H645" s="24"/>
    </row>
    <row r="646" customFormat="false" ht="15" hidden="false" customHeight="true" outlineLevel="0" collapsed="false">
      <c r="A646" s="38"/>
      <c r="B646" s="36" t="str">
        <f aca="false">IF(A646="","","R-"&amp;TEXT(ROW()-4,"0000"))</f>
        <v/>
      </c>
      <c r="C646" s="24"/>
      <c r="D646" s="37" t="str">
        <f aca="false">IF(C646="","",IFERROR(INDEX(Members!$B$5:$B$304,MATCH(C646,Members!$A$5:$A$304,0)),"Unknown flat"))</f>
        <v/>
      </c>
      <c r="E646" s="34"/>
      <c r="F646" s="24"/>
      <c r="G646" s="33"/>
      <c r="H646" s="24"/>
    </row>
    <row r="647" customFormat="false" ht="15" hidden="false" customHeight="true" outlineLevel="0" collapsed="false">
      <c r="A647" s="38"/>
      <c r="B647" s="36" t="str">
        <f aca="false">IF(A647="","","R-"&amp;TEXT(ROW()-4,"0000"))</f>
        <v/>
      </c>
      <c r="C647" s="24"/>
      <c r="D647" s="37" t="str">
        <f aca="false">IF(C647="","",IFERROR(INDEX(Members!$B$5:$B$304,MATCH(C647,Members!$A$5:$A$304,0)),"Unknown flat"))</f>
        <v/>
      </c>
      <c r="E647" s="34"/>
      <c r="F647" s="24"/>
      <c r="G647" s="33"/>
      <c r="H647" s="24"/>
    </row>
    <row r="648" customFormat="false" ht="15" hidden="false" customHeight="true" outlineLevel="0" collapsed="false">
      <c r="A648" s="38"/>
      <c r="B648" s="36" t="str">
        <f aca="false">IF(A648="","","R-"&amp;TEXT(ROW()-4,"0000"))</f>
        <v/>
      </c>
      <c r="C648" s="24"/>
      <c r="D648" s="37" t="str">
        <f aca="false">IF(C648="","",IFERROR(INDEX(Members!$B$5:$B$304,MATCH(C648,Members!$A$5:$A$304,0)),"Unknown flat"))</f>
        <v/>
      </c>
      <c r="E648" s="34"/>
      <c r="F648" s="24"/>
      <c r="G648" s="33"/>
      <c r="H648" s="24"/>
    </row>
    <row r="649" customFormat="false" ht="15" hidden="false" customHeight="true" outlineLevel="0" collapsed="false">
      <c r="A649" s="38"/>
      <c r="B649" s="36" t="str">
        <f aca="false">IF(A649="","","R-"&amp;TEXT(ROW()-4,"0000"))</f>
        <v/>
      </c>
      <c r="C649" s="24"/>
      <c r="D649" s="37" t="str">
        <f aca="false">IF(C649="","",IFERROR(INDEX(Members!$B$5:$B$304,MATCH(C649,Members!$A$5:$A$304,0)),"Unknown flat"))</f>
        <v/>
      </c>
      <c r="E649" s="34"/>
      <c r="F649" s="24"/>
      <c r="G649" s="33"/>
      <c r="H649" s="24"/>
    </row>
    <row r="650" customFormat="false" ht="15" hidden="false" customHeight="true" outlineLevel="0" collapsed="false">
      <c r="A650" s="38"/>
      <c r="B650" s="36" t="str">
        <f aca="false">IF(A650="","","R-"&amp;TEXT(ROW()-4,"0000"))</f>
        <v/>
      </c>
      <c r="C650" s="24"/>
      <c r="D650" s="37" t="str">
        <f aca="false">IF(C650="","",IFERROR(INDEX(Members!$B$5:$B$304,MATCH(C650,Members!$A$5:$A$304,0)),"Unknown flat"))</f>
        <v/>
      </c>
      <c r="E650" s="34"/>
      <c r="F650" s="24"/>
      <c r="G650" s="33"/>
      <c r="H650" s="24"/>
    </row>
    <row r="651" customFormat="false" ht="15" hidden="false" customHeight="true" outlineLevel="0" collapsed="false">
      <c r="A651" s="38"/>
      <c r="B651" s="36" t="str">
        <f aca="false">IF(A651="","","R-"&amp;TEXT(ROW()-4,"0000"))</f>
        <v/>
      </c>
      <c r="C651" s="24"/>
      <c r="D651" s="37" t="str">
        <f aca="false">IF(C651="","",IFERROR(INDEX(Members!$B$5:$B$304,MATCH(C651,Members!$A$5:$A$304,0)),"Unknown flat"))</f>
        <v/>
      </c>
      <c r="E651" s="34"/>
      <c r="F651" s="24"/>
      <c r="G651" s="33"/>
      <c r="H651" s="24"/>
    </row>
    <row r="652" customFormat="false" ht="15" hidden="false" customHeight="true" outlineLevel="0" collapsed="false">
      <c r="A652" s="38"/>
      <c r="B652" s="36" t="str">
        <f aca="false">IF(A652="","","R-"&amp;TEXT(ROW()-4,"0000"))</f>
        <v/>
      </c>
      <c r="C652" s="24"/>
      <c r="D652" s="37" t="str">
        <f aca="false">IF(C652="","",IFERROR(INDEX(Members!$B$5:$B$304,MATCH(C652,Members!$A$5:$A$304,0)),"Unknown flat"))</f>
        <v/>
      </c>
      <c r="E652" s="34"/>
      <c r="F652" s="24"/>
      <c r="G652" s="33"/>
      <c r="H652" s="24"/>
    </row>
    <row r="653" customFormat="false" ht="15" hidden="false" customHeight="true" outlineLevel="0" collapsed="false">
      <c r="A653" s="38"/>
      <c r="B653" s="36" t="str">
        <f aca="false">IF(A653="","","R-"&amp;TEXT(ROW()-4,"0000"))</f>
        <v/>
      </c>
      <c r="C653" s="24"/>
      <c r="D653" s="37" t="str">
        <f aca="false">IF(C653="","",IFERROR(INDEX(Members!$B$5:$B$304,MATCH(C653,Members!$A$5:$A$304,0)),"Unknown flat"))</f>
        <v/>
      </c>
      <c r="E653" s="34"/>
      <c r="F653" s="24"/>
      <c r="G653" s="33"/>
      <c r="H653" s="24"/>
    </row>
    <row r="654" customFormat="false" ht="15" hidden="false" customHeight="true" outlineLevel="0" collapsed="false">
      <c r="A654" s="38"/>
      <c r="B654" s="36" t="str">
        <f aca="false">IF(A654="","","R-"&amp;TEXT(ROW()-4,"0000"))</f>
        <v/>
      </c>
      <c r="C654" s="24"/>
      <c r="D654" s="37" t="str">
        <f aca="false">IF(C654="","",IFERROR(INDEX(Members!$B$5:$B$304,MATCH(C654,Members!$A$5:$A$304,0)),"Unknown flat"))</f>
        <v/>
      </c>
      <c r="E654" s="34"/>
      <c r="F654" s="24"/>
      <c r="G654" s="33"/>
      <c r="H654" s="24"/>
    </row>
    <row r="655" customFormat="false" ht="15" hidden="false" customHeight="true" outlineLevel="0" collapsed="false">
      <c r="A655" s="38"/>
      <c r="B655" s="36" t="str">
        <f aca="false">IF(A655="","","R-"&amp;TEXT(ROW()-4,"0000"))</f>
        <v/>
      </c>
      <c r="C655" s="24"/>
      <c r="D655" s="37" t="str">
        <f aca="false">IF(C655="","",IFERROR(INDEX(Members!$B$5:$B$304,MATCH(C655,Members!$A$5:$A$304,0)),"Unknown flat"))</f>
        <v/>
      </c>
      <c r="E655" s="34"/>
      <c r="F655" s="24"/>
      <c r="G655" s="33"/>
      <c r="H655" s="24"/>
    </row>
    <row r="656" customFormat="false" ht="15" hidden="false" customHeight="true" outlineLevel="0" collapsed="false">
      <c r="A656" s="38"/>
      <c r="B656" s="36" t="str">
        <f aca="false">IF(A656="","","R-"&amp;TEXT(ROW()-4,"0000"))</f>
        <v/>
      </c>
      <c r="C656" s="24"/>
      <c r="D656" s="37" t="str">
        <f aca="false">IF(C656="","",IFERROR(INDEX(Members!$B$5:$B$304,MATCH(C656,Members!$A$5:$A$304,0)),"Unknown flat"))</f>
        <v/>
      </c>
      <c r="E656" s="34"/>
      <c r="F656" s="24"/>
      <c r="G656" s="33"/>
      <c r="H656" s="24"/>
    </row>
    <row r="657" customFormat="false" ht="15" hidden="false" customHeight="true" outlineLevel="0" collapsed="false">
      <c r="A657" s="38"/>
      <c r="B657" s="36" t="str">
        <f aca="false">IF(A657="","","R-"&amp;TEXT(ROW()-4,"0000"))</f>
        <v/>
      </c>
      <c r="C657" s="24"/>
      <c r="D657" s="37" t="str">
        <f aca="false">IF(C657="","",IFERROR(INDEX(Members!$B$5:$B$304,MATCH(C657,Members!$A$5:$A$304,0)),"Unknown flat"))</f>
        <v/>
      </c>
      <c r="E657" s="34"/>
      <c r="F657" s="24"/>
      <c r="G657" s="33"/>
      <c r="H657" s="24"/>
    </row>
    <row r="658" customFormat="false" ht="15" hidden="false" customHeight="true" outlineLevel="0" collapsed="false">
      <c r="A658" s="38"/>
      <c r="B658" s="36" t="str">
        <f aca="false">IF(A658="","","R-"&amp;TEXT(ROW()-4,"0000"))</f>
        <v/>
      </c>
      <c r="C658" s="24"/>
      <c r="D658" s="37" t="str">
        <f aca="false">IF(C658="","",IFERROR(INDEX(Members!$B$5:$B$304,MATCH(C658,Members!$A$5:$A$304,0)),"Unknown flat"))</f>
        <v/>
      </c>
      <c r="E658" s="34"/>
      <c r="F658" s="24"/>
      <c r="G658" s="33"/>
      <c r="H658" s="24"/>
    </row>
    <row r="659" customFormat="false" ht="15" hidden="false" customHeight="true" outlineLevel="0" collapsed="false">
      <c r="A659" s="38"/>
      <c r="B659" s="36" t="str">
        <f aca="false">IF(A659="","","R-"&amp;TEXT(ROW()-4,"0000"))</f>
        <v/>
      </c>
      <c r="C659" s="24"/>
      <c r="D659" s="37" t="str">
        <f aca="false">IF(C659="","",IFERROR(INDEX(Members!$B$5:$B$304,MATCH(C659,Members!$A$5:$A$304,0)),"Unknown flat"))</f>
        <v/>
      </c>
      <c r="E659" s="34"/>
      <c r="F659" s="24"/>
      <c r="G659" s="33"/>
      <c r="H659" s="24"/>
    </row>
    <row r="660" customFormat="false" ht="15" hidden="false" customHeight="true" outlineLevel="0" collapsed="false">
      <c r="A660" s="38"/>
      <c r="B660" s="36" t="str">
        <f aca="false">IF(A660="","","R-"&amp;TEXT(ROW()-4,"0000"))</f>
        <v/>
      </c>
      <c r="C660" s="24"/>
      <c r="D660" s="37" t="str">
        <f aca="false">IF(C660="","",IFERROR(INDEX(Members!$B$5:$B$304,MATCH(C660,Members!$A$5:$A$304,0)),"Unknown flat"))</f>
        <v/>
      </c>
      <c r="E660" s="34"/>
      <c r="F660" s="24"/>
      <c r="G660" s="33"/>
      <c r="H660" s="24"/>
    </row>
    <row r="661" customFormat="false" ht="15" hidden="false" customHeight="true" outlineLevel="0" collapsed="false">
      <c r="A661" s="38"/>
      <c r="B661" s="36" t="str">
        <f aca="false">IF(A661="","","R-"&amp;TEXT(ROW()-4,"0000"))</f>
        <v/>
      </c>
      <c r="C661" s="24"/>
      <c r="D661" s="37" t="str">
        <f aca="false">IF(C661="","",IFERROR(INDEX(Members!$B$5:$B$304,MATCH(C661,Members!$A$5:$A$304,0)),"Unknown flat"))</f>
        <v/>
      </c>
      <c r="E661" s="34"/>
      <c r="F661" s="24"/>
      <c r="G661" s="33"/>
      <c r="H661" s="24"/>
    </row>
    <row r="662" customFormat="false" ht="15" hidden="false" customHeight="true" outlineLevel="0" collapsed="false">
      <c r="A662" s="38"/>
      <c r="B662" s="36" t="str">
        <f aca="false">IF(A662="","","R-"&amp;TEXT(ROW()-4,"0000"))</f>
        <v/>
      </c>
      <c r="C662" s="24"/>
      <c r="D662" s="37" t="str">
        <f aca="false">IF(C662="","",IFERROR(INDEX(Members!$B$5:$B$304,MATCH(C662,Members!$A$5:$A$304,0)),"Unknown flat"))</f>
        <v/>
      </c>
      <c r="E662" s="34"/>
      <c r="F662" s="24"/>
      <c r="G662" s="33"/>
      <c r="H662" s="24"/>
    </row>
    <row r="663" customFormat="false" ht="15" hidden="false" customHeight="true" outlineLevel="0" collapsed="false">
      <c r="A663" s="38"/>
      <c r="B663" s="36" t="str">
        <f aca="false">IF(A663="","","R-"&amp;TEXT(ROW()-4,"0000"))</f>
        <v/>
      </c>
      <c r="C663" s="24"/>
      <c r="D663" s="37" t="str">
        <f aca="false">IF(C663="","",IFERROR(INDEX(Members!$B$5:$B$304,MATCH(C663,Members!$A$5:$A$304,0)),"Unknown flat"))</f>
        <v/>
      </c>
      <c r="E663" s="34"/>
      <c r="F663" s="24"/>
      <c r="G663" s="33"/>
      <c r="H663" s="24"/>
    </row>
    <row r="664" customFormat="false" ht="15" hidden="false" customHeight="true" outlineLevel="0" collapsed="false">
      <c r="A664" s="38"/>
      <c r="B664" s="36" t="str">
        <f aca="false">IF(A664="","","R-"&amp;TEXT(ROW()-4,"0000"))</f>
        <v/>
      </c>
      <c r="C664" s="24"/>
      <c r="D664" s="37" t="str">
        <f aca="false">IF(C664="","",IFERROR(INDEX(Members!$B$5:$B$304,MATCH(C664,Members!$A$5:$A$304,0)),"Unknown flat"))</f>
        <v/>
      </c>
      <c r="E664" s="34"/>
      <c r="F664" s="24"/>
      <c r="G664" s="33"/>
      <c r="H664" s="24"/>
    </row>
    <row r="665" customFormat="false" ht="15" hidden="false" customHeight="true" outlineLevel="0" collapsed="false">
      <c r="A665" s="38"/>
      <c r="B665" s="36" t="str">
        <f aca="false">IF(A665="","","R-"&amp;TEXT(ROW()-4,"0000"))</f>
        <v/>
      </c>
      <c r="C665" s="24"/>
      <c r="D665" s="37" t="str">
        <f aca="false">IF(C665="","",IFERROR(INDEX(Members!$B$5:$B$304,MATCH(C665,Members!$A$5:$A$304,0)),"Unknown flat"))</f>
        <v/>
      </c>
      <c r="E665" s="34"/>
      <c r="F665" s="24"/>
      <c r="G665" s="33"/>
      <c r="H665" s="24"/>
    </row>
    <row r="666" customFormat="false" ht="15" hidden="false" customHeight="true" outlineLevel="0" collapsed="false">
      <c r="A666" s="38"/>
      <c r="B666" s="36" t="str">
        <f aca="false">IF(A666="","","R-"&amp;TEXT(ROW()-4,"0000"))</f>
        <v/>
      </c>
      <c r="C666" s="24"/>
      <c r="D666" s="37" t="str">
        <f aca="false">IF(C666="","",IFERROR(INDEX(Members!$B$5:$B$304,MATCH(C666,Members!$A$5:$A$304,0)),"Unknown flat"))</f>
        <v/>
      </c>
      <c r="E666" s="34"/>
      <c r="F666" s="24"/>
      <c r="G666" s="33"/>
      <c r="H666" s="24"/>
    </row>
    <row r="667" customFormat="false" ht="15" hidden="false" customHeight="true" outlineLevel="0" collapsed="false">
      <c r="A667" s="38"/>
      <c r="B667" s="36" t="str">
        <f aca="false">IF(A667="","","R-"&amp;TEXT(ROW()-4,"0000"))</f>
        <v/>
      </c>
      <c r="C667" s="24"/>
      <c r="D667" s="37" t="str">
        <f aca="false">IF(C667="","",IFERROR(INDEX(Members!$B$5:$B$304,MATCH(C667,Members!$A$5:$A$304,0)),"Unknown flat"))</f>
        <v/>
      </c>
      <c r="E667" s="34"/>
      <c r="F667" s="24"/>
      <c r="G667" s="33"/>
      <c r="H667" s="24"/>
    </row>
    <row r="668" customFormat="false" ht="15" hidden="false" customHeight="true" outlineLevel="0" collapsed="false">
      <c r="A668" s="38"/>
      <c r="B668" s="36" t="str">
        <f aca="false">IF(A668="","","R-"&amp;TEXT(ROW()-4,"0000"))</f>
        <v/>
      </c>
      <c r="C668" s="24"/>
      <c r="D668" s="37" t="str">
        <f aca="false">IF(C668="","",IFERROR(INDEX(Members!$B$5:$B$304,MATCH(C668,Members!$A$5:$A$304,0)),"Unknown flat"))</f>
        <v/>
      </c>
      <c r="E668" s="34"/>
      <c r="F668" s="24"/>
      <c r="G668" s="33"/>
      <c r="H668" s="24"/>
    </row>
    <row r="669" customFormat="false" ht="15" hidden="false" customHeight="true" outlineLevel="0" collapsed="false">
      <c r="A669" s="38"/>
      <c r="B669" s="36" t="str">
        <f aca="false">IF(A669="","","R-"&amp;TEXT(ROW()-4,"0000"))</f>
        <v/>
      </c>
      <c r="C669" s="24"/>
      <c r="D669" s="37" t="str">
        <f aca="false">IF(C669="","",IFERROR(INDEX(Members!$B$5:$B$304,MATCH(C669,Members!$A$5:$A$304,0)),"Unknown flat"))</f>
        <v/>
      </c>
      <c r="E669" s="34"/>
      <c r="F669" s="24"/>
      <c r="G669" s="33"/>
      <c r="H669" s="24"/>
    </row>
    <row r="670" customFormat="false" ht="15" hidden="false" customHeight="true" outlineLevel="0" collapsed="false">
      <c r="A670" s="38"/>
      <c r="B670" s="36" t="str">
        <f aca="false">IF(A670="","","R-"&amp;TEXT(ROW()-4,"0000"))</f>
        <v/>
      </c>
      <c r="C670" s="24"/>
      <c r="D670" s="37" t="str">
        <f aca="false">IF(C670="","",IFERROR(INDEX(Members!$B$5:$B$304,MATCH(C670,Members!$A$5:$A$304,0)),"Unknown flat"))</f>
        <v/>
      </c>
      <c r="E670" s="34"/>
      <c r="F670" s="24"/>
      <c r="G670" s="33"/>
      <c r="H670" s="24"/>
    </row>
    <row r="671" customFormat="false" ht="15" hidden="false" customHeight="true" outlineLevel="0" collapsed="false">
      <c r="A671" s="38"/>
      <c r="B671" s="36" t="str">
        <f aca="false">IF(A671="","","R-"&amp;TEXT(ROW()-4,"0000"))</f>
        <v/>
      </c>
      <c r="C671" s="24"/>
      <c r="D671" s="37" t="str">
        <f aca="false">IF(C671="","",IFERROR(INDEX(Members!$B$5:$B$304,MATCH(C671,Members!$A$5:$A$304,0)),"Unknown flat"))</f>
        <v/>
      </c>
      <c r="E671" s="34"/>
      <c r="F671" s="24"/>
      <c r="G671" s="33"/>
      <c r="H671" s="24"/>
    </row>
    <row r="672" customFormat="false" ht="15" hidden="false" customHeight="true" outlineLevel="0" collapsed="false">
      <c r="A672" s="38"/>
      <c r="B672" s="36" t="str">
        <f aca="false">IF(A672="","","R-"&amp;TEXT(ROW()-4,"0000"))</f>
        <v/>
      </c>
      <c r="C672" s="24"/>
      <c r="D672" s="37" t="str">
        <f aca="false">IF(C672="","",IFERROR(INDEX(Members!$B$5:$B$304,MATCH(C672,Members!$A$5:$A$304,0)),"Unknown flat"))</f>
        <v/>
      </c>
      <c r="E672" s="34"/>
      <c r="F672" s="24"/>
      <c r="G672" s="33"/>
      <c r="H672" s="24"/>
    </row>
    <row r="673" customFormat="false" ht="15" hidden="false" customHeight="true" outlineLevel="0" collapsed="false">
      <c r="A673" s="38"/>
      <c r="B673" s="36" t="str">
        <f aca="false">IF(A673="","","R-"&amp;TEXT(ROW()-4,"0000"))</f>
        <v/>
      </c>
      <c r="C673" s="24"/>
      <c r="D673" s="37" t="str">
        <f aca="false">IF(C673="","",IFERROR(INDEX(Members!$B$5:$B$304,MATCH(C673,Members!$A$5:$A$304,0)),"Unknown flat"))</f>
        <v/>
      </c>
      <c r="E673" s="34"/>
      <c r="F673" s="24"/>
      <c r="G673" s="33"/>
      <c r="H673" s="24"/>
    </row>
    <row r="674" customFormat="false" ht="15" hidden="false" customHeight="true" outlineLevel="0" collapsed="false">
      <c r="A674" s="38"/>
      <c r="B674" s="36" t="str">
        <f aca="false">IF(A674="","","R-"&amp;TEXT(ROW()-4,"0000"))</f>
        <v/>
      </c>
      <c r="C674" s="24"/>
      <c r="D674" s="37" t="str">
        <f aca="false">IF(C674="","",IFERROR(INDEX(Members!$B$5:$B$304,MATCH(C674,Members!$A$5:$A$304,0)),"Unknown flat"))</f>
        <v/>
      </c>
      <c r="E674" s="34"/>
      <c r="F674" s="24"/>
      <c r="G674" s="33"/>
      <c r="H674" s="24"/>
    </row>
    <row r="675" customFormat="false" ht="15" hidden="false" customHeight="true" outlineLevel="0" collapsed="false">
      <c r="A675" s="38"/>
      <c r="B675" s="36" t="str">
        <f aca="false">IF(A675="","","R-"&amp;TEXT(ROW()-4,"0000"))</f>
        <v/>
      </c>
      <c r="C675" s="24"/>
      <c r="D675" s="37" t="str">
        <f aca="false">IF(C675="","",IFERROR(INDEX(Members!$B$5:$B$304,MATCH(C675,Members!$A$5:$A$304,0)),"Unknown flat"))</f>
        <v/>
      </c>
      <c r="E675" s="34"/>
      <c r="F675" s="24"/>
      <c r="G675" s="33"/>
      <c r="H675" s="24"/>
    </row>
    <row r="676" customFormat="false" ht="15" hidden="false" customHeight="true" outlineLevel="0" collapsed="false">
      <c r="A676" s="38"/>
      <c r="B676" s="36" t="str">
        <f aca="false">IF(A676="","","R-"&amp;TEXT(ROW()-4,"0000"))</f>
        <v/>
      </c>
      <c r="C676" s="24"/>
      <c r="D676" s="37" t="str">
        <f aca="false">IF(C676="","",IFERROR(INDEX(Members!$B$5:$B$304,MATCH(C676,Members!$A$5:$A$304,0)),"Unknown flat"))</f>
        <v/>
      </c>
      <c r="E676" s="34"/>
      <c r="F676" s="24"/>
      <c r="G676" s="33"/>
      <c r="H676" s="24"/>
    </row>
    <row r="677" customFormat="false" ht="15" hidden="false" customHeight="true" outlineLevel="0" collapsed="false">
      <c r="A677" s="38"/>
      <c r="B677" s="36" t="str">
        <f aca="false">IF(A677="","","R-"&amp;TEXT(ROW()-4,"0000"))</f>
        <v/>
      </c>
      <c r="C677" s="24"/>
      <c r="D677" s="37" t="str">
        <f aca="false">IF(C677="","",IFERROR(INDEX(Members!$B$5:$B$304,MATCH(C677,Members!$A$5:$A$304,0)),"Unknown flat"))</f>
        <v/>
      </c>
      <c r="E677" s="34"/>
      <c r="F677" s="24"/>
      <c r="G677" s="33"/>
      <c r="H677" s="24"/>
    </row>
    <row r="678" customFormat="false" ht="15" hidden="false" customHeight="true" outlineLevel="0" collapsed="false">
      <c r="A678" s="38"/>
      <c r="B678" s="36" t="str">
        <f aca="false">IF(A678="","","R-"&amp;TEXT(ROW()-4,"0000"))</f>
        <v/>
      </c>
      <c r="C678" s="24"/>
      <c r="D678" s="37" t="str">
        <f aca="false">IF(C678="","",IFERROR(INDEX(Members!$B$5:$B$304,MATCH(C678,Members!$A$5:$A$304,0)),"Unknown flat"))</f>
        <v/>
      </c>
      <c r="E678" s="34"/>
      <c r="F678" s="24"/>
      <c r="G678" s="33"/>
      <c r="H678" s="24"/>
    </row>
    <row r="679" customFormat="false" ht="15" hidden="false" customHeight="true" outlineLevel="0" collapsed="false">
      <c r="A679" s="38"/>
      <c r="B679" s="36" t="str">
        <f aca="false">IF(A679="","","R-"&amp;TEXT(ROW()-4,"0000"))</f>
        <v/>
      </c>
      <c r="C679" s="24"/>
      <c r="D679" s="37" t="str">
        <f aca="false">IF(C679="","",IFERROR(INDEX(Members!$B$5:$B$304,MATCH(C679,Members!$A$5:$A$304,0)),"Unknown flat"))</f>
        <v/>
      </c>
      <c r="E679" s="34"/>
      <c r="F679" s="24"/>
      <c r="G679" s="33"/>
      <c r="H679" s="24"/>
    </row>
    <row r="680" customFormat="false" ht="15" hidden="false" customHeight="true" outlineLevel="0" collapsed="false">
      <c r="A680" s="38"/>
      <c r="B680" s="36" t="str">
        <f aca="false">IF(A680="","","R-"&amp;TEXT(ROW()-4,"0000"))</f>
        <v/>
      </c>
      <c r="C680" s="24"/>
      <c r="D680" s="37" t="str">
        <f aca="false">IF(C680="","",IFERROR(INDEX(Members!$B$5:$B$304,MATCH(C680,Members!$A$5:$A$304,0)),"Unknown flat"))</f>
        <v/>
      </c>
      <c r="E680" s="34"/>
      <c r="F680" s="24"/>
      <c r="G680" s="33"/>
      <c r="H680" s="24"/>
    </row>
    <row r="681" customFormat="false" ht="15" hidden="false" customHeight="true" outlineLevel="0" collapsed="false">
      <c r="A681" s="38"/>
      <c r="B681" s="36" t="str">
        <f aca="false">IF(A681="","","R-"&amp;TEXT(ROW()-4,"0000"))</f>
        <v/>
      </c>
      <c r="C681" s="24"/>
      <c r="D681" s="37" t="str">
        <f aca="false">IF(C681="","",IFERROR(INDEX(Members!$B$5:$B$304,MATCH(C681,Members!$A$5:$A$304,0)),"Unknown flat"))</f>
        <v/>
      </c>
      <c r="E681" s="34"/>
      <c r="F681" s="24"/>
      <c r="G681" s="33"/>
      <c r="H681" s="24"/>
    </row>
    <row r="682" customFormat="false" ht="15" hidden="false" customHeight="true" outlineLevel="0" collapsed="false">
      <c r="A682" s="38"/>
      <c r="B682" s="36" t="str">
        <f aca="false">IF(A682="","","R-"&amp;TEXT(ROW()-4,"0000"))</f>
        <v/>
      </c>
      <c r="C682" s="24"/>
      <c r="D682" s="37" t="str">
        <f aca="false">IF(C682="","",IFERROR(INDEX(Members!$B$5:$B$304,MATCH(C682,Members!$A$5:$A$304,0)),"Unknown flat"))</f>
        <v/>
      </c>
      <c r="E682" s="34"/>
      <c r="F682" s="24"/>
      <c r="G682" s="33"/>
      <c r="H682" s="24"/>
    </row>
    <row r="683" customFormat="false" ht="15" hidden="false" customHeight="true" outlineLevel="0" collapsed="false">
      <c r="A683" s="38"/>
      <c r="B683" s="36" t="str">
        <f aca="false">IF(A683="","","R-"&amp;TEXT(ROW()-4,"0000"))</f>
        <v/>
      </c>
      <c r="C683" s="24"/>
      <c r="D683" s="37" t="str">
        <f aca="false">IF(C683="","",IFERROR(INDEX(Members!$B$5:$B$304,MATCH(C683,Members!$A$5:$A$304,0)),"Unknown flat"))</f>
        <v/>
      </c>
      <c r="E683" s="34"/>
      <c r="F683" s="24"/>
      <c r="G683" s="33"/>
      <c r="H683" s="24"/>
    </row>
    <row r="684" customFormat="false" ht="15" hidden="false" customHeight="true" outlineLevel="0" collapsed="false">
      <c r="A684" s="38"/>
      <c r="B684" s="36" t="str">
        <f aca="false">IF(A684="","","R-"&amp;TEXT(ROW()-4,"0000"))</f>
        <v/>
      </c>
      <c r="C684" s="24"/>
      <c r="D684" s="37" t="str">
        <f aca="false">IF(C684="","",IFERROR(INDEX(Members!$B$5:$B$304,MATCH(C684,Members!$A$5:$A$304,0)),"Unknown flat"))</f>
        <v/>
      </c>
      <c r="E684" s="34"/>
      <c r="F684" s="24"/>
      <c r="G684" s="33"/>
      <c r="H684" s="24"/>
    </row>
    <row r="685" customFormat="false" ht="15" hidden="false" customHeight="true" outlineLevel="0" collapsed="false">
      <c r="A685" s="38"/>
      <c r="B685" s="36" t="str">
        <f aca="false">IF(A685="","","R-"&amp;TEXT(ROW()-4,"0000"))</f>
        <v/>
      </c>
      <c r="C685" s="24"/>
      <c r="D685" s="37" t="str">
        <f aca="false">IF(C685="","",IFERROR(INDEX(Members!$B$5:$B$304,MATCH(C685,Members!$A$5:$A$304,0)),"Unknown flat"))</f>
        <v/>
      </c>
      <c r="E685" s="34"/>
      <c r="F685" s="24"/>
      <c r="G685" s="33"/>
      <c r="H685" s="24"/>
    </row>
    <row r="686" customFormat="false" ht="15" hidden="false" customHeight="true" outlineLevel="0" collapsed="false">
      <c r="A686" s="38"/>
      <c r="B686" s="36" t="str">
        <f aca="false">IF(A686="","","R-"&amp;TEXT(ROW()-4,"0000"))</f>
        <v/>
      </c>
      <c r="C686" s="24"/>
      <c r="D686" s="37" t="str">
        <f aca="false">IF(C686="","",IFERROR(INDEX(Members!$B$5:$B$304,MATCH(C686,Members!$A$5:$A$304,0)),"Unknown flat"))</f>
        <v/>
      </c>
      <c r="E686" s="34"/>
      <c r="F686" s="24"/>
      <c r="G686" s="33"/>
      <c r="H686" s="24"/>
    </row>
    <row r="687" customFormat="false" ht="15" hidden="false" customHeight="true" outlineLevel="0" collapsed="false">
      <c r="A687" s="38"/>
      <c r="B687" s="36" t="str">
        <f aca="false">IF(A687="","","R-"&amp;TEXT(ROW()-4,"0000"))</f>
        <v/>
      </c>
      <c r="C687" s="24"/>
      <c r="D687" s="37" t="str">
        <f aca="false">IF(C687="","",IFERROR(INDEX(Members!$B$5:$B$304,MATCH(C687,Members!$A$5:$A$304,0)),"Unknown flat"))</f>
        <v/>
      </c>
      <c r="E687" s="34"/>
      <c r="F687" s="24"/>
      <c r="G687" s="33"/>
      <c r="H687" s="24"/>
    </row>
    <row r="688" customFormat="false" ht="15" hidden="false" customHeight="true" outlineLevel="0" collapsed="false">
      <c r="A688" s="38"/>
      <c r="B688" s="36" t="str">
        <f aca="false">IF(A688="","","R-"&amp;TEXT(ROW()-4,"0000"))</f>
        <v/>
      </c>
      <c r="C688" s="24"/>
      <c r="D688" s="37" t="str">
        <f aca="false">IF(C688="","",IFERROR(INDEX(Members!$B$5:$B$304,MATCH(C688,Members!$A$5:$A$304,0)),"Unknown flat"))</f>
        <v/>
      </c>
      <c r="E688" s="34"/>
      <c r="F688" s="24"/>
      <c r="G688" s="33"/>
      <c r="H688" s="24"/>
    </row>
    <row r="689" customFormat="false" ht="15" hidden="false" customHeight="true" outlineLevel="0" collapsed="false">
      <c r="A689" s="38"/>
      <c r="B689" s="36" t="str">
        <f aca="false">IF(A689="","","R-"&amp;TEXT(ROW()-4,"0000"))</f>
        <v/>
      </c>
      <c r="C689" s="24"/>
      <c r="D689" s="37" t="str">
        <f aca="false">IF(C689="","",IFERROR(INDEX(Members!$B$5:$B$304,MATCH(C689,Members!$A$5:$A$304,0)),"Unknown flat"))</f>
        <v/>
      </c>
      <c r="E689" s="34"/>
      <c r="F689" s="24"/>
      <c r="G689" s="33"/>
      <c r="H689" s="24"/>
    </row>
    <row r="690" customFormat="false" ht="15" hidden="false" customHeight="true" outlineLevel="0" collapsed="false">
      <c r="A690" s="38"/>
      <c r="B690" s="36" t="str">
        <f aca="false">IF(A690="","","R-"&amp;TEXT(ROW()-4,"0000"))</f>
        <v/>
      </c>
      <c r="C690" s="24"/>
      <c r="D690" s="37" t="str">
        <f aca="false">IF(C690="","",IFERROR(INDEX(Members!$B$5:$B$304,MATCH(C690,Members!$A$5:$A$304,0)),"Unknown flat"))</f>
        <v/>
      </c>
      <c r="E690" s="34"/>
      <c r="F690" s="24"/>
      <c r="G690" s="33"/>
      <c r="H690" s="24"/>
    </row>
    <row r="691" customFormat="false" ht="15" hidden="false" customHeight="true" outlineLevel="0" collapsed="false">
      <c r="A691" s="38"/>
      <c r="B691" s="36" t="str">
        <f aca="false">IF(A691="","","R-"&amp;TEXT(ROW()-4,"0000"))</f>
        <v/>
      </c>
      <c r="C691" s="24"/>
      <c r="D691" s="37" t="str">
        <f aca="false">IF(C691="","",IFERROR(INDEX(Members!$B$5:$B$304,MATCH(C691,Members!$A$5:$A$304,0)),"Unknown flat"))</f>
        <v/>
      </c>
      <c r="E691" s="34"/>
      <c r="F691" s="24"/>
      <c r="G691" s="33"/>
      <c r="H691" s="24"/>
    </row>
    <row r="692" customFormat="false" ht="15" hidden="false" customHeight="true" outlineLevel="0" collapsed="false">
      <c r="A692" s="38"/>
      <c r="B692" s="36" t="str">
        <f aca="false">IF(A692="","","R-"&amp;TEXT(ROW()-4,"0000"))</f>
        <v/>
      </c>
      <c r="C692" s="24"/>
      <c r="D692" s="37" t="str">
        <f aca="false">IF(C692="","",IFERROR(INDEX(Members!$B$5:$B$304,MATCH(C692,Members!$A$5:$A$304,0)),"Unknown flat"))</f>
        <v/>
      </c>
      <c r="E692" s="34"/>
      <c r="F692" s="24"/>
      <c r="G692" s="33"/>
      <c r="H692" s="24"/>
    </row>
    <row r="693" customFormat="false" ht="15" hidden="false" customHeight="true" outlineLevel="0" collapsed="false">
      <c r="A693" s="38"/>
      <c r="B693" s="36" t="str">
        <f aca="false">IF(A693="","","R-"&amp;TEXT(ROW()-4,"0000"))</f>
        <v/>
      </c>
      <c r="C693" s="24"/>
      <c r="D693" s="37" t="str">
        <f aca="false">IF(C693="","",IFERROR(INDEX(Members!$B$5:$B$304,MATCH(C693,Members!$A$5:$A$304,0)),"Unknown flat"))</f>
        <v/>
      </c>
      <c r="E693" s="34"/>
      <c r="F693" s="24"/>
      <c r="G693" s="33"/>
      <c r="H693" s="24"/>
    </row>
    <row r="694" customFormat="false" ht="15" hidden="false" customHeight="true" outlineLevel="0" collapsed="false">
      <c r="A694" s="38"/>
      <c r="B694" s="36" t="str">
        <f aca="false">IF(A694="","","R-"&amp;TEXT(ROW()-4,"0000"))</f>
        <v/>
      </c>
      <c r="C694" s="24"/>
      <c r="D694" s="37" t="str">
        <f aca="false">IF(C694="","",IFERROR(INDEX(Members!$B$5:$B$304,MATCH(C694,Members!$A$5:$A$304,0)),"Unknown flat"))</f>
        <v/>
      </c>
      <c r="E694" s="34"/>
      <c r="F694" s="24"/>
      <c r="G694" s="33"/>
      <c r="H694" s="24"/>
    </row>
    <row r="695" customFormat="false" ht="15" hidden="false" customHeight="true" outlineLevel="0" collapsed="false">
      <c r="A695" s="38"/>
      <c r="B695" s="36" t="str">
        <f aca="false">IF(A695="","","R-"&amp;TEXT(ROW()-4,"0000"))</f>
        <v/>
      </c>
      <c r="C695" s="24"/>
      <c r="D695" s="37" t="str">
        <f aca="false">IF(C695="","",IFERROR(INDEX(Members!$B$5:$B$304,MATCH(C695,Members!$A$5:$A$304,0)),"Unknown flat"))</f>
        <v/>
      </c>
      <c r="E695" s="34"/>
      <c r="F695" s="24"/>
      <c r="G695" s="33"/>
      <c r="H695" s="24"/>
    </row>
    <row r="696" customFormat="false" ht="15" hidden="false" customHeight="true" outlineLevel="0" collapsed="false">
      <c r="A696" s="38"/>
      <c r="B696" s="36" t="str">
        <f aca="false">IF(A696="","","R-"&amp;TEXT(ROW()-4,"0000"))</f>
        <v/>
      </c>
      <c r="C696" s="24"/>
      <c r="D696" s="37" t="str">
        <f aca="false">IF(C696="","",IFERROR(INDEX(Members!$B$5:$B$304,MATCH(C696,Members!$A$5:$A$304,0)),"Unknown flat"))</f>
        <v/>
      </c>
      <c r="E696" s="34"/>
      <c r="F696" s="24"/>
      <c r="G696" s="33"/>
      <c r="H696" s="24"/>
    </row>
    <row r="697" customFormat="false" ht="15" hidden="false" customHeight="true" outlineLevel="0" collapsed="false">
      <c r="A697" s="38"/>
      <c r="B697" s="36" t="str">
        <f aca="false">IF(A697="","","R-"&amp;TEXT(ROW()-4,"0000"))</f>
        <v/>
      </c>
      <c r="C697" s="24"/>
      <c r="D697" s="37" t="str">
        <f aca="false">IF(C697="","",IFERROR(INDEX(Members!$B$5:$B$304,MATCH(C697,Members!$A$5:$A$304,0)),"Unknown flat"))</f>
        <v/>
      </c>
      <c r="E697" s="34"/>
      <c r="F697" s="24"/>
      <c r="G697" s="33"/>
      <c r="H697" s="24"/>
    </row>
    <row r="698" customFormat="false" ht="15" hidden="false" customHeight="true" outlineLevel="0" collapsed="false">
      <c r="A698" s="38"/>
      <c r="B698" s="36" t="str">
        <f aca="false">IF(A698="","","R-"&amp;TEXT(ROW()-4,"0000"))</f>
        <v/>
      </c>
      <c r="C698" s="24"/>
      <c r="D698" s="37" t="str">
        <f aca="false">IF(C698="","",IFERROR(INDEX(Members!$B$5:$B$304,MATCH(C698,Members!$A$5:$A$304,0)),"Unknown flat"))</f>
        <v/>
      </c>
      <c r="E698" s="34"/>
      <c r="F698" s="24"/>
      <c r="G698" s="33"/>
      <c r="H698" s="24"/>
    </row>
    <row r="699" customFormat="false" ht="15" hidden="false" customHeight="true" outlineLevel="0" collapsed="false">
      <c r="A699" s="38"/>
      <c r="B699" s="36" t="str">
        <f aca="false">IF(A699="","","R-"&amp;TEXT(ROW()-4,"0000"))</f>
        <v/>
      </c>
      <c r="C699" s="24"/>
      <c r="D699" s="37" t="str">
        <f aca="false">IF(C699="","",IFERROR(INDEX(Members!$B$5:$B$304,MATCH(C699,Members!$A$5:$A$304,0)),"Unknown flat"))</f>
        <v/>
      </c>
      <c r="E699" s="34"/>
      <c r="F699" s="24"/>
      <c r="G699" s="33"/>
      <c r="H699" s="24"/>
    </row>
    <row r="700" customFormat="false" ht="15" hidden="false" customHeight="true" outlineLevel="0" collapsed="false">
      <c r="A700" s="38"/>
      <c r="B700" s="36" t="str">
        <f aca="false">IF(A700="","","R-"&amp;TEXT(ROW()-4,"0000"))</f>
        <v/>
      </c>
      <c r="C700" s="24"/>
      <c r="D700" s="37" t="str">
        <f aca="false">IF(C700="","",IFERROR(INDEX(Members!$B$5:$B$304,MATCH(C700,Members!$A$5:$A$304,0)),"Unknown flat"))</f>
        <v/>
      </c>
      <c r="E700" s="34"/>
      <c r="F700" s="24"/>
      <c r="G700" s="33"/>
      <c r="H700" s="24"/>
    </row>
    <row r="701" customFormat="false" ht="15" hidden="false" customHeight="true" outlineLevel="0" collapsed="false">
      <c r="A701" s="38"/>
      <c r="B701" s="36" t="str">
        <f aca="false">IF(A701="","","R-"&amp;TEXT(ROW()-4,"0000"))</f>
        <v/>
      </c>
      <c r="C701" s="24"/>
      <c r="D701" s="37" t="str">
        <f aca="false">IF(C701="","",IFERROR(INDEX(Members!$B$5:$B$304,MATCH(C701,Members!$A$5:$A$304,0)),"Unknown flat"))</f>
        <v/>
      </c>
      <c r="E701" s="34"/>
      <c r="F701" s="24"/>
      <c r="G701" s="33"/>
      <c r="H701" s="24"/>
    </row>
    <row r="702" customFormat="false" ht="15" hidden="false" customHeight="true" outlineLevel="0" collapsed="false">
      <c r="A702" s="38"/>
      <c r="B702" s="36" t="str">
        <f aca="false">IF(A702="","","R-"&amp;TEXT(ROW()-4,"0000"))</f>
        <v/>
      </c>
      <c r="C702" s="24"/>
      <c r="D702" s="37" t="str">
        <f aca="false">IF(C702="","",IFERROR(INDEX(Members!$B$5:$B$304,MATCH(C702,Members!$A$5:$A$304,0)),"Unknown flat"))</f>
        <v/>
      </c>
      <c r="E702" s="34"/>
      <c r="F702" s="24"/>
      <c r="G702" s="33"/>
      <c r="H702" s="24"/>
    </row>
    <row r="703" customFormat="false" ht="15" hidden="false" customHeight="true" outlineLevel="0" collapsed="false">
      <c r="A703" s="38"/>
      <c r="B703" s="36" t="str">
        <f aca="false">IF(A703="","","R-"&amp;TEXT(ROW()-4,"0000"))</f>
        <v/>
      </c>
      <c r="C703" s="24"/>
      <c r="D703" s="37" t="str">
        <f aca="false">IF(C703="","",IFERROR(INDEX(Members!$B$5:$B$304,MATCH(C703,Members!$A$5:$A$304,0)),"Unknown flat"))</f>
        <v/>
      </c>
      <c r="E703" s="34"/>
      <c r="F703" s="24"/>
      <c r="G703" s="33"/>
      <c r="H703" s="24"/>
    </row>
    <row r="704" customFormat="false" ht="15" hidden="false" customHeight="true" outlineLevel="0" collapsed="false">
      <c r="A704" s="38"/>
      <c r="B704" s="36" t="str">
        <f aca="false">IF(A704="","","R-"&amp;TEXT(ROW()-4,"0000"))</f>
        <v/>
      </c>
      <c r="C704" s="24"/>
      <c r="D704" s="37" t="str">
        <f aca="false">IF(C704="","",IFERROR(INDEX(Members!$B$5:$B$304,MATCH(C704,Members!$A$5:$A$304,0)),"Unknown flat"))</f>
        <v/>
      </c>
      <c r="E704" s="34"/>
      <c r="F704" s="24"/>
      <c r="G704" s="33"/>
      <c r="H704" s="24"/>
    </row>
    <row r="705" customFormat="false" ht="15" hidden="false" customHeight="true" outlineLevel="0" collapsed="false">
      <c r="A705" s="38"/>
      <c r="B705" s="36" t="str">
        <f aca="false">IF(A705="","","R-"&amp;TEXT(ROW()-4,"0000"))</f>
        <v/>
      </c>
      <c r="C705" s="24"/>
      <c r="D705" s="37" t="str">
        <f aca="false">IF(C705="","",IFERROR(INDEX(Members!$B$5:$B$304,MATCH(C705,Members!$A$5:$A$304,0)),"Unknown flat"))</f>
        <v/>
      </c>
      <c r="E705" s="34"/>
      <c r="F705" s="24"/>
      <c r="G705" s="33"/>
      <c r="H705" s="24"/>
    </row>
    <row r="706" customFormat="false" ht="15" hidden="false" customHeight="true" outlineLevel="0" collapsed="false">
      <c r="A706" s="38"/>
      <c r="B706" s="36" t="str">
        <f aca="false">IF(A706="","","R-"&amp;TEXT(ROW()-4,"0000"))</f>
        <v/>
      </c>
      <c r="C706" s="24"/>
      <c r="D706" s="37" t="str">
        <f aca="false">IF(C706="","",IFERROR(INDEX(Members!$B$5:$B$304,MATCH(C706,Members!$A$5:$A$304,0)),"Unknown flat"))</f>
        <v/>
      </c>
      <c r="E706" s="34"/>
      <c r="F706" s="24"/>
      <c r="G706" s="33"/>
      <c r="H706" s="24"/>
    </row>
    <row r="707" customFormat="false" ht="15" hidden="false" customHeight="true" outlineLevel="0" collapsed="false">
      <c r="A707" s="38"/>
      <c r="B707" s="36" t="str">
        <f aca="false">IF(A707="","","R-"&amp;TEXT(ROW()-4,"0000"))</f>
        <v/>
      </c>
      <c r="C707" s="24"/>
      <c r="D707" s="37" t="str">
        <f aca="false">IF(C707="","",IFERROR(INDEX(Members!$B$5:$B$304,MATCH(C707,Members!$A$5:$A$304,0)),"Unknown flat"))</f>
        <v/>
      </c>
      <c r="E707" s="34"/>
      <c r="F707" s="24"/>
      <c r="G707" s="33"/>
      <c r="H707" s="24"/>
    </row>
    <row r="708" customFormat="false" ht="15" hidden="false" customHeight="true" outlineLevel="0" collapsed="false">
      <c r="A708" s="38"/>
      <c r="B708" s="36" t="str">
        <f aca="false">IF(A708="","","R-"&amp;TEXT(ROW()-4,"0000"))</f>
        <v/>
      </c>
      <c r="C708" s="24"/>
      <c r="D708" s="37" t="str">
        <f aca="false">IF(C708="","",IFERROR(INDEX(Members!$B$5:$B$304,MATCH(C708,Members!$A$5:$A$304,0)),"Unknown flat"))</f>
        <v/>
      </c>
      <c r="E708" s="34"/>
      <c r="F708" s="24"/>
      <c r="G708" s="33"/>
      <c r="H708" s="24"/>
    </row>
    <row r="709" customFormat="false" ht="15" hidden="false" customHeight="true" outlineLevel="0" collapsed="false">
      <c r="A709" s="38"/>
      <c r="B709" s="36" t="str">
        <f aca="false">IF(A709="","","R-"&amp;TEXT(ROW()-4,"0000"))</f>
        <v/>
      </c>
      <c r="C709" s="24"/>
      <c r="D709" s="37" t="str">
        <f aca="false">IF(C709="","",IFERROR(INDEX(Members!$B$5:$B$304,MATCH(C709,Members!$A$5:$A$304,0)),"Unknown flat"))</f>
        <v/>
      </c>
      <c r="E709" s="34"/>
      <c r="F709" s="24"/>
      <c r="G709" s="33"/>
      <c r="H709" s="24"/>
    </row>
    <row r="710" customFormat="false" ht="15" hidden="false" customHeight="true" outlineLevel="0" collapsed="false">
      <c r="A710" s="38"/>
      <c r="B710" s="36" t="str">
        <f aca="false">IF(A710="","","R-"&amp;TEXT(ROW()-4,"0000"))</f>
        <v/>
      </c>
      <c r="C710" s="24"/>
      <c r="D710" s="37" t="str">
        <f aca="false">IF(C710="","",IFERROR(INDEX(Members!$B$5:$B$304,MATCH(C710,Members!$A$5:$A$304,0)),"Unknown flat"))</f>
        <v/>
      </c>
      <c r="E710" s="34"/>
      <c r="F710" s="24"/>
      <c r="G710" s="33"/>
      <c r="H710" s="24"/>
    </row>
    <row r="711" customFormat="false" ht="15" hidden="false" customHeight="true" outlineLevel="0" collapsed="false">
      <c r="A711" s="38"/>
      <c r="B711" s="36" t="str">
        <f aca="false">IF(A711="","","R-"&amp;TEXT(ROW()-4,"0000"))</f>
        <v/>
      </c>
      <c r="C711" s="24"/>
      <c r="D711" s="37" t="str">
        <f aca="false">IF(C711="","",IFERROR(INDEX(Members!$B$5:$B$304,MATCH(C711,Members!$A$5:$A$304,0)),"Unknown flat"))</f>
        <v/>
      </c>
      <c r="E711" s="34"/>
      <c r="F711" s="24"/>
      <c r="G711" s="33"/>
      <c r="H711" s="24"/>
    </row>
    <row r="712" customFormat="false" ht="15" hidden="false" customHeight="true" outlineLevel="0" collapsed="false">
      <c r="A712" s="38"/>
      <c r="B712" s="36" t="str">
        <f aca="false">IF(A712="","","R-"&amp;TEXT(ROW()-4,"0000"))</f>
        <v/>
      </c>
      <c r="C712" s="24"/>
      <c r="D712" s="37" t="str">
        <f aca="false">IF(C712="","",IFERROR(INDEX(Members!$B$5:$B$304,MATCH(C712,Members!$A$5:$A$304,0)),"Unknown flat"))</f>
        <v/>
      </c>
      <c r="E712" s="34"/>
      <c r="F712" s="24"/>
      <c r="G712" s="33"/>
      <c r="H712" s="24"/>
    </row>
    <row r="713" customFormat="false" ht="15" hidden="false" customHeight="true" outlineLevel="0" collapsed="false">
      <c r="A713" s="38"/>
      <c r="B713" s="36" t="str">
        <f aca="false">IF(A713="","","R-"&amp;TEXT(ROW()-4,"0000"))</f>
        <v/>
      </c>
      <c r="C713" s="24"/>
      <c r="D713" s="37" t="str">
        <f aca="false">IF(C713="","",IFERROR(INDEX(Members!$B$5:$B$304,MATCH(C713,Members!$A$5:$A$304,0)),"Unknown flat"))</f>
        <v/>
      </c>
      <c r="E713" s="34"/>
      <c r="F713" s="24"/>
      <c r="G713" s="33"/>
      <c r="H713" s="24"/>
    </row>
    <row r="714" customFormat="false" ht="15" hidden="false" customHeight="true" outlineLevel="0" collapsed="false">
      <c r="A714" s="38"/>
      <c r="B714" s="36" t="str">
        <f aca="false">IF(A714="","","R-"&amp;TEXT(ROW()-4,"0000"))</f>
        <v/>
      </c>
      <c r="C714" s="24"/>
      <c r="D714" s="37" t="str">
        <f aca="false">IF(C714="","",IFERROR(INDEX(Members!$B$5:$B$304,MATCH(C714,Members!$A$5:$A$304,0)),"Unknown flat"))</f>
        <v/>
      </c>
      <c r="E714" s="34"/>
      <c r="F714" s="24"/>
      <c r="G714" s="33"/>
      <c r="H714" s="24"/>
    </row>
    <row r="715" customFormat="false" ht="15" hidden="false" customHeight="true" outlineLevel="0" collapsed="false">
      <c r="A715" s="38"/>
      <c r="B715" s="36" t="str">
        <f aca="false">IF(A715="","","R-"&amp;TEXT(ROW()-4,"0000"))</f>
        <v/>
      </c>
      <c r="C715" s="24"/>
      <c r="D715" s="37" t="str">
        <f aca="false">IF(C715="","",IFERROR(INDEX(Members!$B$5:$B$304,MATCH(C715,Members!$A$5:$A$304,0)),"Unknown flat"))</f>
        <v/>
      </c>
      <c r="E715" s="34"/>
      <c r="F715" s="24"/>
      <c r="G715" s="33"/>
      <c r="H715" s="24"/>
    </row>
    <row r="716" customFormat="false" ht="15" hidden="false" customHeight="true" outlineLevel="0" collapsed="false">
      <c r="A716" s="38"/>
      <c r="B716" s="36" t="str">
        <f aca="false">IF(A716="","","R-"&amp;TEXT(ROW()-4,"0000"))</f>
        <v/>
      </c>
      <c r="C716" s="24"/>
      <c r="D716" s="37" t="str">
        <f aca="false">IF(C716="","",IFERROR(INDEX(Members!$B$5:$B$304,MATCH(C716,Members!$A$5:$A$304,0)),"Unknown flat"))</f>
        <v/>
      </c>
      <c r="E716" s="34"/>
      <c r="F716" s="24"/>
      <c r="G716" s="33"/>
      <c r="H716" s="24"/>
    </row>
    <row r="717" customFormat="false" ht="15" hidden="false" customHeight="true" outlineLevel="0" collapsed="false">
      <c r="A717" s="38"/>
      <c r="B717" s="36" t="str">
        <f aca="false">IF(A717="","","R-"&amp;TEXT(ROW()-4,"0000"))</f>
        <v/>
      </c>
      <c r="C717" s="24"/>
      <c r="D717" s="37" t="str">
        <f aca="false">IF(C717="","",IFERROR(INDEX(Members!$B$5:$B$304,MATCH(C717,Members!$A$5:$A$304,0)),"Unknown flat"))</f>
        <v/>
      </c>
      <c r="E717" s="34"/>
      <c r="F717" s="24"/>
      <c r="G717" s="33"/>
      <c r="H717" s="24"/>
    </row>
    <row r="718" customFormat="false" ht="15" hidden="false" customHeight="true" outlineLevel="0" collapsed="false">
      <c r="A718" s="38"/>
      <c r="B718" s="36" t="str">
        <f aca="false">IF(A718="","","R-"&amp;TEXT(ROW()-4,"0000"))</f>
        <v/>
      </c>
      <c r="C718" s="24"/>
      <c r="D718" s="37" t="str">
        <f aca="false">IF(C718="","",IFERROR(INDEX(Members!$B$5:$B$304,MATCH(C718,Members!$A$5:$A$304,0)),"Unknown flat"))</f>
        <v/>
      </c>
      <c r="E718" s="34"/>
      <c r="F718" s="24"/>
      <c r="G718" s="33"/>
      <c r="H718" s="24"/>
    </row>
    <row r="719" customFormat="false" ht="15" hidden="false" customHeight="true" outlineLevel="0" collapsed="false">
      <c r="A719" s="38"/>
      <c r="B719" s="36" t="str">
        <f aca="false">IF(A719="","","R-"&amp;TEXT(ROW()-4,"0000"))</f>
        <v/>
      </c>
      <c r="C719" s="24"/>
      <c r="D719" s="37" t="str">
        <f aca="false">IF(C719="","",IFERROR(INDEX(Members!$B$5:$B$304,MATCH(C719,Members!$A$5:$A$304,0)),"Unknown flat"))</f>
        <v/>
      </c>
      <c r="E719" s="34"/>
      <c r="F719" s="24"/>
      <c r="G719" s="33"/>
      <c r="H719" s="24"/>
    </row>
    <row r="720" customFormat="false" ht="15" hidden="false" customHeight="true" outlineLevel="0" collapsed="false">
      <c r="A720" s="38"/>
      <c r="B720" s="36" t="str">
        <f aca="false">IF(A720="","","R-"&amp;TEXT(ROW()-4,"0000"))</f>
        <v/>
      </c>
      <c r="C720" s="24"/>
      <c r="D720" s="37" t="str">
        <f aca="false">IF(C720="","",IFERROR(INDEX(Members!$B$5:$B$304,MATCH(C720,Members!$A$5:$A$304,0)),"Unknown flat"))</f>
        <v/>
      </c>
      <c r="E720" s="34"/>
      <c r="F720" s="24"/>
      <c r="G720" s="33"/>
      <c r="H720" s="24"/>
    </row>
    <row r="721" customFormat="false" ht="15" hidden="false" customHeight="true" outlineLevel="0" collapsed="false">
      <c r="A721" s="38"/>
      <c r="B721" s="36" t="str">
        <f aca="false">IF(A721="","","R-"&amp;TEXT(ROW()-4,"0000"))</f>
        <v/>
      </c>
      <c r="C721" s="24"/>
      <c r="D721" s="37" t="str">
        <f aca="false">IF(C721="","",IFERROR(INDEX(Members!$B$5:$B$304,MATCH(C721,Members!$A$5:$A$304,0)),"Unknown flat"))</f>
        <v/>
      </c>
      <c r="E721" s="34"/>
      <c r="F721" s="24"/>
      <c r="G721" s="33"/>
      <c r="H721" s="24"/>
    </row>
    <row r="722" customFormat="false" ht="15" hidden="false" customHeight="true" outlineLevel="0" collapsed="false">
      <c r="A722" s="38"/>
      <c r="B722" s="36" t="str">
        <f aca="false">IF(A722="","","R-"&amp;TEXT(ROW()-4,"0000"))</f>
        <v/>
      </c>
      <c r="C722" s="24"/>
      <c r="D722" s="37" t="str">
        <f aca="false">IF(C722="","",IFERROR(INDEX(Members!$B$5:$B$304,MATCH(C722,Members!$A$5:$A$304,0)),"Unknown flat"))</f>
        <v/>
      </c>
      <c r="E722" s="34"/>
      <c r="F722" s="24"/>
      <c r="G722" s="33"/>
      <c r="H722" s="24"/>
    </row>
    <row r="723" customFormat="false" ht="15" hidden="false" customHeight="true" outlineLevel="0" collapsed="false">
      <c r="A723" s="38"/>
      <c r="B723" s="36" t="str">
        <f aca="false">IF(A723="","","R-"&amp;TEXT(ROW()-4,"0000"))</f>
        <v/>
      </c>
      <c r="C723" s="24"/>
      <c r="D723" s="37" t="str">
        <f aca="false">IF(C723="","",IFERROR(INDEX(Members!$B$5:$B$304,MATCH(C723,Members!$A$5:$A$304,0)),"Unknown flat"))</f>
        <v/>
      </c>
      <c r="E723" s="34"/>
      <c r="F723" s="24"/>
      <c r="G723" s="33"/>
      <c r="H723" s="24"/>
    </row>
    <row r="724" customFormat="false" ht="15" hidden="false" customHeight="true" outlineLevel="0" collapsed="false">
      <c r="A724" s="38"/>
      <c r="B724" s="36" t="str">
        <f aca="false">IF(A724="","","R-"&amp;TEXT(ROW()-4,"0000"))</f>
        <v/>
      </c>
      <c r="C724" s="24"/>
      <c r="D724" s="37" t="str">
        <f aca="false">IF(C724="","",IFERROR(INDEX(Members!$B$5:$B$304,MATCH(C724,Members!$A$5:$A$304,0)),"Unknown flat"))</f>
        <v/>
      </c>
      <c r="E724" s="34"/>
      <c r="F724" s="24"/>
      <c r="G724" s="33"/>
      <c r="H724" s="24"/>
    </row>
    <row r="725" customFormat="false" ht="15" hidden="false" customHeight="true" outlineLevel="0" collapsed="false">
      <c r="A725" s="38"/>
      <c r="B725" s="36" t="str">
        <f aca="false">IF(A725="","","R-"&amp;TEXT(ROW()-4,"0000"))</f>
        <v/>
      </c>
      <c r="C725" s="24"/>
      <c r="D725" s="37" t="str">
        <f aca="false">IF(C725="","",IFERROR(INDEX(Members!$B$5:$B$304,MATCH(C725,Members!$A$5:$A$304,0)),"Unknown flat"))</f>
        <v/>
      </c>
      <c r="E725" s="34"/>
      <c r="F725" s="24"/>
      <c r="G725" s="33"/>
      <c r="H725" s="24"/>
    </row>
    <row r="726" customFormat="false" ht="15" hidden="false" customHeight="true" outlineLevel="0" collapsed="false">
      <c r="A726" s="38"/>
      <c r="B726" s="36" t="str">
        <f aca="false">IF(A726="","","R-"&amp;TEXT(ROW()-4,"0000"))</f>
        <v/>
      </c>
      <c r="C726" s="24"/>
      <c r="D726" s="37" t="str">
        <f aca="false">IF(C726="","",IFERROR(INDEX(Members!$B$5:$B$304,MATCH(C726,Members!$A$5:$A$304,0)),"Unknown flat"))</f>
        <v/>
      </c>
      <c r="E726" s="34"/>
      <c r="F726" s="24"/>
      <c r="G726" s="33"/>
      <c r="H726" s="24"/>
    </row>
    <row r="727" customFormat="false" ht="15" hidden="false" customHeight="true" outlineLevel="0" collapsed="false">
      <c r="A727" s="38"/>
      <c r="B727" s="36" t="str">
        <f aca="false">IF(A727="","","R-"&amp;TEXT(ROW()-4,"0000"))</f>
        <v/>
      </c>
      <c r="C727" s="24"/>
      <c r="D727" s="37" t="str">
        <f aca="false">IF(C727="","",IFERROR(INDEX(Members!$B$5:$B$304,MATCH(C727,Members!$A$5:$A$304,0)),"Unknown flat"))</f>
        <v/>
      </c>
      <c r="E727" s="34"/>
      <c r="F727" s="24"/>
      <c r="G727" s="33"/>
      <c r="H727" s="24"/>
    </row>
    <row r="728" customFormat="false" ht="15" hidden="false" customHeight="true" outlineLevel="0" collapsed="false">
      <c r="A728" s="38"/>
      <c r="B728" s="36" t="str">
        <f aca="false">IF(A728="","","R-"&amp;TEXT(ROW()-4,"0000"))</f>
        <v/>
      </c>
      <c r="C728" s="24"/>
      <c r="D728" s="37" t="str">
        <f aca="false">IF(C728="","",IFERROR(INDEX(Members!$B$5:$B$304,MATCH(C728,Members!$A$5:$A$304,0)),"Unknown flat"))</f>
        <v/>
      </c>
      <c r="E728" s="34"/>
      <c r="F728" s="24"/>
      <c r="G728" s="33"/>
      <c r="H728" s="24"/>
    </row>
    <row r="729" customFormat="false" ht="15" hidden="false" customHeight="true" outlineLevel="0" collapsed="false">
      <c r="A729" s="38"/>
      <c r="B729" s="36" t="str">
        <f aca="false">IF(A729="","","R-"&amp;TEXT(ROW()-4,"0000"))</f>
        <v/>
      </c>
      <c r="C729" s="24"/>
      <c r="D729" s="37" t="str">
        <f aca="false">IF(C729="","",IFERROR(INDEX(Members!$B$5:$B$304,MATCH(C729,Members!$A$5:$A$304,0)),"Unknown flat"))</f>
        <v/>
      </c>
      <c r="E729" s="34"/>
      <c r="F729" s="24"/>
      <c r="G729" s="33"/>
      <c r="H729" s="24"/>
    </row>
    <row r="730" customFormat="false" ht="15" hidden="false" customHeight="true" outlineLevel="0" collapsed="false">
      <c r="A730" s="38"/>
      <c r="B730" s="36" t="str">
        <f aca="false">IF(A730="","","R-"&amp;TEXT(ROW()-4,"0000"))</f>
        <v/>
      </c>
      <c r="C730" s="24"/>
      <c r="D730" s="37" t="str">
        <f aca="false">IF(C730="","",IFERROR(INDEX(Members!$B$5:$B$304,MATCH(C730,Members!$A$5:$A$304,0)),"Unknown flat"))</f>
        <v/>
      </c>
      <c r="E730" s="34"/>
      <c r="F730" s="24"/>
      <c r="G730" s="33"/>
      <c r="H730" s="24"/>
    </row>
    <row r="731" customFormat="false" ht="15" hidden="false" customHeight="true" outlineLevel="0" collapsed="false">
      <c r="A731" s="38"/>
      <c r="B731" s="36" t="str">
        <f aca="false">IF(A731="","","R-"&amp;TEXT(ROW()-4,"0000"))</f>
        <v/>
      </c>
      <c r="C731" s="24"/>
      <c r="D731" s="37" t="str">
        <f aca="false">IF(C731="","",IFERROR(INDEX(Members!$B$5:$B$304,MATCH(C731,Members!$A$5:$A$304,0)),"Unknown flat"))</f>
        <v/>
      </c>
      <c r="E731" s="34"/>
      <c r="F731" s="24"/>
      <c r="G731" s="33"/>
      <c r="H731" s="24"/>
    </row>
    <row r="732" customFormat="false" ht="15" hidden="false" customHeight="true" outlineLevel="0" collapsed="false">
      <c r="A732" s="38"/>
      <c r="B732" s="36" t="str">
        <f aca="false">IF(A732="","","R-"&amp;TEXT(ROW()-4,"0000"))</f>
        <v/>
      </c>
      <c r="C732" s="24"/>
      <c r="D732" s="37" t="str">
        <f aca="false">IF(C732="","",IFERROR(INDEX(Members!$B$5:$B$304,MATCH(C732,Members!$A$5:$A$304,0)),"Unknown flat"))</f>
        <v/>
      </c>
      <c r="E732" s="34"/>
      <c r="F732" s="24"/>
      <c r="G732" s="33"/>
      <c r="H732" s="24"/>
    </row>
    <row r="733" customFormat="false" ht="15" hidden="false" customHeight="true" outlineLevel="0" collapsed="false">
      <c r="A733" s="38"/>
      <c r="B733" s="36" t="str">
        <f aca="false">IF(A733="","","R-"&amp;TEXT(ROW()-4,"0000"))</f>
        <v/>
      </c>
      <c r="C733" s="24"/>
      <c r="D733" s="37" t="str">
        <f aca="false">IF(C733="","",IFERROR(INDEX(Members!$B$5:$B$304,MATCH(C733,Members!$A$5:$A$304,0)),"Unknown flat"))</f>
        <v/>
      </c>
      <c r="E733" s="34"/>
      <c r="F733" s="24"/>
      <c r="G733" s="33"/>
      <c r="H733" s="24"/>
    </row>
    <row r="734" customFormat="false" ht="15" hidden="false" customHeight="true" outlineLevel="0" collapsed="false">
      <c r="A734" s="38"/>
      <c r="B734" s="36" t="str">
        <f aca="false">IF(A734="","","R-"&amp;TEXT(ROW()-4,"0000"))</f>
        <v/>
      </c>
      <c r="C734" s="24"/>
      <c r="D734" s="37" t="str">
        <f aca="false">IF(C734="","",IFERROR(INDEX(Members!$B$5:$B$304,MATCH(C734,Members!$A$5:$A$304,0)),"Unknown flat"))</f>
        <v/>
      </c>
      <c r="E734" s="34"/>
      <c r="F734" s="24"/>
      <c r="G734" s="33"/>
      <c r="H734" s="24"/>
    </row>
    <row r="735" customFormat="false" ht="15" hidden="false" customHeight="true" outlineLevel="0" collapsed="false">
      <c r="A735" s="38"/>
      <c r="B735" s="36" t="str">
        <f aca="false">IF(A735="","","R-"&amp;TEXT(ROW()-4,"0000"))</f>
        <v/>
      </c>
      <c r="C735" s="24"/>
      <c r="D735" s="37" t="str">
        <f aca="false">IF(C735="","",IFERROR(INDEX(Members!$B$5:$B$304,MATCH(C735,Members!$A$5:$A$304,0)),"Unknown flat"))</f>
        <v/>
      </c>
      <c r="E735" s="34"/>
      <c r="F735" s="24"/>
      <c r="G735" s="33"/>
      <c r="H735" s="24"/>
    </row>
    <row r="736" customFormat="false" ht="15" hidden="false" customHeight="true" outlineLevel="0" collapsed="false">
      <c r="A736" s="38"/>
      <c r="B736" s="36" t="str">
        <f aca="false">IF(A736="","","R-"&amp;TEXT(ROW()-4,"0000"))</f>
        <v/>
      </c>
      <c r="C736" s="24"/>
      <c r="D736" s="37" t="str">
        <f aca="false">IF(C736="","",IFERROR(INDEX(Members!$B$5:$B$304,MATCH(C736,Members!$A$5:$A$304,0)),"Unknown flat"))</f>
        <v/>
      </c>
      <c r="E736" s="34"/>
      <c r="F736" s="24"/>
      <c r="G736" s="33"/>
      <c r="H736" s="24"/>
    </row>
    <row r="737" customFormat="false" ht="15" hidden="false" customHeight="true" outlineLevel="0" collapsed="false">
      <c r="A737" s="38"/>
      <c r="B737" s="36" t="str">
        <f aca="false">IF(A737="","","R-"&amp;TEXT(ROW()-4,"0000"))</f>
        <v/>
      </c>
      <c r="C737" s="24"/>
      <c r="D737" s="37" t="str">
        <f aca="false">IF(C737="","",IFERROR(INDEX(Members!$B$5:$B$304,MATCH(C737,Members!$A$5:$A$304,0)),"Unknown flat"))</f>
        <v/>
      </c>
      <c r="E737" s="34"/>
      <c r="F737" s="24"/>
      <c r="G737" s="33"/>
      <c r="H737" s="24"/>
    </row>
    <row r="738" customFormat="false" ht="15" hidden="false" customHeight="true" outlineLevel="0" collapsed="false">
      <c r="A738" s="38"/>
      <c r="B738" s="36" t="str">
        <f aca="false">IF(A738="","","R-"&amp;TEXT(ROW()-4,"0000"))</f>
        <v/>
      </c>
      <c r="C738" s="24"/>
      <c r="D738" s="37" t="str">
        <f aca="false">IF(C738="","",IFERROR(INDEX(Members!$B$5:$B$304,MATCH(C738,Members!$A$5:$A$304,0)),"Unknown flat"))</f>
        <v/>
      </c>
      <c r="E738" s="34"/>
      <c r="F738" s="24"/>
      <c r="G738" s="33"/>
      <c r="H738" s="24"/>
    </row>
    <row r="739" customFormat="false" ht="15" hidden="false" customHeight="true" outlineLevel="0" collapsed="false">
      <c r="A739" s="38"/>
      <c r="B739" s="36" t="str">
        <f aca="false">IF(A739="","","R-"&amp;TEXT(ROW()-4,"0000"))</f>
        <v/>
      </c>
      <c r="C739" s="24"/>
      <c r="D739" s="37" t="str">
        <f aca="false">IF(C739="","",IFERROR(INDEX(Members!$B$5:$B$304,MATCH(C739,Members!$A$5:$A$304,0)),"Unknown flat"))</f>
        <v/>
      </c>
      <c r="E739" s="34"/>
      <c r="F739" s="24"/>
      <c r="G739" s="33"/>
      <c r="H739" s="24"/>
    </row>
    <row r="740" customFormat="false" ht="15" hidden="false" customHeight="true" outlineLevel="0" collapsed="false">
      <c r="A740" s="38"/>
      <c r="B740" s="36" t="str">
        <f aca="false">IF(A740="","","R-"&amp;TEXT(ROW()-4,"0000"))</f>
        <v/>
      </c>
      <c r="C740" s="24"/>
      <c r="D740" s="37" t="str">
        <f aca="false">IF(C740="","",IFERROR(INDEX(Members!$B$5:$B$304,MATCH(C740,Members!$A$5:$A$304,0)),"Unknown flat"))</f>
        <v/>
      </c>
      <c r="E740" s="34"/>
      <c r="F740" s="24"/>
      <c r="G740" s="33"/>
      <c r="H740" s="24"/>
    </row>
    <row r="741" customFormat="false" ht="15" hidden="false" customHeight="true" outlineLevel="0" collapsed="false">
      <c r="A741" s="38"/>
      <c r="B741" s="36" t="str">
        <f aca="false">IF(A741="","","R-"&amp;TEXT(ROW()-4,"0000"))</f>
        <v/>
      </c>
      <c r="C741" s="24"/>
      <c r="D741" s="37" t="str">
        <f aca="false">IF(C741="","",IFERROR(INDEX(Members!$B$5:$B$304,MATCH(C741,Members!$A$5:$A$304,0)),"Unknown flat"))</f>
        <v/>
      </c>
      <c r="E741" s="34"/>
      <c r="F741" s="24"/>
      <c r="G741" s="33"/>
      <c r="H741" s="24"/>
    </row>
    <row r="742" customFormat="false" ht="15" hidden="false" customHeight="true" outlineLevel="0" collapsed="false">
      <c r="A742" s="38"/>
      <c r="B742" s="36" t="str">
        <f aca="false">IF(A742="","","R-"&amp;TEXT(ROW()-4,"0000"))</f>
        <v/>
      </c>
      <c r="C742" s="24"/>
      <c r="D742" s="37" t="str">
        <f aca="false">IF(C742="","",IFERROR(INDEX(Members!$B$5:$B$304,MATCH(C742,Members!$A$5:$A$304,0)),"Unknown flat"))</f>
        <v/>
      </c>
      <c r="E742" s="34"/>
      <c r="F742" s="24"/>
      <c r="G742" s="33"/>
      <c r="H742" s="24"/>
    </row>
    <row r="743" customFormat="false" ht="15" hidden="false" customHeight="true" outlineLevel="0" collapsed="false">
      <c r="A743" s="38"/>
      <c r="B743" s="36" t="str">
        <f aca="false">IF(A743="","","R-"&amp;TEXT(ROW()-4,"0000"))</f>
        <v/>
      </c>
      <c r="C743" s="24"/>
      <c r="D743" s="37" t="str">
        <f aca="false">IF(C743="","",IFERROR(INDEX(Members!$B$5:$B$304,MATCH(C743,Members!$A$5:$A$304,0)),"Unknown flat"))</f>
        <v/>
      </c>
      <c r="E743" s="34"/>
      <c r="F743" s="24"/>
      <c r="G743" s="33"/>
      <c r="H743" s="24"/>
    </row>
    <row r="744" customFormat="false" ht="15" hidden="false" customHeight="true" outlineLevel="0" collapsed="false">
      <c r="A744" s="38"/>
      <c r="B744" s="36" t="str">
        <f aca="false">IF(A744="","","R-"&amp;TEXT(ROW()-4,"0000"))</f>
        <v/>
      </c>
      <c r="C744" s="24"/>
      <c r="D744" s="37" t="str">
        <f aca="false">IF(C744="","",IFERROR(INDEX(Members!$B$5:$B$304,MATCH(C744,Members!$A$5:$A$304,0)),"Unknown flat"))</f>
        <v/>
      </c>
      <c r="E744" s="34"/>
      <c r="F744" s="24"/>
      <c r="G744" s="33"/>
      <c r="H744" s="24"/>
    </row>
    <row r="745" customFormat="false" ht="15" hidden="false" customHeight="true" outlineLevel="0" collapsed="false">
      <c r="A745" s="38"/>
      <c r="B745" s="36" t="str">
        <f aca="false">IF(A745="","","R-"&amp;TEXT(ROW()-4,"0000"))</f>
        <v/>
      </c>
      <c r="C745" s="24"/>
      <c r="D745" s="37" t="str">
        <f aca="false">IF(C745="","",IFERROR(INDEX(Members!$B$5:$B$304,MATCH(C745,Members!$A$5:$A$304,0)),"Unknown flat"))</f>
        <v/>
      </c>
      <c r="E745" s="34"/>
      <c r="F745" s="24"/>
      <c r="G745" s="33"/>
      <c r="H745" s="24"/>
    </row>
    <row r="746" customFormat="false" ht="15" hidden="false" customHeight="true" outlineLevel="0" collapsed="false">
      <c r="A746" s="38"/>
      <c r="B746" s="36" t="str">
        <f aca="false">IF(A746="","","R-"&amp;TEXT(ROW()-4,"0000"))</f>
        <v/>
      </c>
      <c r="C746" s="24"/>
      <c r="D746" s="37" t="str">
        <f aca="false">IF(C746="","",IFERROR(INDEX(Members!$B$5:$B$304,MATCH(C746,Members!$A$5:$A$304,0)),"Unknown flat"))</f>
        <v/>
      </c>
      <c r="E746" s="34"/>
      <c r="F746" s="24"/>
      <c r="G746" s="33"/>
      <c r="H746" s="24"/>
    </row>
    <row r="747" customFormat="false" ht="15" hidden="false" customHeight="true" outlineLevel="0" collapsed="false">
      <c r="A747" s="38"/>
      <c r="B747" s="36" t="str">
        <f aca="false">IF(A747="","","R-"&amp;TEXT(ROW()-4,"0000"))</f>
        <v/>
      </c>
      <c r="C747" s="24"/>
      <c r="D747" s="37" t="str">
        <f aca="false">IF(C747="","",IFERROR(INDEX(Members!$B$5:$B$304,MATCH(C747,Members!$A$5:$A$304,0)),"Unknown flat"))</f>
        <v/>
      </c>
      <c r="E747" s="34"/>
      <c r="F747" s="24"/>
      <c r="G747" s="33"/>
      <c r="H747" s="24"/>
    </row>
    <row r="748" customFormat="false" ht="15" hidden="false" customHeight="true" outlineLevel="0" collapsed="false">
      <c r="A748" s="38"/>
      <c r="B748" s="36" t="str">
        <f aca="false">IF(A748="","","R-"&amp;TEXT(ROW()-4,"0000"))</f>
        <v/>
      </c>
      <c r="C748" s="24"/>
      <c r="D748" s="37" t="str">
        <f aca="false">IF(C748="","",IFERROR(INDEX(Members!$B$5:$B$304,MATCH(C748,Members!$A$5:$A$304,0)),"Unknown flat"))</f>
        <v/>
      </c>
      <c r="E748" s="34"/>
      <c r="F748" s="24"/>
      <c r="G748" s="33"/>
      <c r="H748" s="24"/>
    </row>
    <row r="749" customFormat="false" ht="15" hidden="false" customHeight="true" outlineLevel="0" collapsed="false">
      <c r="A749" s="38"/>
      <c r="B749" s="36" t="str">
        <f aca="false">IF(A749="","","R-"&amp;TEXT(ROW()-4,"0000"))</f>
        <v/>
      </c>
      <c r="C749" s="24"/>
      <c r="D749" s="37" t="str">
        <f aca="false">IF(C749="","",IFERROR(INDEX(Members!$B$5:$B$304,MATCH(C749,Members!$A$5:$A$304,0)),"Unknown flat"))</f>
        <v/>
      </c>
      <c r="E749" s="34"/>
      <c r="F749" s="24"/>
      <c r="G749" s="33"/>
      <c r="H749" s="24"/>
    </row>
    <row r="750" customFormat="false" ht="15" hidden="false" customHeight="true" outlineLevel="0" collapsed="false">
      <c r="A750" s="38"/>
      <c r="B750" s="36" t="str">
        <f aca="false">IF(A750="","","R-"&amp;TEXT(ROW()-4,"0000"))</f>
        <v/>
      </c>
      <c r="C750" s="24"/>
      <c r="D750" s="37" t="str">
        <f aca="false">IF(C750="","",IFERROR(INDEX(Members!$B$5:$B$304,MATCH(C750,Members!$A$5:$A$304,0)),"Unknown flat"))</f>
        <v/>
      </c>
      <c r="E750" s="34"/>
      <c r="F750" s="24"/>
      <c r="G750" s="33"/>
      <c r="H750" s="24"/>
    </row>
    <row r="751" customFormat="false" ht="15" hidden="false" customHeight="true" outlineLevel="0" collapsed="false">
      <c r="A751" s="38"/>
      <c r="B751" s="36" t="str">
        <f aca="false">IF(A751="","","R-"&amp;TEXT(ROW()-4,"0000"))</f>
        <v/>
      </c>
      <c r="C751" s="24"/>
      <c r="D751" s="37" t="str">
        <f aca="false">IF(C751="","",IFERROR(INDEX(Members!$B$5:$B$304,MATCH(C751,Members!$A$5:$A$304,0)),"Unknown flat"))</f>
        <v/>
      </c>
      <c r="E751" s="34"/>
      <c r="F751" s="24"/>
      <c r="G751" s="33"/>
      <c r="H751" s="24"/>
    </row>
    <row r="752" customFormat="false" ht="15" hidden="false" customHeight="true" outlineLevel="0" collapsed="false">
      <c r="A752" s="38"/>
      <c r="B752" s="36" t="str">
        <f aca="false">IF(A752="","","R-"&amp;TEXT(ROW()-4,"0000"))</f>
        <v/>
      </c>
      <c r="C752" s="24"/>
      <c r="D752" s="37" t="str">
        <f aca="false">IF(C752="","",IFERROR(INDEX(Members!$B$5:$B$304,MATCH(C752,Members!$A$5:$A$304,0)),"Unknown flat"))</f>
        <v/>
      </c>
      <c r="E752" s="34"/>
      <c r="F752" s="24"/>
      <c r="G752" s="33"/>
      <c r="H752" s="24"/>
    </row>
    <row r="753" customFormat="false" ht="15" hidden="false" customHeight="true" outlineLevel="0" collapsed="false">
      <c r="A753" s="38"/>
      <c r="B753" s="36" t="str">
        <f aca="false">IF(A753="","","R-"&amp;TEXT(ROW()-4,"0000"))</f>
        <v/>
      </c>
      <c r="C753" s="24"/>
      <c r="D753" s="37" t="str">
        <f aca="false">IF(C753="","",IFERROR(INDEX(Members!$B$5:$B$304,MATCH(C753,Members!$A$5:$A$304,0)),"Unknown flat"))</f>
        <v/>
      </c>
      <c r="E753" s="34"/>
      <c r="F753" s="24"/>
      <c r="G753" s="33"/>
      <c r="H753" s="24"/>
    </row>
    <row r="754" customFormat="false" ht="15" hidden="false" customHeight="true" outlineLevel="0" collapsed="false">
      <c r="A754" s="38"/>
      <c r="B754" s="36" t="str">
        <f aca="false">IF(A754="","","R-"&amp;TEXT(ROW()-4,"0000"))</f>
        <v/>
      </c>
      <c r="C754" s="24"/>
      <c r="D754" s="37" t="str">
        <f aca="false">IF(C754="","",IFERROR(INDEX(Members!$B$5:$B$304,MATCH(C754,Members!$A$5:$A$304,0)),"Unknown flat"))</f>
        <v/>
      </c>
      <c r="E754" s="34"/>
      <c r="F754" s="24"/>
      <c r="G754" s="33"/>
      <c r="H754" s="24"/>
    </row>
    <row r="755" customFormat="false" ht="15" hidden="false" customHeight="true" outlineLevel="0" collapsed="false">
      <c r="A755" s="38"/>
      <c r="B755" s="36" t="str">
        <f aca="false">IF(A755="","","R-"&amp;TEXT(ROW()-4,"0000"))</f>
        <v/>
      </c>
      <c r="C755" s="24"/>
      <c r="D755" s="37" t="str">
        <f aca="false">IF(C755="","",IFERROR(INDEX(Members!$B$5:$B$304,MATCH(C755,Members!$A$5:$A$304,0)),"Unknown flat"))</f>
        <v/>
      </c>
      <c r="E755" s="34"/>
      <c r="F755" s="24"/>
      <c r="G755" s="33"/>
      <c r="H755" s="24"/>
    </row>
    <row r="756" customFormat="false" ht="15" hidden="false" customHeight="true" outlineLevel="0" collapsed="false">
      <c r="A756" s="38"/>
      <c r="B756" s="36" t="str">
        <f aca="false">IF(A756="","","R-"&amp;TEXT(ROW()-4,"0000"))</f>
        <v/>
      </c>
      <c r="C756" s="24"/>
      <c r="D756" s="37" t="str">
        <f aca="false">IF(C756="","",IFERROR(INDEX(Members!$B$5:$B$304,MATCH(C756,Members!$A$5:$A$304,0)),"Unknown flat"))</f>
        <v/>
      </c>
      <c r="E756" s="34"/>
      <c r="F756" s="24"/>
      <c r="G756" s="33"/>
      <c r="H756" s="24"/>
    </row>
    <row r="757" customFormat="false" ht="15" hidden="false" customHeight="true" outlineLevel="0" collapsed="false">
      <c r="A757" s="38"/>
      <c r="B757" s="36" t="str">
        <f aca="false">IF(A757="","","R-"&amp;TEXT(ROW()-4,"0000"))</f>
        <v/>
      </c>
      <c r="C757" s="24"/>
      <c r="D757" s="37" t="str">
        <f aca="false">IF(C757="","",IFERROR(INDEX(Members!$B$5:$B$304,MATCH(C757,Members!$A$5:$A$304,0)),"Unknown flat"))</f>
        <v/>
      </c>
      <c r="E757" s="34"/>
      <c r="F757" s="24"/>
      <c r="G757" s="33"/>
      <c r="H757" s="24"/>
    </row>
    <row r="758" customFormat="false" ht="15" hidden="false" customHeight="true" outlineLevel="0" collapsed="false">
      <c r="A758" s="38"/>
      <c r="B758" s="36" t="str">
        <f aca="false">IF(A758="","","R-"&amp;TEXT(ROW()-4,"0000"))</f>
        <v/>
      </c>
      <c r="C758" s="24"/>
      <c r="D758" s="37" t="str">
        <f aca="false">IF(C758="","",IFERROR(INDEX(Members!$B$5:$B$304,MATCH(C758,Members!$A$5:$A$304,0)),"Unknown flat"))</f>
        <v/>
      </c>
      <c r="E758" s="34"/>
      <c r="F758" s="24"/>
      <c r="G758" s="33"/>
      <c r="H758" s="24"/>
    </row>
    <row r="759" customFormat="false" ht="15" hidden="false" customHeight="true" outlineLevel="0" collapsed="false">
      <c r="A759" s="38"/>
      <c r="B759" s="36" t="str">
        <f aca="false">IF(A759="","","R-"&amp;TEXT(ROW()-4,"0000"))</f>
        <v/>
      </c>
      <c r="C759" s="24"/>
      <c r="D759" s="37" t="str">
        <f aca="false">IF(C759="","",IFERROR(INDEX(Members!$B$5:$B$304,MATCH(C759,Members!$A$5:$A$304,0)),"Unknown flat"))</f>
        <v/>
      </c>
      <c r="E759" s="34"/>
      <c r="F759" s="24"/>
      <c r="G759" s="33"/>
      <c r="H759" s="24"/>
    </row>
    <row r="760" customFormat="false" ht="15" hidden="false" customHeight="true" outlineLevel="0" collapsed="false">
      <c r="A760" s="38"/>
      <c r="B760" s="36" t="str">
        <f aca="false">IF(A760="","","R-"&amp;TEXT(ROW()-4,"0000"))</f>
        <v/>
      </c>
      <c r="C760" s="24"/>
      <c r="D760" s="37" t="str">
        <f aca="false">IF(C760="","",IFERROR(INDEX(Members!$B$5:$B$304,MATCH(C760,Members!$A$5:$A$304,0)),"Unknown flat"))</f>
        <v/>
      </c>
      <c r="E760" s="34"/>
      <c r="F760" s="24"/>
      <c r="G760" s="33"/>
      <c r="H760" s="24"/>
    </row>
    <row r="761" customFormat="false" ht="15" hidden="false" customHeight="true" outlineLevel="0" collapsed="false">
      <c r="A761" s="38"/>
      <c r="B761" s="36" t="str">
        <f aca="false">IF(A761="","","R-"&amp;TEXT(ROW()-4,"0000"))</f>
        <v/>
      </c>
      <c r="C761" s="24"/>
      <c r="D761" s="37" t="str">
        <f aca="false">IF(C761="","",IFERROR(INDEX(Members!$B$5:$B$304,MATCH(C761,Members!$A$5:$A$304,0)),"Unknown flat"))</f>
        <v/>
      </c>
      <c r="E761" s="34"/>
      <c r="F761" s="24"/>
      <c r="G761" s="33"/>
      <c r="H761" s="24"/>
    </row>
    <row r="762" customFormat="false" ht="15" hidden="false" customHeight="true" outlineLevel="0" collapsed="false">
      <c r="A762" s="38"/>
      <c r="B762" s="36" t="str">
        <f aca="false">IF(A762="","","R-"&amp;TEXT(ROW()-4,"0000"))</f>
        <v/>
      </c>
      <c r="C762" s="24"/>
      <c r="D762" s="37" t="str">
        <f aca="false">IF(C762="","",IFERROR(INDEX(Members!$B$5:$B$304,MATCH(C762,Members!$A$5:$A$304,0)),"Unknown flat"))</f>
        <v/>
      </c>
      <c r="E762" s="34"/>
      <c r="F762" s="24"/>
      <c r="G762" s="33"/>
      <c r="H762" s="24"/>
    </row>
    <row r="763" customFormat="false" ht="15" hidden="false" customHeight="true" outlineLevel="0" collapsed="false">
      <c r="A763" s="38"/>
      <c r="B763" s="36" t="str">
        <f aca="false">IF(A763="","","R-"&amp;TEXT(ROW()-4,"0000"))</f>
        <v/>
      </c>
      <c r="C763" s="24"/>
      <c r="D763" s="37" t="str">
        <f aca="false">IF(C763="","",IFERROR(INDEX(Members!$B$5:$B$304,MATCH(C763,Members!$A$5:$A$304,0)),"Unknown flat"))</f>
        <v/>
      </c>
      <c r="E763" s="34"/>
      <c r="F763" s="24"/>
      <c r="G763" s="33"/>
      <c r="H763" s="24"/>
    </row>
    <row r="764" customFormat="false" ht="15" hidden="false" customHeight="true" outlineLevel="0" collapsed="false">
      <c r="A764" s="38"/>
      <c r="B764" s="36" t="str">
        <f aca="false">IF(A764="","","R-"&amp;TEXT(ROW()-4,"0000"))</f>
        <v/>
      </c>
      <c r="C764" s="24"/>
      <c r="D764" s="37" t="str">
        <f aca="false">IF(C764="","",IFERROR(INDEX(Members!$B$5:$B$304,MATCH(C764,Members!$A$5:$A$304,0)),"Unknown flat"))</f>
        <v/>
      </c>
      <c r="E764" s="34"/>
      <c r="F764" s="24"/>
      <c r="G764" s="33"/>
      <c r="H764" s="24"/>
    </row>
    <row r="765" customFormat="false" ht="15" hidden="false" customHeight="true" outlineLevel="0" collapsed="false">
      <c r="A765" s="38"/>
      <c r="B765" s="36" t="str">
        <f aca="false">IF(A765="","","R-"&amp;TEXT(ROW()-4,"0000"))</f>
        <v/>
      </c>
      <c r="C765" s="24"/>
      <c r="D765" s="37" t="str">
        <f aca="false">IF(C765="","",IFERROR(INDEX(Members!$B$5:$B$304,MATCH(C765,Members!$A$5:$A$304,0)),"Unknown flat"))</f>
        <v/>
      </c>
      <c r="E765" s="34"/>
      <c r="F765" s="24"/>
      <c r="G765" s="33"/>
      <c r="H765" s="24"/>
    </row>
    <row r="766" customFormat="false" ht="15" hidden="false" customHeight="true" outlineLevel="0" collapsed="false">
      <c r="A766" s="38"/>
      <c r="B766" s="36" t="str">
        <f aca="false">IF(A766="","","R-"&amp;TEXT(ROW()-4,"0000"))</f>
        <v/>
      </c>
      <c r="C766" s="24"/>
      <c r="D766" s="37" t="str">
        <f aca="false">IF(C766="","",IFERROR(INDEX(Members!$B$5:$B$304,MATCH(C766,Members!$A$5:$A$304,0)),"Unknown flat"))</f>
        <v/>
      </c>
      <c r="E766" s="34"/>
      <c r="F766" s="24"/>
      <c r="G766" s="33"/>
      <c r="H766" s="24"/>
    </row>
    <row r="767" customFormat="false" ht="15" hidden="false" customHeight="true" outlineLevel="0" collapsed="false">
      <c r="A767" s="38"/>
      <c r="B767" s="36" t="str">
        <f aca="false">IF(A767="","","R-"&amp;TEXT(ROW()-4,"0000"))</f>
        <v/>
      </c>
      <c r="C767" s="24"/>
      <c r="D767" s="37" t="str">
        <f aca="false">IF(C767="","",IFERROR(INDEX(Members!$B$5:$B$304,MATCH(C767,Members!$A$5:$A$304,0)),"Unknown flat"))</f>
        <v/>
      </c>
      <c r="E767" s="34"/>
      <c r="F767" s="24"/>
      <c r="G767" s="33"/>
      <c r="H767" s="24"/>
    </row>
    <row r="768" customFormat="false" ht="15" hidden="false" customHeight="true" outlineLevel="0" collapsed="false">
      <c r="A768" s="38"/>
      <c r="B768" s="36" t="str">
        <f aca="false">IF(A768="","","R-"&amp;TEXT(ROW()-4,"0000"))</f>
        <v/>
      </c>
      <c r="C768" s="24"/>
      <c r="D768" s="37" t="str">
        <f aca="false">IF(C768="","",IFERROR(INDEX(Members!$B$5:$B$304,MATCH(C768,Members!$A$5:$A$304,0)),"Unknown flat"))</f>
        <v/>
      </c>
      <c r="E768" s="34"/>
      <c r="F768" s="24"/>
      <c r="G768" s="33"/>
      <c r="H768" s="24"/>
    </row>
    <row r="769" customFormat="false" ht="15" hidden="false" customHeight="true" outlineLevel="0" collapsed="false">
      <c r="A769" s="38"/>
      <c r="B769" s="36" t="str">
        <f aca="false">IF(A769="","","R-"&amp;TEXT(ROW()-4,"0000"))</f>
        <v/>
      </c>
      <c r="C769" s="24"/>
      <c r="D769" s="37" t="str">
        <f aca="false">IF(C769="","",IFERROR(INDEX(Members!$B$5:$B$304,MATCH(C769,Members!$A$5:$A$304,0)),"Unknown flat"))</f>
        <v/>
      </c>
      <c r="E769" s="34"/>
      <c r="F769" s="24"/>
      <c r="G769" s="33"/>
      <c r="H769" s="24"/>
    </row>
    <row r="770" customFormat="false" ht="15" hidden="false" customHeight="true" outlineLevel="0" collapsed="false">
      <c r="A770" s="38"/>
      <c r="B770" s="36" t="str">
        <f aca="false">IF(A770="","","R-"&amp;TEXT(ROW()-4,"0000"))</f>
        <v/>
      </c>
      <c r="C770" s="24"/>
      <c r="D770" s="37" t="str">
        <f aca="false">IF(C770="","",IFERROR(INDEX(Members!$B$5:$B$304,MATCH(C770,Members!$A$5:$A$304,0)),"Unknown flat"))</f>
        <v/>
      </c>
      <c r="E770" s="34"/>
      <c r="F770" s="24"/>
      <c r="G770" s="33"/>
      <c r="H770" s="24"/>
    </row>
    <row r="771" customFormat="false" ht="15" hidden="false" customHeight="true" outlineLevel="0" collapsed="false">
      <c r="A771" s="38"/>
      <c r="B771" s="36" t="str">
        <f aca="false">IF(A771="","","R-"&amp;TEXT(ROW()-4,"0000"))</f>
        <v/>
      </c>
      <c r="C771" s="24"/>
      <c r="D771" s="37" t="str">
        <f aca="false">IF(C771="","",IFERROR(INDEX(Members!$B$5:$B$304,MATCH(C771,Members!$A$5:$A$304,0)),"Unknown flat"))</f>
        <v/>
      </c>
      <c r="E771" s="34"/>
      <c r="F771" s="24"/>
      <c r="G771" s="33"/>
      <c r="H771" s="24"/>
    </row>
    <row r="772" customFormat="false" ht="15" hidden="false" customHeight="true" outlineLevel="0" collapsed="false">
      <c r="A772" s="38"/>
      <c r="B772" s="36" t="str">
        <f aca="false">IF(A772="","","R-"&amp;TEXT(ROW()-4,"0000"))</f>
        <v/>
      </c>
      <c r="C772" s="24"/>
      <c r="D772" s="37" t="str">
        <f aca="false">IF(C772="","",IFERROR(INDEX(Members!$B$5:$B$304,MATCH(C772,Members!$A$5:$A$304,0)),"Unknown flat"))</f>
        <v/>
      </c>
      <c r="E772" s="34"/>
      <c r="F772" s="24"/>
      <c r="G772" s="33"/>
      <c r="H772" s="24"/>
    </row>
    <row r="773" customFormat="false" ht="15" hidden="false" customHeight="true" outlineLevel="0" collapsed="false">
      <c r="A773" s="38"/>
      <c r="B773" s="36" t="str">
        <f aca="false">IF(A773="","","R-"&amp;TEXT(ROW()-4,"0000"))</f>
        <v/>
      </c>
      <c r="C773" s="24"/>
      <c r="D773" s="37" t="str">
        <f aca="false">IF(C773="","",IFERROR(INDEX(Members!$B$5:$B$304,MATCH(C773,Members!$A$5:$A$304,0)),"Unknown flat"))</f>
        <v/>
      </c>
      <c r="E773" s="34"/>
      <c r="F773" s="24"/>
      <c r="G773" s="33"/>
      <c r="H773" s="24"/>
    </row>
    <row r="774" customFormat="false" ht="15" hidden="false" customHeight="true" outlineLevel="0" collapsed="false">
      <c r="A774" s="38"/>
      <c r="B774" s="36" t="str">
        <f aca="false">IF(A774="","","R-"&amp;TEXT(ROW()-4,"0000"))</f>
        <v/>
      </c>
      <c r="C774" s="24"/>
      <c r="D774" s="37" t="str">
        <f aca="false">IF(C774="","",IFERROR(INDEX(Members!$B$5:$B$304,MATCH(C774,Members!$A$5:$A$304,0)),"Unknown flat"))</f>
        <v/>
      </c>
      <c r="E774" s="34"/>
      <c r="F774" s="24"/>
      <c r="G774" s="33"/>
      <c r="H774" s="24"/>
    </row>
    <row r="775" customFormat="false" ht="15" hidden="false" customHeight="true" outlineLevel="0" collapsed="false">
      <c r="A775" s="38"/>
      <c r="B775" s="36" t="str">
        <f aca="false">IF(A775="","","R-"&amp;TEXT(ROW()-4,"0000"))</f>
        <v/>
      </c>
      <c r="C775" s="24"/>
      <c r="D775" s="37" t="str">
        <f aca="false">IF(C775="","",IFERROR(INDEX(Members!$B$5:$B$304,MATCH(C775,Members!$A$5:$A$304,0)),"Unknown flat"))</f>
        <v/>
      </c>
      <c r="E775" s="34"/>
      <c r="F775" s="24"/>
      <c r="G775" s="33"/>
      <c r="H775" s="24"/>
    </row>
    <row r="776" customFormat="false" ht="15" hidden="false" customHeight="true" outlineLevel="0" collapsed="false">
      <c r="A776" s="38"/>
      <c r="B776" s="36" t="str">
        <f aca="false">IF(A776="","","R-"&amp;TEXT(ROW()-4,"0000"))</f>
        <v/>
      </c>
      <c r="C776" s="24"/>
      <c r="D776" s="37" t="str">
        <f aca="false">IF(C776="","",IFERROR(INDEX(Members!$B$5:$B$304,MATCH(C776,Members!$A$5:$A$304,0)),"Unknown flat"))</f>
        <v/>
      </c>
      <c r="E776" s="34"/>
      <c r="F776" s="24"/>
      <c r="G776" s="33"/>
      <c r="H776" s="24"/>
    </row>
    <row r="777" customFormat="false" ht="15" hidden="false" customHeight="true" outlineLevel="0" collapsed="false">
      <c r="A777" s="38"/>
      <c r="B777" s="36" t="str">
        <f aca="false">IF(A777="","","R-"&amp;TEXT(ROW()-4,"0000"))</f>
        <v/>
      </c>
      <c r="C777" s="24"/>
      <c r="D777" s="37" t="str">
        <f aca="false">IF(C777="","",IFERROR(INDEX(Members!$B$5:$B$304,MATCH(C777,Members!$A$5:$A$304,0)),"Unknown flat"))</f>
        <v/>
      </c>
      <c r="E777" s="34"/>
      <c r="F777" s="24"/>
      <c r="G777" s="33"/>
      <c r="H777" s="24"/>
    </row>
    <row r="778" customFormat="false" ht="15" hidden="false" customHeight="true" outlineLevel="0" collapsed="false">
      <c r="A778" s="38"/>
      <c r="B778" s="36" t="str">
        <f aca="false">IF(A778="","","R-"&amp;TEXT(ROW()-4,"0000"))</f>
        <v/>
      </c>
      <c r="C778" s="24"/>
      <c r="D778" s="37" t="str">
        <f aca="false">IF(C778="","",IFERROR(INDEX(Members!$B$5:$B$304,MATCH(C778,Members!$A$5:$A$304,0)),"Unknown flat"))</f>
        <v/>
      </c>
      <c r="E778" s="34"/>
      <c r="F778" s="24"/>
      <c r="G778" s="33"/>
      <c r="H778" s="24"/>
    </row>
    <row r="779" customFormat="false" ht="15" hidden="false" customHeight="true" outlineLevel="0" collapsed="false">
      <c r="A779" s="38"/>
      <c r="B779" s="36" t="str">
        <f aca="false">IF(A779="","","R-"&amp;TEXT(ROW()-4,"0000"))</f>
        <v/>
      </c>
      <c r="C779" s="24"/>
      <c r="D779" s="37" t="str">
        <f aca="false">IF(C779="","",IFERROR(INDEX(Members!$B$5:$B$304,MATCH(C779,Members!$A$5:$A$304,0)),"Unknown flat"))</f>
        <v/>
      </c>
      <c r="E779" s="34"/>
      <c r="F779" s="24"/>
      <c r="G779" s="33"/>
      <c r="H779" s="24"/>
    </row>
    <row r="780" customFormat="false" ht="15" hidden="false" customHeight="true" outlineLevel="0" collapsed="false">
      <c r="A780" s="38"/>
      <c r="B780" s="36" t="str">
        <f aca="false">IF(A780="","","R-"&amp;TEXT(ROW()-4,"0000"))</f>
        <v/>
      </c>
      <c r="C780" s="24"/>
      <c r="D780" s="37" t="str">
        <f aca="false">IF(C780="","",IFERROR(INDEX(Members!$B$5:$B$304,MATCH(C780,Members!$A$5:$A$304,0)),"Unknown flat"))</f>
        <v/>
      </c>
      <c r="E780" s="34"/>
      <c r="F780" s="24"/>
      <c r="G780" s="33"/>
      <c r="H780" s="24"/>
    </row>
    <row r="781" customFormat="false" ht="15" hidden="false" customHeight="true" outlineLevel="0" collapsed="false">
      <c r="A781" s="38"/>
      <c r="B781" s="36" t="str">
        <f aca="false">IF(A781="","","R-"&amp;TEXT(ROW()-4,"0000"))</f>
        <v/>
      </c>
      <c r="C781" s="24"/>
      <c r="D781" s="37" t="str">
        <f aca="false">IF(C781="","",IFERROR(INDEX(Members!$B$5:$B$304,MATCH(C781,Members!$A$5:$A$304,0)),"Unknown flat"))</f>
        <v/>
      </c>
      <c r="E781" s="34"/>
      <c r="F781" s="24"/>
      <c r="G781" s="33"/>
      <c r="H781" s="24"/>
    </row>
    <row r="782" customFormat="false" ht="15" hidden="false" customHeight="true" outlineLevel="0" collapsed="false">
      <c r="A782" s="38"/>
      <c r="B782" s="36" t="str">
        <f aca="false">IF(A782="","","R-"&amp;TEXT(ROW()-4,"0000"))</f>
        <v/>
      </c>
      <c r="C782" s="24"/>
      <c r="D782" s="37" t="str">
        <f aca="false">IF(C782="","",IFERROR(INDEX(Members!$B$5:$B$304,MATCH(C782,Members!$A$5:$A$304,0)),"Unknown flat"))</f>
        <v/>
      </c>
      <c r="E782" s="34"/>
      <c r="F782" s="24"/>
      <c r="G782" s="33"/>
      <c r="H782" s="24"/>
    </row>
    <row r="783" customFormat="false" ht="15" hidden="false" customHeight="true" outlineLevel="0" collapsed="false">
      <c r="A783" s="38"/>
      <c r="B783" s="36" t="str">
        <f aca="false">IF(A783="","","R-"&amp;TEXT(ROW()-4,"0000"))</f>
        <v/>
      </c>
      <c r="C783" s="24"/>
      <c r="D783" s="37" t="str">
        <f aca="false">IF(C783="","",IFERROR(INDEX(Members!$B$5:$B$304,MATCH(C783,Members!$A$5:$A$304,0)),"Unknown flat"))</f>
        <v/>
      </c>
      <c r="E783" s="34"/>
      <c r="F783" s="24"/>
      <c r="G783" s="33"/>
      <c r="H783" s="24"/>
    </row>
    <row r="784" customFormat="false" ht="15" hidden="false" customHeight="true" outlineLevel="0" collapsed="false">
      <c r="A784" s="38"/>
      <c r="B784" s="36" t="str">
        <f aca="false">IF(A784="","","R-"&amp;TEXT(ROW()-4,"0000"))</f>
        <v/>
      </c>
      <c r="C784" s="24"/>
      <c r="D784" s="37" t="str">
        <f aca="false">IF(C784="","",IFERROR(INDEX(Members!$B$5:$B$304,MATCH(C784,Members!$A$5:$A$304,0)),"Unknown flat"))</f>
        <v/>
      </c>
      <c r="E784" s="34"/>
      <c r="F784" s="24"/>
      <c r="G784" s="33"/>
      <c r="H784" s="24"/>
    </row>
    <row r="785" customFormat="false" ht="15" hidden="false" customHeight="true" outlineLevel="0" collapsed="false">
      <c r="A785" s="38"/>
      <c r="B785" s="36" t="str">
        <f aca="false">IF(A785="","","R-"&amp;TEXT(ROW()-4,"0000"))</f>
        <v/>
      </c>
      <c r="C785" s="24"/>
      <c r="D785" s="37" t="str">
        <f aca="false">IF(C785="","",IFERROR(INDEX(Members!$B$5:$B$304,MATCH(C785,Members!$A$5:$A$304,0)),"Unknown flat"))</f>
        <v/>
      </c>
      <c r="E785" s="34"/>
      <c r="F785" s="24"/>
      <c r="G785" s="33"/>
      <c r="H785" s="24"/>
    </row>
    <row r="786" customFormat="false" ht="15" hidden="false" customHeight="true" outlineLevel="0" collapsed="false">
      <c r="A786" s="38"/>
      <c r="B786" s="36" t="str">
        <f aca="false">IF(A786="","","R-"&amp;TEXT(ROW()-4,"0000"))</f>
        <v/>
      </c>
      <c r="C786" s="24"/>
      <c r="D786" s="37" t="str">
        <f aca="false">IF(C786="","",IFERROR(INDEX(Members!$B$5:$B$304,MATCH(C786,Members!$A$5:$A$304,0)),"Unknown flat"))</f>
        <v/>
      </c>
      <c r="E786" s="34"/>
      <c r="F786" s="24"/>
      <c r="G786" s="33"/>
      <c r="H786" s="24"/>
    </row>
    <row r="787" customFormat="false" ht="15" hidden="false" customHeight="true" outlineLevel="0" collapsed="false">
      <c r="A787" s="38"/>
      <c r="B787" s="36" t="str">
        <f aca="false">IF(A787="","","R-"&amp;TEXT(ROW()-4,"0000"))</f>
        <v/>
      </c>
      <c r="C787" s="24"/>
      <c r="D787" s="37" t="str">
        <f aca="false">IF(C787="","",IFERROR(INDEX(Members!$B$5:$B$304,MATCH(C787,Members!$A$5:$A$304,0)),"Unknown flat"))</f>
        <v/>
      </c>
      <c r="E787" s="34"/>
      <c r="F787" s="24"/>
      <c r="G787" s="33"/>
      <c r="H787" s="24"/>
    </row>
    <row r="788" customFormat="false" ht="15" hidden="false" customHeight="true" outlineLevel="0" collapsed="false">
      <c r="A788" s="38"/>
      <c r="B788" s="36" t="str">
        <f aca="false">IF(A788="","","R-"&amp;TEXT(ROW()-4,"0000"))</f>
        <v/>
      </c>
      <c r="C788" s="24"/>
      <c r="D788" s="37" t="str">
        <f aca="false">IF(C788="","",IFERROR(INDEX(Members!$B$5:$B$304,MATCH(C788,Members!$A$5:$A$304,0)),"Unknown flat"))</f>
        <v/>
      </c>
      <c r="E788" s="34"/>
      <c r="F788" s="24"/>
      <c r="G788" s="33"/>
      <c r="H788" s="24"/>
    </row>
    <row r="789" customFormat="false" ht="15" hidden="false" customHeight="true" outlineLevel="0" collapsed="false">
      <c r="A789" s="38"/>
      <c r="B789" s="36" t="str">
        <f aca="false">IF(A789="","","R-"&amp;TEXT(ROW()-4,"0000"))</f>
        <v/>
      </c>
      <c r="C789" s="24"/>
      <c r="D789" s="37" t="str">
        <f aca="false">IF(C789="","",IFERROR(INDEX(Members!$B$5:$B$304,MATCH(C789,Members!$A$5:$A$304,0)),"Unknown flat"))</f>
        <v/>
      </c>
      <c r="E789" s="34"/>
      <c r="F789" s="24"/>
      <c r="G789" s="33"/>
      <c r="H789" s="24"/>
    </row>
    <row r="790" customFormat="false" ht="15" hidden="false" customHeight="true" outlineLevel="0" collapsed="false">
      <c r="A790" s="38"/>
      <c r="B790" s="36" t="str">
        <f aca="false">IF(A790="","","R-"&amp;TEXT(ROW()-4,"0000"))</f>
        <v/>
      </c>
      <c r="C790" s="24"/>
      <c r="D790" s="37" t="str">
        <f aca="false">IF(C790="","",IFERROR(INDEX(Members!$B$5:$B$304,MATCH(C790,Members!$A$5:$A$304,0)),"Unknown flat"))</f>
        <v/>
      </c>
      <c r="E790" s="34"/>
      <c r="F790" s="24"/>
      <c r="G790" s="33"/>
      <c r="H790" s="24"/>
    </row>
    <row r="791" customFormat="false" ht="15" hidden="false" customHeight="true" outlineLevel="0" collapsed="false">
      <c r="A791" s="38"/>
      <c r="B791" s="36" t="str">
        <f aca="false">IF(A791="","","R-"&amp;TEXT(ROW()-4,"0000"))</f>
        <v/>
      </c>
      <c r="C791" s="24"/>
      <c r="D791" s="37" t="str">
        <f aca="false">IF(C791="","",IFERROR(INDEX(Members!$B$5:$B$304,MATCH(C791,Members!$A$5:$A$304,0)),"Unknown flat"))</f>
        <v/>
      </c>
      <c r="E791" s="34"/>
      <c r="F791" s="24"/>
      <c r="G791" s="33"/>
      <c r="H791" s="24"/>
    </row>
    <row r="792" customFormat="false" ht="15" hidden="false" customHeight="true" outlineLevel="0" collapsed="false">
      <c r="A792" s="38"/>
      <c r="B792" s="36" t="str">
        <f aca="false">IF(A792="","","R-"&amp;TEXT(ROW()-4,"0000"))</f>
        <v/>
      </c>
      <c r="C792" s="24"/>
      <c r="D792" s="37" t="str">
        <f aca="false">IF(C792="","",IFERROR(INDEX(Members!$B$5:$B$304,MATCH(C792,Members!$A$5:$A$304,0)),"Unknown flat"))</f>
        <v/>
      </c>
      <c r="E792" s="34"/>
      <c r="F792" s="24"/>
      <c r="G792" s="33"/>
      <c r="H792" s="24"/>
    </row>
    <row r="793" customFormat="false" ht="15" hidden="false" customHeight="true" outlineLevel="0" collapsed="false">
      <c r="A793" s="38"/>
      <c r="B793" s="36" t="str">
        <f aca="false">IF(A793="","","R-"&amp;TEXT(ROW()-4,"0000"))</f>
        <v/>
      </c>
      <c r="C793" s="24"/>
      <c r="D793" s="37" t="str">
        <f aca="false">IF(C793="","",IFERROR(INDEX(Members!$B$5:$B$304,MATCH(C793,Members!$A$5:$A$304,0)),"Unknown flat"))</f>
        <v/>
      </c>
      <c r="E793" s="34"/>
      <c r="F793" s="24"/>
      <c r="G793" s="33"/>
      <c r="H793" s="24"/>
    </row>
    <row r="794" customFormat="false" ht="15" hidden="false" customHeight="true" outlineLevel="0" collapsed="false">
      <c r="A794" s="38"/>
      <c r="B794" s="36" t="str">
        <f aca="false">IF(A794="","","R-"&amp;TEXT(ROW()-4,"0000"))</f>
        <v/>
      </c>
      <c r="C794" s="24"/>
      <c r="D794" s="37" t="str">
        <f aca="false">IF(C794="","",IFERROR(INDEX(Members!$B$5:$B$304,MATCH(C794,Members!$A$5:$A$304,0)),"Unknown flat"))</f>
        <v/>
      </c>
      <c r="E794" s="34"/>
      <c r="F794" s="24"/>
      <c r="G794" s="33"/>
      <c r="H794" s="24"/>
    </row>
    <row r="795" customFormat="false" ht="15" hidden="false" customHeight="true" outlineLevel="0" collapsed="false">
      <c r="A795" s="38"/>
      <c r="B795" s="36" t="str">
        <f aca="false">IF(A795="","","R-"&amp;TEXT(ROW()-4,"0000"))</f>
        <v/>
      </c>
      <c r="C795" s="24"/>
      <c r="D795" s="37" t="str">
        <f aca="false">IF(C795="","",IFERROR(INDEX(Members!$B$5:$B$304,MATCH(C795,Members!$A$5:$A$304,0)),"Unknown flat"))</f>
        <v/>
      </c>
      <c r="E795" s="34"/>
      <c r="F795" s="24"/>
      <c r="G795" s="33"/>
      <c r="H795" s="24"/>
    </row>
    <row r="796" customFormat="false" ht="15" hidden="false" customHeight="true" outlineLevel="0" collapsed="false">
      <c r="A796" s="38"/>
      <c r="B796" s="36" t="str">
        <f aca="false">IF(A796="","","R-"&amp;TEXT(ROW()-4,"0000"))</f>
        <v/>
      </c>
      <c r="C796" s="24"/>
      <c r="D796" s="37" t="str">
        <f aca="false">IF(C796="","",IFERROR(INDEX(Members!$B$5:$B$304,MATCH(C796,Members!$A$5:$A$304,0)),"Unknown flat"))</f>
        <v/>
      </c>
      <c r="E796" s="34"/>
      <c r="F796" s="24"/>
      <c r="G796" s="33"/>
      <c r="H796" s="24"/>
    </row>
    <row r="797" customFormat="false" ht="15" hidden="false" customHeight="true" outlineLevel="0" collapsed="false">
      <c r="A797" s="38"/>
      <c r="B797" s="36" t="str">
        <f aca="false">IF(A797="","","R-"&amp;TEXT(ROW()-4,"0000"))</f>
        <v/>
      </c>
      <c r="C797" s="24"/>
      <c r="D797" s="37" t="str">
        <f aca="false">IF(C797="","",IFERROR(INDEX(Members!$B$5:$B$304,MATCH(C797,Members!$A$5:$A$304,0)),"Unknown flat"))</f>
        <v/>
      </c>
      <c r="E797" s="34"/>
      <c r="F797" s="24"/>
      <c r="G797" s="33"/>
      <c r="H797" s="24"/>
    </row>
    <row r="798" customFormat="false" ht="15" hidden="false" customHeight="true" outlineLevel="0" collapsed="false">
      <c r="A798" s="38"/>
      <c r="B798" s="36" t="str">
        <f aca="false">IF(A798="","","R-"&amp;TEXT(ROW()-4,"0000"))</f>
        <v/>
      </c>
      <c r="C798" s="24"/>
      <c r="D798" s="37" t="str">
        <f aca="false">IF(C798="","",IFERROR(INDEX(Members!$B$5:$B$304,MATCH(C798,Members!$A$5:$A$304,0)),"Unknown flat"))</f>
        <v/>
      </c>
      <c r="E798" s="34"/>
      <c r="F798" s="24"/>
      <c r="G798" s="33"/>
      <c r="H798" s="24"/>
    </row>
    <row r="799" customFormat="false" ht="15" hidden="false" customHeight="true" outlineLevel="0" collapsed="false">
      <c r="A799" s="38"/>
      <c r="B799" s="36" t="str">
        <f aca="false">IF(A799="","","R-"&amp;TEXT(ROW()-4,"0000"))</f>
        <v/>
      </c>
      <c r="C799" s="24"/>
      <c r="D799" s="37" t="str">
        <f aca="false">IF(C799="","",IFERROR(INDEX(Members!$B$5:$B$304,MATCH(C799,Members!$A$5:$A$304,0)),"Unknown flat"))</f>
        <v/>
      </c>
      <c r="E799" s="34"/>
      <c r="F799" s="24"/>
      <c r="G799" s="33"/>
      <c r="H799" s="24"/>
    </row>
    <row r="800" customFormat="false" ht="15" hidden="false" customHeight="true" outlineLevel="0" collapsed="false">
      <c r="A800" s="38"/>
      <c r="B800" s="36" t="str">
        <f aca="false">IF(A800="","","R-"&amp;TEXT(ROW()-4,"0000"))</f>
        <v/>
      </c>
      <c r="C800" s="24"/>
      <c r="D800" s="37" t="str">
        <f aca="false">IF(C800="","",IFERROR(INDEX(Members!$B$5:$B$304,MATCH(C800,Members!$A$5:$A$304,0)),"Unknown flat"))</f>
        <v/>
      </c>
      <c r="E800" s="34"/>
      <c r="F800" s="24"/>
      <c r="G800" s="33"/>
      <c r="H800" s="24"/>
    </row>
    <row r="801" customFormat="false" ht="15" hidden="false" customHeight="true" outlineLevel="0" collapsed="false">
      <c r="A801" s="38"/>
      <c r="B801" s="36" t="str">
        <f aca="false">IF(A801="","","R-"&amp;TEXT(ROW()-4,"0000"))</f>
        <v/>
      </c>
      <c r="C801" s="24"/>
      <c r="D801" s="37" t="str">
        <f aca="false">IF(C801="","",IFERROR(INDEX(Members!$B$5:$B$304,MATCH(C801,Members!$A$5:$A$304,0)),"Unknown flat"))</f>
        <v/>
      </c>
      <c r="E801" s="34"/>
      <c r="F801" s="24"/>
      <c r="G801" s="33"/>
      <c r="H801" s="24"/>
    </row>
    <row r="802" customFormat="false" ht="15" hidden="false" customHeight="true" outlineLevel="0" collapsed="false">
      <c r="A802" s="38"/>
      <c r="B802" s="36" t="str">
        <f aca="false">IF(A802="","","R-"&amp;TEXT(ROW()-4,"0000"))</f>
        <v/>
      </c>
      <c r="C802" s="24"/>
      <c r="D802" s="37" t="str">
        <f aca="false">IF(C802="","",IFERROR(INDEX(Members!$B$5:$B$304,MATCH(C802,Members!$A$5:$A$304,0)),"Unknown flat"))</f>
        <v/>
      </c>
      <c r="E802" s="34"/>
      <c r="F802" s="24"/>
      <c r="G802" s="33"/>
      <c r="H802" s="24"/>
    </row>
    <row r="803" customFormat="false" ht="15" hidden="false" customHeight="true" outlineLevel="0" collapsed="false">
      <c r="A803" s="38"/>
      <c r="B803" s="36" t="str">
        <f aca="false">IF(A803="","","R-"&amp;TEXT(ROW()-4,"0000"))</f>
        <v/>
      </c>
      <c r="C803" s="24"/>
      <c r="D803" s="37" t="str">
        <f aca="false">IF(C803="","",IFERROR(INDEX(Members!$B$5:$B$304,MATCH(C803,Members!$A$5:$A$304,0)),"Unknown flat"))</f>
        <v/>
      </c>
      <c r="E803" s="34"/>
      <c r="F803" s="24"/>
      <c r="G803" s="33"/>
      <c r="H803" s="24"/>
    </row>
    <row r="804" customFormat="false" ht="15" hidden="false" customHeight="true" outlineLevel="0" collapsed="false">
      <c r="A804" s="38"/>
      <c r="B804" s="36" t="str">
        <f aca="false">IF(A804="","","R-"&amp;TEXT(ROW()-4,"0000"))</f>
        <v/>
      </c>
      <c r="C804" s="24"/>
      <c r="D804" s="37" t="str">
        <f aca="false">IF(C804="","",IFERROR(INDEX(Members!$B$5:$B$304,MATCH(C804,Members!$A$5:$A$304,0)),"Unknown flat"))</f>
        <v/>
      </c>
      <c r="E804" s="34"/>
      <c r="F804" s="24"/>
      <c r="G804" s="33"/>
      <c r="H804" s="24"/>
    </row>
    <row r="805" customFormat="false" ht="15" hidden="false" customHeight="true" outlineLevel="0" collapsed="false">
      <c r="A805" s="38"/>
      <c r="B805" s="36" t="str">
        <f aca="false">IF(A805="","","R-"&amp;TEXT(ROW()-4,"0000"))</f>
        <v/>
      </c>
      <c r="C805" s="24"/>
      <c r="D805" s="37" t="str">
        <f aca="false">IF(C805="","",IFERROR(INDEX(Members!$B$5:$B$304,MATCH(C805,Members!$A$5:$A$304,0)),"Unknown flat"))</f>
        <v/>
      </c>
      <c r="E805" s="34"/>
      <c r="F805" s="24"/>
      <c r="G805" s="33"/>
      <c r="H805" s="24"/>
    </row>
    <row r="806" customFormat="false" ht="15" hidden="false" customHeight="true" outlineLevel="0" collapsed="false">
      <c r="A806" s="38"/>
      <c r="B806" s="36" t="str">
        <f aca="false">IF(A806="","","R-"&amp;TEXT(ROW()-4,"0000"))</f>
        <v/>
      </c>
      <c r="C806" s="24"/>
      <c r="D806" s="37" t="str">
        <f aca="false">IF(C806="","",IFERROR(INDEX(Members!$B$5:$B$304,MATCH(C806,Members!$A$5:$A$304,0)),"Unknown flat"))</f>
        <v/>
      </c>
      <c r="E806" s="34"/>
      <c r="F806" s="24"/>
      <c r="G806" s="33"/>
      <c r="H806" s="24"/>
    </row>
    <row r="807" customFormat="false" ht="15" hidden="false" customHeight="true" outlineLevel="0" collapsed="false">
      <c r="A807" s="38"/>
      <c r="B807" s="36" t="str">
        <f aca="false">IF(A807="","","R-"&amp;TEXT(ROW()-4,"0000"))</f>
        <v/>
      </c>
      <c r="C807" s="24"/>
      <c r="D807" s="37" t="str">
        <f aca="false">IF(C807="","",IFERROR(INDEX(Members!$B$5:$B$304,MATCH(C807,Members!$A$5:$A$304,0)),"Unknown flat"))</f>
        <v/>
      </c>
      <c r="E807" s="34"/>
      <c r="F807" s="24"/>
      <c r="G807" s="33"/>
      <c r="H807" s="24"/>
    </row>
    <row r="808" customFormat="false" ht="15" hidden="false" customHeight="true" outlineLevel="0" collapsed="false">
      <c r="A808" s="38"/>
      <c r="B808" s="36" t="str">
        <f aca="false">IF(A808="","","R-"&amp;TEXT(ROW()-4,"0000"))</f>
        <v/>
      </c>
      <c r="C808" s="24"/>
      <c r="D808" s="37" t="str">
        <f aca="false">IF(C808="","",IFERROR(INDEX(Members!$B$5:$B$304,MATCH(C808,Members!$A$5:$A$304,0)),"Unknown flat"))</f>
        <v/>
      </c>
      <c r="E808" s="34"/>
      <c r="F808" s="24"/>
      <c r="G808" s="33"/>
      <c r="H808" s="24"/>
    </row>
    <row r="809" customFormat="false" ht="15" hidden="false" customHeight="true" outlineLevel="0" collapsed="false">
      <c r="A809" s="38"/>
      <c r="B809" s="36" t="str">
        <f aca="false">IF(A809="","","R-"&amp;TEXT(ROW()-4,"0000"))</f>
        <v/>
      </c>
      <c r="C809" s="24"/>
      <c r="D809" s="37" t="str">
        <f aca="false">IF(C809="","",IFERROR(INDEX(Members!$B$5:$B$304,MATCH(C809,Members!$A$5:$A$304,0)),"Unknown flat"))</f>
        <v/>
      </c>
      <c r="E809" s="34"/>
      <c r="F809" s="24"/>
      <c r="G809" s="33"/>
      <c r="H809" s="24"/>
    </row>
    <row r="810" customFormat="false" ht="15" hidden="false" customHeight="true" outlineLevel="0" collapsed="false">
      <c r="A810" s="38"/>
      <c r="B810" s="36" t="str">
        <f aca="false">IF(A810="","","R-"&amp;TEXT(ROW()-4,"0000"))</f>
        <v/>
      </c>
      <c r="C810" s="24"/>
      <c r="D810" s="37" t="str">
        <f aca="false">IF(C810="","",IFERROR(INDEX(Members!$B$5:$B$304,MATCH(C810,Members!$A$5:$A$304,0)),"Unknown flat"))</f>
        <v/>
      </c>
      <c r="E810" s="34"/>
      <c r="F810" s="24"/>
      <c r="G810" s="33"/>
      <c r="H810" s="24"/>
    </row>
    <row r="811" customFormat="false" ht="15" hidden="false" customHeight="true" outlineLevel="0" collapsed="false">
      <c r="A811" s="38"/>
      <c r="B811" s="36" t="str">
        <f aca="false">IF(A811="","","R-"&amp;TEXT(ROW()-4,"0000"))</f>
        <v/>
      </c>
      <c r="C811" s="24"/>
      <c r="D811" s="37" t="str">
        <f aca="false">IF(C811="","",IFERROR(INDEX(Members!$B$5:$B$304,MATCH(C811,Members!$A$5:$A$304,0)),"Unknown flat"))</f>
        <v/>
      </c>
      <c r="E811" s="34"/>
      <c r="F811" s="24"/>
      <c r="G811" s="33"/>
      <c r="H811" s="24"/>
    </row>
    <row r="812" customFormat="false" ht="15" hidden="false" customHeight="true" outlineLevel="0" collapsed="false">
      <c r="A812" s="38"/>
      <c r="B812" s="36" t="str">
        <f aca="false">IF(A812="","","R-"&amp;TEXT(ROW()-4,"0000"))</f>
        <v/>
      </c>
      <c r="C812" s="24"/>
      <c r="D812" s="37" t="str">
        <f aca="false">IF(C812="","",IFERROR(INDEX(Members!$B$5:$B$304,MATCH(C812,Members!$A$5:$A$304,0)),"Unknown flat"))</f>
        <v/>
      </c>
      <c r="E812" s="34"/>
      <c r="F812" s="24"/>
      <c r="G812" s="33"/>
      <c r="H812" s="24"/>
    </row>
    <row r="813" customFormat="false" ht="15" hidden="false" customHeight="true" outlineLevel="0" collapsed="false">
      <c r="A813" s="38"/>
      <c r="B813" s="36" t="str">
        <f aca="false">IF(A813="","","R-"&amp;TEXT(ROW()-4,"0000"))</f>
        <v/>
      </c>
      <c r="C813" s="24"/>
      <c r="D813" s="37" t="str">
        <f aca="false">IF(C813="","",IFERROR(INDEX(Members!$B$5:$B$304,MATCH(C813,Members!$A$5:$A$304,0)),"Unknown flat"))</f>
        <v/>
      </c>
      <c r="E813" s="34"/>
      <c r="F813" s="24"/>
      <c r="G813" s="33"/>
      <c r="H813" s="24"/>
    </row>
    <row r="814" customFormat="false" ht="15" hidden="false" customHeight="true" outlineLevel="0" collapsed="false">
      <c r="A814" s="38"/>
      <c r="B814" s="36" t="str">
        <f aca="false">IF(A814="","","R-"&amp;TEXT(ROW()-4,"0000"))</f>
        <v/>
      </c>
      <c r="C814" s="24"/>
      <c r="D814" s="37" t="str">
        <f aca="false">IF(C814="","",IFERROR(INDEX(Members!$B$5:$B$304,MATCH(C814,Members!$A$5:$A$304,0)),"Unknown flat"))</f>
        <v/>
      </c>
      <c r="E814" s="34"/>
      <c r="F814" s="24"/>
      <c r="G814" s="33"/>
      <c r="H814" s="24"/>
    </row>
    <row r="815" customFormat="false" ht="15" hidden="false" customHeight="true" outlineLevel="0" collapsed="false">
      <c r="A815" s="38"/>
      <c r="B815" s="36" t="str">
        <f aca="false">IF(A815="","","R-"&amp;TEXT(ROW()-4,"0000"))</f>
        <v/>
      </c>
      <c r="C815" s="24"/>
      <c r="D815" s="37" t="str">
        <f aca="false">IF(C815="","",IFERROR(INDEX(Members!$B$5:$B$304,MATCH(C815,Members!$A$5:$A$304,0)),"Unknown flat"))</f>
        <v/>
      </c>
      <c r="E815" s="34"/>
      <c r="F815" s="24"/>
      <c r="G815" s="33"/>
      <c r="H815" s="24"/>
    </row>
    <row r="816" customFormat="false" ht="15" hidden="false" customHeight="true" outlineLevel="0" collapsed="false">
      <c r="A816" s="38"/>
      <c r="B816" s="36" t="str">
        <f aca="false">IF(A816="","","R-"&amp;TEXT(ROW()-4,"0000"))</f>
        <v/>
      </c>
      <c r="C816" s="24"/>
      <c r="D816" s="37" t="str">
        <f aca="false">IF(C816="","",IFERROR(INDEX(Members!$B$5:$B$304,MATCH(C816,Members!$A$5:$A$304,0)),"Unknown flat"))</f>
        <v/>
      </c>
      <c r="E816" s="34"/>
      <c r="F816" s="24"/>
      <c r="G816" s="33"/>
      <c r="H816" s="24"/>
    </row>
    <row r="817" customFormat="false" ht="15" hidden="false" customHeight="true" outlineLevel="0" collapsed="false">
      <c r="A817" s="38"/>
      <c r="B817" s="36" t="str">
        <f aca="false">IF(A817="","","R-"&amp;TEXT(ROW()-4,"0000"))</f>
        <v/>
      </c>
      <c r="C817" s="24"/>
      <c r="D817" s="37" t="str">
        <f aca="false">IF(C817="","",IFERROR(INDEX(Members!$B$5:$B$304,MATCH(C817,Members!$A$5:$A$304,0)),"Unknown flat"))</f>
        <v/>
      </c>
      <c r="E817" s="34"/>
      <c r="F817" s="24"/>
      <c r="G817" s="33"/>
      <c r="H817" s="24"/>
    </row>
    <row r="818" customFormat="false" ht="15" hidden="false" customHeight="true" outlineLevel="0" collapsed="false">
      <c r="A818" s="38"/>
      <c r="B818" s="36" t="str">
        <f aca="false">IF(A818="","","R-"&amp;TEXT(ROW()-4,"0000"))</f>
        <v/>
      </c>
      <c r="C818" s="24"/>
      <c r="D818" s="37" t="str">
        <f aca="false">IF(C818="","",IFERROR(INDEX(Members!$B$5:$B$304,MATCH(C818,Members!$A$5:$A$304,0)),"Unknown flat"))</f>
        <v/>
      </c>
      <c r="E818" s="34"/>
      <c r="F818" s="24"/>
      <c r="G818" s="33"/>
      <c r="H818" s="24"/>
    </row>
    <row r="819" customFormat="false" ht="15" hidden="false" customHeight="true" outlineLevel="0" collapsed="false">
      <c r="A819" s="38"/>
      <c r="B819" s="36" t="str">
        <f aca="false">IF(A819="","","R-"&amp;TEXT(ROW()-4,"0000"))</f>
        <v/>
      </c>
      <c r="C819" s="24"/>
      <c r="D819" s="37" t="str">
        <f aca="false">IF(C819="","",IFERROR(INDEX(Members!$B$5:$B$304,MATCH(C819,Members!$A$5:$A$304,0)),"Unknown flat"))</f>
        <v/>
      </c>
      <c r="E819" s="34"/>
      <c r="F819" s="24"/>
      <c r="G819" s="33"/>
      <c r="H819" s="24"/>
    </row>
    <row r="820" customFormat="false" ht="15" hidden="false" customHeight="true" outlineLevel="0" collapsed="false">
      <c r="A820" s="38"/>
      <c r="B820" s="36" t="str">
        <f aca="false">IF(A820="","","R-"&amp;TEXT(ROW()-4,"0000"))</f>
        <v/>
      </c>
      <c r="C820" s="24"/>
      <c r="D820" s="37" t="str">
        <f aca="false">IF(C820="","",IFERROR(INDEX(Members!$B$5:$B$304,MATCH(C820,Members!$A$5:$A$304,0)),"Unknown flat"))</f>
        <v/>
      </c>
      <c r="E820" s="34"/>
      <c r="F820" s="24"/>
      <c r="G820" s="33"/>
      <c r="H820" s="24"/>
    </row>
    <row r="821" customFormat="false" ht="15" hidden="false" customHeight="true" outlineLevel="0" collapsed="false">
      <c r="A821" s="38"/>
      <c r="B821" s="36" t="str">
        <f aca="false">IF(A821="","","R-"&amp;TEXT(ROW()-4,"0000"))</f>
        <v/>
      </c>
      <c r="C821" s="24"/>
      <c r="D821" s="37" t="str">
        <f aca="false">IF(C821="","",IFERROR(INDEX(Members!$B$5:$B$304,MATCH(C821,Members!$A$5:$A$304,0)),"Unknown flat"))</f>
        <v/>
      </c>
      <c r="E821" s="34"/>
      <c r="F821" s="24"/>
      <c r="G821" s="33"/>
      <c r="H821" s="24"/>
    </row>
    <row r="822" customFormat="false" ht="15" hidden="false" customHeight="true" outlineLevel="0" collapsed="false">
      <c r="A822" s="38"/>
      <c r="B822" s="36" t="str">
        <f aca="false">IF(A822="","","R-"&amp;TEXT(ROW()-4,"0000"))</f>
        <v/>
      </c>
      <c r="C822" s="24"/>
      <c r="D822" s="37" t="str">
        <f aca="false">IF(C822="","",IFERROR(INDEX(Members!$B$5:$B$304,MATCH(C822,Members!$A$5:$A$304,0)),"Unknown flat"))</f>
        <v/>
      </c>
      <c r="E822" s="34"/>
      <c r="F822" s="24"/>
      <c r="G822" s="33"/>
      <c r="H822" s="24"/>
    </row>
    <row r="823" customFormat="false" ht="15" hidden="false" customHeight="true" outlineLevel="0" collapsed="false">
      <c r="A823" s="38"/>
      <c r="B823" s="36" t="str">
        <f aca="false">IF(A823="","","R-"&amp;TEXT(ROW()-4,"0000"))</f>
        <v/>
      </c>
      <c r="C823" s="24"/>
      <c r="D823" s="37" t="str">
        <f aca="false">IF(C823="","",IFERROR(INDEX(Members!$B$5:$B$304,MATCH(C823,Members!$A$5:$A$304,0)),"Unknown flat"))</f>
        <v/>
      </c>
      <c r="E823" s="34"/>
      <c r="F823" s="24"/>
      <c r="G823" s="33"/>
      <c r="H823" s="24"/>
    </row>
    <row r="824" customFormat="false" ht="15" hidden="false" customHeight="true" outlineLevel="0" collapsed="false">
      <c r="A824" s="38"/>
      <c r="B824" s="36" t="str">
        <f aca="false">IF(A824="","","R-"&amp;TEXT(ROW()-4,"0000"))</f>
        <v/>
      </c>
      <c r="C824" s="24"/>
      <c r="D824" s="37" t="str">
        <f aca="false">IF(C824="","",IFERROR(INDEX(Members!$B$5:$B$304,MATCH(C824,Members!$A$5:$A$304,0)),"Unknown flat"))</f>
        <v/>
      </c>
      <c r="E824" s="34"/>
      <c r="F824" s="24"/>
      <c r="G824" s="33"/>
      <c r="H824" s="24"/>
    </row>
    <row r="825" customFormat="false" ht="15" hidden="false" customHeight="true" outlineLevel="0" collapsed="false">
      <c r="A825" s="38"/>
      <c r="B825" s="36" t="str">
        <f aca="false">IF(A825="","","R-"&amp;TEXT(ROW()-4,"0000"))</f>
        <v/>
      </c>
      <c r="C825" s="24"/>
      <c r="D825" s="37" t="str">
        <f aca="false">IF(C825="","",IFERROR(INDEX(Members!$B$5:$B$304,MATCH(C825,Members!$A$5:$A$304,0)),"Unknown flat"))</f>
        <v/>
      </c>
      <c r="E825" s="34"/>
      <c r="F825" s="24"/>
      <c r="G825" s="33"/>
      <c r="H825" s="24"/>
    </row>
    <row r="826" customFormat="false" ht="15" hidden="false" customHeight="true" outlineLevel="0" collapsed="false">
      <c r="A826" s="38"/>
      <c r="B826" s="36" t="str">
        <f aca="false">IF(A826="","","R-"&amp;TEXT(ROW()-4,"0000"))</f>
        <v/>
      </c>
      <c r="C826" s="24"/>
      <c r="D826" s="37" t="str">
        <f aca="false">IF(C826="","",IFERROR(INDEX(Members!$B$5:$B$304,MATCH(C826,Members!$A$5:$A$304,0)),"Unknown flat"))</f>
        <v/>
      </c>
      <c r="E826" s="34"/>
      <c r="F826" s="24"/>
      <c r="G826" s="33"/>
      <c r="H826" s="24"/>
    </row>
    <row r="827" customFormat="false" ht="15" hidden="false" customHeight="true" outlineLevel="0" collapsed="false">
      <c r="A827" s="38"/>
      <c r="B827" s="36" t="str">
        <f aca="false">IF(A827="","","R-"&amp;TEXT(ROW()-4,"0000"))</f>
        <v/>
      </c>
      <c r="C827" s="24"/>
      <c r="D827" s="37" t="str">
        <f aca="false">IF(C827="","",IFERROR(INDEX(Members!$B$5:$B$304,MATCH(C827,Members!$A$5:$A$304,0)),"Unknown flat"))</f>
        <v/>
      </c>
      <c r="E827" s="34"/>
      <c r="F827" s="24"/>
      <c r="G827" s="33"/>
      <c r="H827" s="24"/>
    </row>
    <row r="828" customFormat="false" ht="15" hidden="false" customHeight="true" outlineLevel="0" collapsed="false">
      <c r="A828" s="38"/>
      <c r="B828" s="36" t="str">
        <f aca="false">IF(A828="","","R-"&amp;TEXT(ROW()-4,"0000"))</f>
        <v/>
      </c>
      <c r="C828" s="24"/>
      <c r="D828" s="37" t="str">
        <f aca="false">IF(C828="","",IFERROR(INDEX(Members!$B$5:$B$304,MATCH(C828,Members!$A$5:$A$304,0)),"Unknown flat"))</f>
        <v/>
      </c>
      <c r="E828" s="34"/>
      <c r="F828" s="24"/>
      <c r="G828" s="33"/>
      <c r="H828" s="24"/>
    </row>
    <row r="829" customFormat="false" ht="15" hidden="false" customHeight="true" outlineLevel="0" collapsed="false">
      <c r="A829" s="38"/>
      <c r="B829" s="36" t="str">
        <f aca="false">IF(A829="","","R-"&amp;TEXT(ROW()-4,"0000"))</f>
        <v/>
      </c>
      <c r="C829" s="24"/>
      <c r="D829" s="37" t="str">
        <f aca="false">IF(C829="","",IFERROR(INDEX(Members!$B$5:$B$304,MATCH(C829,Members!$A$5:$A$304,0)),"Unknown flat"))</f>
        <v/>
      </c>
      <c r="E829" s="34"/>
      <c r="F829" s="24"/>
      <c r="G829" s="33"/>
      <c r="H829" s="24"/>
    </row>
    <row r="830" customFormat="false" ht="15" hidden="false" customHeight="true" outlineLevel="0" collapsed="false">
      <c r="A830" s="38"/>
      <c r="B830" s="36" t="str">
        <f aca="false">IF(A830="","","R-"&amp;TEXT(ROW()-4,"0000"))</f>
        <v/>
      </c>
      <c r="C830" s="24"/>
      <c r="D830" s="37" t="str">
        <f aca="false">IF(C830="","",IFERROR(INDEX(Members!$B$5:$B$304,MATCH(C830,Members!$A$5:$A$304,0)),"Unknown flat"))</f>
        <v/>
      </c>
      <c r="E830" s="34"/>
      <c r="F830" s="24"/>
      <c r="G830" s="33"/>
      <c r="H830" s="24"/>
    </row>
    <row r="831" customFormat="false" ht="15" hidden="false" customHeight="true" outlineLevel="0" collapsed="false">
      <c r="A831" s="38"/>
      <c r="B831" s="36" t="str">
        <f aca="false">IF(A831="","","R-"&amp;TEXT(ROW()-4,"0000"))</f>
        <v/>
      </c>
      <c r="C831" s="24"/>
      <c r="D831" s="37" t="str">
        <f aca="false">IF(C831="","",IFERROR(INDEX(Members!$B$5:$B$304,MATCH(C831,Members!$A$5:$A$304,0)),"Unknown flat"))</f>
        <v/>
      </c>
      <c r="E831" s="34"/>
      <c r="F831" s="24"/>
      <c r="G831" s="33"/>
      <c r="H831" s="24"/>
    </row>
    <row r="832" customFormat="false" ht="15" hidden="false" customHeight="true" outlineLevel="0" collapsed="false">
      <c r="A832" s="38"/>
      <c r="B832" s="36" t="str">
        <f aca="false">IF(A832="","","R-"&amp;TEXT(ROW()-4,"0000"))</f>
        <v/>
      </c>
      <c r="C832" s="24"/>
      <c r="D832" s="37" t="str">
        <f aca="false">IF(C832="","",IFERROR(INDEX(Members!$B$5:$B$304,MATCH(C832,Members!$A$5:$A$304,0)),"Unknown flat"))</f>
        <v/>
      </c>
      <c r="E832" s="34"/>
      <c r="F832" s="24"/>
      <c r="G832" s="33"/>
      <c r="H832" s="24"/>
    </row>
    <row r="833" customFormat="false" ht="15" hidden="false" customHeight="true" outlineLevel="0" collapsed="false">
      <c r="A833" s="38"/>
      <c r="B833" s="36" t="str">
        <f aca="false">IF(A833="","","R-"&amp;TEXT(ROW()-4,"0000"))</f>
        <v/>
      </c>
      <c r="C833" s="24"/>
      <c r="D833" s="37" t="str">
        <f aca="false">IF(C833="","",IFERROR(INDEX(Members!$B$5:$B$304,MATCH(C833,Members!$A$5:$A$304,0)),"Unknown flat"))</f>
        <v/>
      </c>
      <c r="E833" s="34"/>
      <c r="F833" s="24"/>
      <c r="G833" s="33"/>
      <c r="H833" s="24"/>
    </row>
    <row r="834" customFormat="false" ht="15" hidden="false" customHeight="true" outlineLevel="0" collapsed="false">
      <c r="A834" s="38"/>
      <c r="B834" s="36" t="str">
        <f aca="false">IF(A834="","","R-"&amp;TEXT(ROW()-4,"0000"))</f>
        <v/>
      </c>
      <c r="C834" s="24"/>
      <c r="D834" s="37" t="str">
        <f aca="false">IF(C834="","",IFERROR(INDEX(Members!$B$5:$B$304,MATCH(C834,Members!$A$5:$A$304,0)),"Unknown flat"))</f>
        <v/>
      </c>
      <c r="E834" s="34"/>
      <c r="F834" s="24"/>
      <c r="G834" s="33"/>
      <c r="H834" s="24"/>
    </row>
    <row r="835" customFormat="false" ht="15" hidden="false" customHeight="true" outlineLevel="0" collapsed="false">
      <c r="A835" s="38"/>
      <c r="B835" s="36" t="str">
        <f aca="false">IF(A835="","","R-"&amp;TEXT(ROW()-4,"0000"))</f>
        <v/>
      </c>
      <c r="C835" s="24"/>
      <c r="D835" s="37" t="str">
        <f aca="false">IF(C835="","",IFERROR(INDEX(Members!$B$5:$B$304,MATCH(C835,Members!$A$5:$A$304,0)),"Unknown flat"))</f>
        <v/>
      </c>
      <c r="E835" s="34"/>
      <c r="F835" s="24"/>
      <c r="G835" s="33"/>
      <c r="H835" s="24"/>
    </row>
    <row r="836" customFormat="false" ht="15" hidden="false" customHeight="true" outlineLevel="0" collapsed="false">
      <c r="A836" s="38"/>
      <c r="B836" s="36" t="str">
        <f aca="false">IF(A836="","","R-"&amp;TEXT(ROW()-4,"0000"))</f>
        <v/>
      </c>
      <c r="C836" s="24"/>
      <c r="D836" s="37" t="str">
        <f aca="false">IF(C836="","",IFERROR(INDEX(Members!$B$5:$B$304,MATCH(C836,Members!$A$5:$A$304,0)),"Unknown flat"))</f>
        <v/>
      </c>
      <c r="E836" s="34"/>
      <c r="F836" s="24"/>
      <c r="G836" s="33"/>
      <c r="H836" s="24"/>
    </row>
    <row r="837" customFormat="false" ht="15" hidden="false" customHeight="true" outlineLevel="0" collapsed="false">
      <c r="A837" s="38"/>
      <c r="B837" s="36" t="str">
        <f aca="false">IF(A837="","","R-"&amp;TEXT(ROW()-4,"0000"))</f>
        <v/>
      </c>
      <c r="C837" s="24"/>
      <c r="D837" s="37" t="str">
        <f aca="false">IF(C837="","",IFERROR(INDEX(Members!$B$5:$B$304,MATCH(C837,Members!$A$5:$A$304,0)),"Unknown flat"))</f>
        <v/>
      </c>
      <c r="E837" s="34"/>
      <c r="F837" s="24"/>
      <c r="G837" s="33"/>
      <c r="H837" s="24"/>
    </row>
    <row r="838" customFormat="false" ht="15" hidden="false" customHeight="true" outlineLevel="0" collapsed="false">
      <c r="A838" s="38"/>
      <c r="B838" s="36" t="str">
        <f aca="false">IF(A838="","","R-"&amp;TEXT(ROW()-4,"0000"))</f>
        <v/>
      </c>
      <c r="C838" s="24"/>
      <c r="D838" s="37" t="str">
        <f aca="false">IF(C838="","",IFERROR(INDEX(Members!$B$5:$B$304,MATCH(C838,Members!$A$5:$A$304,0)),"Unknown flat"))</f>
        <v/>
      </c>
      <c r="E838" s="34"/>
      <c r="F838" s="24"/>
      <c r="G838" s="33"/>
      <c r="H838" s="24"/>
    </row>
    <row r="839" customFormat="false" ht="15" hidden="false" customHeight="true" outlineLevel="0" collapsed="false">
      <c r="A839" s="38"/>
      <c r="B839" s="36" t="str">
        <f aca="false">IF(A839="","","R-"&amp;TEXT(ROW()-4,"0000"))</f>
        <v/>
      </c>
      <c r="C839" s="24"/>
      <c r="D839" s="37" t="str">
        <f aca="false">IF(C839="","",IFERROR(INDEX(Members!$B$5:$B$304,MATCH(C839,Members!$A$5:$A$304,0)),"Unknown flat"))</f>
        <v/>
      </c>
      <c r="E839" s="34"/>
      <c r="F839" s="24"/>
      <c r="G839" s="33"/>
      <c r="H839" s="24"/>
    </row>
    <row r="840" customFormat="false" ht="15" hidden="false" customHeight="true" outlineLevel="0" collapsed="false">
      <c r="A840" s="38"/>
      <c r="B840" s="36" t="str">
        <f aca="false">IF(A840="","","R-"&amp;TEXT(ROW()-4,"0000"))</f>
        <v/>
      </c>
      <c r="C840" s="24"/>
      <c r="D840" s="37" t="str">
        <f aca="false">IF(C840="","",IFERROR(INDEX(Members!$B$5:$B$304,MATCH(C840,Members!$A$5:$A$304,0)),"Unknown flat"))</f>
        <v/>
      </c>
      <c r="E840" s="34"/>
      <c r="F840" s="24"/>
      <c r="G840" s="33"/>
      <c r="H840" s="24"/>
    </row>
    <row r="841" customFormat="false" ht="15" hidden="false" customHeight="true" outlineLevel="0" collapsed="false">
      <c r="A841" s="38"/>
      <c r="B841" s="36" t="str">
        <f aca="false">IF(A841="","","R-"&amp;TEXT(ROW()-4,"0000"))</f>
        <v/>
      </c>
      <c r="C841" s="24"/>
      <c r="D841" s="37" t="str">
        <f aca="false">IF(C841="","",IFERROR(INDEX(Members!$B$5:$B$304,MATCH(C841,Members!$A$5:$A$304,0)),"Unknown flat"))</f>
        <v/>
      </c>
      <c r="E841" s="34"/>
      <c r="F841" s="24"/>
      <c r="G841" s="33"/>
      <c r="H841" s="24"/>
    </row>
    <row r="842" customFormat="false" ht="15" hidden="false" customHeight="true" outlineLevel="0" collapsed="false">
      <c r="A842" s="38"/>
      <c r="B842" s="36" t="str">
        <f aca="false">IF(A842="","","R-"&amp;TEXT(ROW()-4,"0000"))</f>
        <v/>
      </c>
      <c r="C842" s="24"/>
      <c r="D842" s="37" t="str">
        <f aca="false">IF(C842="","",IFERROR(INDEX(Members!$B$5:$B$304,MATCH(C842,Members!$A$5:$A$304,0)),"Unknown flat"))</f>
        <v/>
      </c>
      <c r="E842" s="34"/>
      <c r="F842" s="24"/>
      <c r="G842" s="33"/>
      <c r="H842" s="24"/>
    </row>
    <row r="843" customFormat="false" ht="15" hidden="false" customHeight="true" outlineLevel="0" collapsed="false">
      <c r="A843" s="38"/>
      <c r="B843" s="36" t="str">
        <f aca="false">IF(A843="","","R-"&amp;TEXT(ROW()-4,"0000"))</f>
        <v/>
      </c>
      <c r="C843" s="24"/>
      <c r="D843" s="37" t="str">
        <f aca="false">IF(C843="","",IFERROR(INDEX(Members!$B$5:$B$304,MATCH(C843,Members!$A$5:$A$304,0)),"Unknown flat"))</f>
        <v/>
      </c>
      <c r="E843" s="34"/>
      <c r="F843" s="24"/>
      <c r="G843" s="33"/>
      <c r="H843" s="24"/>
    </row>
    <row r="844" customFormat="false" ht="15" hidden="false" customHeight="true" outlineLevel="0" collapsed="false">
      <c r="A844" s="38"/>
      <c r="B844" s="36" t="str">
        <f aca="false">IF(A844="","","R-"&amp;TEXT(ROW()-4,"0000"))</f>
        <v/>
      </c>
      <c r="C844" s="24"/>
      <c r="D844" s="37" t="str">
        <f aca="false">IF(C844="","",IFERROR(INDEX(Members!$B$5:$B$304,MATCH(C844,Members!$A$5:$A$304,0)),"Unknown flat"))</f>
        <v/>
      </c>
      <c r="E844" s="34"/>
      <c r="F844" s="24"/>
      <c r="G844" s="33"/>
      <c r="H844" s="24"/>
    </row>
    <row r="845" customFormat="false" ht="15" hidden="false" customHeight="true" outlineLevel="0" collapsed="false">
      <c r="A845" s="38"/>
      <c r="B845" s="36" t="str">
        <f aca="false">IF(A845="","","R-"&amp;TEXT(ROW()-4,"0000"))</f>
        <v/>
      </c>
      <c r="C845" s="24"/>
      <c r="D845" s="37" t="str">
        <f aca="false">IF(C845="","",IFERROR(INDEX(Members!$B$5:$B$304,MATCH(C845,Members!$A$5:$A$304,0)),"Unknown flat"))</f>
        <v/>
      </c>
      <c r="E845" s="34"/>
      <c r="F845" s="24"/>
      <c r="G845" s="33"/>
      <c r="H845" s="24"/>
    </row>
    <row r="846" customFormat="false" ht="15" hidden="false" customHeight="true" outlineLevel="0" collapsed="false">
      <c r="A846" s="38"/>
      <c r="B846" s="36" t="str">
        <f aca="false">IF(A846="","","R-"&amp;TEXT(ROW()-4,"0000"))</f>
        <v/>
      </c>
      <c r="C846" s="24"/>
      <c r="D846" s="37" t="str">
        <f aca="false">IF(C846="","",IFERROR(INDEX(Members!$B$5:$B$304,MATCH(C846,Members!$A$5:$A$304,0)),"Unknown flat"))</f>
        <v/>
      </c>
      <c r="E846" s="34"/>
      <c r="F846" s="24"/>
      <c r="G846" s="33"/>
      <c r="H846" s="24"/>
    </row>
    <row r="847" customFormat="false" ht="15" hidden="false" customHeight="true" outlineLevel="0" collapsed="false">
      <c r="A847" s="38"/>
      <c r="B847" s="36" t="str">
        <f aca="false">IF(A847="","","R-"&amp;TEXT(ROW()-4,"0000"))</f>
        <v/>
      </c>
      <c r="C847" s="24"/>
      <c r="D847" s="37" t="str">
        <f aca="false">IF(C847="","",IFERROR(INDEX(Members!$B$5:$B$304,MATCH(C847,Members!$A$5:$A$304,0)),"Unknown flat"))</f>
        <v/>
      </c>
      <c r="E847" s="34"/>
      <c r="F847" s="24"/>
      <c r="G847" s="33"/>
      <c r="H847" s="24"/>
    </row>
    <row r="848" customFormat="false" ht="15" hidden="false" customHeight="true" outlineLevel="0" collapsed="false">
      <c r="A848" s="38"/>
      <c r="B848" s="36" t="str">
        <f aca="false">IF(A848="","","R-"&amp;TEXT(ROW()-4,"0000"))</f>
        <v/>
      </c>
      <c r="C848" s="24"/>
      <c r="D848" s="37" t="str">
        <f aca="false">IF(C848="","",IFERROR(INDEX(Members!$B$5:$B$304,MATCH(C848,Members!$A$5:$A$304,0)),"Unknown flat"))</f>
        <v/>
      </c>
      <c r="E848" s="34"/>
      <c r="F848" s="24"/>
      <c r="G848" s="33"/>
      <c r="H848" s="24"/>
    </row>
    <row r="849" customFormat="false" ht="15" hidden="false" customHeight="true" outlineLevel="0" collapsed="false">
      <c r="A849" s="38"/>
      <c r="B849" s="36" t="str">
        <f aca="false">IF(A849="","","R-"&amp;TEXT(ROW()-4,"0000"))</f>
        <v/>
      </c>
      <c r="C849" s="24"/>
      <c r="D849" s="37" t="str">
        <f aca="false">IF(C849="","",IFERROR(INDEX(Members!$B$5:$B$304,MATCH(C849,Members!$A$5:$A$304,0)),"Unknown flat"))</f>
        <v/>
      </c>
      <c r="E849" s="34"/>
      <c r="F849" s="24"/>
      <c r="G849" s="33"/>
      <c r="H849" s="24"/>
    </row>
    <row r="850" customFormat="false" ht="15" hidden="false" customHeight="true" outlineLevel="0" collapsed="false">
      <c r="A850" s="38"/>
      <c r="B850" s="36" t="str">
        <f aca="false">IF(A850="","","R-"&amp;TEXT(ROW()-4,"0000"))</f>
        <v/>
      </c>
      <c r="C850" s="24"/>
      <c r="D850" s="37" t="str">
        <f aca="false">IF(C850="","",IFERROR(INDEX(Members!$B$5:$B$304,MATCH(C850,Members!$A$5:$A$304,0)),"Unknown flat"))</f>
        <v/>
      </c>
      <c r="E850" s="34"/>
      <c r="F850" s="24"/>
      <c r="G850" s="33"/>
      <c r="H850" s="24"/>
    </row>
    <row r="851" customFormat="false" ht="15" hidden="false" customHeight="true" outlineLevel="0" collapsed="false">
      <c r="A851" s="38"/>
      <c r="B851" s="36" t="str">
        <f aca="false">IF(A851="","","R-"&amp;TEXT(ROW()-4,"0000"))</f>
        <v/>
      </c>
      <c r="C851" s="24"/>
      <c r="D851" s="37" t="str">
        <f aca="false">IF(C851="","",IFERROR(INDEX(Members!$B$5:$B$304,MATCH(C851,Members!$A$5:$A$304,0)),"Unknown flat"))</f>
        <v/>
      </c>
      <c r="E851" s="34"/>
      <c r="F851" s="24"/>
      <c r="G851" s="33"/>
      <c r="H851" s="24"/>
    </row>
    <row r="852" customFormat="false" ht="15" hidden="false" customHeight="true" outlineLevel="0" collapsed="false">
      <c r="A852" s="38"/>
      <c r="B852" s="36" t="str">
        <f aca="false">IF(A852="","","R-"&amp;TEXT(ROW()-4,"0000"))</f>
        <v/>
      </c>
      <c r="C852" s="24"/>
      <c r="D852" s="37" t="str">
        <f aca="false">IF(C852="","",IFERROR(INDEX(Members!$B$5:$B$304,MATCH(C852,Members!$A$5:$A$304,0)),"Unknown flat"))</f>
        <v/>
      </c>
      <c r="E852" s="34"/>
      <c r="F852" s="24"/>
      <c r="G852" s="33"/>
      <c r="H852" s="24"/>
    </row>
    <row r="853" customFormat="false" ht="15" hidden="false" customHeight="true" outlineLevel="0" collapsed="false">
      <c r="A853" s="38"/>
      <c r="B853" s="36" t="str">
        <f aca="false">IF(A853="","","R-"&amp;TEXT(ROW()-4,"0000"))</f>
        <v/>
      </c>
      <c r="C853" s="24"/>
      <c r="D853" s="37" t="str">
        <f aca="false">IF(C853="","",IFERROR(INDEX(Members!$B$5:$B$304,MATCH(C853,Members!$A$5:$A$304,0)),"Unknown flat"))</f>
        <v/>
      </c>
      <c r="E853" s="34"/>
      <c r="F853" s="24"/>
      <c r="G853" s="33"/>
      <c r="H853" s="24"/>
    </row>
    <row r="854" customFormat="false" ht="15" hidden="false" customHeight="true" outlineLevel="0" collapsed="false">
      <c r="A854" s="38"/>
      <c r="B854" s="36" t="str">
        <f aca="false">IF(A854="","","R-"&amp;TEXT(ROW()-4,"0000"))</f>
        <v/>
      </c>
      <c r="C854" s="24"/>
      <c r="D854" s="37" t="str">
        <f aca="false">IF(C854="","",IFERROR(INDEX(Members!$B$5:$B$304,MATCH(C854,Members!$A$5:$A$304,0)),"Unknown flat"))</f>
        <v/>
      </c>
      <c r="E854" s="34"/>
      <c r="F854" s="24"/>
      <c r="G854" s="33"/>
      <c r="H854" s="24"/>
    </row>
    <row r="855" customFormat="false" ht="15" hidden="false" customHeight="true" outlineLevel="0" collapsed="false">
      <c r="A855" s="38"/>
      <c r="B855" s="36" t="str">
        <f aca="false">IF(A855="","","R-"&amp;TEXT(ROW()-4,"0000"))</f>
        <v/>
      </c>
      <c r="C855" s="24"/>
      <c r="D855" s="37" t="str">
        <f aca="false">IF(C855="","",IFERROR(INDEX(Members!$B$5:$B$304,MATCH(C855,Members!$A$5:$A$304,0)),"Unknown flat"))</f>
        <v/>
      </c>
      <c r="E855" s="34"/>
      <c r="F855" s="24"/>
      <c r="G855" s="33"/>
      <c r="H855" s="24"/>
    </row>
    <row r="856" customFormat="false" ht="15" hidden="false" customHeight="true" outlineLevel="0" collapsed="false">
      <c r="A856" s="38"/>
      <c r="B856" s="36" t="str">
        <f aca="false">IF(A856="","","R-"&amp;TEXT(ROW()-4,"0000"))</f>
        <v/>
      </c>
      <c r="C856" s="24"/>
      <c r="D856" s="37" t="str">
        <f aca="false">IF(C856="","",IFERROR(INDEX(Members!$B$5:$B$304,MATCH(C856,Members!$A$5:$A$304,0)),"Unknown flat"))</f>
        <v/>
      </c>
      <c r="E856" s="34"/>
      <c r="F856" s="24"/>
      <c r="G856" s="33"/>
      <c r="H856" s="24"/>
    </row>
    <row r="857" customFormat="false" ht="15" hidden="false" customHeight="true" outlineLevel="0" collapsed="false">
      <c r="A857" s="38"/>
      <c r="B857" s="36" t="str">
        <f aca="false">IF(A857="","","R-"&amp;TEXT(ROW()-4,"0000"))</f>
        <v/>
      </c>
      <c r="C857" s="24"/>
      <c r="D857" s="37" t="str">
        <f aca="false">IF(C857="","",IFERROR(INDEX(Members!$B$5:$B$304,MATCH(C857,Members!$A$5:$A$304,0)),"Unknown flat"))</f>
        <v/>
      </c>
      <c r="E857" s="34"/>
      <c r="F857" s="24"/>
      <c r="G857" s="33"/>
      <c r="H857" s="24"/>
    </row>
    <row r="858" customFormat="false" ht="15" hidden="false" customHeight="true" outlineLevel="0" collapsed="false">
      <c r="A858" s="38"/>
      <c r="B858" s="36" t="str">
        <f aca="false">IF(A858="","","R-"&amp;TEXT(ROW()-4,"0000"))</f>
        <v/>
      </c>
      <c r="C858" s="24"/>
      <c r="D858" s="37" t="str">
        <f aca="false">IF(C858="","",IFERROR(INDEX(Members!$B$5:$B$304,MATCH(C858,Members!$A$5:$A$304,0)),"Unknown flat"))</f>
        <v/>
      </c>
      <c r="E858" s="34"/>
      <c r="F858" s="24"/>
      <c r="G858" s="33"/>
      <c r="H858" s="24"/>
    </row>
    <row r="859" customFormat="false" ht="15" hidden="false" customHeight="true" outlineLevel="0" collapsed="false">
      <c r="A859" s="38"/>
      <c r="B859" s="36" t="str">
        <f aca="false">IF(A859="","","R-"&amp;TEXT(ROW()-4,"0000"))</f>
        <v/>
      </c>
      <c r="C859" s="24"/>
      <c r="D859" s="37" t="str">
        <f aca="false">IF(C859="","",IFERROR(INDEX(Members!$B$5:$B$304,MATCH(C859,Members!$A$5:$A$304,0)),"Unknown flat"))</f>
        <v/>
      </c>
      <c r="E859" s="34"/>
      <c r="F859" s="24"/>
      <c r="G859" s="33"/>
      <c r="H859" s="24"/>
    </row>
    <row r="860" customFormat="false" ht="15" hidden="false" customHeight="true" outlineLevel="0" collapsed="false">
      <c r="A860" s="38"/>
      <c r="B860" s="36" t="str">
        <f aca="false">IF(A860="","","R-"&amp;TEXT(ROW()-4,"0000"))</f>
        <v/>
      </c>
      <c r="C860" s="24"/>
      <c r="D860" s="37" t="str">
        <f aca="false">IF(C860="","",IFERROR(INDEX(Members!$B$5:$B$304,MATCH(C860,Members!$A$5:$A$304,0)),"Unknown flat"))</f>
        <v/>
      </c>
      <c r="E860" s="34"/>
      <c r="F860" s="24"/>
      <c r="G860" s="33"/>
      <c r="H860" s="24"/>
    </row>
    <row r="861" customFormat="false" ht="15" hidden="false" customHeight="true" outlineLevel="0" collapsed="false">
      <c r="A861" s="38"/>
      <c r="B861" s="36" t="str">
        <f aca="false">IF(A861="","","R-"&amp;TEXT(ROW()-4,"0000"))</f>
        <v/>
      </c>
      <c r="C861" s="24"/>
      <c r="D861" s="37" t="str">
        <f aca="false">IF(C861="","",IFERROR(INDEX(Members!$B$5:$B$304,MATCH(C861,Members!$A$5:$A$304,0)),"Unknown flat"))</f>
        <v/>
      </c>
      <c r="E861" s="34"/>
      <c r="F861" s="24"/>
      <c r="G861" s="33"/>
      <c r="H861" s="24"/>
    </row>
    <row r="862" customFormat="false" ht="15" hidden="false" customHeight="true" outlineLevel="0" collapsed="false">
      <c r="A862" s="38"/>
      <c r="B862" s="36" t="str">
        <f aca="false">IF(A862="","","R-"&amp;TEXT(ROW()-4,"0000"))</f>
        <v/>
      </c>
      <c r="C862" s="24"/>
      <c r="D862" s="37" t="str">
        <f aca="false">IF(C862="","",IFERROR(INDEX(Members!$B$5:$B$304,MATCH(C862,Members!$A$5:$A$304,0)),"Unknown flat"))</f>
        <v/>
      </c>
      <c r="E862" s="34"/>
      <c r="F862" s="24"/>
      <c r="G862" s="33"/>
      <c r="H862" s="24"/>
    </row>
    <row r="863" customFormat="false" ht="15" hidden="false" customHeight="true" outlineLevel="0" collapsed="false">
      <c r="A863" s="38"/>
      <c r="B863" s="36" t="str">
        <f aca="false">IF(A863="","","R-"&amp;TEXT(ROW()-4,"0000"))</f>
        <v/>
      </c>
      <c r="C863" s="24"/>
      <c r="D863" s="37" t="str">
        <f aca="false">IF(C863="","",IFERROR(INDEX(Members!$B$5:$B$304,MATCH(C863,Members!$A$5:$A$304,0)),"Unknown flat"))</f>
        <v/>
      </c>
      <c r="E863" s="34"/>
      <c r="F863" s="24"/>
      <c r="G863" s="33"/>
      <c r="H863" s="24"/>
    </row>
    <row r="864" customFormat="false" ht="15" hidden="false" customHeight="true" outlineLevel="0" collapsed="false">
      <c r="A864" s="38"/>
      <c r="B864" s="36" t="str">
        <f aca="false">IF(A864="","","R-"&amp;TEXT(ROW()-4,"0000"))</f>
        <v/>
      </c>
      <c r="C864" s="24"/>
      <c r="D864" s="37" t="str">
        <f aca="false">IF(C864="","",IFERROR(INDEX(Members!$B$5:$B$304,MATCH(C864,Members!$A$5:$A$304,0)),"Unknown flat"))</f>
        <v/>
      </c>
      <c r="E864" s="34"/>
      <c r="F864" s="24"/>
      <c r="G864" s="33"/>
      <c r="H864" s="24"/>
    </row>
    <row r="865" customFormat="false" ht="15" hidden="false" customHeight="true" outlineLevel="0" collapsed="false">
      <c r="A865" s="38"/>
      <c r="B865" s="36" t="str">
        <f aca="false">IF(A865="","","R-"&amp;TEXT(ROW()-4,"0000"))</f>
        <v/>
      </c>
      <c r="C865" s="24"/>
      <c r="D865" s="37" t="str">
        <f aca="false">IF(C865="","",IFERROR(INDEX(Members!$B$5:$B$304,MATCH(C865,Members!$A$5:$A$304,0)),"Unknown flat"))</f>
        <v/>
      </c>
      <c r="E865" s="34"/>
      <c r="F865" s="24"/>
      <c r="G865" s="33"/>
      <c r="H865" s="24"/>
    </row>
    <row r="866" customFormat="false" ht="15" hidden="false" customHeight="true" outlineLevel="0" collapsed="false">
      <c r="A866" s="38"/>
      <c r="B866" s="36" t="str">
        <f aca="false">IF(A866="","","R-"&amp;TEXT(ROW()-4,"0000"))</f>
        <v/>
      </c>
      <c r="C866" s="24"/>
      <c r="D866" s="37" t="str">
        <f aca="false">IF(C866="","",IFERROR(INDEX(Members!$B$5:$B$304,MATCH(C866,Members!$A$5:$A$304,0)),"Unknown flat"))</f>
        <v/>
      </c>
      <c r="E866" s="34"/>
      <c r="F866" s="24"/>
      <c r="G866" s="33"/>
      <c r="H866" s="24"/>
    </row>
    <row r="867" customFormat="false" ht="15" hidden="false" customHeight="true" outlineLevel="0" collapsed="false">
      <c r="A867" s="38"/>
      <c r="B867" s="36" t="str">
        <f aca="false">IF(A867="","","R-"&amp;TEXT(ROW()-4,"0000"))</f>
        <v/>
      </c>
      <c r="C867" s="24"/>
      <c r="D867" s="37" t="str">
        <f aca="false">IF(C867="","",IFERROR(INDEX(Members!$B$5:$B$304,MATCH(C867,Members!$A$5:$A$304,0)),"Unknown flat"))</f>
        <v/>
      </c>
      <c r="E867" s="34"/>
      <c r="F867" s="24"/>
      <c r="G867" s="33"/>
      <c r="H867" s="24"/>
    </row>
    <row r="868" customFormat="false" ht="15" hidden="false" customHeight="true" outlineLevel="0" collapsed="false">
      <c r="A868" s="38"/>
      <c r="B868" s="36" t="str">
        <f aca="false">IF(A868="","","R-"&amp;TEXT(ROW()-4,"0000"))</f>
        <v/>
      </c>
      <c r="C868" s="24"/>
      <c r="D868" s="37" t="str">
        <f aca="false">IF(C868="","",IFERROR(INDEX(Members!$B$5:$B$304,MATCH(C868,Members!$A$5:$A$304,0)),"Unknown flat"))</f>
        <v/>
      </c>
      <c r="E868" s="34"/>
      <c r="F868" s="24"/>
      <c r="G868" s="33"/>
      <c r="H868" s="24"/>
    </row>
    <row r="869" customFormat="false" ht="15" hidden="false" customHeight="true" outlineLevel="0" collapsed="false">
      <c r="A869" s="38"/>
      <c r="B869" s="36" t="str">
        <f aca="false">IF(A869="","","R-"&amp;TEXT(ROW()-4,"0000"))</f>
        <v/>
      </c>
      <c r="C869" s="24"/>
      <c r="D869" s="37" t="str">
        <f aca="false">IF(C869="","",IFERROR(INDEX(Members!$B$5:$B$304,MATCH(C869,Members!$A$5:$A$304,0)),"Unknown flat"))</f>
        <v/>
      </c>
      <c r="E869" s="34"/>
      <c r="F869" s="24"/>
      <c r="G869" s="33"/>
      <c r="H869" s="24"/>
    </row>
    <row r="870" customFormat="false" ht="15" hidden="false" customHeight="true" outlineLevel="0" collapsed="false">
      <c r="A870" s="38"/>
      <c r="B870" s="36" t="str">
        <f aca="false">IF(A870="","","R-"&amp;TEXT(ROW()-4,"0000"))</f>
        <v/>
      </c>
      <c r="C870" s="24"/>
      <c r="D870" s="37" t="str">
        <f aca="false">IF(C870="","",IFERROR(INDEX(Members!$B$5:$B$304,MATCH(C870,Members!$A$5:$A$304,0)),"Unknown flat"))</f>
        <v/>
      </c>
      <c r="E870" s="34"/>
      <c r="F870" s="24"/>
      <c r="G870" s="33"/>
      <c r="H870" s="24"/>
    </row>
    <row r="871" customFormat="false" ht="15" hidden="false" customHeight="true" outlineLevel="0" collapsed="false">
      <c r="A871" s="38"/>
      <c r="B871" s="36" t="str">
        <f aca="false">IF(A871="","","R-"&amp;TEXT(ROW()-4,"0000"))</f>
        <v/>
      </c>
      <c r="C871" s="24"/>
      <c r="D871" s="37" t="str">
        <f aca="false">IF(C871="","",IFERROR(INDEX(Members!$B$5:$B$304,MATCH(C871,Members!$A$5:$A$304,0)),"Unknown flat"))</f>
        <v/>
      </c>
      <c r="E871" s="34"/>
      <c r="F871" s="24"/>
      <c r="G871" s="33"/>
      <c r="H871" s="24"/>
    </row>
    <row r="872" customFormat="false" ht="15" hidden="false" customHeight="true" outlineLevel="0" collapsed="false">
      <c r="A872" s="38"/>
      <c r="B872" s="36" t="str">
        <f aca="false">IF(A872="","","R-"&amp;TEXT(ROW()-4,"0000"))</f>
        <v/>
      </c>
      <c r="C872" s="24"/>
      <c r="D872" s="37" t="str">
        <f aca="false">IF(C872="","",IFERROR(INDEX(Members!$B$5:$B$304,MATCH(C872,Members!$A$5:$A$304,0)),"Unknown flat"))</f>
        <v/>
      </c>
      <c r="E872" s="34"/>
      <c r="F872" s="24"/>
      <c r="G872" s="33"/>
      <c r="H872" s="24"/>
    </row>
    <row r="873" customFormat="false" ht="15" hidden="false" customHeight="true" outlineLevel="0" collapsed="false">
      <c r="A873" s="38"/>
      <c r="B873" s="36" t="str">
        <f aca="false">IF(A873="","","R-"&amp;TEXT(ROW()-4,"0000"))</f>
        <v/>
      </c>
      <c r="C873" s="24"/>
      <c r="D873" s="37" t="str">
        <f aca="false">IF(C873="","",IFERROR(INDEX(Members!$B$5:$B$304,MATCH(C873,Members!$A$5:$A$304,0)),"Unknown flat"))</f>
        <v/>
      </c>
      <c r="E873" s="34"/>
      <c r="F873" s="24"/>
      <c r="G873" s="33"/>
      <c r="H873" s="24"/>
    </row>
    <row r="874" customFormat="false" ht="15" hidden="false" customHeight="true" outlineLevel="0" collapsed="false">
      <c r="A874" s="38"/>
      <c r="B874" s="36" t="str">
        <f aca="false">IF(A874="","","R-"&amp;TEXT(ROW()-4,"0000"))</f>
        <v/>
      </c>
      <c r="C874" s="24"/>
      <c r="D874" s="37" t="str">
        <f aca="false">IF(C874="","",IFERROR(INDEX(Members!$B$5:$B$304,MATCH(C874,Members!$A$5:$A$304,0)),"Unknown flat"))</f>
        <v/>
      </c>
      <c r="E874" s="34"/>
      <c r="F874" s="24"/>
      <c r="G874" s="33"/>
      <c r="H874" s="24"/>
    </row>
    <row r="875" customFormat="false" ht="15" hidden="false" customHeight="true" outlineLevel="0" collapsed="false">
      <c r="A875" s="38"/>
      <c r="B875" s="36" t="str">
        <f aca="false">IF(A875="","","R-"&amp;TEXT(ROW()-4,"0000"))</f>
        <v/>
      </c>
      <c r="C875" s="24"/>
      <c r="D875" s="37" t="str">
        <f aca="false">IF(C875="","",IFERROR(INDEX(Members!$B$5:$B$304,MATCH(C875,Members!$A$5:$A$304,0)),"Unknown flat"))</f>
        <v/>
      </c>
      <c r="E875" s="34"/>
      <c r="F875" s="24"/>
      <c r="G875" s="33"/>
      <c r="H875" s="24"/>
    </row>
    <row r="876" customFormat="false" ht="15" hidden="false" customHeight="true" outlineLevel="0" collapsed="false">
      <c r="A876" s="38"/>
      <c r="B876" s="36" t="str">
        <f aca="false">IF(A876="","","R-"&amp;TEXT(ROW()-4,"0000"))</f>
        <v/>
      </c>
      <c r="C876" s="24"/>
      <c r="D876" s="37" t="str">
        <f aca="false">IF(C876="","",IFERROR(INDEX(Members!$B$5:$B$304,MATCH(C876,Members!$A$5:$A$304,0)),"Unknown flat"))</f>
        <v/>
      </c>
      <c r="E876" s="34"/>
      <c r="F876" s="24"/>
      <c r="G876" s="33"/>
      <c r="H876" s="24"/>
    </row>
    <row r="877" customFormat="false" ht="15" hidden="false" customHeight="true" outlineLevel="0" collapsed="false">
      <c r="A877" s="38"/>
      <c r="B877" s="36" t="str">
        <f aca="false">IF(A877="","","R-"&amp;TEXT(ROW()-4,"0000"))</f>
        <v/>
      </c>
      <c r="C877" s="24"/>
      <c r="D877" s="37" t="str">
        <f aca="false">IF(C877="","",IFERROR(INDEX(Members!$B$5:$B$304,MATCH(C877,Members!$A$5:$A$304,0)),"Unknown flat"))</f>
        <v/>
      </c>
      <c r="E877" s="34"/>
      <c r="F877" s="24"/>
      <c r="G877" s="33"/>
      <c r="H877" s="24"/>
    </row>
    <row r="878" customFormat="false" ht="15" hidden="false" customHeight="true" outlineLevel="0" collapsed="false">
      <c r="A878" s="38"/>
      <c r="B878" s="36" t="str">
        <f aca="false">IF(A878="","","R-"&amp;TEXT(ROW()-4,"0000"))</f>
        <v/>
      </c>
      <c r="C878" s="24"/>
      <c r="D878" s="37" t="str">
        <f aca="false">IF(C878="","",IFERROR(INDEX(Members!$B$5:$B$304,MATCH(C878,Members!$A$5:$A$304,0)),"Unknown flat"))</f>
        <v/>
      </c>
      <c r="E878" s="34"/>
      <c r="F878" s="24"/>
      <c r="G878" s="33"/>
      <c r="H878" s="24"/>
    </row>
    <row r="879" customFormat="false" ht="15" hidden="false" customHeight="true" outlineLevel="0" collapsed="false">
      <c r="A879" s="38"/>
      <c r="B879" s="36" t="str">
        <f aca="false">IF(A879="","","R-"&amp;TEXT(ROW()-4,"0000"))</f>
        <v/>
      </c>
      <c r="C879" s="24"/>
      <c r="D879" s="37" t="str">
        <f aca="false">IF(C879="","",IFERROR(INDEX(Members!$B$5:$B$304,MATCH(C879,Members!$A$5:$A$304,0)),"Unknown flat"))</f>
        <v/>
      </c>
      <c r="E879" s="34"/>
      <c r="F879" s="24"/>
      <c r="G879" s="33"/>
      <c r="H879" s="24"/>
    </row>
    <row r="880" customFormat="false" ht="15" hidden="false" customHeight="true" outlineLevel="0" collapsed="false">
      <c r="A880" s="38"/>
      <c r="B880" s="36" t="str">
        <f aca="false">IF(A880="","","R-"&amp;TEXT(ROW()-4,"0000"))</f>
        <v/>
      </c>
      <c r="C880" s="24"/>
      <c r="D880" s="37" t="str">
        <f aca="false">IF(C880="","",IFERROR(INDEX(Members!$B$5:$B$304,MATCH(C880,Members!$A$5:$A$304,0)),"Unknown flat"))</f>
        <v/>
      </c>
      <c r="E880" s="34"/>
      <c r="F880" s="24"/>
      <c r="G880" s="33"/>
      <c r="H880" s="24"/>
    </row>
    <row r="881" customFormat="false" ht="15" hidden="false" customHeight="true" outlineLevel="0" collapsed="false">
      <c r="A881" s="38"/>
      <c r="B881" s="36" t="str">
        <f aca="false">IF(A881="","","R-"&amp;TEXT(ROW()-4,"0000"))</f>
        <v/>
      </c>
      <c r="C881" s="24"/>
      <c r="D881" s="37" t="str">
        <f aca="false">IF(C881="","",IFERROR(INDEX(Members!$B$5:$B$304,MATCH(C881,Members!$A$5:$A$304,0)),"Unknown flat"))</f>
        <v/>
      </c>
      <c r="E881" s="34"/>
      <c r="F881" s="24"/>
      <c r="G881" s="33"/>
      <c r="H881" s="24"/>
    </row>
    <row r="882" customFormat="false" ht="15" hidden="false" customHeight="true" outlineLevel="0" collapsed="false">
      <c r="A882" s="38"/>
      <c r="B882" s="36" t="str">
        <f aca="false">IF(A882="","","R-"&amp;TEXT(ROW()-4,"0000"))</f>
        <v/>
      </c>
      <c r="C882" s="24"/>
      <c r="D882" s="37" t="str">
        <f aca="false">IF(C882="","",IFERROR(INDEX(Members!$B$5:$B$304,MATCH(C882,Members!$A$5:$A$304,0)),"Unknown flat"))</f>
        <v/>
      </c>
      <c r="E882" s="34"/>
      <c r="F882" s="24"/>
      <c r="G882" s="33"/>
      <c r="H882" s="24"/>
    </row>
    <row r="883" customFormat="false" ht="15" hidden="false" customHeight="true" outlineLevel="0" collapsed="false">
      <c r="A883" s="38"/>
      <c r="B883" s="36" t="str">
        <f aca="false">IF(A883="","","R-"&amp;TEXT(ROW()-4,"0000"))</f>
        <v/>
      </c>
      <c r="C883" s="24"/>
      <c r="D883" s="37" t="str">
        <f aca="false">IF(C883="","",IFERROR(INDEX(Members!$B$5:$B$304,MATCH(C883,Members!$A$5:$A$304,0)),"Unknown flat"))</f>
        <v/>
      </c>
      <c r="E883" s="34"/>
      <c r="F883" s="24"/>
      <c r="G883" s="33"/>
      <c r="H883" s="24"/>
    </row>
    <row r="884" customFormat="false" ht="15" hidden="false" customHeight="true" outlineLevel="0" collapsed="false">
      <c r="A884" s="38"/>
      <c r="B884" s="36" t="str">
        <f aca="false">IF(A884="","","R-"&amp;TEXT(ROW()-4,"0000"))</f>
        <v/>
      </c>
      <c r="C884" s="24"/>
      <c r="D884" s="37" t="str">
        <f aca="false">IF(C884="","",IFERROR(INDEX(Members!$B$5:$B$304,MATCH(C884,Members!$A$5:$A$304,0)),"Unknown flat"))</f>
        <v/>
      </c>
      <c r="E884" s="34"/>
      <c r="F884" s="24"/>
      <c r="G884" s="33"/>
      <c r="H884" s="24"/>
    </row>
    <row r="885" customFormat="false" ht="15" hidden="false" customHeight="true" outlineLevel="0" collapsed="false">
      <c r="A885" s="38"/>
      <c r="B885" s="36" t="str">
        <f aca="false">IF(A885="","","R-"&amp;TEXT(ROW()-4,"0000"))</f>
        <v/>
      </c>
      <c r="C885" s="24"/>
      <c r="D885" s="37" t="str">
        <f aca="false">IF(C885="","",IFERROR(INDEX(Members!$B$5:$B$304,MATCH(C885,Members!$A$5:$A$304,0)),"Unknown flat"))</f>
        <v/>
      </c>
      <c r="E885" s="34"/>
      <c r="F885" s="24"/>
      <c r="G885" s="33"/>
      <c r="H885" s="24"/>
    </row>
    <row r="886" customFormat="false" ht="15" hidden="false" customHeight="true" outlineLevel="0" collapsed="false">
      <c r="A886" s="38"/>
      <c r="B886" s="36" t="str">
        <f aca="false">IF(A886="","","R-"&amp;TEXT(ROW()-4,"0000"))</f>
        <v/>
      </c>
      <c r="C886" s="24"/>
      <c r="D886" s="37" t="str">
        <f aca="false">IF(C886="","",IFERROR(INDEX(Members!$B$5:$B$304,MATCH(C886,Members!$A$5:$A$304,0)),"Unknown flat"))</f>
        <v/>
      </c>
      <c r="E886" s="34"/>
      <c r="F886" s="24"/>
      <c r="G886" s="33"/>
      <c r="H886" s="24"/>
    </row>
    <row r="887" customFormat="false" ht="15" hidden="false" customHeight="true" outlineLevel="0" collapsed="false">
      <c r="A887" s="38"/>
      <c r="B887" s="36" t="str">
        <f aca="false">IF(A887="","","R-"&amp;TEXT(ROW()-4,"0000"))</f>
        <v/>
      </c>
      <c r="C887" s="24"/>
      <c r="D887" s="37" t="str">
        <f aca="false">IF(C887="","",IFERROR(INDEX(Members!$B$5:$B$304,MATCH(C887,Members!$A$5:$A$304,0)),"Unknown flat"))</f>
        <v/>
      </c>
      <c r="E887" s="34"/>
      <c r="F887" s="24"/>
      <c r="G887" s="33"/>
      <c r="H887" s="24"/>
    </row>
    <row r="888" customFormat="false" ht="15" hidden="false" customHeight="true" outlineLevel="0" collapsed="false">
      <c r="A888" s="38"/>
      <c r="B888" s="36" t="str">
        <f aca="false">IF(A888="","","R-"&amp;TEXT(ROW()-4,"0000"))</f>
        <v/>
      </c>
      <c r="C888" s="24"/>
      <c r="D888" s="37" t="str">
        <f aca="false">IF(C888="","",IFERROR(INDEX(Members!$B$5:$B$304,MATCH(C888,Members!$A$5:$A$304,0)),"Unknown flat"))</f>
        <v/>
      </c>
      <c r="E888" s="34"/>
      <c r="F888" s="24"/>
      <c r="G888" s="33"/>
      <c r="H888" s="24"/>
    </row>
    <row r="889" customFormat="false" ht="15" hidden="false" customHeight="true" outlineLevel="0" collapsed="false">
      <c r="A889" s="38"/>
      <c r="B889" s="36" t="str">
        <f aca="false">IF(A889="","","R-"&amp;TEXT(ROW()-4,"0000"))</f>
        <v/>
      </c>
      <c r="C889" s="24"/>
      <c r="D889" s="37" t="str">
        <f aca="false">IF(C889="","",IFERROR(INDEX(Members!$B$5:$B$304,MATCH(C889,Members!$A$5:$A$304,0)),"Unknown flat"))</f>
        <v/>
      </c>
      <c r="E889" s="34"/>
      <c r="F889" s="24"/>
      <c r="G889" s="33"/>
      <c r="H889" s="24"/>
    </row>
    <row r="890" customFormat="false" ht="15" hidden="false" customHeight="true" outlineLevel="0" collapsed="false">
      <c r="A890" s="38"/>
      <c r="B890" s="36" t="str">
        <f aca="false">IF(A890="","","R-"&amp;TEXT(ROW()-4,"0000"))</f>
        <v/>
      </c>
      <c r="C890" s="24"/>
      <c r="D890" s="37" t="str">
        <f aca="false">IF(C890="","",IFERROR(INDEX(Members!$B$5:$B$304,MATCH(C890,Members!$A$5:$A$304,0)),"Unknown flat"))</f>
        <v/>
      </c>
      <c r="E890" s="34"/>
      <c r="F890" s="24"/>
      <c r="G890" s="33"/>
      <c r="H890" s="24"/>
    </row>
    <row r="891" customFormat="false" ht="15" hidden="false" customHeight="true" outlineLevel="0" collapsed="false">
      <c r="A891" s="38"/>
      <c r="B891" s="36" t="str">
        <f aca="false">IF(A891="","","R-"&amp;TEXT(ROW()-4,"0000"))</f>
        <v/>
      </c>
      <c r="C891" s="24"/>
      <c r="D891" s="37" t="str">
        <f aca="false">IF(C891="","",IFERROR(INDEX(Members!$B$5:$B$304,MATCH(C891,Members!$A$5:$A$304,0)),"Unknown flat"))</f>
        <v/>
      </c>
      <c r="E891" s="34"/>
      <c r="F891" s="24"/>
      <c r="G891" s="33"/>
      <c r="H891" s="24"/>
    </row>
    <row r="892" customFormat="false" ht="15" hidden="false" customHeight="true" outlineLevel="0" collapsed="false">
      <c r="A892" s="38"/>
      <c r="B892" s="36" t="str">
        <f aca="false">IF(A892="","","R-"&amp;TEXT(ROW()-4,"0000"))</f>
        <v/>
      </c>
      <c r="C892" s="24"/>
      <c r="D892" s="37" t="str">
        <f aca="false">IF(C892="","",IFERROR(INDEX(Members!$B$5:$B$304,MATCH(C892,Members!$A$5:$A$304,0)),"Unknown flat"))</f>
        <v/>
      </c>
      <c r="E892" s="34"/>
      <c r="F892" s="24"/>
      <c r="G892" s="33"/>
      <c r="H892" s="24"/>
    </row>
    <row r="893" customFormat="false" ht="15" hidden="false" customHeight="true" outlineLevel="0" collapsed="false">
      <c r="A893" s="38"/>
      <c r="B893" s="36" t="str">
        <f aca="false">IF(A893="","","R-"&amp;TEXT(ROW()-4,"0000"))</f>
        <v/>
      </c>
      <c r="C893" s="24"/>
      <c r="D893" s="37" t="str">
        <f aca="false">IF(C893="","",IFERROR(INDEX(Members!$B$5:$B$304,MATCH(C893,Members!$A$5:$A$304,0)),"Unknown flat"))</f>
        <v/>
      </c>
      <c r="E893" s="34"/>
      <c r="F893" s="24"/>
      <c r="G893" s="33"/>
      <c r="H893" s="24"/>
    </row>
    <row r="894" customFormat="false" ht="15" hidden="false" customHeight="true" outlineLevel="0" collapsed="false">
      <c r="A894" s="38"/>
      <c r="B894" s="36" t="str">
        <f aca="false">IF(A894="","","R-"&amp;TEXT(ROW()-4,"0000"))</f>
        <v/>
      </c>
      <c r="C894" s="24"/>
      <c r="D894" s="37" t="str">
        <f aca="false">IF(C894="","",IFERROR(INDEX(Members!$B$5:$B$304,MATCH(C894,Members!$A$5:$A$304,0)),"Unknown flat"))</f>
        <v/>
      </c>
      <c r="E894" s="34"/>
      <c r="F894" s="24"/>
      <c r="G894" s="33"/>
      <c r="H894" s="24"/>
    </row>
    <row r="895" customFormat="false" ht="15" hidden="false" customHeight="true" outlineLevel="0" collapsed="false">
      <c r="A895" s="38"/>
      <c r="B895" s="36" t="str">
        <f aca="false">IF(A895="","","R-"&amp;TEXT(ROW()-4,"0000"))</f>
        <v/>
      </c>
      <c r="C895" s="24"/>
      <c r="D895" s="37" t="str">
        <f aca="false">IF(C895="","",IFERROR(INDEX(Members!$B$5:$B$304,MATCH(C895,Members!$A$5:$A$304,0)),"Unknown flat"))</f>
        <v/>
      </c>
      <c r="E895" s="34"/>
      <c r="F895" s="24"/>
      <c r="G895" s="33"/>
      <c r="H895" s="24"/>
    </row>
    <row r="896" customFormat="false" ht="15" hidden="false" customHeight="true" outlineLevel="0" collapsed="false">
      <c r="A896" s="38"/>
      <c r="B896" s="36" t="str">
        <f aca="false">IF(A896="","","R-"&amp;TEXT(ROW()-4,"0000"))</f>
        <v/>
      </c>
      <c r="C896" s="24"/>
      <c r="D896" s="37" t="str">
        <f aca="false">IF(C896="","",IFERROR(INDEX(Members!$B$5:$B$304,MATCH(C896,Members!$A$5:$A$304,0)),"Unknown flat"))</f>
        <v/>
      </c>
      <c r="E896" s="34"/>
      <c r="F896" s="24"/>
      <c r="G896" s="33"/>
      <c r="H896" s="24"/>
    </row>
    <row r="897" customFormat="false" ht="15" hidden="false" customHeight="true" outlineLevel="0" collapsed="false">
      <c r="A897" s="38"/>
      <c r="B897" s="36" t="str">
        <f aca="false">IF(A897="","","R-"&amp;TEXT(ROW()-4,"0000"))</f>
        <v/>
      </c>
      <c r="C897" s="24"/>
      <c r="D897" s="37" t="str">
        <f aca="false">IF(C897="","",IFERROR(INDEX(Members!$B$5:$B$304,MATCH(C897,Members!$A$5:$A$304,0)),"Unknown flat"))</f>
        <v/>
      </c>
      <c r="E897" s="34"/>
      <c r="F897" s="24"/>
      <c r="G897" s="33"/>
      <c r="H897" s="24"/>
    </row>
    <row r="898" customFormat="false" ht="15" hidden="false" customHeight="true" outlineLevel="0" collapsed="false">
      <c r="A898" s="38"/>
      <c r="B898" s="36" t="str">
        <f aca="false">IF(A898="","","R-"&amp;TEXT(ROW()-4,"0000"))</f>
        <v/>
      </c>
      <c r="C898" s="24"/>
      <c r="D898" s="37" t="str">
        <f aca="false">IF(C898="","",IFERROR(INDEX(Members!$B$5:$B$304,MATCH(C898,Members!$A$5:$A$304,0)),"Unknown flat"))</f>
        <v/>
      </c>
      <c r="E898" s="34"/>
      <c r="F898" s="24"/>
      <c r="G898" s="33"/>
      <c r="H898" s="24"/>
    </row>
    <row r="899" customFormat="false" ht="15" hidden="false" customHeight="true" outlineLevel="0" collapsed="false">
      <c r="A899" s="38"/>
      <c r="B899" s="36" t="str">
        <f aca="false">IF(A899="","","R-"&amp;TEXT(ROW()-4,"0000"))</f>
        <v/>
      </c>
      <c r="C899" s="24"/>
      <c r="D899" s="37" t="str">
        <f aca="false">IF(C899="","",IFERROR(INDEX(Members!$B$5:$B$304,MATCH(C899,Members!$A$5:$A$304,0)),"Unknown flat"))</f>
        <v/>
      </c>
      <c r="E899" s="34"/>
      <c r="F899" s="24"/>
      <c r="G899" s="33"/>
      <c r="H899" s="24"/>
    </row>
    <row r="900" customFormat="false" ht="15" hidden="false" customHeight="true" outlineLevel="0" collapsed="false">
      <c r="A900" s="38"/>
      <c r="B900" s="36" t="str">
        <f aca="false">IF(A900="","","R-"&amp;TEXT(ROW()-4,"0000"))</f>
        <v/>
      </c>
      <c r="C900" s="24"/>
      <c r="D900" s="37" t="str">
        <f aca="false">IF(C900="","",IFERROR(INDEX(Members!$B$5:$B$304,MATCH(C900,Members!$A$5:$A$304,0)),"Unknown flat"))</f>
        <v/>
      </c>
      <c r="E900" s="34"/>
      <c r="F900" s="24"/>
      <c r="G900" s="33"/>
      <c r="H900" s="24"/>
    </row>
    <row r="901" customFormat="false" ht="15" hidden="false" customHeight="true" outlineLevel="0" collapsed="false">
      <c r="A901" s="38"/>
      <c r="B901" s="36" t="str">
        <f aca="false">IF(A901="","","R-"&amp;TEXT(ROW()-4,"0000"))</f>
        <v/>
      </c>
      <c r="C901" s="24"/>
      <c r="D901" s="37" t="str">
        <f aca="false">IF(C901="","",IFERROR(INDEX(Members!$B$5:$B$304,MATCH(C901,Members!$A$5:$A$304,0)),"Unknown flat"))</f>
        <v/>
      </c>
      <c r="E901" s="34"/>
      <c r="F901" s="24"/>
      <c r="G901" s="33"/>
      <c r="H901" s="24"/>
    </row>
    <row r="902" customFormat="false" ht="15" hidden="false" customHeight="true" outlineLevel="0" collapsed="false">
      <c r="A902" s="38"/>
      <c r="B902" s="36" t="str">
        <f aca="false">IF(A902="","","R-"&amp;TEXT(ROW()-4,"0000"))</f>
        <v/>
      </c>
      <c r="C902" s="24"/>
      <c r="D902" s="37" t="str">
        <f aca="false">IF(C902="","",IFERROR(INDEX(Members!$B$5:$B$304,MATCH(C902,Members!$A$5:$A$304,0)),"Unknown flat"))</f>
        <v/>
      </c>
      <c r="E902" s="34"/>
      <c r="F902" s="24"/>
      <c r="G902" s="33"/>
      <c r="H902" s="24"/>
    </row>
    <row r="903" customFormat="false" ht="15" hidden="false" customHeight="true" outlineLevel="0" collapsed="false">
      <c r="A903" s="38"/>
      <c r="B903" s="36" t="str">
        <f aca="false">IF(A903="","","R-"&amp;TEXT(ROW()-4,"0000"))</f>
        <v/>
      </c>
      <c r="C903" s="24"/>
      <c r="D903" s="37" t="str">
        <f aca="false">IF(C903="","",IFERROR(INDEX(Members!$B$5:$B$304,MATCH(C903,Members!$A$5:$A$304,0)),"Unknown flat"))</f>
        <v/>
      </c>
      <c r="E903" s="34"/>
      <c r="F903" s="24"/>
      <c r="G903" s="33"/>
      <c r="H903" s="24"/>
    </row>
    <row r="904" customFormat="false" ht="15" hidden="false" customHeight="true" outlineLevel="0" collapsed="false">
      <c r="A904" s="38"/>
      <c r="B904" s="36" t="str">
        <f aca="false">IF(A904="","","R-"&amp;TEXT(ROW()-4,"0000"))</f>
        <v/>
      </c>
      <c r="C904" s="24"/>
      <c r="D904" s="37" t="str">
        <f aca="false">IF(C904="","",IFERROR(INDEX(Members!$B$5:$B$304,MATCH(C904,Members!$A$5:$A$304,0)),"Unknown flat"))</f>
        <v/>
      </c>
      <c r="E904" s="34"/>
      <c r="F904" s="24"/>
      <c r="G904" s="33"/>
      <c r="H904" s="24"/>
    </row>
    <row r="905" customFormat="false" ht="15" hidden="false" customHeight="true" outlineLevel="0" collapsed="false">
      <c r="A905" s="38"/>
      <c r="B905" s="36" t="str">
        <f aca="false">IF(A905="","","R-"&amp;TEXT(ROW()-4,"0000"))</f>
        <v/>
      </c>
      <c r="C905" s="24"/>
      <c r="D905" s="37" t="str">
        <f aca="false">IF(C905="","",IFERROR(INDEX(Members!$B$5:$B$304,MATCH(C905,Members!$A$5:$A$304,0)),"Unknown flat"))</f>
        <v/>
      </c>
      <c r="E905" s="34"/>
      <c r="F905" s="24"/>
      <c r="G905" s="33"/>
      <c r="H905" s="24"/>
    </row>
    <row r="906" customFormat="false" ht="15" hidden="false" customHeight="true" outlineLevel="0" collapsed="false">
      <c r="A906" s="38"/>
      <c r="B906" s="36" t="str">
        <f aca="false">IF(A906="","","R-"&amp;TEXT(ROW()-4,"0000"))</f>
        <v/>
      </c>
      <c r="C906" s="24"/>
      <c r="D906" s="37" t="str">
        <f aca="false">IF(C906="","",IFERROR(INDEX(Members!$B$5:$B$304,MATCH(C906,Members!$A$5:$A$304,0)),"Unknown flat"))</f>
        <v/>
      </c>
      <c r="E906" s="34"/>
      <c r="F906" s="24"/>
      <c r="G906" s="33"/>
      <c r="H906" s="24"/>
    </row>
    <row r="907" customFormat="false" ht="15" hidden="false" customHeight="true" outlineLevel="0" collapsed="false">
      <c r="A907" s="38"/>
      <c r="B907" s="36" t="str">
        <f aca="false">IF(A907="","","R-"&amp;TEXT(ROW()-4,"0000"))</f>
        <v/>
      </c>
      <c r="C907" s="24"/>
      <c r="D907" s="37" t="str">
        <f aca="false">IF(C907="","",IFERROR(INDEX(Members!$B$5:$B$304,MATCH(C907,Members!$A$5:$A$304,0)),"Unknown flat"))</f>
        <v/>
      </c>
      <c r="E907" s="34"/>
      <c r="F907" s="24"/>
      <c r="G907" s="33"/>
      <c r="H907" s="24"/>
    </row>
    <row r="908" customFormat="false" ht="15" hidden="false" customHeight="true" outlineLevel="0" collapsed="false">
      <c r="A908" s="38"/>
      <c r="B908" s="36" t="str">
        <f aca="false">IF(A908="","","R-"&amp;TEXT(ROW()-4,"0000"))</f>
        <v/>
      </c>
      <c r="C908" s="24"/>
      <c r="D908" s="37" t="str">
        <f aca="false">IF(C908="","",IFERROR(INDEX(Members!$B$5:$B$304,MATCH(C908,Members!$A$5:$A$304,0)),"Unknown flat"))</f>
        <v/>
      </c>
      <c r="E908" s="34"/>
      <c r="F908" s="24"/>
      <c r="G908" s="33"/>
      <c r="H908" s="24"/>
    </row>
    <row r="909" customFormat="false" ht="15" hidden="false" customHeight="true" outlineLevel="0" collapsed="false">
      <c r="A909" s="38"/>
      <c r="B909" s="36" t="str">
        <f aca="false">IF(A909="","","R-"&amp;TEXT(ROW()-4,"0000"))</f>
        <v/>
      </c>
      <c r="C909" s="24"/>
      <c r="D909" s="37" t="str">
        <f aca="false">IF(C909="","",IFERROR(INDEX(Members!$B$5:$B$304,MATCH(C909,Members!$A$5:$A$304,0)),"Unknown flat"))</f>
        <v/>
      </c>
      <c r="E909" s="34"/>
      <c r="F909" s="24"/>
      <c r="G909" s="33"/>
      <c r="H909" s="24"/>
    </row>
    <row r="910" customFormat="false" ht="15" hidden="false" customHeight="true" outlineLevel="0" collapsed="false">
      <c r="A910" s="38"/>
      <c r="B910" s="36" t="str">
        <f aca="false">IF(A910="","","R-"&amp;TEXT(ROW()-4,"0000"))</f>
        <v/>
      </c>
      <c r="C910" s="24"/>
      <c r="D910" s="37" t="str">
        <f aca="false">IF(C910="","",IFERROR(INDEX(Members!$B$5:$B$304,MATCH(C910,Members!$A$5:$A$304,0)),"Unknown flat"))</f>
        <v/>
      </c>
      <c r="E910" s="34"/>
      <c r="F910" s="24"/>
      <c r="G910" s="33"/>
      <c r="H910" s="24"/>
    </row>
    <row r="911" customFormat="false" ht="15" hidden="false" customHeight="true" outlineLevel="0" collapsed="false">
      <c r="A911" s="38"/>
      <c r="B911" s="36" t="str">
        <f aca="false">IF(A911="","","R-"&amp;TEXT(ROW()-4,"0000"))</f>
        <v/>
      </c>
      <c r="C911" s="24"/>
      <c r="D911" s="37" t="str">
        <f aca="false">IF(C911="","",IFERROR(INDEX(Members!$B$5:$B$304,MATCH(C911,Members!$A$5:$A$304,0)),"Unknown flat"))</f>
        <v/>
      </c>
      <c r="E911" s="34"/>
      <c r="F911" s="24"/>
      <c r="G911" s="33"/>
      <c r="H911" s="24"/>
    </row>
    <row r="912" customFormat="false" ht="15" hidden="false" customHeight="true" outlineLevel="0" collapsed="false">
      <c r="A912" s="38"/>
      <c r="B912" s="36" t="str">
        <f aca="false">IF(A912="","","R-"&amp;TEXT(ROW()-4,"0000"))</f>
        <v/>
      </c>
      <c r="C912" s="24"/>
      <c r="D912" s="37" t="str">
        <f aca="false">IF(C912="","",IFERROR(INDEX(Members!$B$5:$B$304,MATCH(C912,Members!$A$5:$A$304,0)),"Unknown flat"))</f>
        <v/>
      </c>
      <c r="E912" s="34"/>
      <c r="F912" s="24"/>
      <c r="G912" s="33"/>
      <c r="H912" s="24"/>
    </row>
    <row r="913" customFormat="false" ht="15" hidden="false" customHeight="true" outlineLevel="0" collapsed="false">
      <c r="A913" s="38"/>
      <c r="B913" s="36" t="str">
        <f aca="false">IF(A913="","","R-"&amp;TEXT(ROW()-4,"0000"))</f>
        <v/>
      </c>
      <c r="C913" s="24"/>
      <c r="D913" s="37" t="str">
        <f aca="false">IF(C913="","",IFERROR(INDEX(Members!$B$5:$B$304,MATCH(C913,Members!$A$5:$A$304,0)),"Unknown flat"))</f>
        <v/>
      </c>
      <c r="E913" s="34"/>
      <c r="F913" s="24"/>
      <c r="G913" s="33"/>
      <c r="H913" s="24"/>
    </row>
    <row r="914" customFormat="false" ht="15" hidden="false" customHeight="true" outlineLevel="0" collapsed="false">
      <c r="A914" s="38"/>
      <c r="B914" s="36" t="str">
        <f aca="false">IF(A914="","","R-"&amp;TEXT(ROW()-4,"0000"))</f>
        <v/>
      </c>
      <c r="C914" s="24"/>
      <c r="D914" s="37" t="str">
        <f aca="false">IF(C914="","",IFERROR(INDEX(Members!$B$5:$B$304,MATCH(C914,Members!$A$5:$A$304,0)),"Unknown flat"))</f>
        <v/>
      </c>
      <c r="E914" s="34"/>
      <c r="F914" s="24"/>
      <c r="G914" s="33"/>
      <c r="H914" s="24"/>
    </row>
    <row r="915" customFormat="false" ht="15" hidden="false" customHeight="true" outlineLevel="0" collapsed="false">
      <c r="A915" s="38"/>
      <c r="B915" s="36" t="str">
        <f aca="false">IF(A915="","","R-"&amp;TEXT(ROW()-4,"0000"))</f>
        <v/>
      </c>
      <c r="C915" s="24"/>
      <c r="D915" s="37" t="str">
        <f aca="false">IF(C915="","",IFERROR(INDEX(Members!$B$5:$B$304,MATCH(C915,Members!$A$5:$A$304,0)),"Unknown flat"))</f>
        <v/>
      </c>
      <c r="E915" s="34"/>
      <c r="F915" s="24"/>
      <c r="G915" s="33"/>
      <c r="H915" s="24"/>
    </row>
    <row r="916" customFormat="false" ht="15" hidden="false" customHeight="true" outlineLevel="0" collapsed="false">
      <c r="A916" s="38"/>
      <c r="B916" s="36" t="str">
        <f aca="false">IF(A916="","","R-"&amp;TEXT(ROW()-4,"0000"))</f>
        <v/>
      </c>
      <c r="C916" s="24"/>
      <c r="D916" s="37" t="str">
        <f aca="false">IF(C916="","",IFERROR(INDEX(Members!$B$5:$B$304,MATCH(C916,Members!$A$5:$A$304,0)),"Unknown flat"))</f>
        <v/>
      </c>
      <c r="E916" s="34"/>
      <c r="F916" s="24"/>
      <c r="G916" s="33"/>
      <c r="H916" s="24"/>
    </row>
    <row r="917" customFormat="false" ht="15" hidden="false" customHeight="true" outlineLevel="0" collapsed="false">
      <c r="A917" s="38"/>
      <c r="B917" s="36" t="str">
        <f aca="false">IF(A917="","","R-"&amp;TEXT(ROW()-4,"0000"))</f>
        <v/>
      </c>
      <c r="C917" s="24"/>
      <c r="D917" s="37" t="str">
        <f aca="false">IF(C917="","",IFERROR(INDEX(Members!$B$5:$B$304,MATCH(C917,Members!$A$5:$A$304,0)),"Unknown flat"))</f>
        <v/>
      </c>
      <c r="E917" s="34"/>
      <c r="F917" s="24"/>
      <c r="G917" s="33"/>
      <c r="H917" s="24"/>
    </row>
    <row r="918" customFormat="false" ht="15" hidden="false" customHeight="true" outlineLevel="0" collapsed="false">
      <c r="A918" s="38"/>
      <c r="B918" s="36" t="str">
        <f aca="false">IF(A918="","","R-"&amp;TEXT(ROW()-4,"0000"))</f>
        <v/>
      </c>
      <c r="C918" s="24"/>
      <c r="D918" s="37" t="str">
        <f aca="false">IF(C918="","",IFERROR(INDEX(Members!$B$5:$B$304,MATCH(C918,Members!$A$5:$A$304,0)),"Unknown flat"))</f>
        <v/>
      </c>
      <c r="E918" s="34"/>
      <c r="F918" s="24"/>
      <c r="G918" s="33"/>
      <c r="H918" s="24"/>
    </row>
    <row r="919" customFormat="false" ht="15" hidden="false" customHeight="true" outlineLevel="0" collapsed="false">
      <c r="A919" s="38"/>
      <c r="B919" s="36" t="str">
        <f aca="false">IF(A919="","","R-"&amp;TEXT(ROW()-4,"0000"))</f>
        <v/>
      </c>
      <c r="C919" s="24"/>
      <c r="D919" s="37" t="str">
        <f aca="false">IF(C919="","",IFERROR(INDEX(Members!$B$5:$B$304,MATCH(C919,Members!$A$5:$A$304,0)),"Unknown flat"))</f>
        <v/>
      </c>
      <c r="E919" s="34"/>
      <c r="F919" s="24"/>
      <c r="G919" s="33"/>
      <c r="H919" s="24"/>
    </row>
    <row r="920" customFormat="false" ht="15" hidden="false" customHeight="true" outlineLevel="0" collapsed="false">
      <c r="A920" s="38"/>
      <c r="B920" s="36" t="str">
        <f aca="false">IF(A920="","","R-"&amp;TEXT(ROW()-4,"0000"))</f>
        <v/>
      </c>
      <c r="C920" s="24"/>
      <c r="D920" s="37" t="str">
        <f aca="false">IF(C920="","",IFERROR(INDEX(Members!$B$5:$B$304,MATCH(C920,Members!$A$5:$A$304,0)),"Unknown flat"))</f>
        <v/>
      </c>
      <c r="E920" s="34"/>
      <c r="F920" s="24"/>
      <c r="G920" s="33"/>
      <c r="H920" s="24"/>
    </row>
    <row r="921" customFormat="false" ht="15" hidden="false" customHeight="true" outlineLevel="0" collapsed="false">
      <c r="A921" s="38"/>
      <c r="B921" s="36" t="str">
        <f aca="false">IF(A921="","","R-"&amp;TEXT(ROW()-4,"0000"))</f>
        <v/>
      </c>
      <c r="C921" s="24"/>
      <c r="D921" s="37" t="str">
        <f aca="false">IF(C921="","",IFERROR(INDEX(Members!$B$5:$B$304,MATCH(C921,Members!$A$5:$A$304,0)),"Unknown flat"))</f>
        <v/>
      </c>
      <c r="E921" s="34"/>
      <c r="F921" s="24"/>
      <c r="G921" s="33"/>
      <c r="H921" s="24"/>
    </row>
    <row r="922" customFormat="false" ht="15" hidden="false" customHeight="true" outlineLevel="0" collapsed="false">
      <c r="A922" s="38"/>
      <c r="B922" s="36" t="str">
        <f aca="false">IF(A922="","","R-"&amp;TEXT(ROW()-4,"0000"))</f>
        <v/>
      </c>
      <c r="C922" s="24"/>
      <c r="D922" s="37" t="str">
        <f aca="false">IF(C922="","",IFERROR(INDEX(Members!$B$5:$B$304,MATCH(C922,Members!$A$5:$A$304,0)),"Unknown flat"))</f>
        <v/>
      </c>
      <c r="E922" s="34"/>
      <c r="F922" s="24"/>
      <c r="G922" s="33"/>
      <c r="H922" s="24"/>
    </row>
    <row r="923" customFormat="false" ht="15" hidden="false" customHeight="true" outlineLevel="0" collapsed="false">
      <c r="A923" s="38"/>
      <c r="B923" s="36" t="str">
        <f aca="false">IF(A923="","","R-"&amp;TEXT(ROW()-4,"0000"))</f>
        <v/>
      </c>
      <c r="C923" s="24"/>
      <c r="D923" s="37" t="str">
        <f aca="false">IF(C923="","",IFERROR(INDEX(Members!$B$5:$B$304,MATCH(C923,Members!$A$5:$A$304,0)),"Unknown flat"))</f>
        <v/>
      </c>
      <c r="E923" s="34"/>
      <c r="F923" s="24"/>
      <c r="G923" s="33"/>
      <c r="H923" s="24"/>
    </row>
    <row r="924" customFormat="false" ht="15" hidden="false" customHeight="true" outlineLevel="0" collapsed="false">
      <c r="A924" s="38"/>
      <c r="B924" s="36" t="str">
        <f aca="false">IF(A924="","","R-"&amp;TEXT(ROW()-4,"0000"))</f>
        <v/>
      </c>
      <c r="C924" s="24"/>
      <c r="D924" s="37" t="str">
        <f aca="false">IF(C924="","",IFERROR(INDEX(Members!$B$5:$B$304,MATCH(C924,Members!$A$5:$A$304,0)),"Unknown flat"))</f>
        <v/>
      </c>
      <c r="E924" s="34"/>
      <c r="F924" s="24"/>
      <c r="G924" s="33"/>
      <c r="H924" s="24"/>
    </row>
    <row r="925" customFormat="false" ht="15" hidden="false" customHeight="true" outlineLevel="0" collapsed="false">
      <c r="A925" s="38"/>
      <c r="B925" s="36" t="str">
        <f aca="false">IF(A925="","","R-"&amp;TEXT(ROW()-4,"0000"))</f>
        <v/>
      </c>
      <c r="C925" s="24"/>
      <c r="D925" s="37" t="str">
        <f aca="false">IF(C925="","",IFERROR(INDEX(Members!$B$5:$B$304,MATCH(C925,Members!$A$5:$A$304,0)),"Unknown flat"))</f>
        <v/>
      </c>
      <c r="E925" s="34"/>
      <c r="F925" s="24"/>
      <c r="G925" s="33"/>
      <c r="H925" s="24"/>
    </row>
    <row r="926" customFormat="false" ht="15" hidden="false" customHeight="true" outlineLevel="0" collapsed="false">
      <c r="A926" s="38"/>
      <c r="B926" s="36" t="str">
        <f aca="false">IF(A926="","","R-"&amp;TEXT(ROW()-4,"0000"))</f>
        <v/>
      </c>
      <c r="C926" s="24"/>
      <c r="D926" s="37" t="str">
        <f aca="false">IF(C926="","",IFERROR(INDEX(Members!$B$5:$B$304,MATCH(C926,Members!$A$5:$A$304,0)),"Unknown flat"))</f>
        <v/>
      </c>
      <c r="E926" s="34"/>
      <c r="F926" s="24"/>
      <c r="G926" s="33"/>
      <c r="H926" s="24"/>
    </row>
    <row r="927" customFormat="false" ht="15" hidden="false" customHeight="true" outlineLevel="0" collapsed="false">
      <c r="A927" s="38"/>
      <c r="B927" s="36" t="str">
        <f aca="false">IF(A927="","","R-"&amp;TEXT(ROW()-4,"0000"))</f>
        <v/>
      </c>
      <c r="C927" s="24"/>
      <c r="D927" s="37" t="str">
        <f aca="false">IF(C927="","",IFERROR(INDEX(Members!$B$5:$B$304,MATCH(C927,Members!$A$5:$A$304,0)),"Unknown flat"))</f>
        <v/>
      </c>
      <c r="E927" s="34"/>
      <c r="F927" s="24"/>
      <c r="G927" s="33"/>
      <c r="H927" s="24"/>
    </row>
    <row r="928" customFormat="false" ht="15" hidden="false" customHeight="true" outlineLevel="0" collapsed="false">
      <c r="A928" s="38"/>
      <c r="B928" s="36" t="str">
        <f aca="false">IF(A928="","","R-"&amp;TEXT(ROW()-4,"0000"))</f>
        <v/>
      </c>
      <c r="C928" s="24"/>
      <c r="D928" s="37" t="str">
        <f aca="false">IF(C928="","",IFERROR(INDEX(Members!$B$5:$B$304,MATCH(C928,Members!$A$5:$A$304,0)),"Unknown flat"))</f>
        <v/>
      </c>
      <c r="E928" s="34"/>
      <c r="F928" s="24"/>
      <c r="G928" s="33"/>
      <c r="H928" s="24"/>
    </row>
    <row r="929" customFormat="false" ht="15" hidden="false" customHeight="true" outlineLevel="0" collapsed="false">
      <c r="A929" s="38"/>
      <c r="B929" s="36" t="str">
        <f aca="false">IF(A929="","","R-"&amp;TEXT(ROW()-4,"0000"))</f>
        <v/>
      </c>
      <c r="C929" s="24"/>
      <c r="D929" s="37" t="str">
        <f aca="false">IF(C929="","",IFERROR(INDEX(Members!$B$5:$B$304,MATCH(C929,Members!$A$5:$A$304,0)),"Unknown flat"))</f>
        <v/>
      </c>
      <c r="E929" s="34"/>
      <c r="F929" s="24"/>
      <c r="G929" s="33"/>
      <c r="H929" s="24"/>
    </row>
    <row r="930" customFormat="false" ht="15" hidden="false" customHeight="true" outlineLevel="0" collapsed="false">
      <c r="A930" s="38"/>
      <c r="B930" s="36" t="str">
        <f aca="false">IF(A930="","","R-"&amp;TEXT(ROW()-4,"0000"))</f>
        <v/>
      </c>
      <c r="C930" s="24"/>
      <c r="D930" s="37" t="str">
        <f aca="false">IF(C930="","",IFERROR(INDEX(Members!$B$5:$B$304,MATCH(C930,Members!$A$5:$A$304,0)),"Unknown flat"))</f>
        <v/>
      </c>
      <c r="E930" s="34"/>
      <c r="F930" s="24"/>
      <c r="G930" s="33"/>
      <c r="H930" s="24"/>
    </row>
    <row r="931" customFormat="false" ht="15" hidden="false" customHeight="true" outlineLevel="0" collapsed="false">
      <c r="A931" s="38"/>
      <c r="B931" s="36" t="str">
        <f aca="false">IF(A931="","","R-"&amp;TEXT(ROW()-4,"0000"))</f>
        <v/>
      </c>
      <c r="C931" s="24"/>
      <c r="D931" s="37" t="str">
        <f aca="false">IF(C931="","",IFERROR(INDEX(Members!$B$5:$B$304,MATCH(C931,Members!$A$5:$A$304,0)),"Unknown flat"))</f>
        <v/>
      </c>
      <c r="E931" s="34"/>
      <c r="F931" s="24"/>
      <c r="G931" s="33"/>
      <c r="H931" s="24"/>
    </row>
    <row r="932" customFormat="false" ht="15" hidden="false" customHeight="true" outlineLevel="0" collapsed="false">
      <c r="A932" s="38"/>
      <c r="B932" s="36" t="str">
        <f aca="false">IF(A932="","","R-"&amp;TEXT(ROW()-4,"0000"))</f>
        <v/>
      </c>
      <c r="C932" s="24"/>
      <c r="D932" s="37" t="str">
        <f aca="false">IF(C932="","",IFERROR(INDEX(Members!$B$5:$B$304,MATCH(C932,Members!$A$5:$A$304,0)),"Unknown flat"))</f>
        <v/>
      </c>
      <c r="E932" s="34"/>
      <c r="F932" s="24"/>
      <c r="G932" s="33"/>
      <c r="H932" s="24"/>
    </row>
    <row r="933" customFormat="false" ht="15" hidden="false" customHeight="true" outlineLevel="0" collapsed="false">
      <c r="A933" s="38"/>
      <c r="B933" s="36" t="str">
        <f aca="false">IF(A933="","","R-"&amp;TEXT(ROW()-4,"0000"))</f>
        <v/>
      </c>
      <c r="C933" s="24"/>
      <c r="D933" s="37" t="str">
        <f aca="false">IF(C933="","",IFERROR(INDEX(Members!$B$5:$B$304,MATCH(C933,Members!$A$5:$A$304,0)),"Unknown flat"))</f>
        <v/>
      </c>
      <c r="E933" s="34"/>
      <c r="F933" s="24"/>
      <c r="G933" s="33"/>
      <c r="H933" s="24"/>
    </row>
    <row r="934" customFormat="false" ht="15" hidden="false" customHeight="true" outlineLevel="0" collapsed="false">
      <c r="A934" s="38"/>
      <c r="B934" s="36" t="str">
        <f aca="false">IF(A934="","","R-"&amp;TEXT(ROW()-4,"0000"))</f>
        <v/>
      </c>
      <c r="C934" s="24"/>
      <c r="D934" s="37" t="str">
        <f aca="false">IF(C934="","",IFERROR(INDEX(Members!$B$5:$B$304,MATCH(C934,Members!$A$5:$A$304,0)),"Unknown flat"))</f>
        <v/>
      </c>
      <c r="E934" s="34"/>
      <c r="F934" s="24"/>
      <c r="G934" s="33"/>
      <c r="H934" s="24"/>
    </row>
    <row r="935" customFormat="false" ht="15" hidden="false" customHeight="true" outlineLevel="0" collapsed="false">
      <c r="A935" s="38"/>
      <c r="B935" s="36" t="str">
        <f aca="false">IF(A935="","","R-"&amp;TEXT(ROW()-4,"0000"))</f>
        <v/>
      </c>
      <c r="C935" s="24"/>
      <c r="D935" s="37" t="str">
        <f aca="false">IF(C935="","",IFERROR(INDEX(Members!$B$5:$B$304,MATCH(C935,Members!$A$5:$A$304,0)),"Unknown flat"))</f>
        <v/>
      </c>
      <c r="E935" s="34"/>
      <c r="F935" s="24"/>
      <c r="G935" s="33"/>
      <c r="H935" s="24"/>
    </row>
    <row r="936" customFormat="false" ht="15" hidden="false" customHeight="true" outlineLevel="0" collapsed="false">
      <c r="A936" s="38"/>
      <c r="B936" s="36" t="str">
        <f aca="false">IF(A936="","","R-"&amp;TEXT(ROW()-4,"0000"))</f>
        <v/>
      </c>
      <c r="C936" s="24"/>
      <c r="D936" s="37" t="str">
        <f aca="false">IF(C936="","",IFERROR(INDEX(Members!$B$5:$B$304,MATCH(C936,Members!$A$5:$A$304,0)),"Unknown flat"))</f>
        <v/>
      </c>
      <c r="E936" s="34"/>
      <c r="F936" s="24"/>
      <c r="G936" s="33"/>
      <c r="H936" s="24"/>
    </row>
    <row r="937" customFormat="false" ht="15" hidden="false" customHeight="true" outlineLevel="0" collapsed="false">
      <c r="A937" s="38"/>
      <c r="B937" s="36" t="str">
        <f aca="false">IF(A937="","","R-"&amp;TEXT(ROW()-4,"0000"))</f>
        <v/>
      </c>
      <c r="C937" s="24"/>
      <c r="D937" s="37" t="str">
        <f aca="false">IF(C937="","",IFERROR(INDEX(Members!$B$5:$B$304,MATCH(C937,Members!$A$5:$A$304,0)),"Unknown flat"))</f>
        <v/>
      </c>
      <c r="E937" s="34"/>
      <c r="F937" s="24"/>
      <c r="G937" s="33"/>
      <c r="H937" s="24"/>
    </row>
    <row r="938" customFormat="false" ht="15" hidden="false" customHeight="true" outlineLevel="0" collapsed="false">
      <c r="A938" s="38"/>
      <c r="B938" s="36" t="str">
        <f aca="false">IF(A938="","","R-"&amp;TEXT(ROW()-4,"0000"))</f>
        <v/>
      </c>
      <c r="C938" s="24"/>
      <c r="D938" s="37" t="str">
        <f aca="false">IF(C938="","",IFERROR(INDEX(Members!$B$5:$B$304,MATCH(C938,Members!$A$5:$A$304,0)),"Unknown flat"))</f>
        <v/>
      </c>
      <c r="E938" s="34"/>
      <c r="F938" s="24"/>
      <c r="G938" s="33"/>
      <c r="H938" s="24"/>
    </row>
    <row r="939" customFormat="false" ht="15" hidden="false" customHeight="true" outlineLevel="0" collapsed="false">
      <c r="A939" s="38"/>
      <c r="B939" s="36" t="str">
        <f aca="false">IF(A939="","","R-"&amp;TEXT(ROW()-4,"0000"))</f>
        <v/>
      </c>
      <c r="C939" s="24"/>
      <c r="D939" s="37" t="str">
        <f aca="false">IF(C939="","",IFERROR(INDEX(Members!$B$5:$B$304,MATCH(C939,Members!$A$5:$A$304,0)),"Unknown flat"))</f>
        <v/>
      </c>
      <c r="E939" s="34"/>
      <c r="F939" s="24"/>
      <c r="G939" s="33"/>
      <c r="H939" s="24"/>
    </row>
    <row r="940" customFormat="false" ht="15" hidden="false" customHeight="true" outlineLevel="0" collapsed="false">
      <c r="A940" s="38"/>
      <c r="B940" s="36" t="str">
        <f aca="false">IF(A940="","","R-"&amp;TEXT(ROW()-4,"0000"))</f>
        <v/>
      </c>
      <c r="C940" s="24"/>
      <c r="D940" s="37" t="str">
        <f aca="false">IF(C940="","",IFERROR(INDEX(Members!$B$5:$B$304,MATCH(C940,Members!$A$5:$A$304,0)),"Unknown flat"))</f>
        <v/>
      </c>
      <c r="E940" s="34"/>
      <c r="F940" s="24"/>
      <c r="G940" s="33"/>
      <c r="H940" s="24"/>
    </row>
    <row r="941" customFormat="false" ht="15" hidden="false" customHeight="true" outlineLevel="0" collapsed="false">
      <c r="A941" s="38"/>
      <c r="B941" s="36" t="str">
        <f aca="false">IF(A941="","","R-"&amp;TEXT(ROW()-4,"0000"))</f>
        <v/>
      </c>
      <c r="C941" s="24"/>
      <c r="D941" s="37" t="str">
        <f aca="false">IF(C941="","",IFERROR(INDEX(Members!$B$5:$B$304,MATCH(C941,Members!$A$5:$A$304,0)),"Unknown flat"))</f>
        <v/>
      </c>
      <c r="E941" s="34"/>
      <c r="F941" s="24"/>
      <c r="G941" s="33"/>
      <c r="H941" s="24"/>
    </row>
    <row r="942" customFormat="false" ht="15" hidden="false" customHeight="true" outlineLevel="0" collapsed="false">
      <c r="A942" s="38"/>
      <c r="B942" s="36" t="str">
        <f aca="false">IF(A942="","","R-"&amp;TEXT(ROW()-4,"0000"))</f>
        <v/>
      </c>
      <c r="C942" s="24"/>
      <c r="D942" s="37" t="str">
        <f aca="false">IF(C942="","",IFERROR(INDEX(Members!$B$5:$B$304,MATCH(C942,Members!$A$5:$A$304,0)),"Unknown flat"))</f>
        <v/>
      </c>
      <c r="E942" s="34"/>
      <c r="F942" s="24"/>
      <c r="G942" s="33"/>
      <c r="H942" s="24"/>
    </row>
    <row r="943" customFormat="false" ht="15" hidden="false" customHeight="true" outlineLevel="0" collapsed="false">
      <c r="A943" s="38"/>
      <c r="B943" s="36" t="str">
        <f aca="false">IF(A943="","","R-"&amp;TEXT(ROW()-4,"0000"))</f>
        <v/>
      </c>
      <c r="C943" s="24"/>
      <c r="D943" s="37" t="str">
        <f aca="false">IF(C943="","",IFERROR(INDEX(Members!$B$5:$B$304,MATCH(C943,Members!$A$5:$A$304,0)),"Unknown flat"))</f>
        <v/>
      </c>
      <c r="E943" s="34"/>
      <c r="F943" s="24"/>
      <c r="G943" s="33"/>
      <c r="H943" s="24"/>
    </row>
    <row r="944" customFormat="false" ht="15" hidden="false" customHeight="true" outlineLevel="0" collapsed="false">
      <c r="A944" s="38"/>
      <c r="B944" s="36" t="str">
        <f aca="false">IF(A944="","","R-"&amp;TEXT(ROW()-4,"0000"))</f>
        <v/>
      </c>
      <c r="C944" s="24"/>
      <c r="D944" s="37" t="str">
        <f aca="false">IF(C944="","",IFERROR(INDEX(Members!$B$5:$B$304,MATCH(C944,Members!$A$5:$A$304,0)),"Unknown flat"))</f>
        <v/>
      </c>
      <c r="E944" s="34"/>
      <c r="F944" s="24"/>
      <c r="G944" s="33"/>
      <c r="H944" s="24"/>
    </row>
    <row r="945" customFormat="false" ht="15" hidden="false" customHeight="true" outlineLevel="0" collapsed="false">
      <c r="A945" s="38"/>
      <c r="B945" s="36" t="str">
        <f aca="false">IF(A945="","","R-"&amp;TEXT(ROW()-4,"0000"))</f>
        <v/>
      </c>
      <c r="C945" s="24"/>
      <c r="D945" s="37" t="str">
        <f aca="false">IF(C945="","",IFERROR(INDEX(Members!$B$5:$B$304,MATCH(C945,Members!$A$5:$A$304,0)),"Unknown flat"))</f>
        <v/>
      </c>
      <c r="E945" s="34"/>
      <c r="F945" s="24"/>
      <c r="G945" s="33"/>
      <c r="H945" s="24"/>
    </row>
    <row r="946" customFormat="false" ht="15" hidden="false" customHeight="true" outlineLevel="0" collapsed="false">
      <c r="A946" s="38"/>
      <c r="B946" s="36" t="str">
        <f aca="false">IF(A946="","","R-"&amp;TEXT(ROW()-4,"0000"))</f>
        <v/>
      </c>
      <c r="C946" s="24"/>
      <c r="D946" s="37" t="str">
        <f aca="false">IF(C946="","",IFERROR(INDEX(Members!$B$5:$B$304,MATCH(C946,Members!$A$5:$A$304,0)),"Unknown flat"))</f>
        <v/>
      </c>
      <c r="E946" s="34"/>
      <c r="F946" s="24"/>
      <c r="G946" s="33"/>
      <c r="H946" s="24"/>
    </row>
    <row r="947" customFormat="false" ht="15" hidden="false" customHeight="true" outlineLevel="0" collapsed="false">
      <c r="A947" s="38"/>
      <c r="B947" s="36" t="str">
        <f aca="false">IF(A947="","","R-"&amp;TEXT(ROW()-4,"0000"))</f>
        <v/>
      </c>
      <c r="C947" s="24"/>
      <c r="D947" s="37" t="str">
        <f aca="false">IF(C947="","",IFERROR(INDEX(Members!$B$5:$B$304,MATCH(C947,Members!$A$5:$A$304,0)),"Unknown flat"))</f>
        <v/>
      </c>
      <c r="E947" s="34"/>
      <c r="F947" s="24"/>
      <c r="G947" s="33"/>
      <c r="H947" s="24"/>
    </row>
    <row r="948" customFormat="false" ht="15" hidden="false" customHeight="true" outlineLevel="0" collapsed="false">
      <c r="A948" s="38"/>
      <c r="B948" s="36" t="str">
        <f aca="false">IF(A948="","","R-"&amp;TEXT(ROW()-4,"0000"))</f>
        <v/>
      </c>
      <c r="C948" s="24"/>
      <c r="D948" s="37" t="str">
        <f aca="false">IF(C948="","",IFERROR(INDEX(Members!$B$5:$B$304,MATCH(C948,Members!$A$5:$A$304,0)),"Unknown flat"))</f>
        <v/>
      </c>
      <c r="E948" s="34"/>
      <c r="F948" s="24"/>
      <c r="G948" s="33"/>
      <c r="H948" s="24"/>
    </row>
    <row r="949" customFormat="false" ht="15" hidden="false" customHeight="true" outlineLevel="0" collapsed="false">
      <c r="A949" s="38"/>
      <c r="B949" s="36" t="str">
        <f aca="false">IF(A949="","","R-"&amp;TEXT(ROW()-4,"0000"))</f>
        <v/>
      </c>
      <c r="C949" s="24"/>
      <c r="D949" s="37" t="str">
        <f aca="false">IF(C949="","",IFERROR(INDEX(Members!$B$5:$B$304,MATCH(C949,Members!$A$5:$A$304,0)),"Unknown flat"))</f>
        <v/>
      </c>
      <c r="E949" s="34"/>
      <c r="F949" s="24"/>
      <c r="G949" s="33"/>
      <c r="H949" s="24"/>
    </row>
    <row r="950" customFormat="false" ht="15" hidden="false" customHeight="true" outlineLevel="0" collapsed="false">
      <c r="A950" s="38"/>
      <c r="B950" s="36" t="str">
        <f aca="false">IF(A950="","","R-"&amp;TEXT(ROW()-4,"0000"))</f>
        <v/>
      </c>
      <c r="C950" s="24"/>
      <c r="D950" s="37" t="str">
        <f aca="false">IF(C950="","",IFERROR(INDEX(Members!$B$5:$B$304,MATCH(C950,Members!$A$5:$A$304,0)),"Unknown flat"))</f>
        <v/>
      </c>
      <c r="E950" s="34"/>
      <c r="F950" s="24"/>
      <c r="G950" s="33"/>
      <c r="H950" s="24"/>
    </row>
    <row r="951" customFormat="false" ht="15" hidden="false" customHeight="true" outlineLevel="0" collapsed="false">
      <c r="A951" s="38"/>
      <c r="B951" s="36" t="str">
        <f aca="false">IF(A951="","","R-"&amp;TEXT(ROW()-4,"0000"))</f>
        <v/>
      </c>
      <c r="C951" s="24"/>
      <c r="D951" s="37" t="str">
        <f aca="false">IF(C951="","",IFERROR(INDEX(Members!$B$5:$B$304,MATCH(C951,Members!$A$5:$A$304,0)),"Unknown flat"))</f>
        <v/>
      </c>
      <c r="E951" s="34"/>
      <c r="F951" s="24"/>
      <c r="G951" s="33"/>
      <c r="H951" s="24"/>
    </row>
    <row r="952" customFormat="false" ht="15" hidden="false" customHeight="true" outlineLevel="0" collapsed="false">
      <c r="A952" s="38"/>
      <c r="B952" s="36" t="str">
        <f aca="false">IF(A952="","","R-"&amp;TEXT(ROW()-4,"0000"))</f>
        <v/>
      </c>
      <c r="C952" s="24"/>
      <c r="D952" s="37" t="str">
        <f aca="false">IF(C952="","",IFERROR(INDEX(Members!$B$5:$B$304,MATCH(C952,Members!$A$5:$A$304,0)),"Unknown flat"))</f>
        <v/>
      </c>
      <c r="E952" s="34"/>
      <c r="F952" s="24"/>
      <c r="G952" s="33"/>
      <c r="H952" s="24"/>
    </row>
    <row r="953" customFormat="false" ht="15" hidden="false" customHeight="true" outlineLevel="0" collapsed="false">
      <c r="A953" s="38"/>
      <c r="B953" s="36" t="str">
        <f aca="false">IF(A953="","","R-"&amp;TEXT(ROW()-4,"0000"))</f>
        <v/>
      </c>
      <c r="C953" s="24"/>
      <c r="D953" s="37" t="str">
        <f aca="false">IF(C953="","",IFERROR(INDEX(Members!$B$5:$B$304,MATCH(C953,Members!$A$5:$A$304,0)),"Unknown flat"))</f>
        <v/>
      </c>
      <c r="E953" s="34"/>
      <c r="F953" s="24"/>
      <c r="G953" s="33"/>
      <c r="H953" s="24"/>
    </row>
    <row r="954" customFormat="false" ht="15" hidden="false" customHeight="true" outlineLevel="0" collapsed="false">
      <c r="A954" s="38"/>
      <c r="B954" s="36" t="str">
        <f aca="false">IF(A954="","","R-"&amp;TEXT(ROW()-4,"0000"))</f>
        <v/>
      </c>
      <c r="C954" s="24"/>
      <c r="D954" s="37" t="str">
        <f aca="false">IF(C954="","",IFERROR(INDEX(Members!$B$5:$B$304,MATCH(C954,Members!$A$5:$A$304,0)),"Unknown flat"))</f>
        <v/>
      </c>
      <c r="E954" s="34"/>
      <c r="F954" s="24"/>
      <c r="G954" s="33"/>
      <c r="H954" s="24"/>
    </row>
    <row r="955" customFormat="false" ht="15" hidden="false" customHeight="true" outlineLevel="0" collapsed="false">
      <c r="A955" s="38"/>
      <c r="B955" s="36" t="str">
        <f aca="false">IF(A955="","","R-"&amp;TEXT(ROW()-4,"0000"))</f>
        <v/>
      </c>
      <c r="C955" s="24"/>
      <c r="D955" s="37" t="str">
        <f aca="false">IF(C955="","",IFERROR(INDEX(Members!$B$5:$B$304,MATCH(C955,Members!$A$5:$A$304,0)),"Unknown flat"))</f>
        <v/>
      </c>
      <c r="E955" s="34"/>
      <c r="F955" s="24"/>
      <c r="G955" s="33"/>
      <c r="H955" s="24"/>
    </row>
    <row r="956" customFormat="false" ht="15" hidden="false" customHeight="true" outlineLevel="0" collapsed="false">
      <c r="A956" s="38"/>
      <c r="B956" s="36" t="str">
        <f aca="false">IF(A956="","","R-"&amp;TEXT(ROW()-4,"0000"))</f>
        <v/>
      </c>
      <c r="C956" s="24"/>
      <c r="D956" s="37" t="str">
        <f aca="false">IF(C956="","",IFERROR(INDEX(Members!$B$5:$B$304,MATCH(C956,Members!$A$5:$A$304,0)),"Unknown flat"))</f>
        <v/>
      </c>
      <c r="E956" s="34"/>
      <c r="F956" s="24"/>
      <c r="G956" s="33"/>
      <c r="H956" s="24"/>
    </row>
    <row r="957" customFormat="false" ht="15" hidden="false" customHeight="true" outlineLevel="0" collapsed="false">
      <c r="A957" s="38"/>
      <c r="B957" s="36" t="str">
        <f aca="false">IF(A957="","","R-"&amp;TEXT(ROW()-4,"0000"))</f>
        <v/>
      </c>
      <c r="C957" s="24"/>
      <c r="D957" s="37" t="str">
        <f aca="false">IF(C957="","",IFERROR(INDEX(Members!$B$5:$B$304,MATCH(C957,Members!$A$5:$A$304,0)),"Unknown flat"))</f>
        <v/>
      </c>
      <c r="E957" s="34"/>
      <c r="F957" s="24"/>
      <c r="G957" s="33"/>
      <c r="H957" s="24"/>
    </row>
    <row r="958" customFormat="false" ht="15" hidden="false" customHeight="true" outlineLevel="0" collapsed="false">
      <c r="A958" s="38"/>
      <c r="B958" s="36" t="str">
        <f aca="false">IF(A958="","","R-"&amp;TEXT(ROW()-4,"0000"))</f>
        <v/>
      </c>
      <c r="C958" s="24"/>
      <c r="D958" s="37" t="str">
        <f aca="false">IF(C958="","",IFERROR(INDEX(Members!$B$5:$B$304,MATCH(C958,Members!$A$5:$A$304,0)),"Unknown flat"))</f>
        <v/>
      </c>
      <c r="E958" s="34"/>
      <c r="F958" s="24"/>
      <c r="G958" s="33"/>
      <c r="H958" s="24"/>
    </row>
    <row r="959" customFormat="false" ht="15" hidden="false" customHeight="true" outlineLevel="0" collapsed="false">
      <c r="A959" s="38"/>
      <c r="B959" s="36" t="str">
        <f aca="false">IF(A959="","","R-"&amp;TEXT(ROW()-4,"0000"))</f>
        <v/>
      </c>
      <c r="C959" s="24"/>
      <c r="D959" s="37" t="str">
        <f aca="false">IF(C959="","",IFERROR(INDEX(Members!$B$5:$B$304,MATCH(C959,Members!$A$5:$A$304,0)),"Unknown flat"))</f>
        <v/>
      </c>
      <c r="E959" s="34"/>
      <c r="F959" s="24"/>
      <c r="G959" s="33"/>
      <c r="H959" s="24"/>
    </row>
    <row r="960" customFormat="false" ht="15" hidden="false" customHeight="true" outlineLevel="0" collapsed="false">
      <c r="A960" s="38"/>
      <c r="B960" s="36" t="str">
        <f aca="false">IF(A960="","","R-"&amp;TEXT(ROW()-4,"0000"))</f>
        <v/>
      </c>
      <c r="C960" s="24"/>
      <c r="D960" s="37" t="str">
        <f aca="false">IF(C960="","",IFERROR(INDEX(Members!$B$5:$B$304,MATCH(C960,Members!$A$5:$A$304,0)),"Unknown flat"))</f>
        <v/>
      </c>
      <c r="E960" s="34"/>
      <c r="F960" s="24"/>
      <c r="G960" s="33"/>
      <c r="H960" s="24"/>
    </row>
    <row r="961" customFormat="false" ht="15" hidden="false" customHeight="true" outlineLevel="0" collapsed="false">
      <c r="A961" s="38"/>
      <c r="B961" s="36" t="str">
        <f aca="false">IF(A961="","","R-"&amp;TEXT(ROW()-4,"0000"))</f>
        <v/>
      </c>
      <c r="C961" s="24"/>
      <c r="D961" s="37" t="str">
        <f aca="false">IF(C961="","",IFERROR(INDEX(Members!$B$5:$B$304,MATCH(C961,Members!$A$5:$A$304,0)),"Unknown flat"))</f>
        <v/>
      </c>
      <c r="E961" s="34"/>
      <c r="F961" s="24"/>
      <c r="G961" s="33"/>
      <c r="H961" s="24"/>
    </row>
    <row r="962" customFormat="false" ht="15" hidden="false" customHeight="true" outlineLevel="0" collapsed="false">
      <c r="A962" s="38"/>
      <c r="B962" s="36" t="str">
        <f aca="false">IF(A962="","","R-"&amp;TEXT(ROW()-4,"0000"))</f>
        <v/>
      </c>
      <c r="C962" s="24"/>
      <c r="D962" s="37" t="str">
        <f aca="false">IF(C962="","",IFERROR(INDEX(Members!$B$5:$B$304,MATCH(C962,Members!$A$5:$A$304,0)),"Unknown flat"))</f>
        <v/>
      </c>
      <c r="E962" s="34"/>
      <c r="F962" s="24"/>
      <c r="G962" s="33"/>
      <c r="H962" s="24"/>
    </row>
    <row r="963" customFormat="false" ht="15" hidden="false" customHeight="true" outlineLevel="0" collapsed="false">
      <c r="A963" s="38"/>
      <c r="B963" s="36" t="str">
        <f aca="false">IF(A963="","","R-"&amp;TEXT(ROW()-4,"0000"))</f>
        <v/>
      </c>
      <c r="C963" s="24"/>
      <c r="D963" s="37" t="str">
        <f aca="false">IF(C963="","",IFERROR(INDEX(Members!$B$5:$B$304,MATCH(C963,Members!$A$5:$A$304,0)),"Unknown flat"))</f>
        <v/>
      </c>
      <c r="E963" s="34"/>
      <c r="F963" s="24"/>
      <c r="G963" s="33"/>
      <c r="H963" s="24"/>
    </row>
    <row r="964" customFormat="false" ht="15" hidden="false" customHeight="true" outlineLevel="0" collapsed="false">
      <c r="A964" s="38"/>
      <c r="B964" s="36" t="str">
        <f aca="false">IF(A964="","","R-"&amp;TEXT(ROW()-4,"0000"))</f>
        <v/>
      </c>
      <c r="C964" s="24"/>
      <c r="D964" s="37" t="str">
        <f aca="false">IF(C964="","",IFERROR(INDEX(Members!$B$5:$B$304,MATCH(C964,Members!$A$5:$A$304,0)),"Unknown flat"))</f>
        <v/>
      </c>
      <c r="E964" s="34"/>
      <c r="F964" s="24"/>
      <c r="G964" s="33"/>
      <c r="H964" s="24"/>
    </row>
    <row r="965" customFormat="false" ht="15" hidden="false" customHeight="true" outlineLevel="0" collapsed="false">
      <c r="A965" s="38"/>
      <c r="B965" s="36" t="str">
        <f aca="false">IF(A965="","","R-"&amp;TEXT(ROW()-4,"0000"))</f>
        <v/>
      </c>
      <c r="C965" s="24"/>
      <c r="D965" s="37" t="str">
        <f aca="false">IF(C965="","",IFERROR(INDEX(Members!$B$5:$B$304,MATCH(C965,Members!$A$5:$A$304,0)),"Unknown flat"))</f>
        <v/>
      </c>
      <c r="E965" s="34"/>
      <c r="F965" s="24"/>
      <c r="G965" s="33"/>
      <c r="H965" s="24"/>
    </row>
    <row r="966" customFormat="false" ht="15" hidden="false" customHeight="true" outlineLevel="0" collapsed="false">
      <c r="A966" s="38"/>
      <c r="B966" s="36" t="str">
        <f aca="false">IF(A966="","","R-"&amp;TEXT(ROW()-4,"0000"))</f>
        <v/>
      </c>
      <c r="C966" s="24"/>
      <c r="D966" s="37" t="str">
        <f aca="false">IF(C966="","",IFERROR(INDEX(Members!$B$5:$B$304,MATCH(C966,Members!$A$5:$A$304,0)),"Unknown flat"))</f>
        <v/>
      </c>
      <c r="E966" s="34"/>
      <c r="F966" s="24"/>
      <c r="G966" s="33"/>
      <c r="H966" s="24"/>
    </row>
    <row r="967" customFormat="false" ht="15" hidden="false" customHeight="true" outlineLevel="0" collapsed="false">
      <c r="A967" s="38"/>
      <c r="B967" s="36" t="str">
        <f aca="false">IF(A967="","","R-"&amp;TEXT(ROW()-4,"0000"))</f>
        <v/>
      </c>
      <c r="C967" s="24"/>
      <c r="D967" s="37" t="str">
        <f aca="false">IF(C967="","",IFERROR(INDEX(Members!$B$5:$B$304,MATCH(C967,Members!$A$5:$A$304,0)),"Unknown flat"))</f>
        <v/>
      </c>
      <c r="E967" s="34"/>
      <c r="F967" s="24"/>
      <c r="G967" s="33"/>
      <c r="H967" s="24"/>
    </row>
    <row r="968" customFormat="false" ht="15" hidden="false" customHeight="true" outlineLevel="0" collapsed="false">
      <c r="A968" s="38"/>
      <c r="B968" s="36" t="str">
        <f aca="false">IF(A968="","","R-"&amp;TEXT(ROW()-4,"0000"))</f>
        <v/>
      </c>
      <c r="C968" s="24"/>
      <c r="D968" s="37" t="str">
        <f aca="false">IF(C968="","",IFERROR(INDEX(Members!$B$5:$B$304,MATCH(C968,Members!$A$5:$A$304,0)),"Unknown flat"))</f>
        <v/>
      </c>
      <c r="E968" s="34"/>
      <c r="F968" s="24"/>
      <c r="G968" s="33"/>
      <c r="H968" s="24"/>
    </row>
    <row r="969" customFormat="false" ht="15" hidden="false" customHeight="true" outlineLevel="0" collapsed="false">
      <c r="A969" s="38"/>
      <c r="B969" s="36" t="str">
        <f aca="false">IF(A969="","","R-"&amp;TEXT(ROW()-4,"0000"))</f>
        <v/>
      </c>
      <c r="C969" s="24"/>
      <c r="D969" s="37" t="str">
        <f aca="false">IF(C969="","",IFERROR(INDEX(Members!$B$5:$B$304,MATCH(C969,Members!$A$5:$A$304,0)),"Unknown flat"))</f>
        <v/>
      </c>
      <c r="E969" s="34"/>
      <c r="F969" s="24"/>
      <c r="G969" s="33"/>
      <c r="H969" s="24"/>
    </row>
    <row r="970" customFormat="false" ht="15" hidden="false" customHeight="true" outlineLevel="0" collapsed="false">
      <c r="A970" s="38"/>
      <c r="B970" s="36" t="str">
        <f aca="false">IF(A970="","","R-"&amp;TEXT(ROW()-4,"0000"))</f>
        <v/>
      </c>
      <c r="C970" s="24"/>
      <c r="D970" s="37" t="str">
        <f aca="false">IF(C970="","",IFERROR(INDEX(Members!$B$5:$B$304,MATCH(C970,Members!$A$5:$A$304,0)),"Unknown flat"))</f>
        <v/>
      </c>
      <c r="E970" s="34"/>
      <c r="F970" s="24"/>
      <c r="G970" s="33"/>
      <c r="H970" s="24"/>
    </row>
    <row r="971" customFormat="false" ht="15" hidden="false" customHeight="true" outlineLevel="0" collapsed="false">
      <c r="A971" s="38"/>
      <c r="B971" s="36" t="str">
        <f aca="false">IF(A971="","","R-"&amp;TEXT(ROW()-4,"0000"))</f>
        <v/>
      </c>
      <c r="C971" s="24"/>
      <c r="D971" s="37" t="str">
        <f aca="false">IF(C971="","",IFERROR(INDEX(Members!$B$5:$B$304,MATCH(C971,Members!$A$5:$A$304,0)),"Unknown flat"))</f>
        <v/>
      </c>
      <c r="E971" s="34"/>
      <c r="F971" s="24"/>
      <c r="G971" s="33"/>
      <c r="H971" s="24"/>
    </row>
    <row r="972" customFormat="false" ht="15" hidden="false" customHeight="true" outlineLevel="0" collapsed="false">
      <c r="A972" s="38"/>
      <c r="B972" s="36" t="str">
        <f aca="false">IF(A972="","","R-"&amp;TEXT(ROW()-4,"0000"))</f>
        <v/>
      </c>
      <c r="C972" s="24"/>
      <c r="D972" s="37" t="str">
        <f aca="false">IF(C972="","",IFERROR(INDEX(Members!$B$5:$B$304,MATCH(C972,Members!$A$5:$A$304,0)),"Unknown flat"))</f>
        <v/>
      </c>
      <c r="E972" s="34"/>
      <c r="F972" s="24"/>
      <c r="G972" s="33"/>
      <c r="H972" s="24"/>
    </row>
    <row r="973" customFormat="false" ht="15" hidden="false" customHeight="true" outlineLevel="0" collapsed="false">
      <c r="A973" s="38"/>
      <c r="B973" s="36" t="str">
        <f aca="false">IF(A973="","","R-"&amp;TEXT(ROW()-4,"0000"))</f>
        <v/>
      </c>
      <c r="C973" s="24"/>
      <c r="D973" s="37" t="str">
        <f aca="false">IF(C973="","",IFERROR(INDEX(Members!$B$5:$B$304,MATCH(C973,Members!$A$5:$A$304,0)),"Unknown flat"))</f>
        <v/>
      </c>
      <c r="E973" s="34"/>
      <c r="F973" s="24"/>
      <c r="G973" s="33"/>
      <c r="H973" s="24"/>
    </row>
    <row r="974" customFormat="false" ht="15" hidden="false" customHeight="true" outlineLevel="0" collapsed="false">
      <c r="A974" s="38"/>
      <c r="B974" s="36" t="str">
        <f aca="false">IF(A974="","","R-"&amp;TEXT(ROW()-4,"0000"))</f>
        <v/>
      </c>
      <c r="C974" s="24"/>
      <c r="D974" s="37" t="str">
        <f aca="false">IF(C974="","",IFERROR(INDEX(Members!$B$5:$B$304,MATCH(C974,Members!$A$5:$A$304,0)),"Unknown flat"))</f>
        <v/>
      </c>
      <c r="E974" s="34"/>
      <c r="F974" s="24"/>
      <c r="G974" s="33"/>
      <c r="H974" s="24"/>
    </row>
    <row r="975" customFormat="false" ht="15" hidden="false" customHeight="true" outlineLevel="0" collapsed="false">
      <c r="A975" s="38"/>
      <c r="B975" s="36" t="str">
        <f aca="false">IF(A975="","","R-"&amp;TEXT(ROW()-4,"0000"))</f>
        <v/>
      </c>
      <c r="C975" s="24"/>
      <c r="D975" s="37" t="str">
        <f aca="false">IF(C975="","",IFERROR(INDEX(Members!$B$5:$B$304,MATCH(C975,Members!$A$5:$A$304,0)),"Unknown flat"))</f>
        <v/>
      </c>
      <c r="E975" s="34"/>
      <c r="F975" s="24"/>
      <c r="G975" s="33"/>
      <c r="H975" s="24"/>
    </row>
    <row r="976" customFormat="false" ht="15" hidden="false" customHeight="true" outlineLevel="0" collapsed="false">
      <c r="A976" s="38"/>
      <c r="B976" s="36" t="str">
        <f aca="false">IF(A976="","","R-"&amp;TEXT(ROW()-4,"0000"))</f>
        <v/>
      </c>
      <c r="C976" s="24"/>
      <c r="D976" s="37" t="str">
        <f aca="false">IF(C976="","",IFERROR(INDEX(Members!$B$5:$B$304,MATCH(C976,Members!$A$5:$A$304,0)),"Unknown flat"))</f>
        <v/>
      </c>
      <c r="E976" s="34"/>
      <c r="F976" s="24"/>
      <c r="G976" s="33"/>
      <c r="H976" s="24"/>
    </row>
    <row r="977" customFormat="false" ht="15" hidden="false" customHeight="true" outlineLevel="0" collapsed="false">
      <c r="A977" s="38"/>
      <c r="B977" s="36" t="str">
        <f aca="false">IF(A977="","","R-"&amp;TEXT(ROW()-4,"0000"))</f>
        <v/>
      </c>
      <c r="C977" s="24"/>
      <c r="D977" s="37" t="str">
        <f aca="false">IF(C977="","",IFERROR(INDEX(Members!$B$5:$B$304,MATCH(C977,Members!$A$5:$A$304,0)),"Unknown flat"))</f>
        <v/>
      </c>
      <c r="E977" s="34"/>
      <c r="F977" s="24"/>
      <c r="G977" s="33"/>
      <c r="H977" s="24"/>
    </row>
    <row r="978" customFormat="false" ht="15" hidden="false" customHeight="true" outlineLevel="0" collapsed="false">
      <c r="A978" s="38"/>
      <c r="B978" s="36" t="str">
        <f aca="false">IF(A978="","","R-"&amp;TEXT(ROW()-4,"0000"))</f>
        <v/>
      </c>
      <c r="C978" s="24"/>
      <c r="D978" s="37" t="str">
        <f aca="false">IF(C978="","",IFERROR(INDEX(Members!$B$5:$B$304,MATCH(C978,Members!$A$5:$A$304,0)),"Unknown flat"))</f>
        <v/>
      </c>
      <c r="E978" s="34"/>
      <c r="F978" s="24"/>
      <c r="G978" s="33"/>
      <c r="H978" s="24"/>
    </row>
    <row r="979" customFormat="false" ht="15" hidden="false" customHeight="true" outlineLevel="0" collapsed="false">
      <c r="A979" s="38"/>
      <c r="B979" s="36" t="str">
        <f aca="false">IF(A979="","","R-"&amp;TEXT(ROW()-4,"0000"))</f>
        <v/>
      </c>
      <c r="C979" s="24"/>
      <c r="D979" s="37" t="str">
        <f aca="false">IF(C979="","",IFERROR(INDEX(Members!$B$5:$B$304,MATCH(C979,Members!$A$5:$A$304,0)),"Unknown flat"))</f>
        <v/>
      </c>
      <c r="E979" s="34"/>
      <c r="F979" s="24"/>
      <c r="G979" s="33"/>
      <c r="H979" s="24"/>
    </row>
    <row r="980" customFormat="false" ht="15" hidden="false" customHeight="true" outlineLevel="0" collapsed="false">
      <c r="A980" s="38"/>
      <c r="B980" s="36" t="str">
        <f aca="false">IF(A980="","","R-"&amp;TEXT(ROW()-4,"0000"))</f>
        <v/>
      </c>
      <c r="C980" s="24"/>
      <c r="D980" s="37" t="str">
        <f aca="false">IF(C980="","",IFERROR(INDEX(Members!$B$5:$B$304,MATCH(C980,Members!$A$5:$A$304,0)),"Unknown flat"))</f>
        <v/>
      </c>
      <c r="E980" s="34"/>
      <c r="F980" s="24"/>
      <c r="G980" s="33"/>
      <c r="H980" s="24"/>
    </row>
    <row r="981" customFormat="false" ht="15" hidden="false" customHeight="true" outlineLevel="0" collapsed="false">
      <c r="A981" s="38"/>
      <c r="B981" s="36" t="str">
        <f aca="false">IF(A981="","","R-"&amp;TEXT(ROW()-4,"0000"))</f>
        <v/>
      </c>
      <c r="C981" s="24"/>
      <c r="D981" s="37" t="str">
        <f aca="false">IF(C981="","",IFERROR(INDEX(Members!$B$5:$B$304,MATCH(C981,Members!$A$5:$A$304,0)),"Unknown flat"))</f>
        <v/>
      </c>
      <c r="E981" s="34"/>
      <c r="F981" s="24"/>
      <c r="G981" s="33"/>
      <c r="H981" s="24"/>
    </row>
    <row r="982" customFormat="false" ht="15" hidden="false" customHeight="true" outlineLevel="0" collapsed="false">
      <c r="A982" s="38"/>
      <c r="B982" s="36" t="str">
        <f aca="false">IF(A982="","","R-"&amp;TEXT(ROW()-4,"0000"))</f>
        <v/>
      </c>
      <c r="C982" s="24"/>
      <c r="D982" s="37" t="str">
        <f aca="false">IF(C982="","",IFERROR(INDEX(Members!$B$5:$B$304,MATCH(C982,Members!$A$5:$A$304,0)),"Unknown flat"))</f>
        <v/>
      </c>
      <c r="E982" s="34"/>
      <c r="F982" s="24"/>
      <c r="G982" s="33"/>
      <c r="H982" s="24"/>
    </row>
    <row r="983" customFormat="false" ht="15" hidden="false" customHeight="true" outlineLevel="0" collapsed="false">
      <c r="A983" s="38"/>
      <c r="B983" s="36" t="str">
        <f aca="false">IF(A983="","","R-"&amp;TEXT(ROW()-4,"0000"))</f>
        <v/>
      </c>
      <c r="C983" s="24"/>
      <c r="D983" s="37" t="str">
        <f aca="false">IF(C983="","",IFERROR(INDEX(Members!$B$5:$B$304,MATCH(C983,Members!$A$5:$A$304,0)),"Unknown flat"))</f>
        <v/>
      </c>
      <c r="E983" s="34"/>
      <c r="F983" s="24"/>
      <c r="G983" s="33"/>
      <c r="H983" s="24"/>
    </row>
    <row r="984" customFormat="false" ht="15" hidden="false" customHeight="true" outlineLevel="0" collapsed="false">
      <c r="A984" s="38"/>
      <c r="B984" s="36" t="str">
        <f aca="false">IF(A984="","","R-"&amp;TEXT(ROW()-4,"0000"))</f>
        <v/>
      </c>
      <c r="C984" s="24"/>
      <c r="D984" s="37" t="str">
        <f aca="false">IF(C984="","",IFERROR(INDEX(Members!$B$5:$B$304,MATCH(C984,Members!$A$5:$A$304,0)),"Unknown flat"))</f>
        <v/>
      </c>
      <c r="E984" s="34"/>
      <c r="F984" s="24"/>
      <c r="G984" s="33"/>
      <c r="H984" s="24"/>
    </row>
    <row r="985" customFormat="false" ht="15" hidden="false" customHeight="true" outlineLevel="0" collapsed="false">
      <c r="A985" s="38"/>
      <c r="B985" s="36" t="str">
        <f aca="false">IF(A985="","","R-"&amp;TEXT(ROW()-4,"0000"))</f>
        <v/>
      </c>
      <c r="C985" s="24"/>
      <c r="D985" s="37" t="str">
        <f aca="false">IF(C985="","",IFERROR(INDEX(Members!$B$5:$B$304,MATCH(C985,Members!$A$5:$A$304,0)),"Unknown flat"))</f>
        <v/>
      </c>
      <c r="E985" s="34"/>
      <c r="F985" s="24"/>
      <c r="G985" s="33"/>
      <c r="H985" s="24"/>
    </row>
    <row r="986" customFormat="false" ht="15" hidden="false" customHeight="true" outlineLevel="0" collapsed="false">
      <c r="A986" s="38"/>
      <c r="B986" s="36" t="str">
        <f aca="false">IF(A986="","","R-"&amp;TEXT(ROW()-4,"0000"))</f>
        <v/>
      </c>
      <c r="C986" s="24"/>
      <c r="D986" s="37" t="str">
        <f aca="false">IF(C986="","",IFERROR(INDEX(Members!$B$5:$B$304,MATCH(C986,Members!$A$5:$A$304,0)),"Unknown flat"))</f>
        <v/>
      </c>
      <c r="E986" s="34"/>
      <c r="F986" s="24"/>
      <c r="G986" s="33"/>
      <c r="H986" s="24"/>
    </row>
    <row r="987" customFormat="false" ht="15" hidden="false" customHeight="true" outlineLevel="0" collapsed="false">
      <c r="A987" s="38"/>
      <c r="B987" s="36" t="str">
        <f aca="false">IF(A987="","","R-"&amp;TEXT(ROW()-4,"0000"))</f>
        <v/>
      </c>
      <c r="C987" s="24"/>
      <c r="D987" s="37" t="str">
        <f aca="false">IF(C987="","",IFERROR(INDEX(Members!$B$5:$B$304,MATCH(C987,Members!$A$5:$A$304,0)),"Unknown flat"))</f>
        <v/>
      </c>
      <c r="E987" s="34"/>
      <c r="F987" s="24"/>
      <c r="G987" s="33"/>
      <c r="H987" s="24"/>
    </row>
    <row r="988" customFormat="false" ht="15" hidden="false" customHeight="true" outlineLevel="0" collapsed="false">
      <c r="A988" s="38"/>
      <c r="B988" s="36" t="str">
        <f aca="false">IF(A988="","","R-"&amp;TEXT(ROW()-4,"0000"))</f>
        <v/>
      </c>
      <c r="C988" s="24"/>
      <c r="D988" s="37" t="str">
        <f aca="false">IF(C988="","",IFERROR(INDEX(Members!$B$5:$B$304,MATCH(C988,Members!$A$5:$A$304,0)),"Unknown flat"))</f>
        <v/>
      </c>
      <c r="E988" s="34"/>
      <c r="F988" s="24"/>
      <c r="G988" s="33"/>
      <c r="H988" s="24"/>
    </row>
    <row r="989" customFormat="false" ht="15" hidden="false" customHeight="true" outlineLevel="0" collapsed="false">
      <c r="A989" s="38"/>
      <c r="B989" s="36" t="str">
        <f aca="false">IF(A989="","","R-"&amp;TEXT(ROW()-4,"0000"))</f>
        <v/>
      </c>
      <c r="C989" s="24"/>
      <c r="D989" s="37" t="str">
        <f aca="false">IF(C989="","",IFERROR(INDEX(Members!$B$5:$B$304,MATCH(C989,Members!$A$5:$A$304,0)),"Unknown flat"))</f>
        <v/>
      </c>
      <c r="E989" s="34"/>
      <c r="F989" s="24"/>
      <c r="G989" s="33"/>
      <c r="H989" s="24"/>
    </row>
    <row r="990" customFormat="false" ht="15" hidden="false" customHeight="true" outlineLevel="0" collapsed="false">
      <c r="A990" s="38"/>
      <c r="B990" s="36" t="str">
        <f aca="false">IF(A990="","","R-"&amp;TEXT(ROW()-4,"0000"))</f>
        <v/>
      </c>
      <c r="C990" s="24"/>
      <c r="D990" s="37" t="str">
        <f aca="false">IF(C990="","",IFERROR(INDEX(Members!$B$5:$B$304,MATCH(C990,Members!$A$5:$A$304,0)),"Unknown flat"))</f>
        <v/>
      </c>
      <c r="E990" s="34"/>
      <c r="F990" s="24"/>
      <c r="G990" s="33"/>
      <c r="H990" s="24"/>
    </row>
    <row r="991" customFormat="false" ht="15" hidden="false" customHeight="true" outlineLevel="0" collapsed="false">
      <c r="A991" s="38"/>
      <c r="B991" s="36" t="str">
        <f aca="false">IF(A991="","","R-"&amp;TEXT(ROW()-4,"0000"))</f>
        <v/>
      </c>
      <c r="C991" s="24"/>
      <c r="D991" s="37" t="str">
        <f aca="false">IF(C991="","",IFERROR(INDEX(Members!$B$5:$B$304,MATCH(C991,Members!$A$5:$A$304,0)),"Unknown flat"))</f>
        <v/>
      </c>
      <c r="E991" s="34"/>
      <c r="F991" s="24"/>
      <c r="G991" s="33"/>
      <c r="H991" s="24"/>
    </row>
    <row r="992" customFormat="false" ht="15" hidden="false" customHeight="true" outlineLevel="0" collapsed="false">
      <c r="A992" s="38"/>
      <c r="B992" s="36" t="str">
        <f aca="false">IF(A992="","","R-"&amp;TEXT(ROW()-4,"0000"))</f>
        <v/>
      </c>
      <c r="C992" s="24"/>
      <c r="D992" s="37" t="str">
        <f aca="false">IF(C992="","",IFERROR(INDEX(Members!$B$5:$B$304,MATCH(C992,Members!$A$5:$A$304,0)),"Unknown flat"))</f>
        <v/>
      </c>
      <c r="E992" s="34"/>
      <c r="F992" s="24"/>
      <c r="G992" s="33"/>
      <c r="H992" s="24"/>
    </row>
    <row r="993" customFormat="false" ht="15" hidden="false" customHeight="true" outlineLevel="0" collapsed="false">
      <c r="A993" s="38"/>
      <c r="B993" s="36" t="str">
        <f aca="false">IF(A993="","","R-"&amp;TEXT(ROW()-4,"0000"))</f>
        <v/>
      </c>
      <c r="C993" s="24"/>
      <c r="D993" s="37" t="str">
        <f aca="false">IF(C993="","",IFERROR(INDEX(Members!$B$5:$B$304,MATCH(C993,Members!$A$5:$A$304,0)),"Unknown flat"))</f>
        <v/>
      </c>
      <c r="E993" s="34"/>
      <c r="F993" s="24"/>
      <c r="G993" s="33"/>
      <c r="H993" s="24"/>
    </row>
    <row r="994" customFormat="false" ht="15" hidden="false" customHeight="true" outlineLevel="0" collapsed="false">
      <c r="A994" s="38"/>
      <c r="B994" s="36" t="str">
        <f aca="false">IF(A994="","","R-"&amp;TEXT(ROW()-4,"0000"))</f>
        <v/>
      </c>
      <c r="C994" s="24"/>
      <c r="D994" s="37" t="str">
        <f aca="false">IF(C994="","",IFERROR(INDEX(Members!$B$5:$B$304,MATCH(C994,Members!$A$5:$A$304,0)),"Unknown flat"))</f>
        <v/>
      </c>
      <c r="E994" s="34"/>
      <c r="F994" s="24"/>
      <c r="G994" s="33"/>
      <c r="H994" s="24"/>
    </row>
    <row r="995" customFormat="false" ht="15" hidden="false" customHeight="true" outlineLevel="0" collapsed="false">
      <c r="A995" s="38"/>
      <c r="B995" s="36" t="str">
        <f aca="false">IF(A995="","","R-"&amp;TEXT(ROW()-4,"0000"))</f>
        <v/>
      </c>
      <c r="C995" s="24"/>
      <c r="D995" s="37" t="str">
        <f aca="false">IF(C995="","",IFERROR(INDEX(Members!$B$5:$B$304,MATCH(C995,Members!$A$5:$A$304,0)),"Unknown flat"))</f>
        <v/>
      </c>
      <c r="E995" s="34"/>
      <c r="F995" s="24"/>
      <c r="G995" s="33"/>
      <c r="H995" s="24"/>
    </row>
    <row r="996" customFormat="false" ht="15" hidden="false" customHeight="true" outlineLevel="0" collapsed="false">
      <c r="A996" s="38"/>
      <c r="B996" s="36" t="str">
        <f aca="false">IF(A996="","","R-"&amp;TEXT(ROW()-4,"0000"))</f>
        <v/>
      </c>
      <c r="C996" s="24"/>
      <c r="D996" s="37" t="str">
        <f aca="false">IF(C996="","",IFERROR(INDEX(Members!$B$5:$B$304,MATCH(C996,Members!$A$5:$A$304,0)),"Unknown flat"))</f>
        <v/>
      </c>
      <c r="E996" s="34"/>
      <c r="F996" s="24"/>
      <c r="G996" s="33"/>
      <c r="H996" s="24"/>
    </row>
    <row r="997" customFormat="false" ht="15" hidden="false" customHeight="true" outlineLevel="0" collapsed="false">
      <c r="A997" s="38"/>
      <c r="B997" s="36" t="str">
        <f aca="false">IF(A997="","","R-"&amp;TEXT(ROW()-4,"0000"))</f>
        <v/>
      </c>
      <c r="C997" s="24"/>
      <c r="D997" s="37" t="str">
        <f aca="false">IF(C997="","",IFERROR(INDEX(Members!$B$5:$B$304,MATCH(C997,Members!$A$5:$A$304,0)),"Unknown flat"))</f>
        <v/>
      </c>
      <c r="E997" s="34"/>
      <c r="F997" s="24"/>
      <c r="G997" s="33"/>
      <c r="H997" s="24"/>
    </row>
    <row r="998" customFormat="false" ht="15" hidden="false" customHeight="true" outlineLevel="0" collapsed="false">
      <c r="A998" s="38"/>
      <c r="B998" s="36" t="str">
        <f aca="false">IF(A998="","","R-"&amp;TEXT(ROW()-4,"0000"))</f>
        <v/>
      </c>
      <c r="C998" s="24"/>
      <c r="D998" s="37" t="str">
        <f aca="false">IF(C998="","",IFERROR(INDEX(Members!$B$5:$B$304,MATCH(C998,Members!$A$5:$A$304,0)),"Unknown flat"))</f>
        <v/>
      </c>
      <c r="E998" s="34"/>
      <c r="F998" s="24"/>
      <c r="G998" s="33"/>
      <c r="H998" s="24"/>
    </row>
    <row r="999" customFormat="false" ht="15" hidden="false" customHeight="true" outlineLevel="0" collapsed="false">
      <c r="A999" s="38"/>
      <c r="B999" s="36" t="str">
        <f aca="false">IF(A999="","","R-"&amp;TEXT(ROW()-4,"0000"))</f>
        <v/>
      </c>
      <c r="C999" s="24"/>
      <c r="D999" s="37" t="str">
        <f aca="false">IF(C999="","",IFERROR(INDEX(Members!$B$5:$B$304,MATCH(C999,Members!$A$5:$A$304,0)),"Unknown flat"))</f>
        <v/>
      </c>
      <c r="E999" s="34"/>
      <c r="F999" s="24"/>
      <c r="G999" s="33"/>
      <c r="H999" s="24"/>
    </row>
    <row r="1000" customFormat="false" ht="15" hidden="false" customHeight="true" outlineLevel="0" collapsed="false">
      <c r="A1000" s="38"/>
      <c r="B1000" s="36" t="str">
        <f aca="false">IF(A1000="","","R-"&amp;TEXT(ROW()-4,"0000"))</f>
        <v/>
      </c>
      <c r="C1000" s="24"/>
      <c r="D1000" s="37" t="str">
        <f aca="false">IF(C1000="","",IFERROR(INDEX(Members!$B$5:$B$304,MATCH(C1000,Members!$A$5:$A$304,0)),"Unknown flat"))</f>
        <v/>
      </c>
      <c r="E1000" s="34"/>
      <c r="F1000" s="24"/>
      <c r="G1000" s="33"/>
      <c r="H1000" s="24"/>
    </row>
    <row r="1001" customFormat="false" ht="15" hidden="false" customHeight="true" outlineLevel="0" collapsed="false">
      <c r="A1001" s="38"/>
      <c r="B1001" s="36" t="str">
        <f aca="false">IF(A1001="","","R-"&amp;TEXT(ROW()-4,"0000"))</f>
        <v/>
      </c>
      <c r="C1001" s="24"/>
      <c r="D1001" s="37" t="str">
        <f aca="false">IF(C1001="","",IFERROR(INDEX(Members!$B$5:$B$304,MATCH(C1001,Members!$A$5:$A$304,0)),"Unknown flat"))</f>
        <v/>
      </c>
      <c r="E1001" s="34"/>
      <c r="F1001" s="24"/>
      <c r="G1001" s="33"/>
      <c r="H1001" s="24"/>
    </row>
    <row r="1002" customFormat="false" ht="15" hidden="false" customHeight="true" outlineLevel="0" collapsed="false">
      <c r="A1002" s="38"/>
      <c r="B1002" s="36" t="str">
        <f aca="false">IF(A1002="","","R-"&amp;TEXT(ROW()-4,"0000"))</f>
        <v/>
      </c>
      <c r="C1002" s="24"/>
      <c r="D1002" s="37" t="str">
        <f aca="false">IF(C1002="","",IFERROR(INDEX(Members!$B$5:$B$304,MATCH(C1002,Members!$A$5:$A$304,0)),"Unknown flat"))</f>
        <v/>
      </c>
      <c r="E1002" s="34"/>
      <c r="F1002" s="24"/>
      <c r="G1002" s="33"/>
      <c r="H1002" s="24"/>
    </row>
    <row r="1003" customFormat="false" ht="15" hidden="false" customHeight="true" outlineLevel="0" collapsed="false">
      <c r="A1003" s="38"/>
      <c r="B1003" s="36" t="str">
        <f aca="false">IF(A1003="","","R-"&amp;TEXT(ROW()-4,"0000"))</f>
        <v/>
      </c>
      <c r="C1003" s="24"/>
      <c r="D1003" s="37" t="str">
        <f aca="false">IF(C1003="","",IFERROR(INDEX(Members!$B$5:$B$304,MATCH(C1003,Members!$A$5:$A$304,0)),"Unknown flat"))</f>
        <v/>
      </c>
      <c r="E1003" s="34"/>
      <c r="F1003" s="24"/>
      <c r="G1003" s="33"/>
      <c r="H1003" s="24"/>
    </row>
    <row r="1004" customFormat="false" ht="15" hidden="false" customHeight="true" outlineLevel="0" collapsed="false">
      <c r="A1004" s="38"/>
      <c r="B1004" s="36" t="str">
        <f aca="false">IF(A1004="","","R-"&amp;TEXT(ROW()-4,"0000"))</f>
        <v/>
      </c>
      <c r="C1004" s="24"/>
      <c r="D1004" s="37" t="str">
        <f aca="false">IF(C1004="","",IFERROR(INDEX(Members!$B$5:$B$304,MATCH(C1004,Members!$A$5:$A$304,0)),"Unknown flat"))</f>
        <v/>
      </c>
      <c r="E1004" s="34"/>
      <c r="F1004" s="24"/>
      <c r="G1004" s="33"/>
      <c r="H1004" s="24"/>
    </row>
    <row r="1005" customFormat="false" ht="15" hidden="false" customHeight="true" outlineLevel="0" collapsed="false">
      <c r="A1005" s="38"/>
      <c r="B1005" s="36" t="str">
        <f aca="false">IF(A1005="","","R-"&amp;TEXT(ROW()-4,"0000"))</f>
        <v/>
      </c>
      <c r="C1005" s="24"/>
      <c r="D1005" s="37" t="str">
        <f aca="false">IF(C1005="","",IFERROR(INDEX(Members!$B$5:$B$304,MATCH(C1005,Members!$A$5:$A$304,0)),"Unknown flat"))</f>
        <v/>
      </c>
      <c r="E1005" s="34"/>
      <c r="F1005" s="24"/>
      <c r="G1005" s="33"/>
      <c r="H1005" s="24"/>
    </row>
    <row r="1006" customFormat="false" ht="15" hidden="false" customHeight="true" outlineLevel="0" collapsed="false">
      <c r="A1006" s="38"/>
      <c r="B1006" s="36" t="str">
        <f aca="false">IF(A1006="","","R-"&amp;TEXT(ROW()-4,"0000"))</f>
        <v/>
      </c>
      <c r="C1006" s="24"/>
      <c r="D1006" s="37" t="str">
        <f aca="false">IF(C1006="","",IFERROR(INDEX(Members!$B$5:$B$304,MATCH(C1006,Members!$A$5:$A$304,0)),"Unknown flat"))</f>
        <v/>
      </c>
      <c r="E1006" s="34"/>
      <c r="F1006" s="24"/>
      <c r="G1006" s="33"/>
      <c r="H1006" s="24"/>
    </row>
    <row r="1007" customFormat="false" ht="15" hidden="false" customHeight="true" outlineLevel="0" collapsed="false">
      <c r="A1007" s="38"/>
      <c r="B1007" s="36" t="str">
        <f aca="false">IF(A1007="","","R-"&amp;TEXT(ROW()-4,"0000"))</f>
        <v/>
      </c>
      <c r="C1007" s="24"/>
      <c r="D1007" s="37" t="str">
        <f aca="false">IF(C1007="","",IFERROR(INDEX(Members!$B$5:$B$304,MATCH(C1007,Members!$A$5:$A$304,0)),"Unknown flat"))</f>
        <v/>
      </c>
      <c r="E1007" s="34"/>
      <c r="F1007" s="24"/>
      <c r="G1007" s="33"/>
      <c r="H1007" s="24"/>
    </row>
    <row r="1008" customFormat="false" ht="15" hidden="false" customHeight="true" outlineLevel="0" collapsed="false">
      <c r="A1008" s="38"/>
      <c r="B1008" s="36" t="str">
        <f aca="false">IF(A1008="","","R-"&amp;TEXT(ROW()-4,"0000"))</f>
        <v/>
      </c>
      <c r="C1008" s="24"/>
      <c r="D1008" s="37" t="str">
        <f aca="false">IF(C1008="","",IFERROR(INDEX(Members!$B$5:$B$304,MATCH(C1008,Members!$A$5:$A$304,0)),"Unknown flat"))</f>
        <v/>
      </c>
      <c r="E1008" s="34"/>
      <c r="F1008" s="24"/>
      <c r="G1008" s="33"/>
      <c r="H1008" s="24"/>
    </row>
    <row r="1009" customFormat="false" ht="15" hidden="false" customHeight="true" outlineLevel="0" collapsed="false">
      <c r="A1009" s="38"/>
      <c r="B1009" s="36" t="str">
        <f aca="false">IF(A1009="","","R-"&amp;TEXT(ROW()-4,"0000"))</f>
        <v/>
      </c>
      <c r="C1009" s="24"/>
      <c r="D1009" s="37" t="str">
        <f aca="false">IF(C1009="","",IFERROR(INDEX(Members!$B$5:$B$304,MATCH(C1009,Members!$A$5:$A$304,0)),"Unknown flat"))</f>
        <v/>
      </c>
      <c r="E1009" s="34"/>
      <c r="F1009" s="24"/>
      <c r="G1009" s="33"/>
      <c r="H1009" s="24"/>
    </row>
    <row r="1010" customFormat="false" ht="15" hidden="false" customHeight="true" outlineLevel="0" collapsed="false">
      <c r="A1010" s="38"/>
      <c r="B1010" s="36" t="str">
        <f aca="false">IF(A1010="","","R-"&amp;TEXT(ROW()-4,"0000"))</f>
        <v/>
      </c>
      <c r="C1010" s="24"/>
      <c r="D1010" s="37" t="str">
        <f aca="false">IF(C1010="","",IFERROR(INDEX(Members!$B$5:$B$304,MATCH(C1010,Members!$A$5:$A$304,0)),"Unknown flat"))</f>
        <v/>
      </c>
      <c r="E1010" s="34"/>
      <c r="F1010" s="24"/>
      <c r="G1010" s="33"/>
      <c r="H1010" s="24"/>
    </row>
    <row r="1011" customFormat="false" ht="15" hidden="false" customHeight="true" outlineLevel="0" collapsed="false">
      <c r="A1011" s="38"/>
      <c r="B1011" s="36" t="str">
        <f aca="false">IF(A1011="","","R-"&amp;TEXT(ROW()-4,"0000"))</f>
        <v/>
      </c>
      <c r="C1011" s="24"/>
      <c r="D1011" s="37" t="str">
        <f aca="false">IF(C1011="","",IFERROR(INDEX(Members!$B$5:$B$304,MATCH(C1011,Members!$A$5:$A$304,0)),"Unknown flat"))</f>
        <v/>
      </c>
      <c r="E1011" s="34"/>
      <c r="F1011" s="24"/>
      <c r="G1011" s="33"/>
      <c r="H1011" s="24"/>
    </row>
    <row r="1012" customFormat="false" ht="15" hidden="false" customHeight="true" outlineLevel="0" collapsed="false">
      <c r="A1012" s="38"/>
      <c r="B1012" s="36" t="str">
        <f aca="false">IF(A1012="","","R-"&amp;TEXT(ROW()-4,"0000"))</f>
        <v/>
      </c>
      <c r="C1012" s="24"/>
      <c r="D1012" s="37" t="str">
        <f aca="false">IF(C1012="","",IFERROR(INDEX(Members!$B$5:$B$304,MATCH(C1012,Members!$A$5:$A$304,0)),"Unknown flat"))</f>
        <v/>
      </c>
      <c r="E1012" s="34"/>
      <c r="F1012" s="24"/>
      <c r="G1012" s="33"/>
      <c r="H1012" s="24"/>
    </row>
    <row r="1013" customFormat="false" ht="15" hidden="false" customHeight="true" outlineLevel="0" collapsed="false">
      <c r="A1013" s="38"/>
      <c r="B1013" s="36" t="str">
        <f aca="false">IF(A1013="","","R-"&amp;TEXT(ROW()-4,"0000"))</f>
        <v/>
      </c>
      <c r="C1013" s="24"/>
      <c r="D1013" s="37" t="str">
        <f aca="false">IF(C1013="","",IFERROR(INDEX(Members!$B$5:$B$304,MATCH(C1013,Members!$A$5:$A$304,0)),"Unknown flat"))</f>
        <v/>
      </c>
      <c r="E1013" s="34"/>
      <c r="F1013" s="24"/>
      <c r="G1013" s="33"/>
      <c r="H1013" s="24"/>
    </row>
    <row r="1014" customFormat="false" ht="15" hidden="false" customHeight="true" outlineLevel="0" collapsed="false">
      <c r="A1014" s="38"/>
      <c r="B1014" s="36" t="str">
        <f aca="false">IF(A1014="","","R-"&amp;TEXT(ROW()-4,"0000"))</f>
        <v/>
      </c>
      <c r="C1014" s="24"/>
      <c r="D1014" s="37" t="str">
        <f aca="false">IF(C1014="","",IFERROR(INDEX(Members!$B$5:$B$304,MATCH(C1014,Members!$A$5:$A$304,0)),"Unknown flat"))</f>
        <v/>
      </c>
      <c r="E1014" s="34"/>
      <c r="F1014" s="24"/>
      <c r="G1014" s="33"/>
      <c r="H1014" s="24"/>
    </row>
    <row r="1015" customFormat="false" ht="15" hidden="false" customHeight="true" outlineLevel="0" collapsed="false">
      <c r="A1015" s="38"/>
      <c r="B1015" s="36" t="str">
        <f aca="false">IF(A1015="","","R-"&amp;TEXT(ROW()-4,"0000"))</f>
        <v/>
      </c>
      <c r="C1015" s="24"/>
      <c r="D1015" s="37" t="str">
        <f aca="false">IF(C1015="","",IFERROR(INDEX(Members!$B$5:$B$304,MATCH(C1015,Members!$A$5:$A$304,0)),"Unknown flat"))</f>
        <v/>
      </c>
      <c r="E1015" s="34"/>
      <c r="F1015" s="24"/>
      <c r="G1015" s="33"/>
      <c r="H1015" s="24"/>
    </row>
    <row r="1016" customFormat="false" ht="15" hidden="false" customHeight="true" outlineLevel="0" collapsed="false">
      <c r="A1016" s="38"/>
      <c r="B1016" s="36" t="str">
        <f aca="false">IF(A1016="","","R-"&amp;TEXT(ROW()-4,"0000"))</f>
        <v/>
      </c>
      <c r="C1016" s="24"/>
      <c r="D1016" s="37" t="str">
        <f aca="false">IF(C1016="","",IFERROR(INDEX(Members!$B$5:$B$304,MATCH(C1016,Members!$A$5:$A$304,0)),"Unknown flat"))</f>
        <v/>
      </c>
      <c r="E1016" s="34"/>
      <c r="F1016" s="24"/>
      <c r="G1016" s="33"/>
      <c r="H1016" s="24"/>
    </row>
    <row r="1017" customFormat="false" ht="15" hidden="false" customHeight="true" outlineLevel="0" collapsed="false">
      <c r="A1017" s="38"/>
      <c r="B1017" s="36" t="str">
        <f aca="false">IF(A1017="","","R-"&amp;TEXT(ROW()-4,"0000"))</f>
        <v/>
      </c>
      <c r="C1017" s="24"/>
      <c r="D1017" s="37" t="str">
        <f aca="false">IF(C1017="","",IFERROR(INDEX(Members!$B$5:$B$304,MATCH(C1017,Members!$A$5:$A$304,0)),"Unknown flat"))</f>
        <v/>
      </c>
      <c r="E1017" s="34"/>
      <c r="F1017" s="24"/>
      <c r="G1017" s="33"/>
      <c r="H1017" s="24"/>
    </row>
    <row r="1018" customFormat="false" ht="15" hidden="false" customHeight="true" outlineLevel="0" collapsed="false">
      <c r="A1018" s="38"/>
      <c r="B1018" s="36" t="str">
        <f aca="false">IF(A1018="","","R-"&amp;TEXT(ROW()-4,"0000"))</f>
        <v/>
      </c>
      <c r="C1018" s="24"/>
      <c r="D1018" s="37" t="str">
        <f aca="false">IF(C1018="","",IFERROR(INDEX(Members!$B$5:$B$304,MATCH(C1018,Members!$A$5:$A$304,0)),"Unknown flat"))</f>
        <v/>
      </c>
      <c r="E1018" s="34"/>
      <c r="F1018" s="24"/>
      <c r="G1018" s="33"/>
      <c r="H1018" s="24"/>
    </row>
    <row r="1019" customFormat="false" ht="15" hidden="false" customHeight="true" outlineLevel="0" collapsed="false">
      <c r="A1019" s="38"/>
      <c r="B1019" s="36" t="str">
        <f aca="false">IF(A1019="","","R-"&amp;TEXT(ROW()-4,"0000"))</f>
        <v/>
      </c>
      <c r="C1019" s="24"/>
      <c r="D1019" s="37" t="str">
        <f aca="false">IF(C1019="","",IFERROR(INDEX(Members!$B$5:$B$304,MATCH(C1019,Members!$A$5:$A$304,0)),"Unknown flat"))</f>
        <v/>
      </c>
      <c r="E1019" s="34"/>
      <c r="F1019" s="24"/>
      <c r="G1019" s="33"/>
      <c r="H1019" s="24"/>
    </row>
    <row r="1020" customFormat="false" ht="15" hidden="false" customHeight="true" outlineLevel="0" collapsed="false">
      <c r="A1020" s="38"/>
      <c r="B1020" s="36" t="str">
        <f aca="false">IF(A1020="","","R-"&amp;TEXT(ROW()-4,"0000"))</f>
        <v/>
      </c>
      <c r="C1020" s="24"/>
      <c r="D1020" s="37" t="str">
        <f aca="false">IF(C1020="","",IFERROR(INDEX(Members!$B$5:$B$304,MATCH(C1020,Members!$A$5:$A$304,0)),"Unknown flat"))</f>
        <v/>
      </c>
      <c r="E1020" s="34"/>
      <c r="F1020" s="24"/>
      <c r="G1020" s="33"/>
      <c r="H1020" s="24"/>
    </row>
    <row r="1021" customFormat="false" ht="15" hidden="false" customHeight="true" outlineLevel="0" collapsed="false">
      <c r="A1021" s="38"/>
      <c r="B1021" s="36" t="str">
        <f aca="false">IF(A1021="","","R-"&amp;TEXT(ROW()-4,"0000"))</f>
        <v/>
      </c>
      <c r="C1021" s="24"/>
      <c r="D1021" s="37" t="str">
        <f aca="false">IF(C1021="","",IFERROR(INDEX(Members!$B$5:$B$304,MATCH(C1021,Members!$A$5:$A$304,0)),"Unknown flat"))</f>
        <v/>
      </c>
      <c r="E1021" s="34"/>
      <c r="F1021" s="24"/>
      <c r="G1021" s="33"/>
      <c r="H1021" s="24"/>
    </row>
    <row r="1022" customFormat="false" ht="15" hidden="false" customHeight="true" outlineLevel="0" collapsed="false">
      <c r="A1022" s="38"/>
      <c r="B1022" s="36" t="str">
        <f aca="false">IF(A1022="","","R-"&amp;TEXT(ROW()-4,"0000"))</f>
        <v/>
      </c>
      <c r="C1022" s="24"/>
      <c r="D1022" s="37" t="str">
        <f aca="false">IF(C1022="","",IFERROR(INDEX(Members!$B$5:$B$304,MATCH(C1022,Members!$A$5:$A$304,0)),"Unknown flat"))</f>
        <v/>
      </c>
      <c r="E1022" s="34"/>
      <c r="F1022" s="24"/>
      <c r="G1022" s="33"/>
      <c r="H1022" s="24"/>
    </row>
    <row r="1023" customFormat="false" ht="15" hidden="false" customHeight="true" outlineLevel="0" collapsed="false">
      <c r="A1023" s="38"/>
      <c r="B1023" s="36" t="str">
        <f aca="false">IF(A1023="","","R-"&amp;TEXT(ROW()-4,"0000"))</f>
        <v/>
      </c>
      <c r="C1023" s="24"/>
      <c r="D1023" s="37" t="str">
        <f aca="false">IF(C1023="","",IFERROR(INDEX(Members!$B$5:$B$304,MATCH(C1023,Members!$A$5:$A$304,0)),"Unknown flat"))</f>
        <v/>
      </c>
      <c r="E1023" s="34"/>
      <c r="F1023" s="24"/>
      <c r="G1023" s="33"/>
      <c r="H1023" s="24"/>
    </row>
    <row r="1024" customFormat="false" ht="15" hidden="false" customHeight="true" outlineLevel="0" collapsed="false">
      <c r="A1024" s="38"/>
      <c r="B1024" s="36" t="str">
        <f aca="false">IF(A1024="","","R-"&amp;TEXT(ROW()-4,"0000"))</f>
        <v/>
      </c>
      <c r="C1024" s="24"/>
      <c r="D1024" s="37" t="str">
        <f aca="false">IF(C1024="","",IFERROR(INDEX(Members!$B$5:$B$304,MATCH(C1024,Members!$A$5:$A$304,0)),"Unknown flat"))</f>
        <v/>
      </c>
      <c r="E1024" s="34"/>
      <c r="F1024" s="24"/>
      <c r="G1024" s="33"/>
      <c r="H1024" s="24"/>
    </row>
    <row r="1025" customFormat="false" ht="15" hidden="false" customHeight="true" outlineLevel="0" collapsed="false">
      <c r="A1025" s="38"/>
      <c r="B1025" s="36" t="str">
        <f aca="false">IF(A1025="","","R-"&amp;TEXT(ROW()-4,"0000"))</f>
        <v/>
      </c>
      <c r="C1025" s="24"/>
      <c r="D1025" s="37" t="str">
        <f aca="false">IF(C1025="","",IFERROR(INDEX(Members!$B$5:$B$304,MATCH(C1025,Members!$A$5:$A$304,0)),"Unknown flat"))</f>
        <v/>
      </c>
      <c r="E1025" s="34"/>
      <c r="F1025" s="24"/>
      <c r="G1025" s="33"/>
      <c r="H1025" s="24"/>
    </row>
    <row r="1026" customFormat="false" ht="15" hidden="false" customHeight="true" outlineLevel="0" collapsed="false">
      <c r="A1026" s="38"/>
      <c r="B1026" s="36" t="str">
        <f aca="false">IF(A1026="","","R-"&amp;TEXT(ROW()-4,"0000"))</f>
        <v/>
      </c>
      <c r="C1026" s="24"/>
      <c r="D1026" s="37" t="str">
        <f aca="false">IF(C1026="","",IFERROR(INDEX(Members!$B$5:$B$304,MATCH(C1026,Members!$A$5:$A$304,0)),"Unknown flat"))</f>
        <v/>
      </c>
      <c r="E1026" s="34"/>
      <c r="F1026" s="24"/>
      <c r="G1026" s="33"/>
      <c r="H1026" s="24"/>
    </row>
    <row r="1027" customFormat="false" ht="15" hidden="false" customHeight="true" outlineLevel="0" collapsed="false">
      <c r="A1027" s="38"/>
      <c r="B1027" s="36" t="str">
        <f aca="false">IF(A1027="","","R-"&amp;TEXT(ROW()-4,"0000"))</f>
        <v/>
      </c>
      <c r="C1027" s="24"/>
      <c r="D1027" s="37" t="str">
        <f aca="false">IF(C1027="","",IFERROR(INDEX(Members!$B$5:$B$304,MATCH(C1027,Members!$A$5:$A$304,0)),"Unknown flat"))</f>
        <v/>
      </c>
      <c r="E1027" s="34"/>
      <c r="F1027" s="24"/>
      <c r="G1027" s="33"/>
      <c r="H1027" s="24"/>
    </row>
    <row r="1028" customFormat="false" ht="15" hidden="false" customHeight="true" outlineLevel="0" collapsed="false">
      <c r="A1028" s="38"/>
      <c r="B1028" s="36" t="str">
        <f aca="false">IF(A1028="","","R-"&amp;TEXT(ROW()-4,"0000"))</f>
        <v/>
      </c>
      <c r="C1028" s="24"/>
      <c r="D1028" s="37" t="str">
        <f aca="false">IF(C1028="","",IFERROR(INDEX(Members!$B$5:$B$304,MATCH(C1028,Members!$A$5:$A$304,0)),"Unknown flat"))</f>
        <v/>
      </c>
      <c r="E1028" s="34"/>
      <c r="F1028" s="24"/>
      <c r="G1028" s="33"/>
      <c r="H1028" s="24"/>
    </row>
    <row r="1029" customFormat="false" ht="15" hidden="false" customHeight="true" outlineLevel="0" collapsed="false">
      <c r="A1029" s="38"/>
      <c r="B1029" s="36" t="str">
        <f aca="false">IF(A1029="","","R-"&amp;TEXT(ROW()-4,"0000"))</f>
        <v/>
      </c>
      <c r="C1029" s="24"/>
      <c r="D1029" s="37" t="str">
        <f aca="false">IF(C1029="","",IFERROR(INDEX(Members!$B$5:$B$304,MATCH(C1029,Members!$A$5:$A$304,0)),"Unknown flat"))</f>
        <v/>
      </c>
      <c r="E1029" s="34"/>
      <c r="F1029" s="24"/>
      <c r="G1029" s="33"/>
      <c r="H1029" s="24"/>
    </row>
    <row r="1030" customFormat="false" ht="15" hidden="false" customHeight="true" outlineLevel="0" collapsed="false">
      <c r="A1030" s="38"/>
      <c r="B1030" s="36" t="str">
        <f aca="false">IF(A1030="","","R-"&amp;TEXT(ROW()-4,"0000"))</f>
        <v/>
      </c>
      <c r="C1030" s="24"/>
      <c r="D1030" s="37" t="str">
        <f aca="false">IF(C1030="","",IFERROR(INDEX(Members!$B$5:$B$304,MATCH(C1030,Members!$A$5:$A$304,0)),"Unknown flat"))</f>
        <v/>
      </c>
      <c r="E1030" s="34"/>
      <c r="F1030" s="24"/>
      <c r="G1030" s="33"/>
      <c r="H1030" s="24"/>
    </row>
    <row r="1031" customFormat="false" ht="15" hidden="false" customHeight="true" outlineLevel="0" collapsed="false">
      <c r="A1031" s="38"/>
      <c r="B1031" s="36" t="str">
        <f aca="false">IF(A1031="","","R-"&amp;TEXT(ROW()-4,"0000"))</f>
        <v/>
      </c>
      <c r="C1031" s="24"/>
      <c r="D1031" s="37" t="str">
        <f aca="false">IF(C1031="","",IFERROR(INDEX(Members!$B$5:$B$304,MATCH(C1031,Members!$A$5:$A$304,0)),"Unknown flat"))</f>
        <v/>
      </c>
      <c r="E1031" s="34"/>
      <c r="F1031" s="24"/>
      <c r="G1031" s="33"/>
      <c r="H1031" s="24"/>
    </row>
    <row r="1032" customFormat="false" ht="15" hidden="false" customHeight="true" outlineLevel="0" collapsed="false">
      <c r="A1032" s="38"/>
      <c r="B1032" s="36" t="str">
        <f aca="false">IF(A1032="","","R-"&amp;TEXT(ROW()-4,"0000"))</f>
        <v/>
      </c>
      <c r="C1032" s="24"/>
      <c r="D1032" s="37" t="str">
        <f aca="false">IF(C1032="","",IFERROR(INDEX(Members!$B$5:$B$304,MATCH(C1032,Members!$A$5:$A$304,0)),"Unknown flat"))</f>
        <v/>
      </c>
      <c r="E1032" s="34"/>
      <c r="F1032" s="24"/>
      <c r="G1032" s="33"/>
      <c r="H1032" s="24"/>
    </row>
    <row r="1033" customFormat="false" ht="15" hidden="false" customHeight="true" outlineLevel="0" collapsed="false">
      <c r="A1033" s="38"/>
      <c r="B1033" s="36" t="str">
        <f aca="false">IF(A1033="","","R-"&amp;TEXT(ROW()-4,"0000"))</f>
        <v/>
      </c>
      <c r="C1033" s="24"/>
      <c r="D1033" s="37" t="str">
        <f aca="false">IF(C1033="","",IFERROR(INDEX(Members!$B$5:$B$304,MATCH(C1033,Members!$A$5:$A$304,0)),"Unknown flat"))</f>
        <v/>
      </c>
      <c r="E1033" s="34"/>
      <c r="F1033" s="24"/>
      <c r="G1033" s="33"/>
      <c r="H1033" s="24"/>
    </row>
    <row r="1034" customFormat="false" ht="15" hidden="false" customHeight="true" outlineLevel="0" collapsed="false">
      <c r="A1034" s="38"/>
      <c r="B1034" s="36" t="str">
        <f aca="false">IF(A1034="","","R-"&amp;TEXT(ROW()-4,"0000"))</f>
        <v/>
      </c>
      <c r="C1034" s="24"/>
      <c r="D1034" s="37" t="str">
        <f aca="false">IF(C1034="","",IFERROR(INDEX(Members!$B$5:$B$304,MATCH(C1034,Members!$A$5:$A$304,0)),"Unknown flat"))</f>
        <v/>
      </c>
      <c r="E1034" s="34"/>
      <c r="F1034" s="24"/>
      <c r="G1034" s="33"/>
      <c r="H1034" s="24"/>
    </row>
    <row r="1035" customFormat="false" ht="15" hidden="false" customHeight="true" outlineLevel="0" collapsed="false">
      <c r="A1035" s="38"/>
      <c r="B1035" s="36" t="str">
        <f aca="false">IF(A1035="","","R-"&amp;TEXT(ROW()-4,"0000"))</f>
        <v/>
      </c>
      <c r="C1035" s="24"/>
      <c r="D1035" s="37" t="str">
        <f aca="false">IF(C1035="","",IFERROR(INDEX(Members!$B$5:$B$304,MATCH(C1035,Members!$A$5:$A$304,0)),"Unknown flat"))</f>
        <v/>
      </c>
      <c r="E1035" s="34"/>
      <c r="F1035" s="24"/>
      <c r="G1035" s="33"/>
      <c r="H1035" s="24"/>
    </row>
    <row r="1036" customFormat="false" ht="15" hidden="false" customHeight="true" outlineLevel="0" collapsed="false">
      <c r="A1036" s="38"/>
      <c r="B1036" s="36" t="str">
        <f aca="false">IF(A1036="","","R-"&amp;TEXT(ROW()-4,"0000"))</f>
        <v/>
      </c>
      <c r="C1036" s="24"/>
      <c r="D1036" s="37" t="str">
        <f aca="false">IF(C1036="","",IFERROR(INDEX(Members!$B$5:$B$304,MATCH(C1036,Members!$A$5:$A$304,0)),"Unknown flat"))</f>
        <v/>
      </c>
      <c r="E1036" s="34"/>
      <c r="F1036" s="24"/>
      <c r="G1036" s="33"/>
      <c r="H1036" s="24"/>
    </row>
    <row r="1037" customFormat="false" ht="15" hidden="false" customHeight="true" outlineLevel="0" collapsed="false">
      <c r="A1037" s="38"/>
      <c r="B1037" s="36" t="str">
        <f aca="false">IF(A1037="","","R-"&amp;TEXT(ROW()-4,"0000"))</f>
        <v/>
      </c>
      <c r="C1037" s="24"/>
      <c r="D1037" s="37" t="str">
        <f aca="false">IF(C1037="","",IFERROR(INDEX(Members!$B$5:$B$304,MATCH(C1037,Members!$A$5:$A$304,0)),"Unknown flat"))</f>
        <v/>
      </c>
      <c r="E1037" s="34"/>
      <c r="F1037" s="24"/>
      <c r="G1037" s="33"/>
      <c r="H1037" s="24"/>
    </row>
    <row r="1038" customFormat="false" ht="15" hidden="false" customHeight="true" outlineLevel="0" collapsed="false">
      <c r="A1038" s="38"/>
      <c r="B1038" s="36" t="str">
        <f aca="false">IF(A1038="","","R-"&amp;TEXT(ROW()-4,"0000"))</f>
        <v/>
      </c>
      <c r="C1038" s="24"/>
      <c r="D1038" s="37" t="str">
        <f aca="false">IF(C1038="","",IFERROR(INDEX(Members!$B$5:$B$304,MATCH(C1038,Members!$A$5:$A$304,0)),"Unknown flat"))</f>
        <v/>
      </c>
      <c r="E1038" s="34"/>
      <c r="F1038" s="24"/>
      <c r="G1038" s="33"/>
      <c r="H1038" s="24"/>
    </row>
    <row r="1039" customFormat="false" ht="15" hidden="false" customHeight="true" outlineLevel="0" collapsed="false">
      <c r="A1039" s="38"/>
      <c r="B1039" s="36" t="str">
        <f aca="false">IF(A1039="","","R-"&amp;TEXT(ROW()-4,"0000"))</f>
        <v/>
      </c>
      <c r="C1039" s="24"/>
      <c r="D1039" s="37" t="str">
        <f aca="false">IF(C1039="","",IFERROR(INDEX(Members!$B$5:$B$304,MATCH(C1039,Members!$A$5:$A$304,0)),"Unknown flat"))</f>
        <v/>
      </c>
      <c r="E1039" s="34"/>
      <c r="F1039" s="24"/>
      <c r="G1039" s="33"/>
      <c r="H1039" s="24"/>
    </row>
    <row r="1040" customFormat="false" ht="15" hidden="false" customHeight="true" outlineLevel="0" collapsed="false">
      <c r="A1040" s="38"/>
      <c r="B1040" s="36" t="str">
        <f aca="false">IF(A1040="","","R-"&amp;TEXT(ROW()-4,"0000"))</f>
        <v/>
      </c>
      <c r="C1040" s="24"/>
      <c r="D1040" s="37" t="str">
        <f aca="false">IF(C1040="","",IFERROR(INDEX(Members!$B$5:$B$304,MATCH(C1040,Members!$A$5:$A$304,0)),"Unknown flat"))</f>
        <v/>
      </c>
      <c r="E1040" s="34"/>
      <c r="F1040" s="24"/>
      <c r="G1040" s="33"/>
      <c r="H1040" s="24"/>
    </row>
    <row r="1041" customFormat="false" ht="15" hidden="false" customHeight="true" outlineLevel="0" collapsed="false">
      <c r="A1041" s="38"/>
      <c r="B1041" s="36" t="str">
        <f aca="false">IF(A1041="","","R-"&amp;TEXT(ROW()-4,"0000"))</f>
        <v/>
      </c>
      <c r="C1041" s="24"/>
      <c r="D1041" s="37" t="str">
        <f aca="false">IF(C1041="","",IFERROR(INDEX(Members!$B$5:$B$304,MATCH(C1041,Members!$A$5:$A$304,0)),"Unknown flat"))</f>
        <v/>
      </c>
      <c r="E1041" s="34"/>
      <c r="F1041" s="24"/>
      <c r="G1041" s="33"/>
      <c r="H1041" s="24"/>
    </row>
    <row r="1042" customFormat="false" ht="15" hidden="false" customHeight="true" outlineLevel="0" collapsed="false">
      <c r="A1042" s="38"/>
      <c r="B1042" s="36" t="str">
        <f aca="false">IF(A1042="","","R-"&amp;TEXT(ROW()-4,"0000"))</f>
        <v/>
      </c>
      <c r="C1042" s="24"/>
      <c r="D1042" s="37" t="str">
        <f aca="false">IF(C1042="","",IFERROR(INDEX(Members!$B$5:$B$304,MATCH(C1042,Members!$A$5:$A$304,0)),"Unknown flat"))</f>
        <v/>
      </c>
      <c r="E1042" s="34"/>
      <c r="F1042" s="24"/>
      <c r="G1042" s="33"/>
      <c r="H1042" s="24"/>
    </row>
    <row r="1043" customFormat="false" ht="15" hidden="false" customHeight="true" outlineLevel="0" collapsed="false">
      <c r="A1043" s="38"/>
      <c r="B1043" s="36" t="str">
        <f aca="false">IF(A1043="","","R-"&amp;TEXT(ROW()-4,"0000"))</f>
        <v/>
      </c>
      <c r="C1043" s="24"/>
      <c r="D1043" s="37" t="str">
        <f aca="false">IF(C1043="","",IFERROR(INDEX(Members!$B$5:$B$304,MATCH(C1043,Members!$A$5:$A$304,0)),"Unknown flat"))</f>
        <v/>
      </c>
      <c r="E1043" s="34"/>
      <c r="F1043" s="24"/>
      <c r="G1043" s="33"/>
      <c r="H1043" s="24"/>
    </row>
    <row r="1044" customFormat="false" ht="15" hidden="false" customHeight="true" outlineLevel="0" collapsed="false">
      <c r="A1044" s="38"/>
      <c r="B1044" s="36" t="str">
        <f aca="false">IF(A1044="","","R-"&amp;TEXT(ROW()-4,"0000"))</f>
        <v/>
      </c>
      <c r="C1044" s="24"/>
      <c r="D1044" s="37" t="str">
        <f aca="false">IF(C1044="","",IFERROR(INDEX(Members!$B$5:$B$304,MATCH(C1044,Members!$A$5:$A$304,0)),"Unknown flat"))</f>
        <v/>
      </c>
      <c r="E1044" s="34"/>
      <c r="F1044" s="24"/>
      <c r="G1044" s="33"/>
      <c r="H1044" s="24"/>
    </row>
    <row r="1045" customFormat="false" ht="15" hidden="false" customHeight="true" outlineLevel="0" collapsed="false">
      <c r="A1045" s="38"/>
      <c r="B1045" s="36" t="str">
        <f aca="false">IF(A1045="","","R-"&amp;TEXT(ROW()-4,"0000"))</f>
        <v/>
      </c>
      <c r="C1045" s="24"/>
      <c r="D1045" s="37" t="str">
        <f aca="false">IF(C1045="","",IFERROR(INDEX(Members!$B$5:$B$304,MATCH(C1045,Members!$A$5:$A$304,0)),"Unknown flat"))</f>
        <v/>
      </c>
      <c r="E1045" s="34"/>
      <c r="F1045" s="24"/>
      <c r="G1045" s="33"/>
      <c r="H1045" s="24"/>
    </row>
    <row r="1046" customFormat="false" ht="15" hidden="false" customHeight="true" outlineLevel="0" collapsed="false">
      <c r="A1046" s="38"/>
      <c r="B1046" s="36" t="str">
        <f aca="false">IF(A1046="","","R-"&amp;TEXT(ROW()-4,"0000"))</f>
        <v/>
      </c>
      <c r="C1046" s="24"/>
      <c r="D1046" s="37" t="str">
        <f aca="false">IF(C1046="","",IFERROR(INDEX(Members!$B$5:$B$304,MATCH(C1046,Members!$A$5:$A$304,0)),"Unknown flat"))</f>
        <v/>
      </c>
      <c r="E1046" s="34"/>
      <c r="F1046" s="24"/>
      <c r="G1046" s="33"/>
      <c r="H1046" s="24"/>
    </row>
    <row r="1047" customFormat="false" ht="15" hidden="false" customHeight="true" outlineLevel="0" collapsed="false">
      <c r="A1047" s="38"/>
      <c r="B1047" s="36" t="str">
        <f aca="false">IF(A1047="","","R-"&amp;TEXT(ROW()-4,"0000"))</f>
        <v/>
      </c>
      <c r="C1047" s="24"/>
      <c r="D1047" s="37" t="str">
        <f aca="false">IF(C1047="","",IFERROR(INDEX(Members!$B$5:$B$304,MATCH(C1047,Members!$A$5:$A$304,0)),"Unknown flat"))</f>
        <v/>
      </c>
      <c r="E1047" s="34"/>
      <c r="F1047" s="24"/>
      <c r="G1047" s="33"/>
      <c r="H1047" s="24"/>
    </row>
    <row r="1048" customFormat="false" ht="15" hidden="false" customHeight="true" outlineLevel="0" collapsed="false">
      <c r="A1048" s="38"/>
      <c r="B1048" s="36" t="str">
        <f aca="false">IF(A1048="","","R-"&amp;TEXT(ROW()-4,"0000"))</f>
        <v/>
      </c>
      <c r="C1048" s="24"/>
      <c r="D1048" s="37" t="str">
        <f aca="false">IF(C1048="","",IFERROR(INDEX(Members!$B$5:$B$304,MATCH(C1048,Members!$A$5:$A$304,0)),"Unknown flat"))</f>
        <v/>
      </c>
      <c r="E1048" s="34"/>
      <c r="F1048" s="24"/>
      <c r="G1048" s="33"/>
      <c r="H1048" s="24"/>
    </row>
    <row r="1049" customFormat="false" ht="15" hidden="false" customHeight="true" outlineLevel="0" collapsed="false">
      <c r="A1049" s="38"/>
      <c r="B1049" s="36" t="str">
        <f aca="false">IF(A1049="","","R-"&amp;TEXT(ROW()-4,"0000"))</f>
        <v/>
      </c>
      <c r="C1049" s="24"/>
      <c r="D1049" s="37" t="str">
        <f aca="false">IF(C1049="","",IFERROR(INDEX(Members!$B$5:$B$304,MATCH(C1049,Members!$A$5:$A$304,0)),"Unknown flat"))</f>
        <v/>
      </c>
      <c r="E1049" s="34"/>
      <c r="F1049" s="24"/>
      <c r="G1049" s="33"/>
      <c r="H1049" s="24"/>
    </row>
    <row r="1050" customFormat="false" ht="15" hidden="false" customHeight="true" outlineLevel="0" collapsed="false">
      <c r="A1050" s="38"/>
      <c r="B1050" s="36" t="str">
        <f aca="false">IF(A1050="","","R-"&amp;TEXT(ROW()-4,"0000"))</f>
        <v/>
      </c>
      <c r="C1050" s="24"/>
      <c r="D1050" s="37" t="str">
        <f aca="false">IF(C1050="","",IFERROR(INDEX(Members!$B$5:$B$304,MATCH(C1050,Members!$A$5:$A$304,0)),"Unknown flat"))</f>
        <v/>
      </c>
      <c r="E1050" s="34"/>
      <c r="F1050" s="24"/>
      <c r="G1050" s="33"/>
      <c r="H1050" s="24"/>
    </row>
    <row r="1051" customFormat="false" ht="15" hidden="false" customHeight="true" outlineLevel="0" collapsed="false">
      <c r="A1051" s="38"/>
      <c r="B1051" s="36" t="str">
        <f aca="false">IF(A1051="","","R-"&amp;TEXT(ROW()-4,"0000"))</f>
        <v/>
      </c>
      <c r="C1051" s="24"/>
      <c r="D1051" s="37" t="str">
        <f aca="false">IF(C1051="","",IFERROR(INDEX(Members!$B$5:$B$304,MATCH(C1051,Members!$A$5:$A$304,0)),"Unknown flat"))</f>
        <v/>
      </c>
      <c r="E1051" s="34"/>
      <c r="F1051" s="24"/>
      <c r="G1051" s="33"/>
      <c r="H1051" s="24"/>
    </row>
    <row r="1052" customFormat="false" ht="15" hidden="false" customHeight="true" outlineLevel="0" collapsed="false">
      <c r="A1052" s="38"/>
      <c r="B1052" s="36" t="str">
        <f aca="false">IF(A1052="","","R-"&amp;TEXT(ROW()-4,"0000"))</f>
        <v/>
      </c>
      <c r="C1052" s="24"/>
      <c r="D1052" s="37" t="str">
        <f aca="false">IF(C1052="","",IFERROR(INDEX(Members!$B$5:$B$304,MATCH(C1052,Members!$A$5:$A$304,0)),"Unknown flat"))</f>
        <v/>
      </c>
      <c r="E1052" s="34"/>
      <c r="F1052" s="24"/>
      <c r="G1052" s="33"/>
      <c r="H1052" s="24"/>
    </row>
    <row r="1053" customFormat="false" ht="15" hidden="false" customHeight="true" outlineLevel="0" collapsed="false">
      <c r="A1053" s="38"/>
      <c r="B1053" s="36" t="str">
        <f aca="false">IF(A1053="","","R-"&amp;TEXT(ROW()-4,"0000"))</f>
        <v/>
      </c>
      <c r="C1053" s="24"/>
      <c r="D1053" s="37" t="str">
        <f aca="false">IF(C1053="","",IFERROR(INDEX(Members!$B$5:$B$304,MATCH(C1053,Members!$A$5:$A$304,0)),"Unknown flat"))</f>
        <v/>
      </c>
      <c r="E1053" s="34"/>
      <c r="F1053" s="24"/>
      <c r="G1053" s="33"/>
      <c r="H1053" s="24"/>
    </row>
    <row r="1054" customFormat="false" ht="15" hidden="false" customHeight="true" outlineLevel="0" collapsed="false">
      <c r="A1054" s="38"/>
      <c r="B1054" s="36" t="str">
        <f aca="false">IF(A1054="","","R-"&amp;TEXT(ROW()-4,"0000"))</f>
        <v/>
      </c>
      <c r="C1054" s="24"/>
      <c r="D1054" s="37" t="str">
        <f aca="false">IF(C1054="","",IFERROR(INDEX(Members!$B$5:$B$304,MATCH(C1054,Members!$A$5:$A$304,0)),"Unknown flat"))</f>
        <v/>
      </c>
      <c r="E1054" s="34"/>
      <c r="F1054" s="24"/>
      <c r="G1054" s="33"/>
      <c r="H1054" s="24"/>
    </row>
    <row r="1055" customFormat="false" ht="15" hidden="false" customHeight="true" outlineLevel="0" collapsed="false">
      <c r="A1055" s="38"/>
      <c r="B1055" s="36" t="str">
        <f aca="false">IF(A1055="","","R-"&amp;TEXT(ROW()-4,"0000"))</f>
        <v/>
      </c>
      <c r="C1055" s="24"/>
      <c r="D1055" s="37" t="str">
        <f aca="false">IF(C1055="","",IFERROR(INDEX(Members!$B$5:$B$304,MATCH(C1055,Members!$A$5:$A$304,0)),"Unknown flat"))</f>
        <v/>
      </c>
      <c r="E1055" s="34"/>
      <c r="F1055" s="24"/>
      <c r="G1055" s="33"/>
      <c r="H1055" s="24"/>
    </row>
    <row r="1056" customFormat="false" ht="15" hidden="false" customHeight="true" outlineLevel="0" collapsed="false">
      <c r="A1056" s="38"/>
      <c r="B1056" s="36" t="str">
        <f aca="false">IF(A1056="","","R-"&amp;TEXT(ROW()-4,"0000"))</f>
        <v/>
      </c>
      <c r="C1056" s="24"/>
      <c r="D1056" s="37" t="str">
        <f aca="false">IF(C1056="","",IFERROR(INDEX(Members!$B$5:$B$304,MATCH(C1056,Members!$A$5:$A$304,0)),"Unknown flat"))</f>
        <v/>
      </c>
      <c r="E1056" s="34"/>
      <c r="F1056" s="24"/>
      <c r="G1056" s="33"/>
      <c r="H1056" s="24"/>
    </row>
    <row r="1057" customFormat="false" ht="15" hidden="false" customHeight="true" outlineLevel="0" collapsed="false">
      <c r="A1057" s="38"/>
      <c r="B1057" s="36" t="str">
        <f aca="false">IF(A1057="","","R-"&amp;TEXT(ROW()-4,"0000"))</f>
        <v/>
      </c>
      <c r="C1057" s="24"/>
      <c r="D1057" s="37" t="str">
        <f aca="false">IF(C1057="","",IFERROR(INDEX(Members!$B$5:$B$304,MATCH(C1057,Members!$A$5:$A$304,0)),"Unknown flat"))</f>
        <v/>
      </c>
      <c r="E1057" s="34"/>
      <c r="F1057" s="24"/>
      <c r="G1057" s="33"/>
      <c r="H1057" s="24"/>
    </row>
    <row r="1058" customFormat="false" ht="15" hidden="false" customHeight="true" outlineLevel="0" collapsed="false">
      <c r="A1058" s="38"/>
      <c r="B1058" s="36" t="str">
        <f aca="false">IF(A1058="","","R-"&amp;TEXT(ROW()-4,"0000"))</f>
        <v/>
      </c>
      <c r="C1058" s="24"/>
      <c r="D1058" s="37" t="str">
        <f aca="false">IF(C1058="","",IFERROR(INDEX(Members!$B$5:$B$304,MATCH(C1058,Members!$A$5:$A$304,0)),"Unknown flat"))</f>
        <v/>
      </c>
      <c r="E1058" s="34"/>
      <c r="F1058" s="24"/>
      <c r="G1058" s="33"/>
      <c r="H1058" s="24"/>
    </row>
    <row r="1059" customFormat="false" ht="15" hidden="false" customHeight="true" outlineLevel="0" collapsed="false">
      <c r="A1059" s="38"/>
      <c r="B1059" s="36" t="str">
        <f aca="false">IF(A1059="","","R-"&amp;TEXT(ROW()-4,"0000"))</f>
        <v/>
      </c>
      <c r="C1059" s="24"/>
      <c r="D1059" s="37" t="str">
        <f aca="false">IF(C1059="","",IFERROR(INDEX(Members!$B$5:$B$304,MATCH(C1059,Members!$A$5:$A$304,0)),"Unknown flat"))</f>
        <v/>
      </c>
      <c r="E1059" s="34"/>
      <c r="F1059" s="24"/>
      <c r="G1059" s="33"/>
      <c r="H1059" s="24"/>
    </row>
    <row r="1060" customFormat="false" ht="15" hidden="false" customHeight="true" outlineLevel="0" collapsed="false">
      <c r="A1060" s="38"/>
      <c r="B1060" s="36" t="str">
        <f aca="false">IF(A1060="","","R-"&amp;TEXT(ROW()-4,"0000"))</f>
        <v/>
      </c>
      <c r="C1060" s="24"/>
      <c r="D1060" s="37" t="str">
        <f aca="false">IF(C1060="","",IFERROR(INDEX(Members!$B$5:$B$304,MATCH(C1060,Members!$A$5:$A$304,0)),"Unknown flat"))</f>
        <v/>
      </c>
      <c r="E1060" s="34"/>
      <c r="F1060" s="24"/>
      <c r="G1060" s="33"/>
      <c r="H1060" s="24"/>
    </row>
    <row r="1061" customFormat="false" ht="15" hidden="false" customHeight="true" outlineLevel="0" collapsed="false">
      <c r="A1061" s="38"/>
      <c r="B1061" s="36" t="str">
        <f aca="false">IF(A1061="","","R-"&amp;TEXT(ROW()-4,"0000"))</f>
        <v/>
      </c>
      <c r="C1061" s="24"/>
      <c r="D1061" s="37" t="str">
        <f aca="false">IF(C1061="","",IFERROR(INDEX(Members!$B$5:$B$304,MATCH(C1061,Members!$A$5:$A$304,0)),"Unknown flat"))</f>
        <v/>
      </c>
      <c r="E1061" s="34"/>
      <c r="F1061" s="24"/>
      <c r="G1061" s="33"/>
      <c r="H1061" s="24"/>
    </row>
    <row r="1062" customFormat="false" ht="15" hidden="false" customHeight="true" outlineLevel="0" collapsed="false">
      <c r="A1062" s="38"/>
      <c r="B1062" s="36" t="str">
        <f aca="false">IF(A1062="","","R-"&amp;TEXT(ROW()-4,"0000"))</f>
        <v/>
      </c>
      <c r="C1062" s="24"/>
      <c r="D1062" s="37" t="str">
        <f aca="false">IF(C1062="","",IFERROR(INDEX(Members!$B$5:$B$304,MATCH(C1062,Members!$A$5:$A$304,0)),"Unknown flat"))</f>
        <v/>
      </c>
      <c r="E1062" s="34"/>
      <c r="F1062" s="24"/>
      <c r="G1062" s="33"/>
      <c r="H1062" s="24"/>
    </row>
    <row r="1063" customFormat="false" ht="15" hidden="false" customHeight="true" outlineLevel="0" collapsed="false">
      <c r="A1063" s="38"/>
      <c r="B1063" s="36" t="str">
        <f aca="false">IF(A1063="","","R-"&amp;TEXT(ROW()-4,"0000"))</f>
        <v/>
      </c>
      <c r="C1063" s="24"/>
      <c r="D1063" s="37" t="str">
        <f aca="false">IF(C1063="","",IFERROR(INDEX(Members!$B$5:$B$304,MATCH(C1063,Members!$A$5:$A$304,0)),"Unknown flat"))</f>
        <v/>
      </c>
      <c r="E1063" s="34"/>
      <c r="F1063" s="24"/>
      <c r="G1063" s="33"/>
      <c r="H1063" s="24"/>
    </row>
    <row r="1064" customFormat="false" ht="15" hidden="false" customHeight="true" outlineLevel="0" collapsed="false">
      <c r="A1064" s="38"/>
      <c r="B1064" s="36" t="str">
        <f aca="false">IF(A1064="","","R-"&amp;TEXT(ROW()-4,"0000"))</f>
        <v/>
      </c>
      <c r="C1064" s="24"/>
      <c r="D1064" s="37" t="str">
        <f aca="false">IF(C1064="","",IFERROR(INDEX(Members!$B$5:$B$304,MATCH(C1064,Members!$A$5:$A$304,0)),"Unknown flat"))</f>
        <v/>
      </c>
      <c r="E1064" s="34"/>
      <c r="F1064" s="24"/>
      <c r="G1064" s="33"/>
      <c r="H1064" s="24"/>
    </row>
    <row r="1065" customFormat="false" ht="15" hidden="false" customHeight="true" outlineLevel="0" collapsed="false">
      <c r="A1065" s="38"/>
      <c r="B1065" s="36" t="str">
        <f aca="false">IF(A1065="","","R-"&amp;TEXT(ROW()-4,"0000"))</f>
        <v/>
      </c>
      <c r="C1065" s="24"/>
      <c r="D1065" s="37" t="str">
        <f aca="false">IF(C1065="","",IFERROR(INDEX(Members!$B$5:$B$304,MATCH(C1065,Members!$A$5:$A$304,0)),"Unknown flat"))</f>
        <v/>
      </c>
      <c r="E1065" s="34"/>
      <c r="F1065" s="24"/>
      <c r="G1065" s="33"/>
      <c r="H1065" s="24"/>
    </row>
    <row r="1066" customFormat="false" ht="15" hidden="false" customHeight="true" outlineLevel="0" collapsed="false">
      <c r="A1066" s="38"/>
      <c r="B1066" s="36" t="str">
        <f aca="false">IF(A1066="","","R-"&amp;TEXT(ROW()-4,"0000"))</f>
        <v/>
      </c>
      <c r="C1066" s="24"/>
      <c r="D1066" s="37" t="str">
        <f aca="false">IF(C1066="","",IFERROR(INDEX(Members!$B$5:$B$304,MATCH(C1066,Members!$A$5:$A$304,0)),"Unknown flat"))</f>
        <v/>
      </c>
      <c r="E1066" s="34"/>
      <c r="F1066" s="24"/>
      <c r="G1066" s="33"/>
      <c r="H1066" s="24"/>
    </row>
    <row r="1067" customFormat="false" ht="15" hidden="false" customHeight="true" outlineLevel="0" collapsed="false">
      <c r="A1067" s="38"/>
      <c r="B1067" s="36" t="str">
        <f aca="false">IF(A1067="","","R-"&amp;TEXT(ROW()-4,"0000"))</f>
        <v/>
      </c>
      <c r="C1067" s="24"/>
      <c r="D1067" s="37" t="str">
        <f aca="false">IF(C1067="","",IFERROR(INDEX(Members!$B$5:$B$304,MATCH(C1067,Members!$A$5:$A$304,0)),"Unknown flat"))</f>
        <v/>
      </c>
      <c r="E1067" s="34"/>
      <c r="F1067" s="24"/>
      <c r="G1067" s="33"/>
      <c r="H1067" s="24"/>
    </row>
    <row r="1068" customFormat="false" ht="15" hidden="false" customHeight="true" outlineLevel="0" collapsed="false">
      <c r="A1068" s="38"/>
      <c r="B1068" s="36" t="str">
        <f aca="false">IF(A1068="","","R-"&amp;TEXT(ROW()-4,"0000"))</f>
        <v/>
      </c>
      <c r="C1068" s="24"/>
      <c r="D1068" s="37" t="str">
        <f aca="false">IF(C1068="","",IFERROR(INDEX(Members!$B$5:$B$304,MATCH(C1068,Members!$A$5:$A$304,0)),"Unknown flat"))</f>
        <v/>
      </c>
      <c r="E1068" s="34"/>
      <c r="F1068" s="24"/>
      <c r="G1068" s="33"/>
      <c r="H1068" s="24"/>
    </row>
    <row r="1069" customFormat="false" ht="15" hidden="false" customHeight="true" outlineLevel="0" collapsed="false">
      <c r="A1069" s="38"/>
      <c r="B1069" s="36" t="str">
        <f aca="false">IF(A1069="","","R-"&amp;TEXT(ROW()-4,"0000"))</f>
        <v/>
      </c>
      <c r="C1069" s="24"/>
      <c r="D1069" s="37" t="str">
        <f aca="false">IF(C1069="","",IFERROR(INDEX(Members!$B$5:$B$304,MATCH(C1069,Members!$A$5:$A$304,0)),"Unknown flat"))</f>
        <v/>
      </c>
      <c r="E1069" s="34"/>
      <c r="F1069" s="24"/>
      <c r="G1069" s="33"/>
      <c r="H1069" s="24"/>
    </row>
    <row r="1070" customFormat="false" ht="15" hidden="false" customHeight="true" outlineLevel="0" collapsed="false">
      <c r="A1070" s="38"/>
      <c r="B1070" s="36" t="str">
        <f aca="false">IF(A1070="","","R-"&amp;TEXT(ROW()-4,"0000"))</f>
        <v/>
      </c>
      <c r="C1070" s="24"/>
      <c r="D1070" s="37" t="str">
        <f aca="false">IF(C1070="","",IFERROR(INDEX(Members!$B$5:$B$304,MATCH(C1070,Members!$A$5:$A$304,0)),"Unknown flat"))</f>
        <v/>
      </c>
      <c r="E1070" s="34"/>
      <c r="F1070" s="24"/>
      <c r="G1070" s="33"/>
      <c r="H1070" s="24"/>
    </row>
    <row r="1071" customFormat="false" ht="15" hidden="false" customHeight="true" outlineLevel="0" collapsed="false">
      <c r="A1071" s="38"/>
      <c r="B1071" s="36" t="str">
        <f aca="false">IF(A1071="","","R-"&amp;TEXT(ROW()-4,"0000"))</f>
        <v/>
      </c>
      <c r="C1071" s="24"/>
      <c r="D1071" s="37" t="str">
        <f aca="false">IF(C1071="","",IFERROR(INDEX(Members!$B$5:$B$304,MATCH(C1071,Members!$A$5:$A$304,0)),"Unknown flat"))</f>
        <v/>
      </c>
      <c r="E1071" s="34"/>
      <c r="F1071" s="24"/>
      <c r="G1071" s="33"/>
      <c r="H1071" s="24"/>
    </row>
    <row r="1072" customFormat="false" ht="15" hidden="false" customHeight="true" outlineLevel="0" collapsed="false">
      <c r="A1072" s="38"/>
      <c r="B1072" s="36" t="str">
        <f aca="false">IF(A1072="","","R-"&amp;TEXT(ROW()-4,"0000"))</f>
        <v/>
      </c>
      <c r="C1072" s="24"/>
      <c r="D1072" s="37" t="str">
        <f aca="false">IF(C1072="","",IFERROR(INDEX(Members!$B$5:$B$304,MATCH(C1072,Members!$A$5:$A$304,0)),"Unknown flat"))</f>
        <v/>
      </c>
      <c r="E1072" s="34"/>
      <c r="F1072" s="24"/>
      <c r="G1072" s="33"/>
      <c r="H1072" s="24"/>
    </row>
    <row r="1073" customFormat="false" ht="15" hidden="false" customHeight="true" outlineLevel="0" collapsed="false">
      <c r="A1073" s="38"/>
      <c r="B1073" s="36" t="str">
        <f aca="false">IF(A1073="","","R-"&amp;TEXT(ROW()-4,"0000"))</f>
        <v/>
      </c>
      <c r="C1073" s="24"/>
      <c r="D1073" s="37" t="str">
        <f aca="false">IF(C1073="","",IFERROR(INDEX(Members!$B$5:$B$304,MATCH(C1073,Members!$A$5:$A$304,0)),"Unknown flat"))</f>
        <v/>
      </c>
      <c r="E1073" s="34"/>
      <c r="F1073" s="24"/>
      <c r="G1073" s="33"/>
      <c r="H1073" s="24"/>
    </row>
    <row r="1074" customFormat="false" ht="15" hidden="false" customHeight="true" outlineLevel="0" collapsed="false">
      <c r="A1074" s="38"/>
      <c r="B1074" s="36" t="str">
        <f aca="false">IF(A1074="","","R-"&amp;TEXT(ROW()-4,"0000"))</f>
        <v/>
      </c>
      <c r="C1074" s="24"/>
      <c r="D1074" s="37" t="str">
        <f aca="false">IF(C1074="","",IFERROR(INDEX(Members!$B$5:$B$304,MATCH(C1074,Members!$A$5:$A$304,0)),"Unknown flat"))</f>
        <v/>
      </c>
      <c r="E1074" s="34"/>
      <c r="F1074" s="24"/>
      <c r="G1074" s="33"/>
      <c r="H1074" s="24"/>
    </row>
    <row r="1075" customFormat="false" ht="15" hidden="false" customHeight="true" outlineLevel="0" collapsed="false">
      <c r="A1075" s="38"/>
      <c r="B1075" s="36" t="str">
        <f aca="false">IF(A1075="","","R-"&amp;TEXT(ROW()-4,"0000"))</f>
        <v/>
      </c>
      <c r="C1075" s="24"/>
      <c r="D1075" s="37" t="str">
        <f aca="false">IF(C1075="","",IFERROR(INDEX(Members!$B$5:$B$304,MATCH(C1075,Members!$A$5:$A$304,0)),"Unknown flat"))</f>
        <v/>
      </c>
      <c r="E1075" s="34"/>
      <c r="F1075" s="24"/>
      <c r="G1075" s="33"/>
      <c r="H1075" s="24"/>
    </row>
    <row r="1076" customFormat="false" ht="15" hidden="false" customHeight="true" outlineLevel="0" collapsed="false">
      <c r="A1076" s="38"/>
      <c r="B1076" s="36" t="str">
        <f aca="false">IF(A1076="","","R-"&amp;TEXT(ROW()-4,"0000"))</f>
        <v/>
      </c>
      <c r="C1076" s="24"/>
      <c r="D1076" s="37" t="str">
        <f aca="false">IF(C1076="","",IFERROR(INDEX(Members!$B$5:$B$304,MATCH(C1076,Members!$A$5:$A$304,0)),"Unknown flat"))</f>
        <v/>
      </c>
      <c r="E1076" s="34"/>
      <c r="F1076" s="24"/>
      <c r="G1076" s="33"/>
      <c r="H1076" s="24"/>
    </row>
    <row r="1077" customFormat="false" ht="15" hidden="false" customHeight="true" outlineLevel="0" collapsed="false">
      <c r="A1077" s="38"/>
      <c r="B1077" s="36" t="str">
        <f aca="false">IF(A1077="","","R-"&amp;TEXT(ROW()-4,"0000"))</f>
        <v/>
      </c>
      <c r="C1077" s="24"/>
      <c r="D1077" s="37" t="str">
        <f aca="false">IF(C1077="","",IFERROR(INDEX(Members!$B$5:$B$304,MATCH(C1077,Members!$A$5:$A$304,0)),"Unknown flat"))</f>
        <v/>
      </c>
      <c r="E1077" s="34"/>
      <c r="F1077" s="24"/>
      <c r="G1077" s="33"/>
      <c r="H1077" s="24"/>
    </row>
    <row r="1078" customFormat="false" ht="15" hidden="false" customHeight="true" outlineLevel="0" collapsed="false">
      <c r="A1078" s="38"/>
      <c r="B1078" s="36" t="str">
        <f aca="false">IF(A1078="","","R-"&amp;TEXT(ROW()-4,"0000"))</f>
        <v/>
      </c>
      <c r="C1078" s="24"/>
      <c r="D1078" s="37" t="str">
        <f aca="false">IF(C1078="","",IFERROR(INDEX(Members!$B$5:$B$304,MATCH(C1078,Members!$A$5:$A$304,0)),"Unknown flat"))</f>
        <v/>
      </c>
      <c r="E1078" s="34"/>
      <c r="F1078" s="24"/>
      <c r="G1078" s="33"/>
      <c r="H1078" s="24"/>
    </row>
    <row r="1079" customFormat="false" ht="15" hidden="false" customHeight="true" outlineLevel="0" collapsed="false">
      <c r="A1079" s="38"/>
      <c r="B1079" s="36" t="str">
        <f aca="false">IF(A1079="","","R-"&amp;TEXT(ROW()-4,"0000"))</f>
        <v/>
      </c>
      <c r="C1079" s="24"/>
      <c r="D1079" s="37" t="str">
        <f aca="false">IF(C1079="","",IFERROR(INDEX(Members!$B$5:$B$304,MATCH(C1079,Members!$A$5:$A$304,0)),"Unknown flat"))</f>
        <v/>
      </c>
      <c r="E1079" s="34"/>
      <c r="F1079" s="24"/>
      <c r="G1079" s="33"/>
      <c r="H1079" s="24"/>
    </row>
    <row r="1080" customFormat="false" ht="15" hidden="false" customHeight="true" outlineLevel="0" collapsed="false">
      <c r="A1080" s="38"/>
      <c r="B1080" s="36" t="str">
        <f aca="false">IF(A1080="","","R-"&amp;TEXT(ROW()-4,"0000"))</f>
        <v/>
      </c>
      <c r="C1080" s="24"/>
      <c r="D1080" s="37" t="str">
        <f aca="false">IF(C1080="","",IFERROR(INDEX(Members!$B$5:$B$304,MATCH(C1080,Members!$A$5:$A$304,0)),"Unknown flat"))</f>
        <v/>
      </c>
      <c r="E1080" s="34"/>
      <c r="F1080" s="24"/>
      <c r="G1080" s="33"/>
      <c r="H1080" s="24"/>
    </row>
    <row r="1081" customFormat="false" ht="15" hidden="false" customHeight="true" outlineLevel="0" collapsed="false">
      <c r="A1081" s="38"/>
      <c r="B1081" s="36" t="str">
        <f aca="false">IF(A1081="","","R-"&amp;TEXT(ROW()-4,"0000"))</f>
        <v/>
      </c>
      <c r="C1081" s="24"/>
      <c r="D1081" s="37" t="str">
        <f aca="false">IF(C1081="","",IFERROR(INDEX(Members!$B$5:$B$304,MATCH(C1081,Members!$A$5:$A$304,0)),"Unknown flat"))</f>
        <v/>
      </c>
      <c r="E1081" s="34"/>
      <c r="F1081" s="24"/>
      <c r="G1081" s="33"/>
      <c r="H1081" s="24"/>
    </row>
    <row r="1082" customFormat="false" ht="15" hidden="false" customHeight="true" outlineLevel="0" collapsed="false">
      <c r="A1082" s="38"/>
      <c r="B1082" s="36" t="str">
        <f aca="false">IF(A1082="","","R-"&amp;TEXT(ROW()-4,"0000"))</f>
        <v/>
      </c>
      <c r="C1082" s="24"/>
      <c r="D1082" s="37" t="str">
        <f aca="false">IF(C1082="","",IFERROR(INDEX(Members!$B$5:$B$304,MATCH(C1082,Members!$A$5:$A$304,0)),"Unknown flat"))</f>
        <v/>
      </c>
      <c r="E1082" s="34"/>
      <c r="F1082" s="24"/>
      <c r="G1082" s="33"/>
      <c r="H1082" s="24"/>
    </row>
    <row r="1083" customFormat="false" ht="15" hidden="false" customHeight="true" outlineLevel="0" collapsed="false">
      <c r="A1083" s="38"/>
      <c r="B1083" s="36" t="str">
        <f aca="false">IF(A1083="","","R-"&amp;TEXT(ROW()-4,"0000"))</f>
        <v/>
      </c>
      <c r="C1083" s="24"/>
      <c r="D1083" s="37" t="str">
        <f aca="false">IF(C1083="","",IFERROR(INDEX(Members!$B$5:$B$304,MATCH(C1083,Members!$A$5:$A$304,0)),"Unknown flat"))</f>
        <v/>
      </c>
      <c r="E1083" s="34"/>
      <c r="F1083" s="24"/>
      <c r="G1083" s="33"/>
      <c r="H1083" s="24"/>
    </row>
    <row r="1084" customFormat="false" ht="15" hidden="false" customHeight="true" outlineLevel="0" collapsed="false">
      <c r="A1084" s="38"/>
      <c r="B1084" s="36" t="str">
        <f aca="false">IF(A1084="","","R-"&amp;TEXT(ROW()-4,"0000"))</f>
        <v/>
      </c>
      <c r="C1084" s="24"/>
      <c r="D1084" s="37" t="str">
        <f aca="false">IF(C1084="","",IFERROR(INDEX(Members!$B$5:$B$304,MATCH(C1084,Members!$A$5:$A$304,0)),"Unknown flat"))</f>
        <v/>
      </c>
      <c r="E1084" s="34"/>
      <c r="F1084" s="24"/>
      <c r="G1084" s="33"/>
      <c r="H1084" s="24"/>
    </row>
    <row r="1085" customFormat="false" ht="15" hidden="false" customHeight="true" outlineLevel="0" collapsed="false">
      <c r="A1085" s="38"/>
      <c r="B1085" s="36" t="str">
        <f aca="false">IF(A1085="","","R-"&amp;TEXT(ROW()-4,"0000"))</f>
        <v/>
      </c>
      <c r="C1085" s="24"/>
      <c r="D1085" s="37" t="str">
        <f aca="false">IF(C1085="","",IFERROR(INDEX(Members!$B$5:$B$304,MATCH(C1085,Members!$A$5:$A$304,0)),"Unknown flat"))</f>
        <v/>
      </c>
      <c r="E1085" s="34"/>
      <c r="F1085" s="24"/>
      <c r="G1085" s="33"/>
      <c r="H1085" s="24"/>
    </row>
    <row r="1086" customFormat="false" ht="15" hidden="false" customHeight="true" outlineLevel="0" collapsed="false">
      <c r="A1086" s="38"/>
      <c r="B1086" s="36" t="str">
        <f aca="false">IF(A1086="","","R-"&amp;TEXT(ROW()-4,"0000"))</f>
        <v/>
      </c>
      <c r="C1086" s="24"/>
      <c r="D1086" s="37" t="str">
        <f aca="false">IF(C1086="","",IFERROR(INDEX(Members!$B$5:$B$304,MATCH(C1086,Members!$A$5:$A$304,0)),"Unknown flat"))</f>
        <v/>
      </c>
      <c r="E1086" s="34"/>
      <c r="F1086" s="24"/>
      <c r="G1086" s="33"/>
      <c r="H1086" s="24"/>
    </row>
    <row r="1087" customFormat="false" ht="15" hidden="false" customHeight="true" outlineLevel="0" collapsed="false">
      <c r="A1087" s="38"/>
      <c r="B1087" s="36" t="str">
        <f aca="false">IF(A1087="","","R-"&amp;TEXT(ROW()-4,"0000"))</f>
        <v/>
      </c>
      <c r="C1087" s="24"/>
      <c r="D1087" s="37" t="str">
        <f aca="false">IF(C1087="","",IFERROR(INDEX(Members!$B$5:$B$304,MATCH(C1087,Members!$A$5:$A$304,0)),"Unknown flat"))</f>
        <v/>
      </c>
      <c r="E1087" s="34"/>
      <c r="F1087" s="24"/>
      <c r="G1087" s="33"/>
      <c r="H1087" s="24"/>
    </row>
    <row r="1088" customFormat="false" ht="15" hidden="false" customHeight="true" outlineLevel="0" collapsed="false">
      <c r="A1088" s="38"/>
      <c r="B1088" s="36" t="str">
        <f aca="false">IF(A1088="","","R-"&amp;TEXT(ROW()-4,"0000"))</f>
        <v/>
      </c>
      <c r="C1088" s="24"/>
      <c r="D1088" s="37" t="str">
        <f aca="false">IF(C1088="","",IFERROR(INDEX(Members!$B$5:$B$304,MATCH(C1088,Members!$A$5:$A$304,0)),"Unknown flat"))</f>
        <v/>
      </c>
      <c r="E1088" s="34"/>
      <c r="F1088" s="24"/>
      <c r="G1088" s="33"/>
      <c r="H1088" s="24"/>
    </row>
    <row r="1089" customFormat="false" ht="15" hidden="false" customHeight="true" outlineLevel="0" collapsed="false">
      <c r="A1089" s="38"/>
      <c r="B1089" s="36" t="str">
        <f aca="false">IF(A1089="","","R-"&amp;TEXT(ROW()-4,"0000"))</f>
        <v/>
      </c>
      <c r="C1089" s="24"/>
      <c r="D1089" s="37" t="str">
        <f aca="false">IF(C1089="","",IFERROR(INDEX(Members!$B$5:$B$304,MATCH(C1089,Members!$A$5:$A$304,0)),"Unknown flat"))</f>
        <v/>
      </c>
      <c r="E1089" s="34"/>
      <c r="F1089" s="24"/>
      <c r="G1089" s="33"/>
      <c r="H1089" s="24"/>
    </row>
    <row r="1090" customFormat="false" ht="15" hidden="false" customHeight="true" outlineLevel="0" collapsed="false">
      <c r="A1090" s="38"/>
      <c r="B1090" s="36" t="str">
        <f aca="false">IF(A1090="","","R-"&amp;TEXT(ROW()-4,"0000"))</f>
        <v/>
      </c>
      <c r="C1090" s="24"/>
      <c r="D1090" s="37" t="str">
        <f aca="false">IF(C1090="","",IFERROR(INDEX(Members!$B$5:$B$304,MATCH(C1090,Members!$A$5:$A$304,0)),"Unknown flat"))</f>
        <v/>
      </c>
      <c r="E1090" s="34"/>
      <c r="F1090" s="24"/>
      <c r="G1090" s="33"/>
      <c r="H1090" s="24"/>
    </row>
    <row r="1091" customFormat="false" ht="15" hidden="false" customHeight="true" outlineLevel="0" collapsed="false">
      <c r="A1091" s="38"/>
      <c r="B1091" s="36" t="str">
        <f aca="false">IF(A1091="","","R-"&amp;TEXT(ROW()-4,"0000"))</f>
        <v/>
      </c>
      <c r="C1091" s="24"/>
      <c r="D1091" s="37" t="str">
        <f aca="false">IF(C1091="","",IFERROR(INDEX(Members!$B$5:$B$304,MATCH(C1091,Members!$A$5:$A$304,0)),"Unknown flat"))</f>
        <v/>
      </c>
      <c r="E1091" s="34"/>
      <c r="F1091" s="24"/>
      <c r="G1091" s="33"/>
      <c r="H1091" s="24"/>
    </row>
    <row r="1092" customFormat="false" ht="15" hidden="false" customHeight="true" outlineLevel="0" collapsed="false">
      <c r="A1092" s="38"/>
      <c r="B1092" s="36" t="str">
        <f aca="false">IF(A1092="","","R-"&amp;TEXT(ROW()-4,"0000"))</f>
        <v/>
      </c>
      <c r="C1092" s="24"/>
      <c r="D1092" s="37" t="str">
        <f aca="false">IF(C1092="","",IFERROR(INDEX(Members!$B$5:$B$304,MATCH(C1092,Members!$A$5:$A$304,0)),"Unknown flat"))</f>
        <v/>
      </c>
      <c r="E1092" s="34"/>
      <c r="F1092" s="24"/>
      <c r="G1092" s="33"/>
      <c r="H1092" s="24"/>
    </row>
    <row r="1093" customFormat="false" ht="15" hidden="false" customHeight="true" outlineLevel="0" collapsed="false">
      <c r="A1093" s="38"/>
      <c r="B1093" s="36" t="str">
        <f aca="false">IF(A1093="","","R-"&amp;TEXT(ROW()-4,"0000"))</f>
        <v/>
      </c>
      <c r="C1093" s="24"/>
      <c r="D1093" s="37" t="str">
        <f aca="false">IF(C1093="","",IFERROR(INDEX(Members!$B$5:$B$304,MATCH(C1093,Members!$A$5:$A$304,0)),"Unknown flat"))</f>
        <v/>
      </c>
      <c r="E1093" s="34"/>
      <c r="F1093" s="24"/>
      <c r="G1093" s="33"/>
      <c r="H1093" s="24"/>
    </row>
    <row r="1094" customFormat="false" ht="15" hidden="false" customHeight="true" outlineLevel="0" collapsed="false">
      <c r="A1094" s="38"/>
      <c r="B1094" s="36" t="str">
        <f aca="false">IF(A1094="","","R-"&amp;TEXT(ROW()-4,"0000"))</f>
        <v/>
      </c>
      <c r="C1094" s="24"/>
      <c r="D1094" s="37" t="str">
        <f aca="false">IF(C1094="","",IFERROR(INDEX(Members!$B$5:$B$304,MATCH(C1094,Members!$A$5:$A$304,0)),"Unknown flat"))</f>
        <v/>
      </c>
      <c r="E1094" s="34"/>
      <c r="F1094" s="24"/>
      <c r="G1094" s="33"/>
      <c r="H1094" s="24"/>
    </row>
    <row r="1095" customFormat="false" ht="15" hidden="false" customHeight="true" outlineLevel="0" collapsed="false">
      <c r="A1095" s="38"/>
      <c r="B1095" s="36" t="str">
        <f aca="false">IF(A1095="","","R-"&amp;TEXT(ROW()-4,"0000"))</f>
        <v/>
      </c>
      <c r="C1095" s="24"/>
      <c r="D1095" s="37" t="str">
        <f aca="false">IF(C1095="","",IFERROR(INDEX(Members!$B$5:$B$304,MATCH(C1095,Members!$A$5:$A$304,0)),"Unknown flat"))</f>
        <v/>
      </c>
      <c r="E1095" s="34"/>
      <c r="F1095" s="24"/>
      <c r="G1095" s="33"/>
      <c r="H1095" s="24"/>
    </row>
    <row r="1096" customFormat="false" ht="15" hidden="false" customHeight="true" outlineLevel="0" collapsed="false">
      <c r="A1096" s="38"/>
      <c r="B1096" s="36" t="str">
        <f aca="false">IF(A1096="","","R-"&amp;TEXT(ROW()-4,"0000"))</f>
        <v/>
      </c>
      <c r="C1096" s="24"/>
      <c r="D1096" s="37" t="str">
        <f aca="false">IF(C1096="","",IFERROR(INDEX(Members!$B$5:$B$304,MATCH(C1096,Members!$A$5:$A$304,0)),"Unknown flat"))</f>
        <v/>
      </c>
      <c r="E1096" s="34"/>
      <c r="F1096" s="24"/>
      <c r="G1096" s="33"/>
      <c r="H1096" s="24"/>
    </row>
    <row r="1097" customFormat="false" ht="15" hidden="false" customHeight="true" outlineLevel="0" collapsed="false">
      <c r="A1097" s="38"/>
      <c r="B1097" s="36" t="str">
        <f aca="false">IF(A1097="","","R-"&amp;TEXT(ROW()-4,"0000"))</f>
        <v/>
      </c>
      <c r="C1097" s="24"/>
      <c r="D1097" s="37" t="str">
        <f aca="false">IF(C1097="","",IFERROR(INDEX(Members!$B$5:$B$304,MATCH(C1097,Members!$A$5:$A$304,0)),"Unknown flat"))</f>
        <v/>
      </c>
      <c r="E1097" s="34"/>
      <c r="F1097" s="24"/>
      <c r="G1097" s="33"/>
      <c r="H1097" s="24"/>
    </row>
    <row r="1098" customFormat="false" ht="15" hidden="false" customHeight="true" outlineLevel="0" collapsed="false">
      <c r="A1098" s="38"/>
      <c r="B1098" s="36" t="str">
        <f aca="false">IF(A1098="","","R-"&amp;TEXT(ROW()-4,"0000"))</f>
        <v/>
      </c>
      <c r="C1098" s="24"/>
      <c r="D1098" s="37" t="str">
        <f aca="false">IF(C1098="","",IFERROR(INDEX(Members!$B$5:$B$304,MATCH(C1098,Members!$A$5:$A$304,0)),"Unknown flat"))</f>
        <v/>
      </c>
      <c r="E1098" s="34"/>
      <c r="F1098" s="24"/>
      <c r="G1098" s="33"/>
      <c r="H1098" s="24"/>
    </row>
    <row r="1099" customFormat="false" ht="15" hidden="false" customHeight="true" outlineLevel="0" collapsed="false">
      <c r="A1099" s="38"/>
      <c r="B1099" s="36" t="str">
        <f aca="false">IF(A1099="","","R-"&amp;TEXT(ROW()-4,"0000"))</f>
        <v/>
      </c>
      <c r="C1099" s="24"/>
      <c r="D1099" s="37" t="str">
        <f aca="false">IF(C1099="","",IFERROR(INDEX(Members!$B$5:$B$304,MATCH(C1099,Members!$A$5:$A$304,0)),"Unknown flat"))</f>
        <v/>
      </c>
      <c r="E1099" s="34"/>
      <c r="F1099" s="24"/>
      <c r="G1099" s="33"/>
      <c r="H1099" s="24"/>
    </row>
    <row r="1100" customFormat="false" ht="15" hidden="false" customHeight="true" outlineLevel="0" collapsed="false">
      <c r="A1100" s="38"/>
      <c r="B1100" s="36" t="str">
        <f aca="false">IF(A1100="","","R-"&amp;TEXT(ROW()-4,"0000"))</f>
        <v/>
      </c>
      <c r="C1100" s="24"/>
      <c r="D1100" s="37" t="str">
        <f aca="false">IF(C1100="","",IFERROR(INDEX(Members!$B$5:$B$304,MATCH(C1100,Members!$A$5:$A$304,0)),"Unknown flat"))</f>
        <v/>
      </c>
      <c r="E1100" s="34"/>
      <c r="F1100" s="24"/>
      <c r="G1100" s="33"/>
      <c r="H1100" s="24"/>
    </row>
    <row r="1101" customFormat="false" ht="15" hidden="false" customHeight="true" outlineLevel="0" collapsed="false">
      <c r="A1101" s="38"/>
      <c r="B1101" s="36" t="str">
        <f aca="false">IF(A1101="","","R-"&amp;TEXT(ROW()-4,"0000"))</f>
        <v/>
      </c>
      <c r="C1101" s="24"/>
      <c r="D1101" s="37" t="str">
        <f aca="false">IF(C1101="","",IFERROR(INDEX(Members!$B$5:$B$304,MATCH(C1101,Members!$A$5:$A$304,0)),"Unknown flat"))</f>
        <v/>
      </c>
      <c r="E1101" s="34"/>
      <c r="F1101" s="24"/>
      <c r="G1101" s="33"/>
      <c r="H1101" s="24"/>
    </row>
    <row r="1102" customFormat="false" ht="15" hidden="false" customHeight="true" outlineLevel="0" collapsed="false">
      <c r="A1102" s="38"/>
      <c r="B1102" s="36" t="str">
        <f aca="false">IF(A1102="","","R-"&amp;TEXT(ROW()-4,"0000"))</f>
        <v/>
      </c>
      <c r="C1102" s="24"/>
      <c r="D1102" s="37" t="str">
        <f aca="false">IF(C1102="","",IFERROR(INDEX(Members!$B$5:$B$304,MATCH(C1102,Members!$A$5:$A$304,0)),"Unknown flat"))</f>
        <v/>
      </c>
      <c r="E1102" s="34"/>
      <c r="F1102" s="24"/>
      <c r="G1102" s="33"/>
      <c r="H1102" s="24"/>
    </row>
    <row r="1103" customFormat="false" ht="15" hidden="false" customHeight="true" outlineLevel="0" collapsed="false">
      <c r="A1103" s="38"/>
      <c r="B1103" s="36" t="str">
        <f aca="false">IF(A1103="","","R-"&amp;TEXT(ROW()-4,"0000"))</f>
        <v/>
      </c>
      <c r="C1103" s="24"/>
      <c r="D1103" s="37" t="str">
        <f aca="false">IF(C1103="","",IFERROR(INDEX(Members!$B$5:$B$304,MATCH(C1103,Members!$A$5:$A$304,0)),"Unknown flat"))</f>
        <v/>
      </c>
      <c r="E1103" s="34"/>
      <c r="F1103" s="24"/>
      <c r="G1103" s="33"/>
      <c r="H1103" s="24"/>
    </row>
    <row r="1104" customFormat="false" ht="15" hidden="false" customHeight="true" outlineLevel="0" collapsed="false">
      <c r="A1104" s="38"/>
      <c r="B1104" s="36" t="str">
        <f aca="false">IF(A1104="","","R-"&amp;TEXT(ROW()-4,"0000"))</f>
        <v/>
      </c>
      <c r="C1104" s="24"/>
      <c r="D1104" s="37" t="str">
        <f aca="false">IF(C1104="","",IFERROR(INDEX(Members!$B$5:$B$304,MATCH(C1104,Members!$A$5:$A$304,0)),"Unknown flat"))</f>
        <v/>
      </c>
      <c r="E1104" s="34"/>
      <c r="F1104" s="24"/>
      <c r="G1104" s="33"/>
      <c r="H1104" s="24"/>
    </row>
    <row r="1105" customFormat="false" ht="15" hidden="false" customHeight="true" outlineLevel="0" collapsed="false">
      <c r="A1105" s="38"/>
      <c r="B1105" s="36" t="str">
        <f aca="false">IF(A1105="","","R-"&amp;TEXT(ROW()-4,"0000"))</f>
        <v/>
      </c>
      <c r="C1105" s="24"/>
      <c r="D1105" s="37" t="str">
        <f aca="false">IF(C1105="","",IFERROR(INDEX(Members!$B$5:$B$304,MATCH(C1105,Members!$A$5:$A$304,0)),"Unknown flat"))</f>
        <v/>
      </c>
      <c r="E1105" s="34"/>
      <c r="F1105" s="24"/>
      <c r="G1105" s="33"/>
      <c r="H1105" s="24"/>
    </row>
    <row r="1106" customFormat="false" ht="15" hidden="false" customHeight="true" outlineLevel="0" collapsed="false">
      <c r="A1106" s="38"/>
      <c r="B1106" s="36" t="str">
        <f aca="false">IF(A1106="","","R-"&amp;TEXT(ROW()-4,"0000"))</f>
        <v/>
      </c>
      <c r="C1106" s="24"/>
      <c r="D1106" s="37" t="str">
        <f aca="false">IF(C1106="","",IFERROR(INDEX(Members!$B$5:$B$304,MATCH(C1106,Members!$A$5:$A$304,0)),"Unknown flat"))</f>
        <v/>
      </c>
      <c r="E1106" s="34"/>
      <c r="F1106" s="24"/>
      <c r="G1106" s="33"/>
      <c r="H1106" s="24"/>
    </row>
    <row r="1107" customFormat="false" ht="15" hidden="false" customHeight="true" outlineLevel="0" collapsed="false">
      <c r="A1107" s="38"/>
      <c r="B1107" s="36" t="str">
        <f aca="false">IF(A1107="","","R-"&amp;TEXT(ROW()-4,"0000"))</f>
        <v/>
      </c>
      <c r="C1107" s="24"/>
      <c r="D1107" s="37" t="str">
        <f aca="false">IF(C1107="","",IFERROR(INDEX(Members!$B$5:$B$304,MATCH(C1107,Members!$A$5:$A$304,0)),"Unknown flat"))</f>
        <v/>
      </c>
      <c r="E1107" s="34"/>
      <c r="F1107" s="24"/>
      <c r="G1107" s="33"/>
      <c r="H1107" s="24"/>
    </row>
    <row r="1108" customFormat="false" ht="15" hidden="false" customHeight="true" outlineLevel="0" collapsed="false">
      <c r="A1108" s="38"/>
      <c r="B1108" s="36" t="str">
        <f aca="false">IF(A1108="","","R-"&amp;TEXT(ROW()-4,"0000"))</f>
        <v/>
      </c>
      <c r="C1108" s="24"/>
      <c r="D1108" s="37" t="str">
        <f aca="false">IF(C1108="","",IFERROR(INDEX(Members!$B$5:$B$304,MATCH(C1108,Members!$A$5:$A$304,0)),"Unknown flat"))</f>
        <v/>
      </c>
      <c r="E1108" s="34"/>
      <c r="F1108" s="24"/>
      <c r="G1108" s="33"/>
      <c r="H1108" s="24"/>
    </row>
    <row r="1109" customFormat="false" ht="15" hidden="false" customHeight="true" outlineLevel="0" collapsed="false">
      <c r="A1109" s="38"/>
      <c r="B1109" s="36" t="str">
        <f aca="false">IF(A1109="","","R-"&amp;TEXT(ROW()-4,"0000"))</f>
        <v/>
      </c>
      <c r="C1109" s="24"/>
      <c r="D1109" s="37" t="str">
        <f aca="false">IF(C1109="","",IFERROR(INDEX(Members!$B$5:$B$304,MATCH(C1109,Members!$A$5:$A$304,0)),"Unknown flat"))</f>
        <v/>
      </c>
      <c r="E1109" s="34"/>
      <c r="F1109" s="24"/>
      <c r="G1109" s="33"/>
      <c r="H1109" s="24"/>
    </row>
    <row r="1110" customFormat="false" ht="15" hidden="false" customHeight="true" outlineLevel="0" collapsed="false">
      <c r="A1110" s="38"/>
      <c r="B1110" s="36" t="str">
        <f aca="false">IF(A1110="","","R-"&amp;TEXT(ROW()-4,"0000"))</f>
        <v/>
      </c>
      <c r="C1110" s="24"/>
      <c r="D1110" s="37" t="str">
        <f aca="false">IF(C1110="","",IFERROR(INDEX(Members!$B$5:$B$304,MATCH(C1110,Members!$A$5:$A$304,0)),"Unknown flat"))</f>
        <v/>
      </c>
      <c r="E1110" s="34"/>
      <c r="F1110" s="24"/>
      <c r="G1110" s="33"/>
      <c r="H1110" s="24"/>
    </row>
    <row r="1111" customFormat="false" ht="15" hidden="false" customHeight="true" outlineLevel="0" collapsed="false">
      <c r="A1111" s="38"/>
      <c r="B1111" s="36" t="str">
        <f aca="false">IF(A1111="","","R-"&amp;TEXT(ROW()-4,"0000"))</f>
        <v/>
      </c>
      <c r="C1111" s="24"/>
      <c r="D1111" s="37" t="str">
        <f aca="false">IF(C1111="","",IFERROR(INDEX(Members!$B$5:$B$304,MATCH(C1111,Members!$A$5:$A$304,0)),"Unknown flat"))</f>
        <v/>
      </c>
      <c r="E1111" s="34"/>
      <c r="F1111" s="24"/>
      <c r="G1111" s="33"/>
      <c r="H1111" s="24"/>
    </row>
    <row r="1112" customFormat="false" ht="15" hidden="false" customHeight="true" outlineLevel="0" collapsed="false">
      <c r="A1112" s="38"/>
      <c r="B1112" s="36" t="str">
        <f aca="false">IF(A1112="","","R-"&amp;TEXT(ROW()-4,"0000"))</f>
        <v/>
      </c>
      <c r="C1112" s="24"/>
      <c r="D1112" s="37" t="str">
        <f aca="false">IF(C1112="","",IFERROR(INDEX(Members!$B$5:$B$304,MATCH(C1112,Members!$A$5:$A$304,0)),"Unknown flat"))</f>
        <v/>
      </c>
      <c r="E1112" s="34"/>
      <c r="F1112" s="24"/>
      <c r="G1112" s="33"/>
      <c r="H1112" s="24"/>
    </row>
    <row r="1113" customFormat="false" ht="15" hidden="false" customHeight="true" outlineLevel="0" collapsed="false">
      <c r="A1113" s="38"/>
      <c r="B1113" s="36" t="str">
        <f aca="false">IF(A1113="","","R-"&amp;TEXT(ROW()-4,"0000"))</f>
        <v/>
      </c>
      <c r="C1113" s="24"/>
      <c r="D1113" s="37" t="str">
        <f aca="false">IF(C1113="","",IFERROR(INDEX(Members!$B$5:$B$304,MATCH(C1113,Members!$A$5:$A$304,0)),"Unknown flat"))</f>
        <v/>
      </c>
      <c r="E1113" s="34"/>
      <c r="F1113" s="24"/>
      <c r="G1113" s="33"/>
      <c r="H1113" s="24"/>
    </row>
    <row r="1114" customFormat="false" ht="15" hidden="false" customHeight="true" outlineLevel="0" collapsed="false">
      <c r="A1114" s="38"/>
      <c r="B1114" s="36" t="str">
        <f aca="false">IF(A1114="","","R-"&amp;TEXT(ROW()-4,"0000"))</f>
        <v/>
      </c>
      <c r="C1114" s="24"/>
      <c r="D1114" s="37" t="str">
        <f aca="false">IF(C1114="","",IFERROR(INDEX(Members!$B$5:$B$304,MATCH(C1114,Members!$A$5:$A$304,0)),"Unknown flat"))</f>
        <v/>
      </c>
      <c r="E1114" s="34"/>
      <c r="F1114" s="24"/>
      <c r="G1114" s="33"/>
      <c r="H1114" s="24"/>
    </row>
    <row r="1115" customFormat="false" ht="15" hidden="false" customHeight="true" outlineLevel="0" collapsed="false">
      <c r="A1115" s="38"/>
      <c r="B1115" s="36" t="str">
        <f aca="false">IF(A1115="","","R-"&amp;TEXT(ROW()-4,"0000"))</f>
        <v/>
      </c>
      <c r="C1115" s="24"/>
      <c r="D1115" s="37" t="str">
        <f aca="false">IF(C1115="","",IFERROR(INDEX(Members!$B$5:$B$304,MATCH(C1115,Members!$A$5:$A$304,0)),"Unknown flat"))</f>
        <v/>
      </c>
      <c r="E1115" s="34"/>
      <c r="F1115" s="24"/>
      <c r="G1115" s="33"/>
      <c r="H1115" s="24"/>
    </row>
    <row r="1116" customFormat="false" ht="15" hidden="false" customHeight="true" outlineLevel="0" collapsed="false">
      <c r="A1116" s="38"/>
      <c r="B1116" s="36" t="str">
        <f aca="false">IF(A1116="","","R-"&amp;TEXT(ROW()-4,"0000"))</f>
        <v/>
      </c>
      <c r="C1116" s="24"/>
      <c r="D1116" s="37" t="str">
        <f aca="false">IF(C1116="","",IFERROR(INDEX(Members!$B$5:$B$304,MATCH(C1116,Members!$A$5:$A$304,0)),"Unknown flat"))</f>
        <v/>
      </c>
      <c r="E1116" s="34"/>
      <c r="F1116" s="24"/>
      <c r="G1116" s="33"/>
      <c r="H1116" s="24"/>
    </row>
    <row r="1117" customFormat="false" ht="15" hidden="false" customHeight="true" outlineLevel="0" collapsed="false">
      <c r="A1117" s="38"/>
      <c r="B1117" s="36" t="str">
        <f aca="false">IF(A1117="","","R-"&amp;TEXT(ROW()-4,"0000"))</f>
        <v/>
      </c>
      <c r="C1117" s="24"/>
      <c r="D1117" s="37" t="str">
        <f aca="false">IF(C1117="","",IFERROR(INDEX(Members!$B$5:$B$304,MATCH(C1117,Members!$A$5:$A$304,0)),"Unknown flat"))</f>
        <v/>
      </c>
      <c r="E1117" s="34"/>
      <c r="F1117" s="24"/>
      <c r="G1117" s="33"/>
      <c r="H1117" s="24"/>
    </row>
    <row r="1118" customFormat="false" ht="15" hidden="false" customHeight="true" outlineLevel="0" collapsed="false">
      <c r="A1118" s="38"/>
      <c r="B1118" s="36" t="str">
        <f aca="false">IF(A1118="","","R-"&amp;TEXT(ROW()-4,"0000"))</f>
        <v/>
      </c>
      <c r="C1118" s="24"/>
      <c r="D1118" s="37" t="str">
        <f aca="false">IF(C1118="","",IFERROR(INDEX(Members!$B$5:$B$304,MATCH(C1118,Members!$A$5:$A$304,0)),"Unknown flat"))</f>
        <v/>
      </c>
      <c r="E1118" s="34"/>
      <c r="F1118" s="24"/>
      <c r="G1118" s="33"/>
      <c r="H1118" s="24"/>
    </row>
    <row r="1119" customFormat="false" ht="15" hidden="false" customHeight="true" outlineLevel="0" collapsed="false">
      <c r="A1119" s="38"/>
      <c r="B1119" s="36" t="str">
        <f aca="false">IF(A1119="","","R-"&amp;TEXT(ROW()-4,"0000"))</f>
        <v/>
      </c>
      <c r="C1119" s="24"/>
      <c r="D1119" s="37" t="str">
        <f aca="false">IF(C1119="","",IFERROR(INDEX(Members!$B$5:$B$304,MATCH(C1119,Members!$A$5:$A$304,0)),"Unknown flat"))</f>
        <v/>
      </c>
      <c r="E1119" s="34"/>
      <c r="F1119" s="24"/>
      <c r="G1119" s="33"/>
      <c r="H1119" s="24"/>
    </row>
    <row r="1120" customFormat="false" ht="15" hidden="false" customHeight="true" outlineLevel="0" collapsed="false">
      <c r="A1120" s="38"/>
      <c r="B1120" s="36" t="str">
        <f aca="false">IF(A1120="","","R-"&amp;TEXT(ROW()-4,"0000"))</f>
        <v/>
      </c>
      <c r="C1120" s="24"/>
      <c r="D1120" s="37" t="str">
        <f aca="false">IF(C1120="","",IFERROR(INDEX(Members!$B$5:$B$304,MATCH(C1120,Members!$A$5:$A$304,0)),"Unknown flat"))</f>
        <v/>
      </c>
      <c r="E1120" s="34"/>
      <c r="F1120" s="24"/>
      <c r="G1120" s="33"/>
      <c r="H1120" s="24"/>
    </row>
    <row r="1121" customFormat="false" ht="15" hidden="false" customHeight="true" outlineLevel="0" collapsed="false">
      <c r="A1121" s="38"/>
      <c r="B1121" s="36" t="str">
        <f aca="false">IF(A1121="","","R-"&amp;TEXT(ROW()-4,"0000"))</f>
        <v/>
      </c>
      <c r="C1121" s="24"/>
      <c r="D1121" s="37" t="str">
        <f aca="false">IF(C1121="","",IFERROR(INDEX(Members!$B$5:$B$304,MATCH(C1121,Members!$A$5:$A$304,0)),"Unknown flat"))</f>
        <v/>
      </c>
      <c r="E1121" s="34"/>
      <c r="F1121" s="24"/>
      <c r="G1121" s="33"/>
      <c r="H1121" s="24"/>
    </row>
    <row r="1122" customFormat="false" ht="15" hidden="false" customHeight="true" outlineLevel="0" collapsed="false">
      <c r="A1122" s="38"/>
      <c r="B1122" s="36" t="str">
        <f aca="false">IF(A1122="","","R-"&amp;TEXT(ROW()-4,"0000"))</f>
        <v/>
      </c>
      <c r="C1122" s="24"/>
      <c r="D1122" s="37" t="str">
        <f aca="false">IF(C1122="","",IFERROR(INDEX(Members!$B$5:$B$304,MATCH(C1122,Members!$A$5:$A$304,0)),"Unknown flat"))</f>
        <v/>
      </c>
      <c r="E1122" s="34"/>
      <c r="F1122" s="24"/>
      <c r="G1122" s="33"/>
      <c r="H1122" s="24"/>
    </row>
    <row r="1123" customFormat="false" ht="15" hidden="false" customHeight="true" outlineLevel="0" collapsed="false">
      <c r="A1123" s="38"/>
      <c r="B1123" s="36" t="str">
        <f aca="false">IF(A1123="","","R-"&amp;TEXT(ROW()-4,"0000"))</f>
        <v/>
      </c>
      <c r="C1123" s="24"/>
      <c r="D1123" s="37" t="str">
        <f aca="false">IF(C1123="","",IFERROR(INDEX(Members!$B$5:$B$304,MATCH(C1123,Members!$A$5:$A$304,0)),"Unknown flat"))</f>
        <v/>
      </c>
      <c r="E1123" s="34"/>
      <c r="F1123" s="24"/>
      <c r="G1123" s="33"/>
      <c r="H1123" s="24"/>
    </row>
    <row r="1124" customFormat="false" ht="15" hidden="false" customHeight="true" outlineLevel="0" collapsed="false">
      <c r="A1124" s="38"/>
      <c r="B1124" s="36" t="str">
        <f aca="false">IF(A1124="","","R-"&amp;TEXT(ROW()-4,"0000"))</f>
        <v/>
      </c>
      <c r="C1124" s="24"/>
      <c r="D1124" s="37" t="str">
        <f aca="false">IF(C1124="","",IFERROR(INDEX(Members!$B$5:$B$304,MATCH(C1124,Members!$A$5:$A$304,0)),"Unknown flat"))</f>
        <v/>
      </c>
      <c r="E1124" s="34"/>
      <c r="F1124" s="24"/>
      <c r="G1124" s="33"/>
      <c r="H1124" s="24"/>
    </row>
    <row r="1125" customFormat="false" ht="15" hidden="false" customHeight="true" outlineLevel="0" collapsed="false">
      <c r="A1125" s="38"/>
      <c r="B1125" s="36" t="str">
        <f aca="false">IF(A1125="","","R-"&amp;TEXT(ROW()-4,"0000"))</f>
        <v/>
      </c>
      <c r="C1125" s="24"/>
      <c r="D1125" s="37" t="str">
        <f aca="false">IF(C1125="","",IFERROR(INDEX(Members!$B$5:$B$304,MATCH(C1125,Members!$A$5:$A$304,0)),"Unknown flat"))</f>
        <v/>
      </c>
      <c r="E1125" s="34"/>
      <c r="F1125" s="24"/>
      <c r="G1125" s="33"/>
      <c r="H1125" s="24"/>
    </row>
    <row r="1126" customFormat="false" ht="15" hidden="false" customHeight="true" outlineLevel="0" collapsed="false">
      <c r="A1126" s="38"/>
      <c r="B1126" s="36" t="str">
        <f aca="false">IF(A1126="","","R-"&amp;TEXT(ROW()-4,"0000"))</f>
        <v/>
      </c>
      <c r="C1126" s="24"/>
      <c r="D1126" s="37" t="str">
        <f aca="false">IF(C1126="","",IFERROR(INDEX(Members!$B$5:$B$304,MATCH(C1126,Members!$A$5:$A$304,0)),"Unknown flat"))</f>
        <v/>
      </c>
      <c r="E1126" s="34"/>
      <c r="F1126" s="24"/>
      <c r="G1126" s="33"/>
      <c r="H1126" s="24"/>
    </row>
    <row r="1127" customFormat="false" ht="15" hidden="false" customHeight="true" outlineLevel="0" collapsed="false">
      <c r="A1127" s="38"/>
      <c r="B1127" s="36" t="str">
        <f aca="false">IF(A1127="","","R-"&amp;TEXT(ROW()-4,"0000"))</f>
        <v/>
      </c>
      <c r="C1127" s="24"/>
      <c r="D1127" s="37" t="str">
        <f aca="false">IF(C1127="","",IFERROR(INDEX(Members!$B$5:$B$304,MATCH(C1127,Members!$A$5:$A$304,0)),"Unknown flat"))</f>
        <v/>
      </c>
      <c r="E1127" s="34"/>
      <c r="F1127" s="24"/>
      <c r="G1127" s="33"/>
      <c r="H1127" s="24"/>
    </row>
    <row r="1128" customFormat="false" ht="15" hidden="false" customHeight="true" outlineLevel="0" collapsed="false">
      <c r="A1128" s="38"/>
      <c r="B1128" s="36" t="str">
        <f aca="false">IF(A1128="","","R-"&amp;TEXT(ROW()-4,"0000"))</f>
        <v/>
      </c>
      <c r="C1128" s="24"/>
      <c r="D1128" s="37" t="str">
        <f aca="false">IF(C1128="","",IFERROR(INDEX(Members!$B$5:$B$304,MATCH(C1128,Members!$A$5:$A$304,0)),"Unknown flat"))</f>
        <v/>
      </c>
      <c r="E1128" s="34"/>
      <c r="F1128" s="24"/>
      <c r="G1128" s="33"/>
      <c r="H1128" s="24"/>
    </row>
    <row r="1129" customFormat="false" ht="15" hidden="false" customHeight="true" outlineLevel="0" collapsed="false">
      <c r="A1129" s="38"/>
      <c r="B1129" s="36" t="str">
        <f aca="false">IF(A1129="","","R-"&amp;TEXT(ROW()-4,"0000"))</f>
        <v/>
      </c>
      <c r="C1129" s="24"/>
      <c r="D1129" s="37" t="str">
        <f aca="false">IF(C1129="","",IFERROR(INDEX(Members!$B$5:$B$304,MATCH(C1129,Members!$A$5:$A$304,0)),"Unknown flat"))</f>
        <v/>
      </c>
      <c r="E1129" s="34"/>
      <c r="F1129" s="24"/>
      <c r="G1129" s="33"/>
      <c r="H1129" s="24"/>
    </row>
    <row r="1130" customFormat="false" ht="15" hidden="false" customHeight="true" outlineLevel="0" collapsed="false">
      <c r="A1130" s="38"/>
      <c r="B1130" s="36" t="str">
        <f aca="false">IF(A1130="","","R-"&amp;TEXT(ROW()-4,"0000"))</f>
        <v/>
      </c>
      <c r="C1130" s="24"/>
      <c r="D1130" s="37" t="str">
        <f aca="false">IF(C1130="","",IFERROR(INDEX(Members!$B$5:$B$304,MATCH(C1130,Members!$A$5:$A$304,0)),"Unknown flat"))</f>
        <v/>
      </c>
      <c r="E1130" s="34"/>
      <c r="F1130" s="24"/>
      <c r="G1130" s="33"/>
      <c r="H1130" s="24"/>
    </row>
    <row r="1131" customFormat="false" ht="15" hidden="false" customHeight="true" outlineLevel="0" collapsed="false">
      <c r="A1131" s="38"/>
      <c r="B1131" s="36" t="str">
        <f aca="false">IF(A1131="","","R-"&amp;TEXT(ROW()-4,"0000"))</f>
        <v/>
      </c>
      <c r="C1131" s="24"/>
      <c r="D1131" s="37" t="str">
        <f aca="false">IF(C1131="","",IFERROR(INDEX(Members!$B$5:$B$304,MATCH(C1131,Members!$A$5:$A$304,0)),"Unknown flat"))</f>
        <v/>
      </c>
      <c r="E1131" s="34"/>
      <c r="F1131" s="24"/>
      <c r="G1131" s="33"/>
      <c r="H1131" s="24"/>
    </row>
    <row r="1132" customFormat="false" ht="15" hidden="false" customHeight="true" outlineLevel="0" collapsed="false">
      <c r="A1132" s="38"/>
      <c r="B1132" s="36" t="str">
        <f aca="false">IF(A1132="","","R-"&amp;TEXT(ROW()-4,"0000"))</f>
        <v/>
      </c>
      <c r="C1132" s="24"/>
      <c r="D1132" s="37" t="str">
        <f aca="false">IF(C1132="","",IFERROR(INDEX(Members!$B$5:$B$304,MATCH(C1132,Members!$A$5:$A$304,0)),"Unknown flat"))</f>
        <v/>
      </c>
      <c r="E1132" s="34"/>
      <c r="F1132" s="24"/>
      <c r="G1132" s="33"/>
      <c r="H1132" s="24"/>
    </row>
    <row r="1133" customFormat="false" ht="15" hidden="false" customHeight="true" outlineLevel="0" collapsed="false">
      <c r="A1133" s="38"/>
      <c r="B1133" s="36" t="str">
        <f aca="false">IF(A1133="","","R-"&amp;TEXT(ROW()-4,"0000"))</f>
        <v/>
      </c>
      <c r="C1133" s="24"/>
      <c r="D1133" s="37" t="str">
        <f aca="false">IF(C1133="","",IFERROR(INDEX(Members!$B$5:$B$304,MATCH(C1133,Members!$A$5:$A$304,0)),"Unknown flat"))</f>
        <v/>
      </c>
      <c r="E1133" s="34"/>
      <c r="F1133" s="24"/>
      <c r="G1133" s="33"/>
      <c r="H1133" s="24"/>
    </row>
    <row r="1134" customFormat="false" ht="15" hidden="false" customHeight="true" outlineLevel="0" collapsed="false">
      <c r="A1134" s="38"/>
      <c r="B1134" s="36" t="str">
        <f aca="false">IF(A1134="","","R-"&amp;TEXT(ROW()-4,"0000"))</f>
        <v/>
      </c>
      <c r="C1134" s="24"/>
      <c r="D1134" s="37" t="str">
        <f aca="false">IF(C1134="","",IFERROR(INDEX(Members!$B$5:$B$304,MATCH(C1134,Members!$A$5:$A$304,0)),"Unknown flat"))</f>
        <v/>
      </c>
      <c r="E1134" s="34"/>
      <c r="F1134" s="24"/>
      <c r="G1134" s="33"/>
      <c r="H1134" s="24"/>
    </row>
    <row r="1135" customFormat="false" ht="15" hidden="false" customHeight="true" outlineLevel="0" collapsed="false">
      <c r="A1135" s="38"/>
      <c r="B1135" s="36" t="str">
        <f aca="false">IF(A1135="","","R-"&amp;TEXT(ROW()-4,"0000"))</f>
        <v/>
      </c>
      <c r="C1135" s="24"/>
      <c r="D1135" s="37" t="str">
        <f aca="false">IF(C1135="","",IFERROR(INDEX(Members!$B$5:$B$304,MATCH(C1135,Members!$A$5:$A$304,0)),"Unknown flat"))</f>
        <v/>
      </c>
      <c r="E1135" s="34"/>
      <c r="F1135" s="24"/>
      <c r="G1135" s="33"/>
      <c r="H1135" s="24"/>
    </row>
    <row r="1136" customFormat="false" ht="15" hidden="false" customHeight="true" outlineLevel="0" collapsed="false">
      <c r="A1136" s="38"/>
      <c r="B1136" s="36" t="str">
        <f aca="false">IF(A1136="","","R-"&amp;TEXT(ROW()-4,"0000"))</f>
        <v/>
      </c>
      <c r="C1136" s="24"/>
      <c r="D1136" s="37" t="str">
        <f aca="false">IF(C1136="","",IFERROR(INDEX(Members!$B$5:$B$304,MATCH(C1136,Members!$A$5:$A$304,0)),"Unknown flat"))</f>
        <v/>
      </c>
      <c r="E1136" s="34"/>
      <c r="F1136" s="24"/>
      <c r="G1136" s="33"/>
      <c r="H1136" s="24"/>
    </row>
    <row r="1137" customFormat="false" ht="15" hidden="false" customHeight="true" outlineLevel="0" collapsed="false">
      <c r="A1137" s="38"/>
      <c r="B1137" s="36" t="str">
        <f aca="false">IF(A1137="","","R-"&amp;TEXT(ROW()-4,"0000"))</f>
        <v/>
      </c>
      <c r="C1137" s="24"/>
      <c r="D1137" s="37" t="str">
        <f aca="false">IF(C1137="","",IFERROR(INDEX(Members!$B$5:$B$304,MATCH(C1137,Members!$A$5:$A$304,0)),"Unknown flat"))</f>
        <v/>
      </c>
      <c r="E1137" s="34"/>
      <c r="F1137" s="24"/>
      <c r="G1137" s="33"/>
      <c r="H1137" s="24"/>
    </row>
    <row r="1138" customFormat="false" ht="15" hidden="false" customHeight="true" outlineLevel="0" collapsed="false">
      <c r="A1138" s="38"/>
      <c r="B1138" s="36" t="str">
        <f aca="false">IF(A1138="","","R-"&amp;TEXT(ROW()-4,"0000"))</f>
        <v/>
      </c>
      <c r="C1138" s="24"/>
      <c r="D1138" s="37" t="str">
        <f aca="false">IF(C1138="","",IFERROR(INDEX(Members!$B$5:$B$304,MATCH(C1138,Members!$A$5:$A$304,0)),"Unknown flat"))</f>
        <v/>
      </c>
      <c r="E1138" s="34"/>
      <c r="F1138" s="24"/>
      <c r="G1138" s="33"/>
      <c r="H1138" s="24"/>
    </row>
    <row r="1139" customFormat="false" ht="15" hidden="false" customHeight="true" outlineLevel="0" collapsed="false">
      <c r="A1139" s="38"/>
      <c r="B1139" s="36" t="str">
        <f aca="false">IF(A1139="","","R-"&amp;TEXT(ROW()-4,"0000"))</f>
        <v/>
      </c>
      <c r="C1139" s="24"/>
      <c r="D1139" s="37" t="str">
        <f aca="false">IF(C1139="","",IFERROR(INDEX(Members!$B$5:$B$304,MATCH(C1139,Members!$A$5:$A$304,0)),"Unknown flat"))</f>
        <v/>
      </c>
      <c r="E1139" s="34"/>
      <c r="F1139" s="24"/>
      <c r="G1139" s="33"/>
      <c r="H1139" s="24"/>
    </row>
    <row r="1140" customFormat="false" ht="15" hidden="false" customHeight="true" outlineLevel="0" collapsed="false">
      <c r="A1140" s="38"/>
      <c r="B1140" s="36" t="str">
        <f aca="false">IF(A1140="","","R-"&amp;TEXT(ROW()-4,"0000"))</f>
        <v/>
      </c>
      <c r="C1140" s="24"/>
      <c r="D1140" s="37" t="str">
        <f aca="false">IF(C1140="","",IFERROR(INDEX(Members!$B$5:$B$304,MATCH(C1140,Members!$A$5:$A$304,0)),"Unknown flat"))</f>
        <v/>
      </c>
      <c r="E1140" s="34"/>
      <c r="F1140" s="24"/>
      <c r="G1140" s="33"/>
      <c r="H1140" s="24"/>
    </row>
    <row r="1141" customFormat="false" ht="15" hidden="false" customHeight="true" outlineLevel="0" collapsed="false">
      <c r="A1141" s="38"/>
      <c r="B1141" s="36" t="str">
        <f aca="false">IF(A1141="","","R-"&amp;TEXT(ROW()-4,"0000"))</f>
        <v/>
      </c>
      <c r="C1141" s="24"/>
      <c r="D1141" s="37" t="str">
        <f aca="false">IF(C1141="","",IFERROR(INDEX(Members!$B$5:$B$304,MATCH(C1141,Members!$A$5:$A$304,0)),"Unknown flat"))</f>
        <v/>
      </c>
      <c r="E1141" s="34"/>
      <c r="F1141" s="24"/>
      <c r="G1141" s="33"/>
      <c r="H1141" s="24"/>
    </row>
    <row r="1142" customFormat="false" ht="15" hidden="false" customHeight="true" outlineLevel="0" collapsed="false">
      <c r="A1142" s="38"/>
      <c r="B1142" s="36" t="str">
        <f aca="false">IF(A1142="","","R-"&amp;TEXT(ROW()-4,"0000"))</f>
        <v/>
      </c>
      <c r="C1142" s="24"/>
      <c r="D1142" s="37" t="str">
        <f aca="false">IF(C1142="","",IFERROR(INDEX(Members!$B$5:$B$304,MATCH(C1142,Members!$A$5:$A$304,0)),"Unknown flat"))</f>
        <v/>
      </c>
      <c r="E1142" s="34"/>
      <c r="F1142" s="24"/>
      <c r="G1142" s="33"/>
      <c r="H1142" s="24"/>
    </row>
    <row r="1143" customFormat="false" ht="15" hidden="false" customHeight="true" outlineLevel="0" collapsed="false">
      <c r="A1143" s="38"/>
      <c r="B1143" s="36" t="str">
        <f aca="false">IF(A1143="","","R-"&amp;TEXT(ROW()-4,"0000"))</f>
        <v/>
      </c>
      <c r="C1143" s="24"/>
      <c r="D1143" s="37" t="str">
        <f aca="false">IF(C1143="","",IFERROR(INDEX(Members!$B$5:$B$304,MATCH(C1143,Members!$A$5:$A$304,0)),"Unknown flat"))</f>
        <v/>
      </c>
      <c r="E1143" s="34"/>
      <c r="F1143" s="24"/>
      <c r="G1143" s="33"/>
      <c r="H1143" s="24"/>
    </row>
    <row r="1144" customFormat="false" ht="15" hidden="false" customHeight="true" outlineLevel="0" collapsed="false">
      <c r="A1144" s="38"/>
      <c r="B1144" s="36" t="str">
        <f aca="false">IF(A1144="","","R-"&amp;TEXT(ROW()-4,"0000"))</f>
        <v/>
      </c>
      <c r="C1144" s="24"/>
      <c r="D1144" s="37" t="str">
        <f aca="false">IF(C1144="","",IFERROR(INDEX(Members!$B$5:$B$304,MATCH(C1144,Members!$A$5:$A$304,0)),"Unknown flat"))</f>
        <v/>
      </c>
      <c r="E1144" s="34"/>
      <c r="F1144" s="24"/>
      <c r="G1144" s="33"/>
      <c r="H1144" s="24"/>
    </row>
    <row r="1145" customFormat="false" ht="15" hidden="false" customHeight="true" outlineLevel="0" collapsed="false">
      <c r="A1145" s="38"/>
      <c r="B1145" s="36" t="str">
        <f aca="false">IF(A1145="","","R-"&amp;TEXT(ROW()-4,"0000"))</f>
        <v/>
      </c>
      <c r="C1145" s="24"/>
      <c r="D1145" s="37" t="str">
        <f aca="false">IF(C1145="","",IFERROR(INDEX(Members!$B$5:$B$304,MATCH(C1145,Members!$A$5:$A$304,0)),"Unknown flat"))</f>
        <v/>
      </c>
      <c r="E1145" s="34"/>
      <c r="F1145" s="24"/>
      <c r="G1145" s="33"/>
      <c r="H1145" s="24"/>
    </row>
    <row r="1146" customFormat="false" ht="15" hidden="false" customHeight="true" outlineLevel="0" collapsed="false">
      <c r="A1146" s="38"/>
      <c r="B1146" s="36" t="str">
        <f aca="false">IF(A1146="","","R-"&amp;TEXT(ROW()-4,"0000"))</f>
        <v/>
      </c>
      <c r="C1146" s="24"/>
      <c r="D1146" s="37" t="str">
        <f aca="false">IF(C1146="","",IFERROR(INDEX(Members!$B$5:$B$304,MATCH(C1146,Members!$A$5:$A$304,0)),"Unknown flat"))</f>
        <v/>
      </c>
      <c r="E1146" s="34"/>
      <c r="F1146" s="24"/>
      <c r="G1146" s="33"/>
      <c r="H1146" s="24"/>
    </row>
    <row r="1147" customFormat="false" ht="15" hidden="false" customHeight="true" outlineLevel="0" collapsed="false">
      <c r="A1147" s="38"/>
      <c r="B1147" s="36" t="str">
        <f aca="false">IF(A1147="","","R-"&amp;TEXT(ROW()-4,"0000"))</f>
        <v/>
      </c>
      <c r="C1147" s="24"/>
      <c r="D1147" s="37" t="str">
        <f aca="false">IF(C1147="","",IFERROR(INDEX(Members!$B$5:$B$304,MATCH(C1147,Members!$A$5:$A$304,0)),"Unknown flat"))</f>
        <v/>
      </c>
      <c r="E1147" s="34"/>
      <c r="F1147" s="24"/>
      <c r="G1147" s="33"/>
      <c r="H1147" s="24"/>
    </row>
    <row r="1148" customFormat="false" ht="15" hidden="false" customHeight="true" outlineLevel="0" collapsed="false">
      <c r="A1148" s="38"/>
      <c r="B1148" s="36" t="str">
        <f aca="false">IF(A1148="","","R-"&amp;TEXT(ROW()-4,"0000"))</f>
        <v/>
      </c>
      <c r="C1148" s="24"/>
      <c r="D1148" s="37" t="str">
        <f aca="false">IF(C1148="","",IFERROR(INDEX(Members!$B$5:$B$304,MATCH(C1148,Members!$A$5:$A$304,0)),"Unknown flat"))</f>
        <v/>
      </c>
      <c r="E1148" s="34"/>
      <c r="F1148" s="24"/>
      <c r="G1148" s="33"/>
      <c r="H1148" s="24"/>
    </row>
    <row r="1149" customFormat="false" ht="15" hidden="false" customHeight="true" outlineLevel="0" collapsed="false">
      <c r="A1149" s="38"/>
      <c r="B1149" s="36" t="str">
        <f aca="false">IF(A1149="","","R-"&amp;TEXT(ROW()-4,"0000"))</f>
        <v/>
      </c>
      <c r="C1149" s="24"/>
      <c r="D1149" s="37" t="str">
        <f aca="false">IF(C1149="","",IFERROR(INDEX(Members!$B$5:$B$304,MATCH(C1149,Members!$A$5:$A$304,0)),"Unknown flat"))</f>
        <v/>
      </c>
      <c r="E1149" s="34"/>
      <c r="F1149" s="24"/>
      <c r="G1149" s="33"/>
      <c r="H1149" s="24"/>
    </row>
    <row r="1150" customFormat="false" ht="15" hidden="false" customHeight="true" outlineLevel="0" collapsed="false">
      <c r="A1150" s="38"/>
      <c r="B1150" s="36" t="str">
        <f aca="false">IF(A1150="","","R-"&amp;TEXT(ROW()-4,"0000"))</f>
        <v/>
      </c>
      <c r="C1150" s="24"/>
      <c r="D1150" s="37" t="str">
        <f aca="false">IF(C1150="","",IFERROR(INDEX(Members!$B$5:$B$304,MATCH(C1150,Members!$A$5:$A$304,0)),"Unknown flat"))</f>
        <v/>
      </c>
      <c r="E1150" s="34"/>
      <c r="F1150" s="24"/>
      <c r="G1150" s="33"/>
      <c r="H1150" s="24"/>
    </row>
    <row r="1151" customFormat="false" ht="15" hidden="false" customHeight="true" outlineLevel="0" collapsed="false">
      <c r="A1151" s="38"/>
      <c r="B1151" s="36" t="str">
        <f aca="false">IF(A1151="","","R-"&amp;TEXT(ROW()-4,"0000"))</f>
        <v/>
      </c>
      <c r="C1151" s="24"/>
      <c r="D1151" s="37" t="str">
        <f aca="false">IF(C1151="","",IFERROR(INDEX(Members!$B$5:$B$304,MATCH(C1151,Members!$A$5:$A$304,0)),"Unknown flat"))</f>
        <v/>
      </c>
      <c r="E1151" s="34"/>
      <c r="F1151" s="24"/>
      <c r="G1151" s="33"/>
      <c r="H1151" s="24"/>
    </row>
    <row r="1152" customFormat="false" ht="15" hidden="false" customHeight="true" outlineLevel="0" collapsed="false">
      <c r="A1152" s="38"/>
      <c r="B1152" s="36" t="str">
        <f aca="false">IF(A1152="","","R-"&amp;TEXT(ROW()-4,"0000"))</f>
        <v/>
      </c>
      <c r="C1152" s="24"/>
      <c r="D1152" s="37" t="str">
        <f aca="false">IF(C1152="","",IFERROR(INDEX(Members!$B$5:$B$304,MATCH(C1152,Members!$A$5:$A$304,0)),"Unknown flat"))</f>
        <v/>
      </c>
      <c r="E1152" s="34"/>
      <c r="F1152" s="24"/>
      <c r="G1152" s="33"/>
      <c r="H1152" s="24"/>
    </row>
    <row r="1153" customFormat="false" ht="15" hidden="false" customHeight="true" outlineLevel="0" collapsed="false">
      <c r="A1153" s="38"/>
      <c r="B1153" s="36" t="str">
        <f aca="false">IF(A1153="","","R-"&amp;TEXT(ROW()-4,"0000"))</f>
        <v/>
      </c>
      <c r="C1153" s="24"/>
      <c r="D1153" s="37" t="str">
        <f aca="false">IF(C1153="","",IFERROR(INDEX(Members!$B$5:$B$304,MATCH(C1153,Members!$A$5:$A$304,0)),"Unknown flat"))</f>
        <v/>
      </c>
      <c r="E1153" s="34"/>
      <c r="F1153" s="24"/>
      <c r="G1153" s="33"/>
      <c r="H1153" s="24"/>
    </row>
    <row r="1154" customFormat="false" ht="15" hidden="false" customHeight="true" outlineLevel="0" collapsed="false">
      <c r="A1154" s="38"/>
      <c r="B1154" s="36" t="str">
        <f aca="false">IF(A1154="","","R-"&amp;TEXT(ROW()-4,"0000"))</f>
        <v/>
      </c>
      <c r="C1154" s="24"/>
      <c r="D1154" s="37" t="str">
        <f aca="false">IF(C1154="","",IFERROR(INDEX(Members!$B$5:$B$304,MATCH(C1154,Members!$A$5:$A$304,0)),"Unknown flat"))</f>
        <v/>
      </c>
      <c r="E1154" s="34"/>
      <c r="F1154" s="24"/>
      <c r="G1154" s="33"/>
      <c r="H1154" s="24"/>
    </row>
    <row r="1155" customFormat="false" ht="15" hidden="false" customHeight="true" outlineLevel="0" collapsed="false">
      <c r="A1155" s="38"/>
      <c r="B1155" s="36" t="str">
        <f aca="false">IF(A1155="","","R-"&amp;TEXT(ROW()-4,"0000"))</f>
        <v/>
      </c>
      <c r="C1155" s="24"/>
      <c r="D1155" s="37" t="str">
        <f aca="false">IF(C1155="","",IFERROR(INDEX(Members!$B$5:$B$304,MATCH(C1155,Members!$A$5:$A$304,0)),"Unknown flat"))</f>
        <v/>
      </c>
      <c r="E1155" s="34"/>
      <c r="F1155" s="24"/>
      <c r="G1155" s="33"/>
      <c r="H1155" s="24"/>
    </row>
    <row r="1156" customFormat="false" ht="15" hidden="false" customHeight="true" outlineLevel="0" collapsed="false">
      <c r="A1156" s="38"/>
      <c r="B1156" s="36" t="str">
        <f aca="false">IF(A1156="","","R-"&amp;TEXT(ROW()-4,"0000"))</f>
        <v/>
      </c>
      <c r="C1156" s="24"/>
      <c r="D1156" s="37" t="str">
        <f aca="false">IF(C1156="","",IFERROR(INDEX(Members!$B$5:$B$304,MATCH(C1156,Members!$A$5:$A$304,0)),"Unknown flat"))</f>
        <v/>
      </c>
      <c r="E1156" s="34"/>
      <c r="F1156" s="24"/>
      <c r="G1156" s="33"/>
      <c r="H1156" s="24"/>
    </row>
    <row r="1157" customFormat="false" ht="15" hidden="false" customHeight="true" outlineLevel="0" collapsed="false">
      <c r="A1157" s="38"/>
      <c r="B1157" s="36" t="str">
        <f aca="false">IF(A1157="","","R-"&amp;TEXT(ROW()-4,"0000"))</f>
        <v/>
      </c>
      <c r="C1157" s="24"/>
      <c r="D1157" s="37" t="str">
        <f aca="false">IF(C1157="","",IFERROR(INDEX(Members!$B$5:$B$304,MATCH(C1157,Members!$A$5:$A$304,0)),"Unknown flat"))</f>
        <v/>
      </c>
      <c r="E1157" s="34"/>
      <c r="F1157" s="24"/>
      <c r="G1157" s="33"/>
      <c r="H1157" s="24"/>
    </row>
    <row r="1158" customFormat="false" ht="15" hidden="false" customHeight="true" outlineLevel="0" collapsed="false">
      <c r="A1158" s="38"/>
      <c r="B1158" s="36" t="str">
        <f aca="false">IF(A1158="","","R-"&amp;TEXT(ROW()-4,"0000"))</f>
        <v/>
      </c>
      <c r="C1158" s="24"/>
      <c r="D1158" s="37" t="str">
        <f aca="false">IF(C1158="","",IFERROR(INDEX(Members!$B$5:$B$304,MATCH(C1158,Members!$A$5:$A$304,0)),"Unknown flat"))</f>
        <v/>
      </c>
      <c r="E1158" s="34"/>
      <c r="F1158" s="24"/>
      <c r="G1158" s="33"/>
      <c r="H1158" s="24"/>
    </row>
    <row r="1159" customFormat="false" ht="15" hidden="false" customHeight="true" outlineLevel="0" collapsed="false">
      <c r="A1159" s="38"/>
      <c r="B1159" s="36" t="str">
        <f aca="false">IF(A1159="","","R-"&amp;TEXT(ROW()-4,"0000"))</f>
        <v/>
      </c>
      <c r="C1159" s="24"/>
      <c r="D1159" s="37" t="str">
        <f aca="false">IF(C1159="","",IFERROR(INDEX(Members!$B$5:$B$304,MATCH(C1159,Members!$A$5:$A$304,0)),"Unknown flat"))</f>
        <v/>
      </c>
      <c r="E1159" s="34"/>
      <c r="F1159" s="24"/>
      <c r="G1159" s="33"/>
      <c r="H1159" s="24"/>
    </row>
    <row r="1160" customFormat="false" ht="15" hidden="false" customHeight="true" outlineLevel="0" collapsed="false">
      <c r="A1160" s="38"/>
      <c r="B1160" s="36" t="str">
        <f aca="false">IF(A1160="","","R-"&amp;TEXT(ROW()-4,"0000"))</f>
        <v/>
      </c>
      <c r="C1160" s="24"/>
      <c r="D1160" s="37" t="str">
        <f aca="false">IF(C1160="","",IFERROR(INDEX(Members!$B$5:$B$304,MATCH(C1160,Members!$A$5:$A$304,0)),"Unknown flat"))</f>
        <v/>
      </c>
      <c r="E1160" s="34"/>
      <c r="F1160" s="24"/>
      <c r="G1160" s="33"/>
      <c r="H1160" s="24"/>
    </row>
    <row r="1161" customFormat="false" ht="15" hidden="false" customHeight="true" outlineLevel="0" collapsed="false">
      <c r="A1161" s="38"/>
      <c r="B1161" s="36" t="str">
        <f aca="false">IF(A1161="","","R-"&amp;TEXT(ROW()-4,"0000"))</f>
        <v/>
      </c>
      <c r="C1161" s="24"/>
      <c r="D1161" s="37" t="str">
        <f aca="false">IF(C1161="","",IFERROR(INDEX(Members!$B$5:$B$304,MATCH(C1161,Members!$A$5:$A$304,0)),"Unknown flat"))</f>
        <v/>
      </c>
      <c r="E1161" s="34"/>
      <c r="F1161" s="24"/>
      <c r="G1161" s="33"/>
      <c r="H1161" s="24"/>
    </row>
    <row r="1162" customFormat="false" ht="15" hidden="false" customHeight="true" outlineLevel="0" collapsed="false">
      <c r="A1162" s="38"/>
      <c r="B1162" s="36" t="str">
        <f aca="false">IF(A1162="","","R-"&amp;TEXT(ROW()-4,"0000"))</f>
        <v/>
      </c>
      <c r="C1162" s="24"/>
      <c r="D1162" s="37" t="str">
        <f aca="false">IF(C1162="","",IFERROR(INDEX(Members!$B$5:$B$304,MATCH(C1162,Members!$A$5:$A$304,0)),"Unknown flat"))</f>
        <v/>
      </c>
      <c r="E1162" s="34"/>
      <c r="F1162" s="24"/>
      <c r="G1162" s="33"/>
      <c r="H1162" s="24"/>
    </row>
    <row r="1163" customFormat="false" ht="15" hidden="false" customHeight="true" outlineLevel="0" collapsed="false">
      <c r="A1163" s="38"/>
      <c r="B1163" s="36" t="str">
        <f aca="false">IF(A1163="","","R-"&amp;TEXT(ROW()-4,"0000"))</f>
        <v/>
      </c>
      <c r="C1163" s="24"/>
      <c r="D1163" s="37" t="str">
        <f aca="false">IF(C1163="","",IFERROR(INDEX(Members!$B$5:$B$304,MATCH(C1163,Members!$A$5:$A$304,0)),"Unknown flat"))</f>
        <v/>
      </c>
      <c r="E1163" s="34"/>
      <c r="F1163" s="24"/>
      <c r="G1163" s="33"/>
      <c r="H1163" s="24"/>
    </row>
    <row r="1164" customFormat="false" ht="15" hidden="false" customHeight="true" outlineLevel="0" collapsed="false">
      <c r="A1164" s="38"/>
      <c r="B1164" s="36" t="str">
        <f aca="false">IF(A1164="","","R-"&amp;TEXT(ROW()-4,"0000"))</f>
        <v/>
      </c>
      <c r="C1164" s="24"/>
      <c r="D1164" s="37" t="str">
        <f aca="false">IF(C1164="","",IFERROR(INDEX(Members!$B$5:$B$304,MATCH(C1164,Members!$A$5:$A$304,0)),"Unknown flat"))</f>
        <v/>
      </c>
      <c r="E1164" s="34"/>
      <c r="F1164" s="24"/>
      <c r="G1164" s="33"/>
      <c r="H1164" s="24"/>
    </row>
    <row r="1165" customFormat="false" ht="15" hidden="false" customHeight="true" outlineLevel="0" collapsed="false">
      <c r="A1165" s="38"/>
      <c r="B1165" s="36" t="str">
        <f aca="false">IF(A1165="","","R-"&amp;TEXT(ROW()-4,"0000"))</f>
        <v/>
      </c>
      <c r="C1165" s="24"/>
      <c r="D1165" s="37" t="str">
        <f aca="false">IF(C1165="","",IFERROR(INDEX(Members!$B$5:$B$304,MATCH(C1165,Members!$A$5:$A$304,0)),"Unknown flat"))</f>
        <v/>
      </c>
      <c r="E1165" s="34"/>
      <c r="F1165" s="24"/>
      <c r="G1165" s="33"/>
      <c r="H1165" s="24"/>
    </row>
    <row r="1166" customFormat="false" ht="15" hidden="false" customHeight="true" outlineLevel="0" collapsed="false">
      <c r="A1166" s="38"/>
      <c r="B1166" s="36" t="str">
        <f aca="false">IF(A1166="","","R-"&amp;TEXT(ROW()-4,"0000"))</f>
        <v/>
      </c>
      <c r="C1166" s="24"/>
      <c r="D1166" s="37" t="str">
        <f aca="false">IF(C1166="","",IFERROR(INDEX(Members!$B$5:$B$304,MATCH(C1166,Members!$A$5:$A$304,0)),"Unknown flat"))</f>
        <v/>
      </c>
      <c r="E1166" s="34"/>
      <c r="F1166" s="24"/>
      <c r="G1166" s="33"/>
      <c r="H1166" s="24"/>
    </row>
    <row r="1167" customFormat="false" ht="15" hidden="false" customHeight="true" outlineLevel="0" collapsed="false">
      <c r="A1167" s="38"/>
      <c r="B1167" s="36" t="str">
        <f aca="false">IF(A1167="","","R-"&amp;TEXT(ROW()-4,"0000"))</f>
        <v/>
      </c>
      <c r="C1167" s="24"/>
      <c r="D1167" s="37" t="str">
        <f aca="false">IF(C1167="","",IFERROR(INDEX(Members!$B$5:$B$304,MATCH(C1167,Members!$A$5:$A$304,0)),"Unknown flat"))</f>
        <v/>
      </c>
      <c r="E1167" s="34"/>
      <c r="F1167" s="24"/>
      <c r="G1167" s="33"/>
      <c r="H1167" s="24"/>
    </row>
    <row r="1168" customFormat="false" ht="15" hidden="false" customHeight="true" outlineLevel="0" collapsed="false">
      <c r="A1168" s="38"/>
      <c r="B1168" s="36" t="str">
        <f aca="false">IF(A1168="","","R-"&amp;TEXT(ROW()-4,"0000"))</f>
        <v/>
      </c>
      <c r="C1168" s="24"/>
      <c r="D1168" s="37" t="str">
        <f aca="false">IF(C1168="","",IFERROR(INDEX(Members!$B$5:$B$304,MATCH(C1168,Members!$A$5:$A$304,0)),"Unknown flat"))</f>
        <v/>
      </c>
      <c r="E1168" s="34"/>
      <c r="F1168" s="24"/>
      <c r="G1168" s="33"/>
      <c r="H1168" s="24"/>
    </row>
    <row r="1169" customFormat="false" ht="15" hidden="false" customHeight="true" outlineLevel="0" collapsed="false">
      <c r="A1169" s="38"/>
      <c r="B1169" s="36" t="str">
        <f aca="false">IF(A1169="","","R-"&amp;TEXT(ROW()-4,"0000"))</f>
        <v/>
      </c>
      <c r="C1169" s="24"/>
      <c r="D1169" s="37" t="str">
        <f aca="false">IF(C1169="","",IFERROR(INDEX(Members!$B$5:$B$304,MATCH(C1169,Members!$A$5:$A$304,0)),"Unknown flat"))</f>
        <v/>
      </c>
      <c r="E1169" s="34"/>
      <c r="F1169" s="24"/>
      <c r="G1169" s="33"/>
      <c r="H1169" s="24"/>
    </row>
    <row r="1170" customFormat="false" ht="15" hidden="false" customHeight="true" outlineLevel="0" collapsed="false">
      <c r="A1170" s="38"/>
      <c r="B1170" s="36" t="str">
        <f aca="false">IF(A1170="","","R-"&amp;TEXT(ROW()-4,"0000"))</f>
        <v/>
      </c>
      <c r="C1170" s="24"/>
      <c r="D1170" s="37" t="str">
        <f aca="false">IF(C1170="","",IFERROR(INDEX(Members!$B$5:$B$304,MATCH(C1170,Members!$A$5:$A$304,0)),"Unknown flat"))</f>
        <v/>
      </c>
      <c r="E1170" s="34"/>
      <c r="F1170" s="24"/>
      <c r="G1170" s="33"/>
      <c r="H1170" s="24"/>
    </row>
    <row r="1171" customFormat="false" ht="15" hidden="false" customHeight="true" outlineLevel="0" collapsed="false">
      <c r="A1171" s="38"/>
      <c r="B1171" s="36" t="str">
        <f aca="false">IF(A1171="","","R-"&amp;TEXT(ROW()-4,"0000"))</f>
        <v/>
      </c>
      <c r="C1171" s="24"/>
      <c r="D1171" s="37" t="str">
        <f aca="false">IF(C1171="","",IFERROR(INDEX(Members!$B$5:$B$304,MATCH(C1171,Members!$A$5:$A$304,0)),"Unknown flat"))</f>
        <v/>
      </c>
      <c r="E1171" s="34"/>
      <c r="F1171" s="24"/>
      <c r="G1171" s="33"/>
      <c r="H1171" s="24"/>
    </row>
    <row r="1172" customFormat="false" ht="15" hidden="false" customHeight="true" outlineLevel="0" collapsed="false">
      <c r="A1172" s="38"/>
      <c r="B1172" s="36" t="str">
        <f aca="false">IF(A1172="","","R-"&amp;TEXT(ROW()-4,"0000"))</f>
        <v/>
      </c>
      <c r="C1172" s="24"/>
      <c r="D1172" s="37" t="str">
        <f aca="false">IF(C1172="","",IFERROR(INDEX(Members!$B$5:$B$304,MATCH(C1172,Members!$A$5:$A$304,0)),"Unknown flat"))</f>
        <v/>
      </c>
      <c r="E1172" s="34"/>
      <c r="F1172" s="24"/>
      <c r="G1172" s="33"/>
      <c r="H1172" s="24"/>
    </row>
    <row r="1173" customFormat="false" ht="15" hidden="false" customHeight="true" outlineLevel="0" collapsed="false">
      <c r="A1173" s="38"/>
      <c r="B1173" s="36" t="str">
        <f aca="false">IF(A1173="","","R-"&amp;TEXT(ROW()-4,"0000"))</f>
        <v/>
      </c>
      <c r="C1173" s="24"/>
      <c r="D1173" s="37" t="str">
        <f aca="false">IF(C1173="","",IFERROR(INDEX(Members!$B$5:$B$304,MATCH(C1173,Members!$A$5:$A$304,0)),"Unknown flat"))</f>
        <v/>
      </c>
      <c r="E1173" s="34"/>
      <c r="F1173" s="24"/>
      <c r="G1173" s="33"/>
      <c r="H1173" s="24"/>
    </row>
    <row r="1174" customFormat="false" ht="15" hidden="false" customHeight="true" outlineLevel="0" collapsed="false">
      <c r="A1174" s="38"/>
      <c r="B1174" s="36" t="str">
        <f aca="false">IF(A1174="","","R-"&amp;TEXT(ROW()-4,"0000"))</f>
        <v/>
      </c>
      <c r="C1174" s="24"/>
      <c r="D1174" s="37" t="str">
        <f aca="false">IF(C1174="","",IFERROR(INDEX(Members!$B$5:$B$304,MATCH(C1174,Members!$A$5:$A$304,0)),"Unknown flat"))</f>
        <v/>
      </c>
      <c r="E1174" s="34"/>
      <c r="F1174" s="24"/>
      <c r="G1174" s="33"/>
      <c r="H1174" s="24"/>
    </row>
    <row r="1175" customFormat="false" ht="15" hidden="false" customHeight="true" outlineLevel="0" collapsed="false">
      <c r="A1175" s="38"/>
      <c r="B1175" s="36" t="str">
        <f aca="false">IF(A1175="","","R-"&amp;TEXT(ROW()-4,"0000"))</f>
        <v/>
      </c>
      <c r="C1175" s="24"/>
      <c r="D1175" s="37" t="str">
        <f aca="false">IF(C1175="","",IFERROR(INDEX(Members!$B$5:$B$304,MATCH(C1175,Members!$A$5:$A$304,0)),"Unknown flat"))</f>
        <v/>
      </c>
      <c r="E1175" s="34"/>
      <c r="F1175" s="24"/>
      <c r="G1175" s="33"/>
      <c r="H1175" s="24"/>
    </row>
    <row r="1176" customFormat="false" ht="15" hidden="false" customHeight="true" outlineLevel="0" collapsed="false">
      <c r="A1176" s="38"/>
      <c r="B1176" s="36" t="str">
        <f aca="false">IF(A1176="","","R-"&amp;TEXT(ROW()-4,"0000"))</f>
        <v/>
      </c>
      <c r="C1176" s="24"/>
      <c r="D1176" s="37" t="str">
        <f aca="false">IF(C1176="","",IFERROR(INDEX(Members!$B$5:$B$304,MATCH(C1176,Members!$A$5:$A$304,0)),"Unknown flat"))</f>
        <v/>
      </c>
      <c r="E1176" s="34"/>
      <c r="F1176" s="24"/>
      <c r="G1176" s="33"/>
      <c r="H1176" s="24"/>
    </row>
    <row r="1177" customFormat="false" ht="15" hidden="false" customHeight="true" outlineLevel="0" collapsed="false">
      <c r="A1177" s="38"/>
      <c r="B1177" s="36" t="str">
        <f aca="false">IF(A1177="","","R-"&amp;TEXT(ROW()-4,"0000"))</f>
        <v/>
      </c>
      <c r="C1177" s="24"/>
      <c r="D1177" s="37" t="str">
        <f aca="false">IF(C1177="","",IFERROR(INDEX(Members!$B$5:$B$304,MATCH(C1177,Members!$A$5:$A$304,0)),"Unknown flat"))</f>
        <v/>
      </c>
      <c r="E1177" s="34"/>
      <c r="F1177" s="24"/>
      <c r="G1177" s="33"/>
      <c r="H1177" s="24"/>
    </row>
    <row r="1178" customFormat="false" ht="15" hidden="false" customHeight="true" outlineLevel="0" collapsed="false">
      <c r="A1178" s="38"/>
      <c r="B1178" s="36" t="str">
        <f aca="false">IF(A1178="","","R-"&amp;TEXT(ROW()-4,"0000"))</f>
        <v/>
      </c>
      <c r="C1178" s="24"/>
      <c r="D1178" s="37" t="str">
        <f aca="false">IF(C1178="","",IFERROR(INDEX(Members!$B$5:$B$304,MATCH(C1178,Members!$A$5:$A$304,0)),"Unknown flat"))</f>
        <v/>
      </c>
      <c r="E1178" s="34"/>
      <c r="F1178" s="24"/>
      <c r="G1178" s="33"/>
      <c r="H1178" s="24"/>
    </row>
    <row r="1179" customFormat="false" ht="15" hidden="false" customHeight="true" outlineLevel="0" collapsed="false">
      <c r="A1179" s="38"/>
      <c r="B1179" s="36" t="str">
        <f aca="false">IF(A1179="","","R-"&amp;TEXT(ROW()-4,"0000"))</f>
        <v/>
      </c>
      <c r="C1179" s="24"/>
      <c r="D1179" s="37" t="str">
        <f aca="false">IF(C1179="","",IFERROR(INDEX(Members!$B$5:$B$304,MATCH(C1179,Members!$A$5:$A$304,0)),"Unknown flat"))</f>
        <v/>
      </c>
      <c r="E1179" s="34"/>
      <c r="F1179" s="24"/>
      <c r="G1179" s="33"/>
      <c r="H1179" s="24"/>
    </row>
    <row r="1180" customFormat="false" ht="15" hidden="false" customHeight="true" outlineLevel="0" collapsed="false">
      <c r="A1180" s="38"/>
      <c r="B1180" s="36" t="str">
        <f aca="false">IF(A1180="","","R-"&amp;TEXT(ROW()-4,"0000"))</f>
        <v/>
      </c>
      <c r="C1180" s="24"/>
      <c r="D1180" s="37" t="str">
        <f aca="false">IF(C1180="","",IFERROR(INDEX(Members!$B$5:$B$304,MATCH(C1180,Members!$A$5:$A$304,0)),"Unknown flat"))</f>
        <v/>
      </c>
      <c r="E1180" s="34"/>
      <c r="F1180" s="24"/>
      <c r="G1180" s="33"/>
      <c r="H1180" s="24"/>
    </row>
    <row r="1181" customFormat="false" ht="15" hidden="false" customHeight="true" outlineLevel="0" collapsed="false">
      <c r="A1181" s="38"/>
      <c r="B1181" s="36" t="str">
        <f aca="false">IF(A1181="","","R-"&amp;TEXT(ROW()-4,"0000"))</f>
        <v/>
      </c>
      <c r="C1181" s="24"/>
      <c r="D1181" s="37" t="str">
        <f aca="false">IF(C1181="","",IFERROR(INDEX(Members!$B$5:$B$304,MATCH(C1181,Members!$A$5:$A$304,0)),"Unknown flat"))</f>
        <v/>
      </c>
      <c r="E1181" s="34"/>
      <c r="F1181" s="24"/>
      <c r="G1181" s="33"/>
      <c r="H1181" s="24"/>
    </row>
    <row r="1182" customFormat="false" ht="15" hidden="false" customHeight="true" outlineLevel="0" collapsed="false">
      <c r="A1182" s="38"/>
      <c r="B1182" s="36" t="str">
        <f aca="false">IF(A1182="","","R-"&amp;TEXT(ROW()-4,"0000"))</f>
        <v/>
      </c>
      <c r="C1182" s="24"/>
      <c r="D1182" s="37" t="str">
        <f aca="false">IF(C1182="","",IFERROR(INDEX(Members!$B$5:$B$304,MATCH(C1182,Members!$A$5:$A$304,0)),"Unknown flat"))</f>
        <v/>
      </c>
      <c r="E1182" s="34"/>
      <c r="F1182" s="24"/>
      <c r="G1182" s="33"/>
      <c r="H1182" s="24"/>
    </row>
    <row r="1183" customFormat="false" ht="15" hidden="false" customHeight="true" outlineLevel="0" collapsed="false">
      <c r="A1183" s="38"/>
      <c r="B1183" s="36" t="str">
        <f aca="false">IF(A1183="","","R-"&amp;TEXT(ROW()-4,"0000"))</f>
        <v/>
      </c>
      <c r="C1183" s="24"/>
      <c r="D1183" s="37" t="str">
        <f aca="false">IF(C1183="","",IFERROR(INDEX(Members!$B$5:$B$304,MATCH(C1183,Members!$A$5:$A$304,0)),"Unknown flat"))</f>
        <v/>
      </c>
      <c r="E1183" s="34"/>
      <c r="F1183" s="24"/>
      <c r="G1183" s="33"/>
      <c r="H1183" s="24"/>
    </row>
    <row r="1184" customFormat="false" ht="15" hidden="false" customHeight="true" outlineLevel="0" collapsed="false">
      <c r="A1184" s="38"/>
      <c r="B1184" s="36" t="str">
        <f aca="false">IF(A1184="","","R-"&amp;TEXT(ROW()-4,"0000"))</f>
        <v/>
      </c>
      <c r="C1184" s="24"/>
      <c r="D1184" s="37" t="str">
        <f aca="false">IF(C1184="","",IFERROR(INDEX(Members!$B$5:$B$304,MATCH(C1184,Members!$A$5:$A$304,0)),"Unknown flat"))</f>
        <v/>
      </c>
      <c r="E1184" s="34"/>
      <c r="F1184" s="24"/>
      <c r="G1184" s="33"/>
      <c r="H1184" s="24"/>
    </row>
    <row r="1185" customFormat="false" ht="15" hidden="false" customHeight="true" outlineLevel="0" collapsed="false">
      <c r="A1185" s="38"/>
      <c r="B1185" s="36" t="str">
        <f aca="false">IF(A1185="","","R-"&amp;TEXT(ROW()-4,"0000"))</f>
        <v/>
      </c>
      <c r="C1185" s="24"/>
      <c r="D1185" s="37" t="str">
        <f aca="false">IF(C1185="","",IFERROR(INDEX(Members!$B$5:$B$304,MATCH(C1185,Members!$A$5:$A$304,0)),"Unknown flat"))</f>
        <v/>
      </c>
      <c r="E1185" s="34"/>
      <c r="F1185" s="24"/>
      <c r="G1185" s="33"/>
      <c r="H1185" s="24"/>
    </row>
    <row r="1186" customFormat="false" ht="15" hidden="false" customHeight="true" outlineLevel="0" collapsed="false">
      <c r="A1186" s="38"/>
      <c r="B1186" s="36" t="str">
        <f aca="false">IF(A1186="","","R-"&amp;TEXT(ROW()-4,"0000"))</f>
        <v/>
      </c>
      <c r="C1186" s="24"/>
      <c r="D1186" s="37" t="str">
        <f aca="false">IF(C1186="","",IFERROR(INDEX(Members!$B$5:$B$304,MATCH(C1186,Members!$A$5:$A$304,0)),"Unknown flat"))</f>
        <v/>
      </c>
      <c r="E1186" s="34"/>
      <c r="F1186" s="24"/>
      <c r="G1186" s="33"/>
      <c r="H1186" s="24"/>
    </row>
    <row r="1187" customFormat="false" ht="15" hidden="false" customHeight="true" outlineLevel="0" collapsed="false">
      <c r="A1187" s="38"/>
      <c r="B1187" s="36" t="str">
        <f aca="false">IF(A1187="","","R-"&amp;TEXT(ROW()-4,"0000"))</f>
        <v/>
      </c>
      <c r="C1187" s="24"/>
      <c r="D1187" s="37" t="str">
        <f aca="false">IF(C1187="","",IFERROR(INDEX(Members!$B$5:$B$304,MATCH(C1187,Members!$A$5:$A$304,0)),"Unknown flat"))</f>
        <v/>
      </c>
      <c r="E1187" s="34"/>
      <c r="F1187" s="24"/>
      <c r="G1187" s="33"/>
      <c r="H1187" s="24"/>
    </row>
    <row r="1188" customFormat="false" ht="15" hidden="false" customHeight="true" outlineLevel="0" collapsed="false">
      <c r="A1188" s="38"/>
      <c r="B1188" s="36" t="str">
        <f aca="false">IF(A1188="","","R-"&amp;TEXT(ROW()-4,"0000"))</f>
        <v/>
      </c>
      <c r="C1188" s="24"/>
      <c r="D1188" s="37" t="str">
        <f aca="false">IF(C1188="","",IFERROR(INDEX(Members!$B$5:$B$304,MATCH(C1188,Members!$A$5:$A$304,0)),"Unknown flat"))</f>
        <v/>
      </c>
      <c r="E1188" s="34"/>
      <c r="F1188" s="24"/>
      <c r="G1188" s="33"/>
      <c r="H1188" s="24"/>
    </row>
    <row r="1189" customFormat="false" ht="15" hidden="false" customHeight="true" outlineLevel="0" collapsed="false">
      <c r="A1189" s="38"/>
      <c r="B1189" s="36" t="str">
        <f aca="false">IF(A1189="","","R-"&amp;TEXT(ROW()-4,"0000"))</f>
        <v/>
      </c>
      <c r="C1189" s="24"/>
      <c r="D1189" s="37" t="str">
        <f aca="false">IF(C1189="","",IFERROR(INDEX(Members!$B$5:$B$304,MATCH(C1189,Members!$A$5:$A$304,0)),"Unknown flat"))</f>
        <v/>
      </c>
      <c r="E1189" s="34"/>
      <c r="F1189" s="24"/>
      <c r="G1189" s="33"/>
      <c r="H1189" s="24"/>
    </row>
    <row r="1190" customFormat="false" ht="15" hidden="false" customHeight="true" outlineLevel="0" collapsed="false">
      <c r="A1190" s="38"/>
      <c r="B1190" s="36" t="str">
        <f aca="false">IF(A1190="","","R-"&amp;TEXT(ROW()-4,"0000"))</f>
        <v/>
      </c>
      <c r="C1190" s="24"/>
      <c r="D1190" s="37" t="str">
        <f aca="false">IF(C1190="","",IFERROR(INDEX(Members!$B$5:$B$304,MATCH(C1190,Members!$A$5:$A$304,0)),"Unknown flat"))</f>
        <v/>
      </c>
      <c r="E1190" s="34"/>
      <c r="F1190" s="24"/>
      <c r="G1190" s="33"/>
      <c r="H1190" s="24"/>
    </row>
    <row r="1191" customFormat="false" ht="15" hidden="false" customHeight="true" outlineLevel="0" collapsed="false">
      <c r="A1191" s="38"/>
      <c r="B1191" s="36" t="str">
        <f aca="false">IF(A1191="","","R-"&amp;TEXT(ROW()-4,"0000"))</f>
        <v/>
      </c>
      <c r="C1191" s="24"/>
      <c r="D1191" s="37" t="str">
        <f aca="false">IF(C1191="","",IFERROR(INDEX(Members!$B$5:$B$304,MATCH(C1191,Members!$A$5:$A$304,0)),"Unknown flat"))</f>
        <v/>
      </c>
      <c r="E1191" s="34"/>
      <c r="F1191" s="24"/>
      <c r="G1191" s="33"/>
      <c r="H1191" s="24"/>
    </row>
    <row r="1192" customFormat="false" ht="15" hidden="false" customHeight="true" outlineLevel="0" collapsed="false">
      <c r="A1192" s="38"/>
      <c r="B1192" s="36" t="str">
        <f aca="false">IF(A1192="","","R-"&amp;TEXT(ROW()-4,"0000"))</f>
        <v/>
      </c>
      <c r="C1192" s="24"/>
      <c r="D1192" s="37" t="str">
        <f aca="false">IF(C1192="","",IFERROR(INDEX(Members!$B$5:$B$304,MATCH(C1192,Members!$A$5:$A$304,0)),"Unknown flat"))</f>
        <v/>
      </c>
      <c r="E1192" s="34"/>
      <c r="F1192" s="24"/>
      <c r="G1192" s="33"/>
      <c r="H1192" s="24"/>
    </row>
    <row r="1193" customFormat="false" ht="15" hidden="false" customHeight="true" outlineLevel="0" collapsed="false">
      <c r="A1193" s="38"/>
      <c r="B1193" s="36" t="str">
        <f aca="false">IF(A1193="","","R-"&amp;TEXT(ROW()-4,"0000"))</f>
        <v/>
      </c>
      <c r="C1193" s="24"/>
      <c r="D1193" s="37" t="str">
        <f aca="false">IF(C1193="","",IFERROR(INDEX(Members!$B$5:$B$304,MATCH(C1193,Members!$A$5:$A$304,0)),"Unknown flat"))</f>
        <v/>
      </c>
      <c r="E1193" s="34"/>
      <c r="F1193" s="24"/>
      <c r="G1193" s="33"/>
      <c r="H1193" s="24"/>
    </row>
    <row r="1194" customFormat="false" ht="15" hidden="false" customHeight="true" outlineLevel="0" collapsed="false">
      <c r="A1194" s="38"/>
      <c r="B1194" s="36" t="str">
        <f aca="false">IF(A1194="","","R-"&amp;TEXT(ROW()-4,"0000"))</f>
        <v/>
      </c>
      <c r="C1194" s="24"/>
      <c r="D1194" s="37" t="str">
        <f aca="false">IF(C1194="","",IFERROR(INDEX(Members!$B$5:$B$304,MATCH(C1194,Members!$A$5:$A$304,0)),"Unknown flat"))</f>
        <v/>
      </c>
      <c r="E1194" s="34"/>
      <c r="F1194" s="24"/>
      <c r="G1194" s="33"/>
      <c r="H1194" s="24"/>
    </row>
    <row r="1195" customFormat="false" ht="15" hidden="false" customHeight="true" outlineLevel="0" collapsed="false">
      <c r="A1195" s="38"/>
      <c r="B1195" s="36" t="str">
        <f aca="false">IF(A1195="","","R-"&amp;TEXT(ROW()-4,"0000"))</f>
        <v/>
      </c>
      <c r="C1195" s="24"/>
      <c r="D1195" s="37" t="str">
        <f aca="false">IF(C1195="","",IFERROR(INDEX(Members!$B$5:$B$304,MATCH(C1195,Members!$A$5:$A$304,0)),"Unknown flat"))</f>
        <v/>
      </c>
      <c r="E1195" s="34"/>
      <c r="F1195" s="24"/>
      <c r="G1195" s="33"/>
      <c r="H1195" s="24"/>
    </row>
    <row r="1196" customFormat="false" ht="15" hidden="false" customHeight="true" outlineLevel="0" collapsed="false">
      <c r="A1196" s="38"/>
      <c r="B1196" s="36" t="str">
        <f aca="false">IF(A1196="","","R-"&amp;TEXT(ROW()-4,"0000"))</f>
        <v/>
      </c>
      <c r="C1196" s="24"/>
      <c r="D1196" s="37" t="str">
        <f aca="false">IF(C1196="","",IFERROR(INDEX(Members!$B$5:$B$304,MATCH(C1196,Members!$A$5:$A$304,0)),"Unknown flat"))</f>
        <v/>
      </c>
      <c r="E1196" s="34"/>
      <c r="F1196" s="24"/>
      <c r="G1196" s="33"/>
      <c r="H1196" s="24"/>
    </row>
    <row r="1197" customFormat="false" ht="15" hidden="false" customHeight="true" outlineLevel="0" collapsed="false">
      <c r="A1197" s="38"/>
      <c r="B1197" s="36" t="str">
        <f aca="false">IF(A1197="","","R-"&amp;TEXT(ROW()-4,"0000"))</f>
        <v/>
      </c>
      <c r="C1197" s="24"/>
      <c r="D1197" s="37" t="str">
        <f aca="false">IF(C1197="","",IFERROR(INDEX(Members!$B$5:$B$304,MATCH(C1197,Members!$A$5:$A$304,0)),"Unknown flat"))</f>
        <v/>
      </c>
      <c r="E1197" s="34"/>
      <c r="F1197" s="24"/>
      <c r="G1197" s="33"/>
      <c r="H1197" s="24"/>
    </row>
    <row r="1198" customFormat="false" ht="15" hidden="false" customHeight="true" outlineLevel="0" collapsed="false">
      <c r="A1198" s="38"/>
      <c r="B1198" s="36" t="str">
        <f aca="false">IF(A1198="","","R-"&amp;TEXT(ROW()-4,"0000"))</f>
        <v/>
      </c>
      <c r="C1198" s="24"/>
      <c r="D1198" s="37" t="str">
        <f aca="false">IF(C1198="","",IFERROR(INDEX(Members!$B$5:$B$304,MATCH(C1198,Members!$A$5:$A$304,0)),"Unknown flat"))</f>
        <v/>
      </c>
      <c r="E1198" s="34"/>
      <c r="F1198" s="24"/>
      <c r="G1198" s="33"/>
      <c r="H1198" s="24"/>
    </row>
    <row r="1199" customFormat="false" ht="15" hidden="false" customHeight="true" outlineLevel="0" collapsed="false">
      <c r="A1199" s="38"/>
      <c r="B1199" s="36" t="str">
        <f aca="false">IF(A1199="","","R-"&amp;TEXT(ROW()-4,"0000"))</f>
        <v/>
      </c>
      <c r="C1199" s="24"/>
      <c r="D1199" s="37" t="str">
        <f aca="false">IF(C1199="","",IFERROR(INDEX(Members!$B$5:$B$304,MATCH(C1199,Members!$A$5:$A$304,0)),"Unknown flat"))</f>
        <v/>
      </c>
      <c r="E1199" s="34"/>
      <c r="F1199" s="24"/>
      <c r="G1199" s="33"/>
      <c r="H1199" s="24"/>
    </row>
    <row r="1200" customFormat="false" ht="15" hidden="false" customHeight="true" outlineLevel="0" collapsed="false">
      <c r="A1200" s="38"/>
      <c r="B1200" s="36" t="str">
        <f aca="false">IF(A1200="","","R-"&amp;TEXT(ROW()-4,"0000"))</f>
        <v/>
      </c>
      <c r="C1200" s="24"/>
      <c r="D1200" s="37" t="str">
        <f aca="false">IF(C1200="","",IFERROR(INDEX(Members!$B$5:$B$304,MATCH(C1200,Members!$A$5:$A$304,0)),"Unknown flat"))</f>
        <v/>
      </c>
      <c r="E1200" s="34"/>
      <c r="F1200" s="24"/>
      <c r="G1200" s="33"/>
      <c r="H1200" s="24"/>
    </row>
    <row r="1201" customFormat="false" ht="15" hidden="false" customHeight="true" outlineLevel="0" collapsed="false">
      <c r="A1201" s="38"/>
      <c r="B1201" s="36" t="str">
        <f aca="false">IF(A1201="","","R-"&amp;TEXT(ROW()-4,"0000"))</f>
        <v/>
      </c>
      <c r="C1201" s="24"/>
      <c r="D1201" s="37" t="str">
        <f aca="false">IF(C1201="","",IFERROR(INDEX(Members!$B$5:$B$304,MATCH(C1201,Members!$A$5:$A$304,0)),"Unknown flat"))</f>
        <v/>
      </c>
      <c r="E1201" s="34"/>
      <c r="F1201" s="24"/>
      <c r="G1201" s="33"/>
      <c r="H1201" s="24"/>
    </row>
    <row r="1202" customFormat="false" ht="15" hidden="false" customHeight="true" outlineLevel="0" collapsed="false">
      <c r="A1202" s="38"/>
      <c r="B1202" s="36" t="str">
        <f aca="false">IF(A1202="","","R-"&amp;TEXT(ROW()-4,"0000"))</f>
        <v/>
      </c>
      <c r="C1202" s="24"/>
      <c r="D1202" s="37" t="str">
        <f aca="false">IF(C1202="","",IFERROR(INDEX(Members!$B$5:$B$304,MATCH(C1202,Members!$A$5:$A$304,0)),"Unknown flat"))</f>
        <v/>
      </c>
      <c r="E1202" s="34"/>
      <c r="F1202" s="24"/>
      <c r="G1202" s="33"/>
      <c r="H1202" s="24"/>
    </row>
    <row r="1203" customFormat="false" ht="15" hidden="false" customHeight="true" outlineLevel="0" collapsed="false">
      <c r="A1203" s="38"/>
      <c r="B1203" s="36" t="str">
        <f aca="false">IF(A1203="","","R-"&amp;TEXT(ROW()-4,"0000"))</f>
        <v/>
      </c>
      <c r="C1203" s="24"/>
      <c r="D1203" s="37" t="str">
        <f aca="false">IF(C1203="","",IFERROR(INDEX(Members!$B$5:$B$304,MATCH(C1203,Members!$A$5:$A$304,0)),"Unknown flat"))</f>
        <v/>
      </c>
      <c r="E1203" s="34"/>
      <c r="F1203" s="24"/>
      <c r="G1203" s="33"/>
      <c r="H1203" s="24"/>
    </row>
    <row r="1204" customFormat="false" ht="15" hidden="false" customHeight="true" outlineLevel="0" collapsed="false">
      <c r="A1204" s="38"/>
      <c r="B1204" s="36" t="str">
        <f aca="false">IF(A1204="","","R-"&amp;TEXT(ROW()-4,"0000"))</f>
        <v/>
      </c>
      <c r="C1204" s="24"/>
      <c r="D1204" s="37" t="str">
        <f aca="false">IF(C1204="","",IFERROR(INDEX(Members!$B$5:$B$304,MATCH(C1204,Members!$A$5:$A$304,0)),"Unknown flat"))</f>
        <v/>
      </c>
      <c r="E1204" s="34"/>
      <c r="F1204" s="24"/>
      <c r="G1204" s="33"/>
      <c r="H1204" s="24"/>
    </row>
    <row r="1205" customFormat="false" ht="15" hidden="false" customHeight="true" outlineLevel="0" collapsed="false">
      <c r="A1205" s="38"/>
      <c r="B1205" s="36" t="str">
        <f aca="false">IF(A1205="","","R-"&amp;TEXT(ROW()-4,"0000"))</f>
        <v/>
      </c>
      <c r="C1205" s="24"/>
      <c r="D1205" s="37" t="str">
        <f aca="false">IF(C1205="","",IFERROR(INDEX(Members!$B$5:$B$304,MATCH(C1205,Members!$A$5:$A$304,0)),"Unknown flat"))</f>
        <v/>
      </c>
      <c r="E1205" s="34"/>
      <c r="F1205" s="24"/>
      <c r="G1205" s="33"/>
      <c r="H1205" s="24"/>
    </row>
    <row r="1206" customFormat="false" ht="15" hidden="false" customHeight="true" outlineLevel="0" collapsed="false">
      <c r="A1206" s="38"/>
      <c r="B1206" s="36" t="str">
        <f aca="false">IF(A1206="","","R-"&amp;TEXT(ROW()-4,"0000"))</f>
        <v/>
      </c>
      <c r="C1206" s="24"/>
      <c r="D1206" s="37" t="str">
        <f aca="false">IF(C1206="","",IFERROR(INDEX(Members!$B$5:$B$304,MATCH(C1206,Members!$A$5:$A$304,0)),"Unknown flat"))</f>
        <v/>
      </c>
      <c r="E1206" s="34"/>
      <c r="F1206" s="24"/>
      <c r="G1206" s="33"/>
      <c r="H1206" s="24"/>
    </row>
    <row r="1207" customFormat="false" ht="15" hidden="false" customHeight="true" outlineLevel="0" collapsed="false">
      <c r="A1207" s="38"/>
      <c r="B1207" s="36" t="str">
        <f aca="false">IF(A1207="","","R-"&amp;TEXT(ROW()-4,"0000"))</f>
        <v/>
      </c>
      <c r="C1207" s="24"/>
      <c r="D1207" s="37" t="str">
        <f aca="false">IF(C1207="","",IFERROR(INDEX(Members!$B$5:$B$304,MATCH(C1207,Members!$A$5:$A$304,0)),"Unknown flat"))</f>
        <v/>
      </c>
      <c r="E1207" s="34"/>
      <c r="F1207" s="24"/>
      <c r="G1207" s="33"/>
      <c r="H1207" s="24"/>
    </row>
    <row r="1208" customFormat="false" ht="15" hidden="false" customHeight="true" outlineLevel="0" collapsed="false">
      <c r="A1208" s="38"/>
      <c r="B1208" s="36" t="str">
        <f aca="false">IF(A1208="","","R-"&amp;TEXT(ROW()-4,"0000"))</f>
        <v/>
      </c>
      <c r="C1208" s="24"/>
      <c r="D1208" s="37" t="str">
        <f aca="false">IF(C1208="","",IFERROR(INDEX(Members!$B$5:$B$304,MATCH(C1208,Members!$A$5:$A$304,0)),"Unknown flat"))</f>
        <v/>
      </c>
      <c r="E1208" s="34"/>
      <c r="F1208" s="24"/>
      <c r="G1208" s="33"/>
      <c r="H1208" s="24"/>
    </row>
    <row r="1209" customFormat="false" ht="15" hidden="false" customHeight="true" outlineLevel="0" collapsed="false">
      <c r="A1209" s="38"/>
      <c r="B1209" s="36" t="str">
        <f aca="false">IF(A1209="","","R-"&amp;TEXT(ROW()-4,"0000"))</f>
        <v/>
      </c>
      <c r="C1209" s="24"/>
      <c r="D1209" s="37" t="str">
        <f aca="false">IF(C1209="","",IFERROR(INDEX(Members!$B$5:$B$304,MATCH(C1209,Members!$A$5:$A$304,0)),"Unknown flat"))</f>
        <v/>
      </c>
      <c r="E1209" s="34"/>
      <c r="F1209" s="24"/>
      <c r="G1209" s="33"/>
      <c r="H1209" s="24"/>
    </row>
    <row r="1210" customFormat="false" ht="15" hidden="false" customHeight="true" outlineLevel="0" collapsed="false">
      <c r="A1210" s="38"/>
      <c r="B1210" s="36" t="str">
        <f aca="false">IF(A1210="","","R-"&amp;TEXT(ROW()-4,"0000"))</f>
        <v/>
      </c>
      <c r="C1210" s="24"/>
      <c r="D1210" s="37" t="str">
        <f aca="false">IF(C1210="","",IFERROR(INDEX(Members!$B$5:$B$304,MATCH(C1210,Members!$A$5:$A$304,0)),"Unknown flat"))</f>
        <v/>
      </c>
      <c r="E1210" s="34"/>
      <c r="F1210" s="24"/>
      <c r="G1210" s="33"/>
      <c r="H1210" s="24"/>
    </row>
    <row r="1211" customFormat="false" ht="15" hidden="false" customHeight="true" outlineLevel="0" collapsed="false">
      <c r="A1211" s="38"/>
      <c r="B1211" s="36" t="str">
        <f aca="false">IF(A1211="","","R-"&amp;TEXT(ROW()-4,"0000"))</f>
        <v/>
      </c>
      <c r="C1211" s="24"/>
      <c r="D1211" s="37" t="str">
        <f aca="false">IF(C1211="","",IFERROR(INDEX(Members!$B$5:$B$304,MATCH(C1211,Members!$A$5:$A$304,0)),"Unknown flat"))</f>
        <v/>
      </c>
      <c r="E1211" s="34"/>
      <c r="F1211" s="24"/>
      <c r="G1211" s="33"/>
      <c r="H1211" s="24"/>
    </row>
    <row r="1212" customFormat="false" ht="15" hidden="false" customHeight="true" outlineLevel="0" collapsed="false">
      <c r="A1212" s="38"/>
      <c r="B1212" s="36" t="str">
        <f aca="false">IF(A1212="","","R-"&amp;TEXT(ROW()-4,"0000"))</f>
        <v/>
      </c>
      <c r="C1212" s="24"/>
      <c r="D1212" s="37" t="str">
        <f aca="false">IF(C1212="","",IFERROR(INDEX(Members!$B$5:$B$304,MATCH(C1212,Members!$A$5:$A$304,0)),"Unknown flat"))</f>
        <v/>
      </c>
      <c r="E1212" s="34"/>
      <c r="F1212" s="24"/>
      <c r="G1212" s="33"/>
      <c r="H1212" s="24"/>
    </row>
    <row r="1213" customFormat="false" ht="15" hidden="false" customHeight="true" outlineLevel="0" collapsed="false">
      <c r="A1213" s="38"/>
      <c r="B1213" s="36" t="str">
        <f aca="false">IF(A1213="","","R-"&amp;TEXT(ROW()-4,"0000"))</f>
        <v/>
      </c>
      <c r="C1213" s="24"/>
      <c r="D1213" s="37" t="str">
        <f aca="false">IF(C1213="","",IFERROR(INDEX(Members!$B$5:$B$304,MATCH(C1213,Members!$A$5:$A$304,0)),"Unknown flat"))</f>
        <v/>
      </c>
      <c r="E1213" s="34"/>
      <c r="F1213" s="24"/>
      <c r="G1213" s="33"/>
      <c r="H1213" s="24"/>
    </row>
    <row r="1214" customFormat="false" ht="15" hidden="false" customHeight="true" outlineLevel="0" collapsed="false">
      <c r="A1214" s="38"/>
      <c r="B1214" s="36" t="str">
        <f aca="false">IF(A1214="","","R-"&amp;TEXT(ROW()-4,"0000"))</f>
        <v/>
      </c>
      <c r="C1214" s="24"/>
      <c r="D1214" s="37" t="str">
        <f aca="false">IF(C1214="","",IFERROR(INDEX(Members!$B$5:$B$304,MATCH(C1214,Members!$A$5:$A$304,0)),"Unknown flat"))</f>
        <v/>
      </c>
      <c r="E1214" s="34"/>
      <c r="F1214" s="24"/>
      <c r="G1214" s="33"/>
      <c r="H1214" s="24"/>
    </row>
    <row r="1215" customFormat="false" ht="15" hidden="false" customHeight="true" outlineLevel="0" collapsed="false">
      <c r="A1215" s="38"/>
      <c r="B1215" s="36" t="str">
        <f aca="false">IF(A1215="","","R-"&amp;TEXT(ROW()-4,"0000"))</f>
        <v/>
      </c>
      <c r="C1215" s="24"/>
      <c r="D1215" s="37" t="str">
        <f aca="false">IF(C1215="","",IFERROR(INDEX(Members!$B$5:$B$304,MATCH(C1215,Members!$A$5:$A$304,0)),"Unknown flat"))</f>
        <v/>
      </c>
      <c r="E1215" s="34"/>
      <c r="F1215" s="24"/>
      <c r="G1215" s="33"/>
      <c r="H1215" s="24"/>
    </row>
    <row r="1216" customFormat="false" ht="15" hidden="false" customHeight="true" outlineLevel="0" collapsed="false">
      <c r="A1216" s="38"/>
      <c r="B1216" s="36" t="str">
        <f aca="false">IF(A1216="","","R-"&amp;TEXT(ROW()-4,"0000"))</f>
        <v/>
      </c>
      <c r="C1216" s="24"/>
      <c r="D1216" s="37" t="str">
        <f aca="false">IF(C1216="","",IFERROR(INDEX(Members!$B$5:$B$304,MATCH(C1216,Members!$A$5:$A$304,0)),"Unknown flat"))</f>
        <v/>
      </c>
      <c r="E1216" s="34"/>
      <c r="F1216" s="24"/>
      <c r="G1216" s="33"/>
      <c r="H1216" s="24"/>
    </row>
    <row r="1217" customFormat="false" ht="15" hidden="false" customHeight="true" outlineLevel="0" collapsed="false">
      <c r="A1217" s="38"/>
      <c r="B1217" s="36" t="str">
        <f aca="false">IF(A1217="","","R-"&amp;TEXT(ROW()-4,"0000"))</f>
        <v/>
      </c>
      <c r="C1217" s="24"/>
      <c r="D1217" s="37" t="str">
        <f aca="false">IF(C1217="","",IFERROR(INDEX(Members!$B$5:$B$304,MATCH(C1217,Members!$A$5:$A$304,0)),"Unknown flat"))</f>
        <v/>
      </c>
      <c r="E1217" s="34"/>
      <c r="F1217" s="24"/>
      <c r="G1217" s="33"/>
      <c r="H1217" s="24"/>
    </row>
    <row r="1218" customFormat="false" ht="15" hidden="false" customHeight="true" outlineLevel="0" collapsed="false">
      <c r="A1218" s="38"/>
      <c r="B1218" s="36" t="str">
        <f aca="false">IF(A1218="","","R-"&amp;TEXT(ROW()-4,"0000"))</f>
        <v/>
      </c>
      <c r="C1218" s="24"/>
      <c r="D1218" s="37" t="str">
        <f aca="false">IF(C1218="","",IFERROR(INDEX(Members!$B$5:$B$304,MATCH(C1218,Members!$A$5:$A$304,0)),"Unknown flat"))</f>
        <v/>
      </c>
      <c r="E1218" s="34"/>
      <c r="F1218" s="24"/>
      <c r="G1218" s="33"/>
      <c r="H1218" s="24"/>
    </row>
    <row r="1219" customFormat="false" ht="15" hidden="false" customHeight="true" outlineLevel="0" collapsed="false">
      <c r="A1219" s="38"/>
      <c r="B1219" s="36" t="str">
        <f aca="false">IF(A1219="","","R-"&amp;TEXT(ROW()-4,"0000"))</f>
        <v/>
      </c>
      <c r="C1219" s="24"/>
      <c r="D1219" s="37" t="str">
        <f aca="false">IF(C1219="","",IFERROR(INDEX(Members!$B$5:$B$304,MATCH(C1219,Members!$A$5:$A$304,0)),"Unknown flat"))</f>
        <v/>
      </c>
      <c r="E1219" s="34"/>
      <c r="F1219" s="24"/>
      <c r="G1219" s="33"/>
      <c r="H1219" s="24"/>
    </row>
    <row r="1220" customFormat="false" ht="15" hidden="false" customHeight="true" outlineLevel="0" collapsed="false">
      <c r="A1220" s="38"/>
      <c r="B1220" s="36" t="str">
        <f aca="false">IF(A1220="","","R-"&amp;TEXT(ROW()-4,"0000"))</f>
        <v/>
      </c>
      <c r="C1220" s="24"/>
      <c r="D1220" s="37" t="str">
        <f aca="false">IF(C1220="","",IFERROR(INDEX(Members!$B$5:$B$304,MATCH(C1220,Members!$A$5:$A$304,0)),"Unknown flat"))</f>
        <v/>
      </c>
      <c r="E1220" s="34"/>
      <c r="F1220" s="24"/>
      <c r="G1220" s="33"/>
      <c r="H1220" s="24"/>
    </row>
    <row r="1221" customFormat="false" ht="15" hidden="false" customHeight="true" outlineLevel="0" collapsed="false">
      <c r="A1221" s="38"/>
      <c r="B1221" s="36" t="str">
        <f aca="false">IF(A1221="","","R-"&amp;TEXT(ROW()-4,"0000"))</f>
        <v/>
      </c>
      <c r="C1221" s="24"/>
      <c r="D1221" s="37" t="str">
        <f aca="false">IF(C1221="","",IFERROR(INDEX(Members!$B$5:$B$304,MATCH(C1221,Members!$A$5:$A$304,0)),"Unknown flat"))</f>
        <v/>
      </c>
      <c r="E1221" s="34"/>
      <c r="F1221" s="24"/>
      <c r="G1221" s="33"/>
      <c r="H1221" s="24"/>
    </row>
    <row r="1222" customFormat="false" ht="15" hidden="false" customHeight="true" outlineLevel="0" collapsed="false">
      <c r="A1222" s="38"/>
      <c r="B1222" s="36" t="str">
        <f aca="false">IF(A1222="","","R-"&amp;TEXT(ROW()-4,"0000"))</f>
        <v/>
      </c>
      <c r="C1222" s="24"/>
      <c r="D1222" s="37" t="str">
        <f aca="false">IF(C1222="","",IFERROR(INDEX(Members!$B$5:$B$304,MATCH(C1222,Members!$A$5:$A$304,0)),"Unknown flat"))</f>
        <v/>
      </c>
      <c r="E1222" s="34"/>
      <c r="F1222" s="24"/>
      <c r="G1222" s="33"/>
      <c r="H1222" s="24"/>
    </row>
    <row r="1223" customFormat="false" ht="15" hidden="false" customHeight="true" outlineLevel="0" collapsed="false">
      <c r="A1223" s="38"/>
      <c r="B1223" s="36" t="str">
        <f aca="false">IF(A1223="","","R-"&amp;TEXT(ROW()-4,"0000"))</f>
        <v/>
      </c>
      <c r="C1223" s="24"/>
      <c r="D1223" s="37" t="str">
        <f aca="false">IF(C1223="","",IFERROR(INDEX(Members!$B$5:$B$304,MATCH(C1223,Members!$A$5:$A$304,0)),"Unknown flat"))</f>
        <v/>
      </c>
      <c r="E1223" s="34"/>
      <c r="F1223" s="24"/>
      <c r="G1223" s="33"/>
      <c r="H1223" s="24"/>
    </row>
    <row r="1224" customFormat="false" ht="15" hidden="false" customHeight="true" outlineLevel="0" collapsed="false">
      <c r="A1224" s="38"/>
      <c r="B1224" s="36" t="str">
        <f aca="false">IF(A1224="","","R-"&amp;TEXT(ROW()-4,"0000"))</f>
        <v/>
      </c>
      <c r="C1224" s="24"/>
      <c r="D1224" s="37" t="str">
        <f aca="false">IF(C1224="","",IFERROR(INDEX(Members!$B$5:$B$304,MATCH(C1224,Members!$A$5:$A$304,0)),"Unknown flat"))</f>
        <v/>
      </c>
      <c r="E1224" s="34"/>
      <c r="F1224" s="24"/>
      <c r="G1224" s="33"/>
      <c r="H1224" s="24"/>
    </row>
    <row r="1225" customFormat="false" ht="15" hidden="false" customHeight="true" outlineLevel="0" collapsed="false">
      <c r="A1225" s="38"/>
      <c r="B1225" s="36" t="str">
        <f aca="false">IF(A1225="","","R-"&amp;TEXT(ROW()-4,"0000"))</f>
        <v/>
      </c>
      <c r="C1225" s="24"/>
      <c r="D1225" s="37" t="str">
        <f aca="false">IF(C1225="","",IFERROR(INDEX(Members!$B$5:$B$304,MATCH(C1225,Members!$A$5:$A$304,0)),"Unknown flat"))</f>
        <v/>
      </c>
      <c r="E1225" s="34"/>
      <c r="F1225" s="24"/>
      <c r="G1225" s="33"/>
      <c r="H1225" s="24"/>
    </row>
    <row r="1226" customFormat="false" ht="15" hidden="false" customHeight="true" outlineLevel="0" collapsed="false">
      <c r="A1226" s="38"/>
      <c r="B1226" s="36" t="str">
        <f aca="false">IF(A1226="","","R-"&amp;TEXT(ROW()-4,"0000"))</f>
        <v/>
      </c>
      <c r="C1226" s="24"/>
      <c r="D1226" s="37" t="str">
        <f aca="false">IF(C1226="","",IFERROR(INDEX(Members!$B$5:$B$304,MATCH(C1226,Members!$A$5:$A$304,0)),"Unknown flat"))</f>
        <v/>
      </c>
      <c r="E1226" s="34"/>
      <c r="F1226" s="24"/>
      <c r="G1226" s="33"/>
      <c r="H1226" s="24"/>
    </row>
    <row r="1227" customFormat="false" ht="15" hidden="false" customHeight="true" outlineLevel="0" collapsed="false">
      <c r="A1227" s="38"/>
      <c r="B1227" s="36" t="str">
        <f aca="false">IF(A1227="","","R-"&amp;TEXT(ROW()-4,"0000"))</f>
        <v/>
      </c>
      <c r="C1227" s="24"/>
      <c r="D1227" s="37" t="str">
        <f aca="false">IF(C1227="","",IFERROR(INDEX(Members!$B$5:$B$304,MATCH(C1227,Members!$A$5:$A$304,0)),"Unknown flat"))</f>
        <v/>
      </c>
      <c r="E1227" s="34"/>
      <c r="F1227" s="24"/>
      <c r="G1227" s="33"/>
      <c r="H1227" s="24"/>
    </row>
    <row r="1228" customFormat="false" ht="15" hidden="false" customHeight="true" outlineLevel="0" collapsed="false">
      <c r="A1228" s="38"/>
      <c r="B1228" s="36" t="str">
        <f aca="false">IF(A1228="","","R-"&amp;TEXT(ROW()-4,"0000"))</f>
        <v/>
      </c>
      <c r="C1228" s="24"/>
      <c r="D1228" s="37" t="str">
        <f aca="false">IF(C1228="","",IFERROR(INDEX(Members!$B$5:$B$304,MATCH(C1228,Members!$A$5:$A$304,0)),"Unknown flat"))</f>
        <v/>
      </c>
      <c r="E1228" s="34"/>
      <c r="F1228" s="24"/>
      <c r="G1228" s="33"/>
      <c r="H1228" s="24"/>
    </row>
    <row r="1229" customFormat="false" ht="15" hidden="false" customHeight="true" outlineLevel="0" collapsed="false">
      <c r="A1229" s="38"/>
      <c r="B1229" s="36" t="str">
        <f aca="false">IF(A1229="","","R-"&amp;TEXT(ROW()-4,"0000"))</f>
        <v/>
      </c>
      <c r="C1229" s="24"/>
      <c r="D1229" s="37" t="str">
        <f aca="false">IF(C1229="","",IFERROR(INDEX(Members!$B$5:$B$304,MATCH(C1229,Members!$A$5:$A$304,0)),"Unknown flat"))</f>
        <v/>
      </c>
      <c r="E1229" s="34"/>
      <c r="F1229" s="24"/>
      <c r="G1229" s="33"/>
      <c r="H1229" s="24"/>
    </row>
    <row r="1230" customFormat="false" ht="15" hidden="false" customHeight="true" outlineLevel="0" collapsed="false">
      <c r="A1230" s="38"/>
      <c r="B1230" s="36" t="str">
        <f aca="false">IF(A1230="","","R-"&amp;TEXT(ROW()-4,"0000"))</f>
        <v/>
      </c>
      <c r="C1230" s="24"/>
      <c r="D1230" s="37" t="str">
        <f aca="false">IF(C1230="","",IFERROR(INDEX(Members!$B$5:$B$304,MATCH(C1230,Members!$A$5:$A$304,0)),"Unknown flat"))</f>
        <v/>
      </c>
      <c r="E1230" s="34"/>
      <c r="F1230" s="24"/>
      <c r="G1230" s="33"/>
      <c r="H1230" s="24"/>
    </row>
    <row r="1231" customFormat="false" ht="15" hidden="false" customHeight="true" outlineLevel="0" collapsed="false">
      <c r="A1231" s="38"/>
      <c r="B1231" s="36" t="str">
        <f aca="false">IF(A1231="","","R-"&amp;TEXT(ROW()-4,"0000"))</f>
        <v/>
      </c>
      <c r="C1231" s="24"/>
      <c r="D1231" s="37" t="str">
        <f aca="false">IF(C1231="","",IFERROR(INDEX(Members!$B$5:$B$304,MATCH(C1231,Members!$A$5:$A$304,0)),"Unknown flat"))</f>
        <v/>
      </c>
      <c r="E1231" s="34"/>
      <c r="F1231" s="24"/>
      <c r="G1231" s="33"/>
      <c r="H1231" s="24"/>
    </row>
    <row r="1232" customFormat="false" ht="15" hidden="false" customHeight="true" outlineLevel="0" collapsed="false">
      <c r="A1232" s="38"/>
      <c r="B1232" s="36" t="str">
        <f aca="false">IF(A1232="","","R-"&amp;TEXT(ROW()-4,"0000"))</f>
        <v/>
      </c>
      <c r="C1232" s="24"/>
      <c r="D1232" s="37" t="str">
        <f aca="false">IF(C1232="","",IFERROR(INDEX(Members!$B$5:$B$304,MATCH(C1232,Members!$A$5:$A$304,0)),"Unknown flat"))</f>
        <v/>
      </c>
      <c r="E1232" s="34"/>
      <c r="F1232" s="24"/>
      <c r="G1232" s="33"/>
      <c r="H1232" s="24"/>
    </row>
    <row r="1233" customFormat="false" ht="15" hidden="false" customHeight="true" outlineLevel="0" collapsed="false">
      <c r="A1233" s="38"/>
      <c r="B1233" s="36" t="str">
        <f aca="false">IF(A1233="","","R-"&amp;TEXT(ROW()-4,"0000"))</f>
        <v/>
      </c>
      <c r="C1233" s="24"/>
      <c r="D1233" s="37" t="str">
        <f aca="false">IF(C1233="","",IFERROR(INDEX(Members!$B$5:$B$304,MATCH(C1233,Members!$A$5:$A$304,0)),"Unknown flat"))</f>
        <v/>
      </c>
      <c r="E1233" s="34"/>
      <c r="F1233" s="24"/>
      <c r="G1233" s="33"/>
      <c r="H1233" s="24"/>
    </row>
    <row r="1234" customFormat="false" ht="15" hidden="false" customHeight="true" outlineLevel="0" collapsed="false">
      <c r="A1234" s="38"/>
      <c r="B1234" s="36" t="str">
        <f aca="false">IF(A1234="","","R-"&amp;TEXT(ROW()-4,"0000"))</f>
        <v/>
      </c>
      <c r="C1234" s="24"/>
      <c r="D1234" s="37" t="str">
        <f aca="false">IF(C1234="","",IFERROR(INDEX(Members!$B$5:$B$304,MATCH(C1234,Members!$A$5:$A$304,0)),"Unknown flat"))</f>
        <v/>
      </c>
      <c r="E1234" s="34"/>
      <c r="F1234" s="24"/>
      <c r="G1234" s="33"/>
      <c r="H1234" s="24"/>
    </row>
    <row r="1235" customFormat="false" ht="15" hidden="false" customHeight="true" outlineLevel="0" collapsed="false">
      <c r="A1235" s="38"/>
      <c r="B1235" s="36" t="str">
        <f aca="false">IF(A1235="","","R-"&amp;TEXT(ROW()-4,"0000"))</f>
        <v/>
      </c>
      <c r="C1235" s="24"/>
      <c r="D1235" s="37" t="str">
        <f aca="false">IF(C1235="","",IFERROR(INDEX(Members!$B$5:$B$304,MATCH(C1235,Members!$A$5:$A$304,0)),"Unknown flat"))</f>
        <v/>
      </c>
      <c r="E1235" s="34"/>
      <c r="F1235" s="24"/>
      <c r="G1235" s="33"/>
      <c r="H1235" s="24"/>
    </row>
    <row r="1236" customFormat="false" ht="15" hidden="false" customHeight="true" outlineLevel="0" collapsed="false">
      <c r="A1236" s="38"/>
      <c r="B1236" s="36" t="str">
        <f aca="false">IF(A1236="","","R-"&amp;TEXT(ROW()-4,"0000"))</f>
        <v/>
      </c>
      <c r="C1236" s="24"/>
      <c r="D1236" s="37" t="str">
        <f aca="false">IF(C1236="","",IFERROR(INDEX(Members!$B$5:$B$304,MATCH(C1236,Members!$A$5:$A$304,0)),"Unknown flat"))</f>
        <v/>
      </c>
      <c r="E1236" s="34"/>
      <c r="F1236" s="24"/>
      <c r="G1236" s="33"/>
      <c r="H1236" s="24"/>
    </row>
    <row r="1237" customFormat="false" ht="15" hidden="false" customHeight="true" outlineLevel="0" collapsed="false">
      <c r="A1237" s="38"/>
      <c r="B1237" s="36" t="str">
        <f aca="false">IF(A1237="","","R-"&amp;TEXT(ROW()-4,"0000"))</f>
        <v/>
      </c>
      <c r="C1237" s="24"/>
      <c r="D1237" s="37" t="str">
        <f aca="false">IF(C1237="","",IFERROR(INDEX(Members!$B$5:$B$304,MATCH(C1237,Members!$A$5:$A$304,0)),"Unknown flat"))</f>
        <v/>
      </c>
      <c r="E1237" s="34"/>
      <c r="F1237" s="24"/>
      <c r="G1237" s="33"/>
      <c r="H1237" s="24"/>
    </row>
    <row r="1238" customFormat="false" ht="15" hidden="false" customHeight="true" outlineLevel="0" collapsed="false">
      <c r="A1238" s="38"/>
      <c r="B1238" s="36" t="str">
        <f aca="false">IF(A1238="","","R-"&amp;TEXT(ROW()-4,"0000"))</f>
        <v/>
      </c>
      <c r="C1238" s="24"/>
      <c r="D1238" s="37" t="str">
        <f aca="false">IF(C1238="","",IFERROR(INDEX(Members!$B$5:$B$304,MATCH(C1238,Members!$A$5:$A$304,0)),"Unknown flat"))</f>
        <v/>
      </c>
      <c r="E1238" s="34"/>
      <c r="F1238" s="24"/>
      <c r="G1238" s="33"/>
      <c r="H1238" s="24"/>
    </row>
    <row r="1239" customFormat="false" ht="15" hidden="false" customHeight="true" outlineLevel="0" collapsed="false">
      <c r="A1239" s="38"/>
      <c r="B1239" s="36" t="str">
        <f aca="false">IF(A1239="","","R-"&amp;TEXT(ROW()-4,"0000"))</f>
        <v/>
      </c>
      <c r="C1239" s="24"/>
      <c r="D1239" s="37" t="str">
        <f aca="false">IF(C1239="","",IFERROR(INDEX(Members!$B$5:$B$304,MATCH(C1239,Members!$A$5:$A$304,0)),"Unknown flat"))</f>
        <v/>
      </c>
      <c r="E1239" s="34"/>
      <c r="F1239" s="24"/>
      <c r="G1239" s="33"/>
      <c r="H1239" s="24"/>
    </row>
    <row r="1240" customFormat="false" ht="15" hidden="false" customHeight="true" outlineLevel="0" collapsed="false">
      <c r="A1240" s="38"/>
      <c r="B1240" s="36" t="str">
        <f aca="false">IF(A1240="","","R-"&amp;TEXT(ROW()-4,"0000"))</f>
        <v/>
      </c>
      <c r="C1240" s="24"/>
      <c r="D1240" s="37" t="str">
        <f aca="false">IF(C1240="","",IFERROR(INDEX(Members!$B$5:$B$304,MATCH(C1240,Members!$A$5:$A$304,0)),"Unknown flat"))</f>
        <v/>
      </c>
      <c r="E1240" s="34"/>
      <c r="F1240" s="24"/>
      <c r="G1240" s="33"/>
      <c r="H1240" s="24"/>
    </row>
    <row r="1241" customFormat="false" ht="15" hidden="false" customHeight="true" outlineLevel="0" collapsed="false">
      <c r="A1241" s="38"/>
      <c r="B1241" s="36" t="str">
        <f aca="false">IF(A1241="","","R-"&amp;TEXT(ROW()-4,"0000"))</f>
        <v/>
      </c>
      <c r="C1241" s="24"/>
      <c r="D1241" s="37" t="str">
        <f aca="false">IF(C1241="","",IFERROR(INDEX(Members!$B$5:$B$304,MATCH(C1241,Members!$A$5:$A$304,0)),"Unknown flat"))</f>
        <v/>
      </c>
      <c r="E1241" s="34"/>
      <c r="F1241" s="24"/>
      <c r="G1241" s="33"/>
      <c r="H1241" s="24"/>
    </row>
    <row r="1242" customFormat="false" ht="15" hidden="false" customHeight="true" outlineLevel="0" collapsed="false">
      <c r="A1242" s="38"/>
      <c r="B1242" s="36" t="str">
        <f aca="false">IF(A1242="","","R-"&amp;TEXT(ROW()-4,"0000"))</f>
        <v/>
      </c>
      <c r="C1242" s="24"/>
      <c r="D1242" s="37" t="str">
        <f aca="false">IF(C1242="","",IFERROR(INDEX(Members!$B$5:$B$304,MATCH(C1242,Members!$A$5:$A$304,0)),"Unknown flat"))</f>
        <v/>
      </c>
      <c r="E1242" s="34"/>
      <c r="F1242" s="24"/>
      <c r="G1242" s="33"/>
      <c r="H1242" s="24"/>
    </row>
    <row r="1243" customFormat="false" ht="15" hidden="false" customHeight="true" outlineLevel="0" collapsed="false">
      <c r="A1243" s="38"/>
      <c r="B1243" s="36" t="str">
        <f aca="false">IF(A1243="","","R-"&amp;TEXT(ROW()-4,"0000"))</f>
        <v/>
      </c>
      <c r="C1243" s="24"/>
      <c r="D1243" s="37" t="str">
        <f aca="false">IF(C1243="","",IFERROR(INDEX(Members!$B$5:$B$304,MATCH(C1243,Members!$A$5:$A$304,0)),"Unknown flat"))</f>
        <v/>
      </c>
      <c r="E1243" s="34"/>
      <c r="F1243" s="24"/>
      <c r="G1243" s="33"/>
      <c r="H1243" s="24"/>
    </row>
    <row r="1244" customFormat="false" ht="15" hidden="false" customHeight="true" outlineLevel="0" collapsed="false">
      <c r="A1244" s="38"/>
      <c r="B1244" s="36" t="str">
        <f aca="false">IF(A1244="","","R-"&amp;TEXT(ROW()-4,"0000"))</f>
        <v/>
      </c>
      <c r="C1244" s="24"/>
      <c r="D1244" s="37" t="str">
        <f aca="false">IF(C1244="","",IFERROR(INDEX(Members!$B$5:$B$304,MATCH(C1244,Members!$A$5:$A$304,0)),"Unknown flat"))</f>
        <v/>
      </c>
      <c r="E1244" s="34"/>
      <c r="F1244" s="24"/>
      <c r="G1244" s="33"/>
      <c r="H1244" s="24"/>
    </row>
    <row r="1245" customFormat="false" ht="15" hidden="false" customHeight="true" outlineLevel="0" collapsed="false">
      <c r="A1245" s="38"/>
      <c r="B1245" s="36" t="str">
        <f aca="false">IF(A1245="","","R-"&amp;TEXT(ROW()-4,"0000"))</f>
        <v/>
      </c>
      <c r="C1245" s="24"/>
      <c r="D1245" s="37" t="str">
        <f aca="false">IF(C1245="","",IFERROR(INDEX(Members!$B$5:$B$304,MATCH(C1245,Members!$A$5:$A$304,0)),"Unknown flat"))</f>
        <v/>
      </c>
      <c r="E1245" s="34"/>
      <c r="F1245" s="24"/>
      <c r="G1245" s="33"/>
      <c r="H1245" s="24"/>
    </row>
    <row r="1246" customFormat="false" ht="15" hidden="false" customHeight="true" outlineLevel="0" collapsed="false">
      <c r="A1246" s="38"/>
      <c r="B1246" s="36" t="str">
        <f aca="false">IF(A1246="","","R-"&amp;TEXT(ROW()-4,"0000"))</f>
        <v/>
      </c>
      <c r="C1246" s="24"/>
      <c r="D1246" s="37" t="str">
        <f aca="false">IF(C1246="","",IFERROR(INDEX(Members!$B$5:$B$304,MATCH(C1246,Members!$A$5:$A$304,0)),"Unknown flat"))</f>
        <v/>
      </c>
      <c r="E1246" s="34"/>
      <c r="F1246" s="24"/>
      <c r="G1246" s="33"/>
      <c r="H1246" s="24"/>
    </row>
    <row r="1247" customFormat="false" ht="15" hidden="false" customHeight="true" outlineLevel="0" collapsed="false">
      <c r="A1247" s="38"/>
      <c r="B1247" s="36" t="str">
        <f aca="false">IF(A1247="","","R-"&amp;TEXT(ROW()-4,"0000"))</f>
        <v/>
      </c>
      <c r="C1247" s="24"/>
      <c r="D1247" s="37" t="str">
        <f aca="false">IF(C1247="","",IFERROR(INDEX(Members!$B$5:$B$304,MATCH(C1247,Members!$A$5:$A$304,0)),"Unknown flat"))</f>
        <v/>
      </c>
      <c r="E1247" s="34"/>
      <c r="F1247" s="24"/>
      <c r="G1247" s="33"/>
      <c r="H1247" s="24"/>
    </row>
    <row r="1248" customFormat="false" ht="15" hidden="false" customHeight="true" outlineLevel="0" collapsed="false">
      <c r="A1248" s="38"/>
      <c r="B1248" s="36" t="str">
        <f aca="false">IF(A1248="","","R-"&amp;TEXT(ROW()-4,"0000"))</f>
        <v/>
      </c>
      <c r="C1248" s="24"/>
      <c r="D1248" s="37" t="str">
        <f aca="false">IF(C1248="","",IFERROR(INDEX(Members!$B$5:$B$304,MATCH(C1248,Members!$A$5:$A$304,0)),"Unknown flat"))</f>
        <v/>
      </c>
      <c r="E1248" s="34"/>
      <c r="F1248" s="24"/>
      <c r="G1248" s="33"/>
      <c r="H1248" s="24"/>
    </row>
    <row r="1249" customFormat="false" ht="15" hidden="false" customHeight="true" outlineLevel="0" collapsed="false">
      <c r="A1249" s="38"/>
      <c r="B1249" s="36" t="str">
        <f aca="false">IF(A1249="","","R-"&amp;TEXT(ROW()-4,"0000"))</f>
        <v/>
      </c>
      <c r="C1249" s="24"/>
      <c r="D1249" s="37" t="str">
        <f aca="false">IF(C1249="","",IFERROR(INDEX(Members!$B$5:$B$304,MATCH(C1249,Members!$A$5:$A$304,0)),"Unknown flat"))</f>
        <v/>
      </c>
      <c r="E1249" s="34"/>
      <c r="F1249" s="24"/>
      <c r="G1249" s="33"/>
      <c r="H1249" s="24"/>
    </row>
    <row r="1250" customFormat="false" ht="15" hidden="false" customHeight="true" outlineLevel="0" collapsed="false">
      <c r="A1250" s="38"/>
      <c r="B1250" s="36" t="str">
        <f aca="false">IF(A1250="","","R-"&amp;TEXT(ROW()-4,"0000"))</f>
        <v/>
      </c>
      <c r="C1250" s="24"/>
      <c r="D1250" s="37" t="str">
        <f aca="false">IF(C1250="","",IFERROR(INDEX(Members!$B$5:$B$304,MATCH(C1250,Members!$A$5:$A$304,0)),"Unknown flat"))</f>
        <v/>
      </c>
      <c r="E1250" s="34"/>
      <c r="F1250" s="24"/>
      <c r="G1250" s="33"/>
      <c r="H1250" s="24"/>
    </row>
    <row r="1251" customFormat="false" ht="15" hidden="false" customHeight="true" outlineLevel="0" collapsed="false">
      <c r="A1251" s="38"/>
      <c r="B1251" s="36" t="str">
        <f aca="false">IF(A1251="","","R-"&amp;TEXT(ROW()-4,"0000"))</f>
        <v/>
      </c>
      <c r="C1251" s="24"/>
      <c r="D1251" s="37" t="str">
        <f aca="false">IF(C1251="","",IFERROR(INDEX(Members!$B$5:$B$304,MATCH(C1251,Members!$A$5:$A$304,0)),"Unknown flat"))</f>
        <v/>
      </c>
      <c r="E1251" s="34"/>
      <c r="F1251" s="24"/>
      <c r="G1251" s="33"/>
      <c r="H1251" s="24"/>
    </row>
    <row r="1252" customFormat="false" ht="15" hidden="false" customHeight="true" outlineLevel="0" collapsed="false">
      <c r="A1252" s="38"/>
      <c r="B1252" s="36" t="str">
        <f aca="false">IF(A1252="","","R-"&amp;TEXT(ROW()-4,"0000"))</f>
        <v/>
      </c>
      <c r="C1252" s="24"/>
      <c r="D1252" s="37" t="str">
        <f aca="false">IF(C1252="","",IFERROR(INDEX(Members!$B$5:$B$304,MATCH(C1252,Members!$A$5:$A$304,0)),"Unknown flat"))</f>
        <v/>
      </c>
      <c r="E1252" s="34"/>
      <c r="F1252" s="24"/>
      <c r="G1252" s="33"/>
      <c r="H1252" s="24"/>
    </row>
    <row r="1253" customFormat="false" ht="15" hidden="false" customHeight="true" outlineLevel="0" collapsed="false">
      <c r="A1253" s="38"/>
      <c r="B1253" s="36" t="str">
        <f aca="false">IF(A1253="","","R-"&amp;TEXT(ROW()-4,"0000"))</f>
        <v/>
      </c>
      <c r="C1253" s="24"/>
      <c r="D1253" s="37" t="str">
        <f aca="false">IF(C1253="","",IFERROR(INDEX(Members!$B$5:$B$304,MATCH(C1253,Members!$A$5:$A$304,0)),"Unknown flat"))</f>
        <v/>
      </c>
      <c r="E1253" s="34"/>
      <c r="F1253" s="24"/>
      <c r="G1253" s="33"/>
      <c r="H1253" s="24"/>
    </row>
    <row r="1254" customFormat="false" ht="15" hidden="false" customHeight="true" outlineLevel="0" collapsed="false">
      <c r="A1254" s="38"/>
      <c r="B1254" s="36" t="str">
        <f aca="false">IF(A1254="","","R-"&amp;TEXT(ROW()-4,"0000"))</f>
        <v/>
      </c>
      <c r="C1254" s="24"/>
      <c r="D1254" s="37" t="str">
        <f aca="false">IF(C1254="","",IFERROR(INDEX(Members!$B$5:$B$304,MATCH(C1254,Members!$A$5:$A$304,0)),"Unknown flat"))</f>
        <v/>
      </c>
      <c r="E1254" s="34"/>
      <c r="F1254" s="24"/>
      <c r="G1254" s="33"/>
      <c r="H1254" s="24"/>
    </row>
    <row r="1255" customFormat="false" ht="15" hidden="false" customHeight="true" outlineLevel="0" collapsed="false">
      <c r="A1255" s="38"/>
      <c r="B1255" s="36" t="str">
        <f aca="false">IF(A1255="","","R-"&amp;TEXT(ROW()-4,"0000"))</f>
        <v/>
      </c>
      <c r="C1255" s="24"/>
      <c r="D1255" s="37" t="str">
        <f aca="false">IF(C1255="","",IFERROR(INDEX(Members!$B$5:$B$304,MATCH(C1255,Members!$A$5:$A$304,0)),"Unknown flat"))</f>
        <v/>
      </c>
      <c r="E1255" s="34"/>
      <c r="F1255" s="24"/>
      <c r="G1255" s="33"/>
      <c r="H1255" s="24"/>
    </row>
    <row r="1256" customFormat="false" ht="15" hidden="false" customHeight="true" outlineLevel="0" collapsed="false">
      <c r="A1256" s="38"/>
      <c r="B1256" s="36" t="str">
        <f aca="false">IF(A1256="","","R-"&amp;TEXT(ROW()-4,"0000"))</f>
        <v/>
      </c>
      <c r="C1256" s="24"/>
      <c r="D1256" s="37" t="str">
        <f aca="false">IF(C1256="","",IFERROR(INDEX(Members!$B$5:$B$304,MATCH(C1256,Members!$A$5:$A$304,0)),"Unknown flat"))</f>
        <v/>
      </c>
      <c r="E1256" s="34"/>
      <c r="F1256" s="24"/>
      <c r="G1256" s="33"/>
      <c r="H1256" s="24"/>
    </row>
    <row r="1257" customFormat="false" ht="15" hidden="false" customHeight="true" outlineLevel="0" collapsed="false">
      <c r="A1257" s="38"/>
      <c r="B1257" s="36" t="str">
        <f aca="false">IF(A1257="","","R-"&amp;TEXT(ROW()-4,"0000"))</f>
        <v/>
      </c>
      <c r="C1257" s="24"/>
      <c r="D1257" s="37" t="str">
        <f aca="false">IF(C1257="","",IFERROR(INDEX(Members!$B$5:$B$304,MATCH(C1257,Members!$A$5:$A$304,0)),"Unknown flat"))</f>
        <v/>
      </c>
      <c r="E1257" s="34"/>
      <c r="F1257" s="24"/>
      <c r="G1257" s="33"/>
      <c r="H1257" s="24"/>
    </row>
    <row r="1258" customFormat="false" ht="15" hidden="false" customHeight="true" outlineLevel="0" collapsed="false">
      <c r="A1258" s="38"/>
      <c r="B1258" s="36" t="str">
        <f aca="false">IF(A1258="","","R-"&amp;TEXT(ROW()-4,"0000"))</f>
        <v/>
      </c>
      <c r="C1258" s="24"/>
      <c r="D1258" s="37" t="str">
        <f aca="false">IF(C1258="","",IFERROR(INDEX(Members!$B$5:$B$304,MATCH(C1258,Members!$A$5:$A$304,0)),"Unknown flat"))</f>
        <v/>
      </c>
      <c r="E1258" s="34"/>
      <c r="F1258" s="24"/>
      <c r="G1258" s="33"/>
      <c r="H1258" s="24"/>
    </row>
    <row r="1259" customFormat="false" ht="15" hidden="false" customHeight="true" outlineLevel="0" collapsed="false">
      <c r="A1259" s="38"/>
      <c r="B1259" s="36" t="str">
        <f aca="false">IF(A1259="","","R-"&amp;TEXT(ROW()-4,"0000"))</f>
        <v/>
      </c>
      <c r="C1259" s="24"/>
      <c r="D1259" s="37" t="str">
        <f aca="false">IF(C1259="","",IFERROR(INDEX(Members!$B$5:$B$304,MATCH(C1259,Members!$A$5:$A$304,0)),"Unknown flat"))</f>
        <v/>
      </c>
      <c r="E1259" s="34"/>
      <c r="F1259" s="24"/>
      <c r="G1259" s="33"/>
      <c r="H1259" s="24"/>
    </row>
    <row r="1260" customFormat="false" ht="15" hidden="false" customHeight="true" outlineLevel="0" collapsed="false">
      <c r="A1260" s="38"/>
      <c r="B1260" s="36" t="str">
        <f aca="false">IF(A1260="","","R-"&amp;TEXT(ROW()-4,"0000"))</f>
        <v/>
      </c>
      <c r="C1260" s="24"/>
      <c r="D1260" s="37" t="str">
        <f aca="false">IF(C1260="","",IFERROR(INDEX(Members!$B$5:$B$304,MATCH(C1260,Members!$A$5:$A$304,0)),"Unknown flat"))</f>
        <v/>
      </c>
      <c r="E1260" s="34"/>
      <c r="F1260" s="24"/>
      <c r="G1260" s="33"/>
      <c r="H1260" s="24"/>
    </row>
    <row r="1261" customFormat="false" ht="15" hidden="false" customHeight="true" outlineLevel="0" collapsed="false">
      <c r="A1261" s="38"/>
      <c r="B1261" s="36" t="str">
        <f aca="false">IF(A1261="","","R-"&amp;TEXT(ROW()-4,"0000"))</f>
        <v/>
      </c>
      <c r="C1261" s="24"/>
      <c r="D1261" s="37" t="str">
        <f aca="false">IF(C1261="","",IFERROR(INDEX(Members!$B$5:$B$304,MATCH(C1261,Members!$A$5:$A$304,0)),"Unknown flat"))</f>
        <v/>
      </c>
      <c r="E1261" s="34"/>
      <c r="F1261" s="24"/>
      <c r="G1261" s="33"/>
      <c r="H1261" s="24"/>
    </row>
    <row r="1262" customFormat="false" ht="15" hidden="false" customHeight="true" outlineLevel="0" collapsed="false">
      <c r="A1262" s="38"/>
      <c r="B1262" s="36" t="str">
        <f aca="false">IF(A1262="","","R-"&amp;TEXT(ROW()-4,"0000"))</f>
        <v/>
      </c>
      <c r="C1262" s="24"/>
      <c r="D1262" s="37" t="str">
        <f aca="false">IF(C1262="","",IFERROR(INDEX(Members!$B$5:$B$304,MATCH(C1262,Members!$A$5:$A$304,0)),"Unknown flat"))</f>
        <v/>
      </c>
      <c r="E1262" s="34"/>
      <c r="F1262" s="24"/>
      <c r="G1262" s="33"/>
      <c r="H1262" s="24"/>
    </row>
    <row r="1263" customFormat="false" ht="15" hidden="false" customHeight="true" outlineLevel="0" collapsed="false">
      <c r="A1263" s="38"/>
      <c r="B1263" s="36" t="str">
        <f aca="false">IF(A1263="","","R-"&amp;TEXT(ROW()-4,"0000"))</f>
        <v/>
      </c>
      <c r="C1263" s="24"/>
      <c r="D1263" s="37" t="str">
        <f aca="false">IF(C1263="","",IFERROR(INDEX(Members!$B$5:$B$304,MATCH(C1263,Members!$A$5:$A$304,0)),"Unknown flat"))</f>
        <v/>
      </c>
      <c r="E1263" s="34"/>
      <c r="F1263" s="24"/>
      <c r="G1263" s="33"/>
      <c r="H1263" s="24"/>
    </row>
    <row r="1264" customFormat="false" ht="15" hidden="false" customHeight="true" outlineLevel="0" collapsed="false">
      <c r="A1264" s="38"/>
      <c r="B1264" s="36" t="str">
        <f aca="false">IF(A1264="","","R-"&amp;TEXT(ROW()-4,"0000"))</f>
        <v/>
      </c>
      <c r="C1264" s="24"/>
      <c r="D1264" s="37" t="str">
        <f aca="false">IF(C1264="","",IFERROR(INDEX(Members!$B$5:$B$304,MATCH(C1264,Members!$A$5:$A$304,0)),"Unknown flat"))</f>
        <v/>
      </c>
      <c r="E1264" s="34"/>
      <c r="F1264" s="24"/>
      <c r="G1264" s="33"/>
      <c r="H1264" s="24"/>
    </row>
    <row r="1265" customFormat="false" ht="15" hidden="false" customHeight="true" outlineLevel="0" collapsed="false">
      <c r="A1265" s="38"/>
      <c r="B1265" s="36" t="str">
        <f aca="false">IF(A1265="","","R-"&amp;TEXT(ROW()-4,"0000"))</f>
        <v/>
      </c>
      <c r="C1265" s="24"/>
      <c r="D1265" s="37" t="str">
        <f aca="false">IF(C1265="","",IFERROR(INDEX(Members!$B$5:$B$304,MATCH(C1265,Members!$A$5:$A$304,0)),"Unknown flat"))</f>
        <v/>
      </c>
      <c r="E1265" s="34"/>
      <c r="F1265" s="24"/>
      <c r="G1265" s="33"/>
      <c r="H1265" s="24"/>
    </row>
    <row r="1266" customFormat="false" ht="15" hidden="false" customHeight="true" outlineLevel="0" collapsed="false">
      <c r="A1266" s="38"/>
      <c r="B1266" s="36" t="str">
        <f aca="false">IF(A1266="","","R-"&amp;TEXT(ROW()-4,"0000"))</f>
        <v/>
      </c>
      <c r="C1266" s="24"/>
      <c r="D1266" s="37" t="str">
        <f aca="false">IF(C1266="","",IFERROR(INDEX(Members!$B$5:$B$304,MATCH(C1266,Members!$A$5:$A$304,0)),"Unknown flat"))</f>
        <v/>
      </c>
      <c r="E1266" s="34"/>
      <c r="F1266" s="24"/>
      <c r="G1266" s="33"/>
      <c r="H1266" s="24"/>
    </row>
    <row r="1267" customFormat="false" ht="15" hidden="false" customHeight="true" outlineLevel="0" collapsed="false">
      <c r="A1267" s="38"/>
      <c r="B1267" s="36" t="str">
        <f aca="false">IF(A1267="","","R-"&amp;TEXT(ROW()-4,"0000"))</f>
        <v/>
      </c>
      <c r="C1267" s="24"/>
      <c r="D1267" s="37" t="str">
        <f aca="false">IF(C1267="","",IFERROR(INDEX(Members!$B$5:$B$304,MATCH(C1267,Members!$A$5:$A$304,0)),"Unknown flat"))</f>
        <v/>
      </c>
      <c r="E1267" s="34"/>
      <c r="F1267" s="24"/>
      <c r="G1267" s="33"/>
      <c r="H1267" s="24"/>
    </row>
    <row r="1268" customFormat="false" ht="15" hidden="false" customHeight="true" outlineLevel="0" collapsed="false">
      <c r="A1268" s="38"/>
      <c r="B1268" s="36" t="str">
        <f aca="false">IF(A1268="","","R-"&amp;TEXT(ROW()-4,"0000"))</f>
        <v/>
      </c>
      <c r="C1268" s="24"/>
      <c r="D1268" s="37" t="str">
        <f aca="false">IF(C1268="","",IFERROR(INDEX(Members!$B$5:$B$304,MATCH(C1268,Members!$A$5:$A$304,0)),"Unknown flat"))</f>
        <v/>
      </c>
      <c r="E1268" s="34"/>
      <c r="F1268" s="24"/>
      <c r="G1268" s="33"/>
      <c r="H1268" s="24"/>
    </row>
    <row r="1269" customFormat="false" ht="15" hidden="false" customHeight="true" outlineLevel="0" collapsed="false">
      <c r="A1269" s="38"/>
      <c r="B1269" s="36" t="str">
        <f aca="false">IF(A1269="","","R-"&amp;TEXT(ROW()-4,"0000"))</f>
        <v/>
      </c>
      <c r="C1269" s="24"/>
      <c r="D1269" s="37" t="str">
        <f aca="false">IF(C1269="","",IFERROR(INDEX(Members!$B$5:$B$304,MATCH(C1269,Members!$A$5:$A$304,0)),"Unknown flat"))</f>
        <v/>
      </c>
      <c r="E1269" s="34"/>
      <c r="F1269" s="24"/>
      <c r="G1269" s="33"/>
      <c r="H1269" s="24"/>
    </row>
    <row r="1270" customFormat="false" ht="15" hidden="false" customHeight="true" outlineLevel="0" collapsed="false">
      <c r="A1270" s="38"/>
      <c r="B1270" s="36" t="str">
        <f aca="false">IF(A1270="","","R-"&amp;TEXT(ROW()-4,"0000"))</f>
        <v/>
      </c>
      <c r="C1270" s="24"/>
      <c r="D1270" s="37" t="str">
        <f aca="false">IF(C1270="","",IFERROR(INDEX(Members!$B$5:$B$304,MATCH(C1270,Members!$A$5:$A$304,0)),"Unknown flat"))</f>
        <v/>
      </c>
      <c r="E1270" s="34"/>
      <c r="F1270" s="24"/>
      <c r="G1270" s="33"/>
      <c r="H1270" s="24"/>
    </row>
    <row r="1271" customFormat="false" ht="15" hidden="false" customHeight="true" outlineLevel="0" collapsed="false">
      <c r="A1271" s="38"/>
      <c r="B1271" s="36" t="str">
        <f aca="false">IF(A1271="","","R-"&amp;TEXT(ROW()-4,"0000"))</f>
        <v/>
      </c>
      <c r="C1271" s="24"/>
      <c r="D1271" s="37" t="str">
        <f aca="false">IF(C1271="","",IFERROR(INDEX(Members!$B$5:$B$304,MATCH(C1271,Members!$A$5:$A$304,0)),"Unknown flat"))</f>
        <v/>
      </c>
      <c r="E1271" s="34"/>
      <c r="F1271" s="24"/>
      <c r="G1271" s="33"/>
      <c r="H1271" s="24"/>
    </row>
    <row r="1272" customFormat="false" ht="15" hidden="false" customHeight="true" outlineLevel="0" collapsed="false">
      <c r="A1272" s="38"/>
      <c r="B1272" s="36" t="str">
        <f aca="false">IF(A1272="","","R-"&amp;TEXT(ROW()-4,"0000"))</f>
        <v/>
      </c>
      <c r="C1272" s="24"/>
      <c r="D1272" s="37" t="str">
        <f aca="false">IF(C1272="","",IFERROR(INDEX(Members!$B$5:$B$304,MATCH(C1272,Members!$A$5:$A$304,0)),"Unknown flat"))</f>
        <v/>
      </c>
      <c r="E1272" s="34"/>
      <c r="F1272" s="24"/>
      <c r="G1272" s="33"/>
      <c r="H1272" s="24"/>
    </row>
    <row r="1273" customFormat="false" ht="15" hidden="false" customHeight="true" outlineLevel="0" collapsed="false">
      <c r="A1273" s="38"/>
      <c r="B1273" s="36" t="str">
        <f aca="false">IF(A1273="","","R-"&amp;TEXT(ROW()-4,"0000"))</f>
        <v/>
      </c>
      <c r="C1273" s="24"/>
      <c r="D1273" s="37" t="str">
        <f aca="false">IF(C1273="","",IFERROR(INDEX(Members!$B$5:$B$304,MATCH(C1273,Members!$A$5:$A$304,0)),"Unknown flat"))</f>
        <v/>
      </c>
      <c r="E1273" s="34"/>
      <c r="F1273" s="24"/>
      <c r="G1273" s="33"/>
      <c r="H1273" s="24"/>
    </row>
    <row r="1274" customFormat="false" ht="15" hidden="false" customHeight="true" outlineLevel="0" collapsed="false">
      <c r="A1274" s="38"/>
      <c r="B1274" s="36" t="str">
        <f aca="false">IF(A1274="","","R-"&amp;TEXT(ROW()-4,"0000"))</f>
        <v/>
      </c>
      <c r="C1274" s="24"/>
      <c r="D1274" s="37" t="str">
        <f aca="false">IF(C1274="","",IFERROR(INDEX(Members!$B$5:$B$304,MATCH(C1274,Members!$A$5:$A$304,0)),"Unknown flat"))</f>
        <v/>
      </c>
      <c r="E1274" s="34"/>
      <c r="F1274" s="24"/>
      <c r="G1274" s="33"/>
      <c r="H1274" s="24"/>
    </row>
    <row r="1275" customFormat="false" ht="15" hidden="false" customHeight="true" outlineLevel="0" collapsed="false">
      <c r="A1275" s="38"/>
      <c r="B1275" s="36" t="str">
        <f aca="false">IF(A1275="","","R-"&amp;TEXT(ROW()-4,"0000"))</f>
        <v/>
      </c>
      <c r="C1275" s="24"/>
      <c r="D1275" s="37" t="str">
        <f aca="false">IF(C1275="","",IFERROR(INDEX(Members!$B$5:$B$304,MATCH(C1275,Members!$A$5:$A$304,0)),"Unknown flat"))</f>
        <v/>
      </c>
      <c r="E1275" s="34"/>
      <c r="F1275" s="24"/>
      <c r="G1275" s="33"/>
      <c r="H1275" s="24"/>
    </row>
    <row r="1276" customFormat="false" ht="15" hidden="false" customHeight="true" outlineLevel="0" collapsed="false">
      <c r="A1276" s="38"/>
      <c r="B1276" s="36" t="str">
        <f aca="false">IF(A1276="","","R-"&amp;TEXT(ROW()-4,"0000"))</f>
        <v/>
      </c>
      <c r="C1276" s="24"/>
      <c r="D1276" s="37" t="str">
        <f aca="false">IF(C1276="","",IFERROR(INDEX(Members!$B$5:$B$304,MATCH(C1276,Members!$A$5:$A$304,0)),"Unknown flat"))</f>
        <v/>
      </c>
      <c r="E1276" s="34"/>
      <c r="F1276" s="24"/>
      <c r="G1276" s="33"/>
      <c r="H1276" s="24"/>
    </row>
    <row r="1277" customFormat="false" ht="15" hidden="false" customHeight="true" outlineLevel="0" collapsed="false">
      <c r="A1277" s="38"/>
      <c r="B1277" s="36" t="str">
        <f aca="false">IF(A1277="","","R-"&amp;TEXT(ROW()-4,"0000"))</f>
        <v/>
      </c>
      <c r="C1277" s="24"/>
      <c r="D1277" s="37" t="str">
        <f aca="false">IF(C1277="","",IFERROR(INDEX(Members!$B$5:$B$304,MATCH(C1277,Members!$A$5:$A$304,0)),"Unknown flat"))</f>
        <v/>
      </c>
      <c r="E1277" s="34"/>
      <c r="F1277" s="24"/>
      <c r="G1277" s="33"/>
      <c r="H1277" s="24"/>
    </row>
    <row r="1278" customFormat="false" ht="15" hidden="false" customHeight="true" outlineLevel="0" collapsed="false">
      <c r="A1278" s="38"/>
      <c r="B1278" s="36" t="str">
        <f aca="false">IF(A1278="","","R-"&amp;TEXT(ROW()-4,"0000"))</f>
        <v/>
      </c>
      <c r="C1278" s="24"/>
      <c r="D1278" s="37" t="str">
        <f aca="false">IF(C1278="","",IFERROR(INDEX(Members!$B$5:$B$304,MATCH(C1278,Members!$A$5:$A$304,0)),"Unknown flat"))</f>
        <v/>
      </c>
      <c r="E1278" s="34"/>
      <c r="F1278" s="24"/>
      <c r="G1278" s="33"/>
      <c r="H1278" s="24"/>
    </row>
    <row r="1279" customFormat="false" ht="15" hidden="false" customHeight="true" outlineLevel="0" collapsed="false">
      <c r="A1279" s="38"/>
      <c r="B1279" s="36" t="str">
        <f aca="false">IF(A1279="","","R-"&amp;TEXT(ROW()-4,"0000"))</f>
        <v/>
      </c>
      <c r="C1279" s="24"/>
      <c r="D1279" s="37" t="str">
        <f aca="false">IF(C1279="","",IFERROR(INDEX(Members!$B$5:$B$304,MATCH(C1279,Members!$A$5:$A$304,0)),"Unknown flat"))</f>
        <v/>
      </c>
      <c r="E1279" s="34"/>
      <c r="F1279" s="24"/>
      <c r="G1279" s="33"/>
      <c r="H1279" s="24"/>
    </row>
    <row r="1280" customFormat="false" ht="15" hidden="false" customHeight="true" outlineLevel="0" collapsed="false">
      <c r="A1280" s="38"/>
      <c r="B1280" s="36" t="str">
        <f aca="false">IF(A1280="","","R-"&amp;TEXT(ROW()-4,"0000"))</f>
        <v/>
      </c>
      <c r="C1280" s="24"/>
      <c r="D1280" s="37" t="str">
        <f aca="false">IF(C1280="","",IFERROR(INDEX(Members!$B$5:$B$304,MATCH(C1280,Members!$A$5:$A$304,0)),"Unknown flat"))</f>
        <v/>
      </c>
      <c r="E1280" s="34"/>
      <c r="F1280" s="24"/>
      <c r="G1280" s="33"/>
      <c r="H1280" s="24"/>
    </row>
    <row r="1281" customFormat="false" ht="15" hidden="false" customHeight="true" outlineLevel="0" collapsed="false">
      <c r="A1281" s="38"/>
      <c r="B1281" s="36" t="str">
        <f aca="false">IF(A1281="","","R-"&amp;TEXT(ROW()-4,"0000"))</f>
        <v/>
      </c>
      <c r="C1281" s="24"/>
      <c r="D1281" s="37" t="str">
        <f aca="false">IF(C1281="","",IFERROR(INDEX(Members!$B$5:$B$304,MATCH(C1281,Members!$A$5:$A$304,0)),"Unknown flat"))</f>
        <v/>
      </c>
      <c r="E1281" s="34"/>
      <c r="F1281" s="24"/>
      <c r="G1281" s="33"/>
      <c r="H1281" s="24"/>
    </row>
    <row r="1282" customFormat="false" ht="15" hidden="false" customHeight="true" outlineLevel="0" collapsed="false">
      <c r="A1282" s="38"/>
      <c r="B1282" s="36" t="str">
        <f aca="false">IF(A1282="","","R-"&amp;TEXT(ROW()-4,"0000"))</f>
        <v/>
      </c>
      <c r="C1282" s="24"/>
      <c r="D1282" s="37" t="str">
        <f aca="false">IF(C1282="","",IFERROR(INDEX(Members!$B$5:$B$304,MATCH(C1282,Members!$A$5:$A$304,0)),"Unknown flat"))</f>
        <v/>
      </c>
      <c r="E1282" s="34"/>
      <c r="F1282" s="24"/>
      <c r="G1282" s="33"/>
      <c r="H1282" s="24"/>
    </row>
    <row r="1283" customFormat="false" ht="15" hidden="false" customHeight="true" outlineLevel="0" collapsed="false">
      <c r="A1283" s="38"/>
      <c r="B1283" s="36" t="str">
        <f aca="false">IF(A1283="","","R-"&amp;TEXT(ROW()-4,"0000"))</f>
        <v/>
      </c>
      <c r="C1283" s="24"/>
      <c r="D1283" s="37" t="str">
        <f aca="false">IF(C1283="","",IFERROR(INDEX(Members!$B$5:$B$304,MATCH(C1283,Members!$A$5:$A$304,0)),"Unknown flat"))</f>
        <v/>
      </c>
      <c r="E1283" s="34"/>
      <c r="F1283" s="24"/>
      <c r="G1283" s="33"/>
      <c r="H1283" s="24"/>
    </row>
    <row r="1284" customFormat="false" ht="15" hidden="false" customHeight="true" outlineLevel="0" collapsed="false">
      <c r="A1284" s="38"/>
      <c r="B1284" s="36" t="str">
        <f aca="false">IF(A1284="","","R-"&amp;TEXT(ROW()-4,"0000"))</f>
        <v/>
      </c>
      <c r="C1284" s="24"/>
      <c r="D1284" s="37" t="str">
        <f aca="false">IF(C1284="","",IFERROR(INDEX(Members!$B$5:$B$304,MATCH(C1284,Members!$A$5:$A$304,0)),"Unknown flat"))</f>
        <v/>
      </c>
      <c r="E1284" s="34"/>
      <c r="F1284" s="24"/>
      <c r="G1284" s="33"/>
      <c r="H1284" s="24"/>
    </row>
    <row r="1285" customFormat="false" ht="15" hidden="false" customHeight="true" outlineLevel="0" collapsed="false">
      <c r="A1285" s="38"/>
      <c r="B1285" s="36" t="str">
        <f aca="false">IF(A1285="","","R-"&amp;TEXT(ROW()-4,"0000"))</f>
        <v/>
      </c>
      <c r="C1285" s="24"/>
      <c r="D1285" s="37" t="str">
        <f aca="false">IF(C1285="","",IFERROR(INDEX(Members!$B$5:$B$304,MATCH(C1285,Members!$A$5:$A$304,0)),"Unknown flat"))</f>
        <v/>
      </c>
      <c r="E1285" s="34"/>
      <c r="F1285" s="24"/>
      <c r="G1285" s="33"/>
      <c r="H1285" s="24"/>
    </row>
    <row r="1286" customFormat="false" ht="15" hidden="false" customHeight="true" outlineLevel="0" collapsed="false">
      <c r="A1286" s="38"/>
      <c r="B1286" s="36" t="str">
        <f aca="false">IF(A1286="","","R-"&amp;TEXT(ROW()-4,"0000"))</f>
        <v/>
      </c>
      <c r="C1286" s="24"/>
      <c r="D1286" s="37" t="str">
        <f aca="false">IF(C1286="","",IFERROR(INDEX(Members!$B$5:$B$304,MATCH(C1286,Members!$A$5:$A$304,0)),"Unknown flat"))</f>
        <v/>
      </c>
      <c r="E1286" s="34"/>
      <c r="F1286" s="24"/>
      <c r="G1286" s="33"/>
      <c r="H1286" s="24"/>
    </row>
    <row r="1287" customFormat="false" ht="15" hidden="false" customHeight="true" outlineLevel="0" collapsed="false">
      <c r="A1287" s="38"/>
      <c r="B1287" s="36" t="str">
        <f aca="false">IF(A1287="","","R-"&amp;TEXT(ROW()-4,"0000"))</f>
        <v/>
      </c>
      <c r="C1287" s="24"/>
      <c r="D1287" s="37" t="str">
        <f aca="false">IF(C1287="","",IFERROR(INDEX(Members!$B$5:$B$304,MATCH(C1287,Members!$A$5:$A$304,0)),"Unknown flat"))</f>
        <v/>
      </c>
      <c r="E1287" s="34"/>
      <c r="F1287" s="24"/>
      <c r="G1287" s="33"/>
      <c r="H1287" s="24"/>
    </row>
    <row r="1288" customFormat="false" ht="15" hidden="false" customHeight="true" outlineLevel="0" collapsed="false">
      <c r="A1288" s="38"/>
      <c r="B1288" s="36" t="str">
        <f aca="false">IF(A1288="","","R-"&amp;TEXT(ROW()-4,"0000"))</f>
        <v/>
      </c>
      <c r="C1288" s="24"/>
      <c r="D1288" s="37" t="str">
        <f aca="false">IF(C1288="","",IFERROR(INDEX(Members!$B$5:$B$304,MATCH(C1288,Members!$A$5:$A$304,0)),"Unknown flat"))</f>
        <v/>
      </c>
      <c r="E1288" s="34"/>
      <c r="F1288" s="24"/>
      <c r="G1288" s="33"/>
      <c r="H1288" s="24"/>
    </row>
    <row r="1289" customFormat="false" ht="15" hidden="false" customHeight="true" outlineLevel="0" collapsed="false">
      <c r="A1289" s="38"/>
      <c r="B1289" s="36" t="str">
        <f aca="false">IF(A1289="","","R-"&amp;TEXT(ROW()-4,"0000"))</f>
        <v/>
      </c>
      <c r="C1289" s="24"/>
      <c r="D1289" s="37" t="str">
        <f aca="false">IF(C1289="","",IFERROR(INDEX(Members!$B$5:$B$304,MATCH(C1289,Members!$A$5:$A$304,0)),"Unknown flat"))</f>
        <v/>
      </c>
      <c r="E1289" s="34"/>
      <c r="F1289" s="24"/>
      <c r="G1289" s="33"/>
      <c r="H1289" s="24"/>
    </row>
    <row r="1290" customFormat="false" ht="15" hidden="false" customHeight="true" outlineLevel="0" collapsed="false">
      <c r="A1290" s="38"/>
      <c r="B1290" s="36" t="str">
        <f aca="false">IF(A1290="","","R-"&amp;TEXT(ROW()-4,"0000"))</f>
        <v/>
      </c>
      <c r="C1290" s="24"/>
      <c r="D1290" s="37" t="str">
        <f aca="false">IF(C1290="","",IFERROR(INDEX(Members!$B$5:$B$304,MATCH(C1290,Members!$A$5:$A$304,0)),"Unknown flat"))</f>
        <v/>
      </c>
      <c r="E1290" s="34"/>
      <c r="F1290" s="24"/>
      <c r="G1290" s="33"/>
      <c r="H1290" s="24"/>
    </row>
    <row r="1291" customFormat="false" ht="15" hidden="false" customHeight="true" outlineLevel="0" collapsed="false">
      <c r="A1291" s="38"/>
      <c r="B1291" s="36" t="str">
        <f aca="false">IF(A1291="","","R-"&amp;TEXT(ROW()-4,"0000"))</f>
        <v/>
      </c>
      <c r="C1291" s="24"/>
      <c r="D1291" s="37" t="str">
        <f aca="false">IF(C1291="","",IFERROR(INDEX(Members!$B$5:$B$304,MATCH(C1291,Members!$A$5:$A$304,0)),"Unknown flat"))</f>
        <v/>
      </c>
      <c r="E1291" s="34"/>
      <c r="F1291" s="24"/>
      <c r="G1291" s="33"/>
      <c r="H1291" s="24"/>
    </row>
    <row r="1292" customFormat="false" ht="15" hidden="false" customHeight="true" outlineLevel="0" collapsed="false">
      <c r="A1292" s="38"/>
      <c r="B1292" s="36" t="str">
        <f aca="false">IF(A1292="","","R-"&amp;TEXT(ROW()-4,"0000"))</f>
        <v/>
      </c>
      <c r="C1292" s="24"/>
      <c r="D1292" s="37" t="str">
        <f aca="false">IF(C1292="","",IFERROR(INDEX(Members!$B$5:$B$304,MATCH(C1292,Members!$A$5:$A$304,0)),"Unknown flat"))</f>
        <v/>
      </c>
      <c r="E1292" s="34"/>
      <c r="F1292" s="24"/>
      <c r="G1292" s="33"/>
      <c r="H1292" s="24"/>
    </row>
    <row r="1293" customFormat="false" ht="15" hidden="false" customHeight="true" outlineLevel="0" collapsed="false">
      <c r="A1293" s="38"/>
      <c r="B1293" s="36" t="str">
        <f aca="false">IF(A1293="","","R-"&amp;TEXT(ROW()-4,"0000"))</f>
        <v/>
      </c>
      <c r="C1293" s="24"/>
      <c r="D1293" s="37" t="str">
        <f aca="false">IF(C1293="","",IFERROR(INDEX(Members!$B$5:$B$304,MATCH(C1293,Members!$A$5:$A$304,0)),"Unknown flat"))</f>
        <v/>
      </c>
      <c r="E1293" s="34"/>
      <c r="F1293" s="24"/>
      <c r="G1293" s="33"/>
      <c r="H1293" s="24"/>
    </row>
    <row r="1294" customFormat="false" ht="15" hidden="false" customHeight="true" outlineLevel="0" collapsed="false">
      <c r="A1294" s="38"/>
      <c r="B1294" s="36" t="str">
        <f aca="false">IF(A1294="","","R-"&amp;TEXT(ROW()-4,"0000"))</f>
        <v/>
      </c>
      <c r="C1294" s="24"/>
      <c r="D1294" s="37" t="str">
        <f aca="false">IF(C1294="","",IFERROR(INDEX(Members!$B$5:$B$304,MATCH(C1294,Members!$A$5:$A$304,0)),"Unknown flat"))</f>
        <v/>
      </c>
      <c r="E1294" s="34"/>
      <c r="F1294" s="24"/>
      <c r="G1294" s="33"/>
      <c r="H1294" s="24"/>
    </row>
    <row r="1295" customFormat="false" ht="15" hidden="false" customHeight="true" outlineLevel="0" collapsed="false">
      <c r="A1295" s="38"/>
      <c r="B1295" s="36" t="str">
        <f aca="false">IF(A1295="","","R-"&amp;TEXT(ROW()-4,"0000"))</f>
        <v/>
      </c>
      <c r="C1295" s="24"/>
      <c r="D1295" s="37" t="str">
        <f aca="false">IF(C1295="","",IFERROR(INDEX(Members!$B$5:$B$304,MATCH(C1295,Members!$A$5:$A$304,0)),"Unknown flat"))</f>
        <v/>
      </c>
      <c r="E1295" s="34"/>
      <c r="F1295" s="24"/>
      <c r="G1295" s="33"/>
      <c r="H1295" s="24"/>
    </row>
    <row r="1296" customFormat="false" ht="15" hidden="false" customHeight="true" outlineLevel="0" collapsed="false">
      <c r="A1296" s="38"/>
      <c r="B1296" s="36" t="str">
        <f aca="false">IF(A1296="","","R-"&amp;TEXT(ROW()-4,"0000"))</f>
        <v/>
      </c>
      <c r="C1296" s="24"/>
      <c r="D1296" s="37" t="str">
        <f aca="false">IF(C1296="","",IFERROR(INDEX(Members!$B$5:$B$304,MATCH(C1296,Members!$A$5:$A$304,0)),"Unknown flat"))</f>
        <v/>
      </c>
      <c r="E1296" s="34"/>
      <c r="F1296" s="24"/>
      <c r="G1296" s="33"/>
      <c r="H1296" s="24"/>
    </row>
    <row r="1297" customFormat="false" ht="15" hidden="false" customHeight="true" outlineLevel="0" collapsed="false">
      <c r="A1297" s="38"/>
      <c r="B1297" s="36" t="str">
        <f aca="false">IF(A1297="","","R-"&amp;TEXT(ROW()-4,"0000"))</f>
        <v/>
      </c>
      <c r="C1297" s="24"/>
      <c r="D1297" s="37" t="str">
        <f aca="false">IF(C1297="","",IFERROR(INDEX(Members!$B$5:$B$304,MATCH(C1297,Members!$A$5:$A$304,0)),"Unknown flat"))</f>
        <v/>
      </c>
      <c r="E1297" s="34"/>
      <c r="F1297" s="24"/>
      <c r="G1297" s="33"/>
      <c r="H1297" s="24"/>
    </row>
    <row r="1298" customFormat="false" ht="15" hidden="false" customHeight="true" outlineLevel="0" collapsed="false">
      <c r="A1298" s="38"/>
      <c r="B1298" s="36" t="str">
        <f aca="false">IF(A1298="","","R-"&amp;TEXT(ROW()-4,"0000"))</f>
        <v/>
      </c>
      <c r="C1298" s="24"/>
      <c r="D1298" s="37" t="str">
        <f aca="false">IF(C1298="","",IFERROR(INDEX(Members!$B$5:$B$304,MATCH(C1298,Members!$A$5:$A$304,0)),"Unknown flat"))</f>
        <v/>
      </c>
      <c r="E1298" s="34"/>
      <c r="F1298" s="24"/>
      <c r="G1298" s="33"/>
      <c r="H1298" s="24"/>
    </row>
    <row r="1299" customFormat="false" ht="15" hidden="false" customHeight="true" outlineLevel="0" collapsed="false">
      <c r="A1299" s="38"/>
      <c r="B1299" s="36" t="str">
        <f aca="false">IF(A1299="","","R-"&amp;TEXT(ROW()-4,"0000"))</f>
        <v/>
      </c>
      <c r="C1299" s="24"/>
      <c r="D1299" s="37" t="str">
        <f aca="false">IF(C1299="","",IFERROR(INDEX(Members!$B$5:$B$304,MATCH(C1299,Members!$A$5:$A$304,0)),"Unknown flat"))</f>
        <v/>
      </c>
      <c r="E1299" s="34"/>
      <c r="F1299" s="24"/>
      <c r="G1299" s="33"/>
      <c r="H1299" s="24"/>
    </row>
    <row r="1300" customFormat="false" ht="15" hidden="false" customHeight="true" outlineLevel="0" collapsed="false">
      <c r="A1300" s="38"/>
      <c r="B1300" s="36" t="str">
        <f aca="false">IF(A1300="","","R-"&amp;TEXT(ROW()-4,"0000"))</f>
        <v/>
      </c>
      <c r="C1300" s="24"/>
      <c r="D1300" s="37" t="str">
        <f aca="false">IF(C1300="","",IFERROR(INDEX(Members!$B$5:$B$304,MATCH(C1300,Members!$A$5:$A$304,0)),"Unknown flat"))</f>
        <v/>
      </c>
      <c r="E1300" s="34"/>
      <c r="F1300" s="24"/>
      <c r="G1300" s="33"/>
      <c r="H1300" s="24"/>
    </row>
    <row r="1301" customFormat="false" ht="15" hidden="false" customHeight="true" outlineLevel="0" collapsed="false">
      <c r="A1301" s="38"/>
      <c r="B1301" s="36" t="str">
        <f aca="false">IF(A1301="","","R-"&amp;TEXT(ROW()-4,"0000"))</f>
        <v/>
      </c>
      <c r="C1301" s="24"/>
      <c r="D1301" s="37" t="str">
        <f aca="false">IF(C1301="","",IFERROR(INDEX(Members!$B$5:$B$304,MATCH(C1301,Members!$A$5:$A$304,0)),"Unknown flat"))</f>
        <v/>
      </c>
      <c r="E1301" s="34"/>
      <c r="F1301" s="24"/>
      <c r="G1301" s="33"/>
      <c r="H1301" s="24"/>
    </row>
    <row r="1302" customFormat="false" ht="15" hidden="false" customHeight="true" outlineLevel="0" collapsed="false">
      <c r="A1302" s="38"/>
      <c r="B1302" s="36" t="str">
        <f aca="false">IF(A1302="","","R-"&amp;TEXT(ROW()-4,"0000"))</f>
        <v/>
      </c>
      <c r="C1302" s="24"/>
      <c r="D1302" s="37" t="str">
        <f aca="false">IF(C1302="","",IFERROR(INDEX(Members!$B$5:$B$304,MATCH(C1302,Members!$A$5:$A$304,0)),"Unknown flat"))</f>
        <v/>
      </c>
      <c r="E1302" s="34"/>
      <c r="F1302" s="24"/>
      <c r="G1302" s="33"/>
      <c r="H1302" s="24"/>
    </row>
    <row r="1303" customFormat="false" ht="15" hidden="false" customHeight="true" outlineLevel="0" collapsed="false">
      <c r="A1303" s="38"/>
      <c r="B1303" s="36" t="str">
        <f aca="false">IF(A1303="","","R-"&amp;TEXT(ROW()-4,"0000"))</f>
        <v/>
      </c>
      <c r="C1303" s="24"/>
      <c r="D1303" s="37" t="str">
        <f aca="false">IF(C1303="","",IFERROR(INDEX(Members!$B$5:$B$304,MATCH(C1303,Members!$A$5:$A$304,0)),"Unknown flat"))</f>
        <v/>
      </c>
      <c r="E1303" s="34"/>
      <c r="F1303" s="24"/>
      <c r="G1303" s="33"/>
      <c r="H1303" s="24"/>
    </row>
    <row r="1304" customFormat="false" ht="15" hidden="false" customHeight="true" outlineLevel="0" collapsed="false">
      <c r="A1304" s="38"/>
      <c r="B1304" s="36" t="str">
        <f aca="false">IF(A1304="","","R-"&amp;TEXT(ROW()-4,"0000"))</f>
        <v/>
      </c>
      <c r="C1304" s="24"/>
      <c r="D1304" s="37" t="str">
        <f aca="false">IF(C1304="","",IFERROR(INDEX(Members!$B$5:$B$304,MATCH(C1304,Members!$A$5:$A$304,0)),"Unknown flat"))</f>
        <v/>
      </c>
      <c r="E1304" s="34"/>
      <c r="F1304" s="24"/>
      <c r="G1304" s="33"/>
      <c r="H1304" s="24"/>
    </row>
    <row r="1305" customFormat="false" ht="15" hidden="false" customHeight="true" outlineLevel="0" collapsed="false">
      <c r="A1305" s="38"/>
      <c r="B1305" s="36" t="str">
        <f aca="false">IF(A1305="","","R-"&amp;TEXT(ROW()-4,"0000"))</f>
        <v/>
      </c>
      <c r="C1305" s="24"/>
      <c r="D1305" s="37" t="str">
        <f aca="false">IF(C1305="","",IFERROR(INDEX(Members!$B$5:$B$304,MATCH(C1305,Members!$A$5:$A$304,0)),"Unknown flat"))</f>
        <v/>
      </c>
      <c r="E1305" s="34"/>
      <c r="F1305" s="24"/>
      <c r="G1305" s="33"/>
      <c r="H1305" s="24"/>
    </row>
    <row r="1306" customFormat="false" ht="15" hidden="false" customHeight="true" outlineLevel="0" collapsed="false">
      <c r="A1306" s="38"/>
      <c r="B1306" s="36" t="str">
        <f aca="false">IF(A1306="","","R-"&amp;TEXT(ROW()-4,"0000"))</f>
        <v/>
      </c>
      <c r="C1306" s="24"/>
      <c r="D1306" s="37" t="str">
        <f aca="false">IF(C1306="","",IFERROR(INDEX(Members!$B$5:$B$304,MATCH(C1306,Members!$A$5:$A$304,0)),"Unknown flat"))</f>
        <v/>
      </c>
      <c r="E1306" s="34"/>
      <c r="F1306" s="24"/>
      <c r="G1306" s="33"/>
      <c r="H1306" s="24"/>
    </row>
    <row r="1307" customFormat="false" ht="15" hidden="false" customHeight="true" outlineLevel="0" collapsed="false">
      <c r="A1307" s="38"/>
      <c r="B1307" s="36" t="str">
        <f aca="false">IF(A1307="","","R-"&amp;TEXT(ROW()-4,"0000"))</f>
        <v/>
      </c>
      <c r="C1307" s="24"/>
      <c r="D1307" s="37" t="str">
        <f aca="false">IF(C1307="","",IFERROR(INDEX(Members!$B$5:$B$304,MATCH(C1307,Members!$A$5:$A$304,0)),"Unknown flat"))</f>
        <v/>
      </c>
      <c r="E1307" s="34"/>
      <c r="F1307" s="24"/>
      <c r="G1307" s="33"/>
      <c r="H1307" s="24"/>
    </row>
    <row r="1308" customFormat="false" ht="15" hidden="false" customHeight="true" outlineLevel="0" collapsed="false">
      <c r="A1308" s="38"/>
      <c r="B1308" s="36" t="str">
        <f aca="false">IF(A1308="","","R-"&amp;TEXT(ROW()-4,"0000"))</f>
        <v/>
      </c>
      <c r="C1308" s="24"/>
      <c r="D1308" s="37" t="str">
        <f aca="false">IF(C1308="","",IFERROR(INDEX(Members!$B$5:$B$304,MATCH(C1308,Members!$A$5:$A$304,0)),"Unknown flat"))</f>
        <v/>
      </c>
      <c r="E1308" s="34"/>
      <c r="F1308" s="24"/>
      <c r="G1308" s="33"/>
      <c r="H1308" s="24"/>
    </row>
    <row r="1309" customFormat="false" ht="15" hidden="false" customHeight="true" outlineLevel="0" collapsed="false">
      <c r="A1309" s="38"/>
      <c r="B1309" s="36" t="str">
        <f aca="false">IF(A1309="","","R-"&amp;TEXT(ROW()-4,"0000"))</f>
        <v/>
      </c>
      <c r="C1309" s="24"/>
      <c r="D1309" s="37" t="str">
        <f aca="false">IF(C1309="","",IFERROR(INDEX(Members!$B$5:$B$304,MATCH(C1309,Members!$A$5:$A$304,0)),"Unknown flat"))</f>
        <v/>
      </c>
      <c r="E1309" s="34"/>
      <c r="F1309" s="24"/>
      <c r="G1309" s="33"/>
      <c r="H1309" s="24"/>
    </row>
    <row r="1310" customFormat="false" ht="15" hidden="false" customHeight="true" outlineLevel="0" collapsed="false">
      <c r="A1310" s="38"/>
      <c r="B1310" s="36" t="str">
        <f aca="false">IF(A1310="","","R-"&amp;TEXT(ROW()-4,"0000"))</f>
        <v/>
      </c>
      <c r="C1310" s="24"/>
      <c r="D1310" s="37" t="str">
        <f aca="false">IF(C1310="","",IFERROR(INDEX(Members!$B$5:$B$304,MATCH(C1310,Members!$A$5:$A$304,0)),"Unknown flat"))</f>
        <v/>
      </c>
      <c r="E1310" s="34"/>
      <c r="F1310" s="24"/>
      <c r="G1310" s="33"/>
      <c r="H1310" s="24"/>
    </row>
    <row r="1311" customFormat="false" ht="15" hidden="false" customHeight="true" outlineLevel="0" collapsed="false">
      <c r="A1311" s="38"/>
      <c r="B1311" s="36" t="str">
        <f aca="false">IF(A1311="","","R-"&amp;TEXT(ROW()-4,"0000"))</f>
        <v/>
      </c>
      <c r="C1311" s="24"/>
      <c r="D1311" s="37" t="str">
        <f aca="false">IF(C1311="","",IFERROR(INDEX(Members!$B$5:$B$304,MATCH(C1311,Members!$A$5:$A$304,0)),"Unknown flat"))</f>
        <v/>
      </c>
      <c r="E1311" s="34"/>
      <c r="F1311" s="24"/>
      <c r="G1311" s="33"/>
      <c r="H1311" s="24"/>
    </row>
    <row r="1312" customFormat="false" ht="15" hidden="false" customHeight="true" outlineLevel="0" collapsed="false">
      <c r="A1312" s="38"/>
      <c r="B1312" s="36" t="str">
        <f aca="false">IF(A1312="","","R-"&amp;TEXT(ROW()-4,"0000"))</f>
        <v/>
      </c>
      <c r="C1312" s="24"/>
      <c r="D1312" s="37" t="str">
        <f aca="false">IF(C1312="","",IFERROR(INDEX(Members!$B$5:$B$304,MATCH(C1312,Members!$A$5:$A$304,0)),"Unknown flat"))</f>
        <v/>
      </c>
      <c r="E1312" s="34"/>
      <c r="F1312" s="24"/>
      <c r="G1312" s="33"/>
      <c r="H1312" s="24"/>
    </row>
    <row r="1313" customFormat="false" ht="15" hidden="false" customHeight="true" outlineLevel="0" collapsed="false">
      <c r="A1313" s="38"/>
      <c r="B1313" s="36" t="str">
        <f aca="false">IF(A1313="","","R-"&amp;TEXT(ROW()-4,"0000"))</f>
        <v/>
      </c>
      <c r="C1313" s="24"/>
      <c r="D1313" s="37" t="str">
        <f aca="false">IF(C1313="","",IFERROR(INDEX(Members!$B$5:$B$304,MATCH(C1313,Members!$A$5:$A$304,0)),"Unknown flat"))</f>
        <v/>
      </c>
      <c r="E1313" s="34"/>
      <c r="F1313" s="24"/>
      <c r="G1313" s="33"/>
      <c r="H1313" s="24"/>
    </row>
    <row r="1314" customFormat="false" ht="15" hidden="false" customHeight="true" outlineLevel="0" collapsed="false">
      <c r="A1314" s="38"/>
      <c r="B1314" s="36" t="str">
        <f aca="false">IF(A1314="","","R-"&amp;TEXT(ROW()-4,"0000"))</f>
        <v/>
      </c>
      <c r="C1314" s="24"/>
      <c r="D1314" s="37" t="str">
        <f aca="false">IF(C1314="","",IFERROR(INDEX(Members!$B$5:$B$304,MATCH(C1314,Members!$A$5:$A$304,0)),"Unknown flat"))</f>
        <v/>
      </c>
      <c r="E1314" s="34"/>
      <c r="F1314" s="24"/>
      <c r="G1314" s="33"/>
      <c r="H1314" s="24"/>
    </row>
    <row r="1315" customFormat="false" ht="15" hidden="false" customHeight="true" outlineLevel="0" collapsed="false">
      <c r="A1315" s="38"/>
      <c r="B1315" s="36" t="str">
        <f aca="false">IF(A1315="","","R-"&amp;TEXT(ROW()-4,"0000"))</f>
        <v/>
      </c>
      <c r="C1315" s="24"/>
      <c r="D1315" s="37" t="str">
        <f aca="false">IF(C1315="","",IFERROR(INDEX(Members!$B$5:$B$304,MATCH(C1315,Members!$A$5:$A$304,0)),"Unknown flat"))</f>
        <v/>
      </c>
      <c r="E1315" s="34"/>
      <c r="F1315" s="24"/>
      <c r="G1315" s="33"/>
      <c r="H1315" s="24"/>
    </row>
    <row r="1316" customFormat="false" ht="15" hidden="false" customHeight="true" outlineLevel="0" collapsed="false">
      <c r="A1316" s="38"/>
      <c r="B1316" s="36" t="str">
        <f aca="false">IF(A1316="","","R-"&amp;TEXT(ROW()-4,"0000"))</f>
        <v/>
      </c>
      <c r="C1316" s="24"/>
      <c r="D1316" s="37" t="str">
        <f aca="false">IF(C1316="","",IFERROR(INDEX(Members!$B$5:$B$304,MATCH(C1316,Members!$A$5:$A$304,0)),"Unknown flat"))</f>
        <v/>
      </c>
      <c r="E1316" s="34"/>
      <c r="F1316" s="24"/>
      <c r="G1316" s="33"/>
      <c r="H1316" s="24"/>
    </row>
    <row r="1317" customFormat="false" ht="15" hidden="false" customHeight="true" outlineLevel="0" collapsed="false">
      <c r="A1317" s="38"/>
      <c r="B1317" s="36" t="str">
        <f aca="false">IF(A1317="","","R-"&amp;TEXT(ROW()-4,"0000"))</f>
        <v/>
      </c>
      <c r="C1317" s="24"/>
      <c r="D1317" s="37" t="str">
        <f aca="false">IF(C1317="","",IFERROR(INDEX(Members!$B$5:$B$304,MATCH(C1317,Members!$A$5:$A$304,0)),"Unknown flat"))</f>
        <v/>
      </c>
      <c r="E1317" s="34"/>
      <c r="F1317" s="24"/>
      <c r="G1317" s="33"/>
      <c r="H1317" s="24"/>
    </row>
    <row r="1318" customFormat="false" ht="15" hidden="false" customHeight="true" outlineLevel="0" collapsed="false">
      <c r="A1318" s="38"/>
      <c r="B1318" s="36" t="str">
        <f aca="false">IF(A1318="","","R-"&amp;TEXT(ROW()-4,"0000"))</f>
        <v/>
      </c>
      <c r="C1318" s="24"/>
      <c r="D1318" s="37" t="str">
        <f aca="false">IF(C1318="","",IFERROR(INDEX(Members!$B$5:$B$304,MATCH(C1318,Members!$A$5:$A$304,0)),"Unknown flat"))</f>
        <v/>
      </c>
      <c r="E1318" s="34"/>
      <c r="F1318" s="24"/>
      <c r="G1318" s="33"/>
      <c r="H1318" s="24"/>
    </row>
    <row r="1319" customFormat="false" ht="15" hidden="false" customHeight="true" outlineLevel="0" collapsed="false">
      <c r="A1319" s="38"/>
      <c r="B1319" s="36" t="str">
        <f aca="false">IF(A1319="","","R-"&amp;TEXT(ROW()-4,"0000"))</f>
        <v/>
      </c>
      <c r="C1319" s="24"/>
      <c r="D1319" s="37" t="str">
        <f aca="false">IF(C1319="","",IFERROR(INDEX(Members!$B$5:$B$304,MATCH(C1319,Members!$A$5:$A$304,0)),"Unknown flat"))</f>
        <v/>
      </c>
      <c r="E1319" s="34"/>
      <c r="F1319" s="24"/>
      <c r="G1319" s="33"/>
      <c r="H1319" s="24"/>
    </row>
    <row r="1320" customFormat="false" ht="15" hidden="false" customHeight="true" outlineLevel="0" collapsed="false">
      <c r="A1320" s="38"/>
      <c r="B1320" s="36" t="str">
        <f aca="false">IF(A1320="","","R-"&amp;TEXT(ROW()-4,"0000"))</f>
        <v/>
      </c>
      <c r="C1320" s="24"/>
      <c r="D1320" s="37" t="str">
        <f aca="false">IF(C1320="","",IFERROR(INDEX(Members!$B$5:$B$304,MATCH(C1320,Members!$A$5:$A$304,0)),"Unknown flat"))</f>
        <v/>
      </c>
      <c r="E1320" s="34"/>
      <c r="F1320" s="24"/>
      <c r="G1320" s="33"/>
      <c r="H1320" s="24"/>
    </row>
    <row r="1321" customFormat="false" ht="15" hidden="false" customHeight="true" outlineLevel="0" collapsed="false">
      <c r="A1321" s="38"/>
      <c r="B1321" s="36" t="str">
        <f aca="false">IF(A1321="","","R-"&amp;TEXT(ROW()-4,"0000"))</f>
        <v/>
      </c>
      <c r="C1321" s="24"/>
      <c r="D1321" s="37" t="str">
        <f aca="false">IF(C1321="","",IFERROR(INDEX(Members!$B$5:$B$304,MATCH(C1321,Members!$A$5:$A$304,0)),"Unknown flat"))</f>
        <v/>
      </c>
      <c r="E1321" s="34"/>
      <c r="F1321" s="24"/>
      <c r="G1321" s="33"/>
      <c r="H1321" s="24"/>
    </row>
    <row r="1322" customFormat="false" ht="15" hidden="false" customHeight="true" outlineLevel="0" collapsed="false">
      <c r="A1322" s="38"/>
      <c r="B1322" s="36" t="str">
        <f aca="false">IF(A1322="","","R-"&amp;TEXT(ROW()-4,"0000"))</f>
        <v/>
      </c>
      <c r="C1322" s="24"/>
      <c r="D1322" s="37" t="str">
        <f aca="false">IF(C1322="","",IFERROR(INDEX(Members!$B$5:$B$304,MATCH(C1322,Members!$A$5:$A$304,0)),"Unknown flat"))</f>
        <v/>
      </c>
      <c r="E1322" s="34"/>
      <c r="F1322" s="24"/>
      <c r="G1322" s="33"/>
      <c r="H1322" s="24"/>
    </row>
    <row r="1323" customFormat="false" ht="15" hidden="false" customHeight="true" outlineLevel="0" collapsed="false">
      <c r="A1323" s="38"/>
      <c r="B1323" s="36" t="str">
        <f aca="false">IF(A1323="","","R-"&amp;TEXT(ROW()-4,"0000"))</f>
        <v/>
      </c>
      <c r="C1323" s="24"/>
      <c r="D1323" s="37" t="str">
        <f aca="false">IF(C1323="","",IFERROR(INDEX(Members!$B$5:$B$304,MATCH(C1323,Members!$A$5:$A$304,0)),"Unknown flat"))</f>
        <v/>
      </c>
      <c r="E1323" s="34"/>
      <c r="F1323" s="24"/>
      <c r="G1323" s="33"/>
      <c r="H1323" s="24"/>
    </row>
    <row r="1324" customFormat="false" ht="15" hidden="false" customHeight="true" outlineLevel="0" collapsed="false">
      <c r="A1324" s="38"/>
      <c r="B1324" s="36" t="str">
        <f aca="false">IF(A1324="","","R-"&amp;TEXT(ROW()-4,"0000"))</f>
        <v/>
      </c>
      <c r="C1324" s="24"/>
      <c r="D1324" s="37" t="str">
        <f aca="false">IF(C1324="","",IFERROR(INDEX(Members!$B$5:$B$304,MATCH(C1324,Members!$A$5:$A$304,0)),"Unknown flat"))</f>
        <v/>
      </c>
      <c r="E1324" s="34"/>
      <c r="F1324" s="24"/>
      <c r="G1324" s="33"/>
      <c r="H1324" s="24"/>
    </row>
    <row r="1325" customFormat="false" ht="15" hidden="false" customHeight="true" outlineLevel="0" collapsed="false">
      <c r="A1325" s="38"/>
      <c r="B1325" s="36" t="str">
        <f aca="false">IF(A1325="","","R-"&amp;TEXT(ROW()-4,"0000"))</f>
        <v/>
      </c>
      <c r="C1325" s="24"/>
      <c r="D1325" s="37" t="str">
        <f aca="false">IF(C1325="","",IFERROR(INDEX(Members!$B$5:$B$304,MATCH(C1325,Members!$A$5:$A$304,0)),"Unknown flat"))</f>
        <v/>
      </c>
      <c r="E1325" s="34"/>
      <c r="F1325" s="24"/>
      <c r="G1325" s="33"/>
      <c r="H1325" s="24"/>
    </row>
    <row r="1326" customFormat="false" ht="15" hidden="false" customHeight="true" outlineLevel="0" collapsed="false">
      <c r="A1326" s="38"/>
      <c r="B1326" s="36" t="str">
        <f aca="false">IF(A1326="","","R-"&amp;TEXT(ROW()-4,"0000"))</f>
        <v/>
      </c>
      <c r="C1326" s="24"/>
      <c r="D1326" s="37" t="str">
        <f aca="false">IF(C1326="","",IFERROR(INDEX(Members!$B$5:$B$304,MATCH(C1326,Members!$A$5:$A$304,0)),"Unknown flat"))</f>
        <v/>
      </c>
      <c r="E1326" s="34"/>
      <c r="F1326" s="24"/>
      <c r="G1326" s="33"/>
      <c r="H1326" s="24"/>
    </row>
    <row r="1327" customFormat="false" ht="15" hidden="false" customHeight="true" outlineLevel="0" collapsed="false">
      <c r="A1327" s="38"/>
      <c r="B1327" s="36" t="str">
        <f aca="false">IF(A1327="","","R-"&amp;TEXT(ROW()-4,"0000"))</f>
        <v/>
      </c>
      <c r="C1327" s="24"/>
      <c r="D1327" s="37" t="str">
        <f aca="false">IF(C1327="","",IFERROR(INDEX(Members!$B$5:$B$304,MATCH(C1327,Members!$A$5:$A$304,0)),"Unknown flat"))</f>
        <v/>
      </c>
      <c r="E1327" s="34"/>
      <c r="F1327" s="24"/>
      <c r="G1327" s="33"/>
      <c r="H1327" s="24"/>
    </row>
    <row r="1328" customFormat="false" ht="15" hidden="false" customHeight="true" outlineLevel="0" collapsed="false">
      <c r="A1328" s="38"/>
      <c r="B1328" s="36" t="str">
        <f aca="false">IF(A1328="","","R-"&amp;TEXT(ROW()-4,"0000"))</f>
        <v/>
      </c>
      <c r="C1328" s="24"/>
      <c r="D1328" s="37" t="str">
        <f aca="false">IF(C1328="","",IFERROR(INDEX(Members!$B$5:$B$304,MATCH(C1328,Members!$A$5:$A$304,0)),"Unknown flat"))</f>
        <v/>
      </c>
      <c r="E1328" s="34"/>
      <c r="F1328" s="24"/>
      <c r="G1328" s="33"/>
      <c r="H1328" s="24"/>
    </row>
    <row r="1329" customFormat="false" ht="15" hidden="false" customHeight="true" outlineLevel="0" collapsed="false">
      <c r="A1329" s="38"/>
      <c r="B1329" s="36" t="str">
        <f aca="false">IF(A1329="","","R-"&amp;TEXT(ROW()-4,"0000"))</f>
        <v/>
      </c>
      <c r="C1329" s="24"/>
      <c r="D1329" s="37" t="str">
        <f aca="false">IF(C1329="","",IFERROR(INDEX(Members!$B$5:$B$304,MATCH(C1329,Members!$A$5:$A$304,0)),"Unknown flat"))</f>
        <v/>
      </c>
      <c r="E1329" s="34"/>
      <c r="F1329" s="24"/>
      <c r="G1329" s="33"/>
      <c r="H1329" s="24"/>
    </row>
    <row r="1330" customFormat="false" ht="15" hidden="false" customHeight="true" outlineLevel="0" collapsed="false">
      <c r="A1330" s="38"/>
      <c r="B1330" s="36" t="str">
        <f aca="false">IF(A1330="","","R-"&amp;TEXT(ROW()-4,"0000"))</f>
        <v/>
      </c>
      <c r="C1330" s="24"/>
      <c r="D1330" s="37" t="str">
        <f aca="false">IF(C1330="","",IFERROR(INDEX(Members!$B$5:$B$304,MATCH(C1330,Members!$A$5:$A$304,0)),"Unknown flat"))</f>
        <v/>
      </c>
      <c r="E1330" s="34"/>
      <c r="F1330" s="24"/>
      <c r="G1330" s="33"/>
      <c r="H1330" s="24"/>
    </row>
    <row r="1331" customFormat="false" ht="15" hidden="false" customHeight="true" outlineLevel="0" collapsed="false">
      <c r="A1331" s="38"/>
      <c r="B1331" s="36" t="str">
        <f aca="false">IF(A1331="","","R-"&amp;TEXT(ROW()-4,"0000"))</f>
        <v/>
      </c>
      <c r="C1331" s="24"/>
      <c r="D1331" s="37" t="str">
        <f aca="false">IF(C1331="","",IFERROR(INDEX(Members!$B$5:$B$304,MATCH(C1331,Members!$A$5:$A$304,0)),"Unknown flat"))</f>
        <v/>
      </c>
      <c r="E1331" s="34"/>
      <c r="F1331" s="24"/>
      <c r="G1331" s="33"/>
      <c r="H1331" s="24"/>
    </row>
    <row r="1332" customFormat="false" ht="15" hidden="false" customHeight="true" outlineLevel="0" collapsed="false">
      <c r="A1332" s="38"/>
      <c r="B1332" s="36" t="str">
        <f aca="false">IF(A1332="","","R-"&amp;TEXT(ROW()-4,"0000"))</f>
        <v/>
      </c>
      <c r="C1332" s="24"/>
      <c r="D1332" s="37" t="str">
        <f aca="false">IF(C1332="","",IFERROR(INDEX(Members!$B$5:$B$304,MATCH(C1332,Members!$A$5:$A$304,0)),"Unknown flat"))</f>
        <v/>
      </c>
      <c r="E1332" s="34"/>
      <c r="F1332" s="24"/>
      <c r="G1332" s="33"/>
      <c r="H1332" s="24"/>
    </row>
    <row r="1333" customFormat="false" ht="15" hidden="false" customHeight="true" outlineLevel="0" collapsed="false">
      <c r="A1333" s="38"/>
      <c r="B1333" s="36" t="str">
        <f aca="false">IF(A1333="","","R-"&amp;TEXT(ROW()-4,"0000"))</f>
        <v/>
      </c>
      <c r="C1333" s="24"/>
      <c r="D1333" s="37" t="str">
        <f aca="false">IF(C1333="","",IFERROR(INDEX(Members!$B$5:$B$304,MATCH(C1333,Members!$A$5:$A$304,0)),"Unknown flat"))</f>
        <v/>
      </c>
      <c r="E1333" s="34"/>
      <c r="F1333" s="24"/>
      <c r="G1333" s="33"/>
      <c r="H1333" s="24"/>
    </row>
    <row r="1334" customFormat="false" ht="15" hidden="false" customHeight="true" outlineLevel="0" collapsed="false">
      <c r="A1334" s="38"/>
      <c r="B1334" s="36" t="str">
        <f aca="false">IF(A1334="","","R-"&amp;TEXT(ROW()-4,"0000"))</f>
        <v/>
      </c>
      <c r="C1334" s="24"/>
      <c r="D1334" s="37" t="str">
        <f aca="false">IF(C1334="","",IFERROR(INDEX(Members!$B$5:$B$304,MATCH(C1334,Members!$A$5:$A$304,0)),"Unknown flat"))</f>
        <v/>
      </c>
      <c r="E1334" s="34"/>
      <c r="F1334" s="24"/>
      <c r="G1334" s="33"/>
      <c r="H1334" s="24"/>
    </row>
    <row r="1335" customFormat="false" ht="15" hidden="false" customHeight="true" outlineLevel="0" collapsed="false">
      <c r="A1335" s="38"/>
      <c r="B1335" s="36" t="str">
        <f aca="false">IF(A1335="","","R-"&amp;TEXT(ROW()-4,"0000"))</f>
        <v/>
      </c>
      <c r="C1335" s="24"/>
      <c r="D1335" s="37" t="str">
        <f aca="false">IF(C1335="","",IFERROR(INDEX(Members!$B$5:$B$304,MATCH(C1335,Members!$A$5:$A$304,0)),"Unknown flat"))</f>
        <v/>
      </c>
      <c r="E1335" s="34"/>
      <c r="F1335" s="24"/>
      <c r="G1335" s="33"/>
      <c r="H1335" s="24"/>
    </row>
    <row r="1336" customFormat="false" ht="15" hidden="false" customHeight="true" outlineLevel="0" collapsed="false">
      <c r="A1336" s="38"/>
      <c r="B1336" s="36" t="str">
        <f aca="false">IF(A1336="","","R-"&amp;TEXT(ROW()-4,"0000"))</f>
        <v/>
      </c>
      <c r="C1336" s="24"/>
      <c r="D1336" s="37" t="str">
        <f aca="false">IF(C1336="","",IFERROR(INDEX(Members!$B$5:$B$304,MATCH(C1336,Members!$A$5:$A$304,0)),"Unknown flat"))</f>
        <v/>
      </c>
      <c r="E1336" s="34"/>
      <c r="F1336" s="24"/>
      <c r="G1336" s="33"/>
      <c r="H1336" s="24"/>
    </row>
    <row r="1337" customFormat="false" ht="15" hidden="false" customHeight="true" outlineLevel="0" collapsed="false">
      <c r="A1337" s="38"/>
      <c r="B1337" s="36" t="str">
        <f aca="false">IF(A1337="","","R-"&amp;TEXT(ROW()-4,"0000"))</f>
        <v/>
      </c>
      <c r="C1337" s="24"/>
      <c r="D1337" s="37" t="str">
        <f aca="false">IF(C1337="","",IFERROR(INDEX(Members!$B$5:$B$304,MATCH(C1337,Members!$A$5:$A$304,0)),"Unknown flat"))</f>
        <v/>
      </c>
      <c r="E1337" s="34"/>
      <c r="F1337" s="24"/>
      <c r="G1337" s="33"/>
      <c r="H1337" s="24"/>
    </row>
    <row r="1338" customFormat="false" ht="15" hidden="false" customHeight="true" outlineLevel="0" collapsed="false">
      <c r="A1338" s="38"/>
      <c r="B1338" s="36" t="str">
        <f aca="false">IF(A1338="","","R-"&amp;TEXT(ROW()-4,"0000"))</f>
        <v/>
      </c>
      <c r="C1338" s="24"/>
      <c r="D1338" s="37" t="str">
        <f aca="false">IF(C1338="","",IFERROR(INDEX(Members!$B$5:$B$304,MATCH(C1338,Members!$A$5:$A$304,0)),"Unknown flat"))</f>
        <v/>
      </c>
      <c r="E1338" s="34"/>
      <c r="F1338" s="24"/>
      <c r="G1338" s="33"/>
      <c r="H1338" s="24"/>
    </row>
    <row r="1339" customFormat="false" ht="15" hidden="false" customHeight="true" outlineLevel="0" collapsed="false">
      <c r="A1339" s="38"/>
      <c r="B1339" s="36" t="str">
        <f aca="false">IF(A1339="","","R-"&amp;TEXT(ROW()-4,"0000"))</f>
        <v/>
      </c>
      <c r="C1339" s="24"/>
      <c r="D1339" s="37" t="str">
        <f aca="false">IF(C1339="","",IFERROR(INDEX(Members!$B$5:$B$304,MATCH(C1339,Members!$A$5:$A$304,0)),"Unknown flat"))</f>
        <v/>
      </c>
      <c r="E1339" s="34"/>
      <c r="F1339" s="24"/>
      <c r="G1339" s="33"/>
      <c r="H1339" s="24"/>
    </row>
    <row r="1340" customFormat="false" ht="15" hidden="false" customHeight="true" outlineLevel="0" collapsed="false">
      <c r="A1340" s="38"/>
      <c r="B1340" s="36" t="str">
        <f aca="false">IF(A1340="","","R-"&amp;TEXT(ROW()-4,"0000"))</f>
        <v/>
      </c>
      <c r="C1340" s="24"/>
      <c r="D1340" s="37" t="str">
        <f aca="false">IF(C1340="","",IFERROR(INDEX(Members!$B$5:$B$304,MATCH(C1340,Members!$A$5:$A$304,0)),"Unknown flat"))</f>
        <v/>
      </c>
      <c r="E1340" s="34"/>
      <c r="F1340" s="24"/>
      <c r="G1340" s="33"/>
      <c r="H1340" s="24"/>
    </row>
    <row r="1341" customFormat="false" ht="15" hidden="false" customHeight="true" outlineLevel="0" collapsed="false">
      <c r="A1341" s="38"/>
      <c r="B1341" s="36" t="str">
        <f aca="false">IF(A1341="","","R-"&amp;TEXT(ROW()-4,"0000"))</f>
        <v/>
      </c>
      <c r="C1341" s="24"/>
      <c r="D1341" s="37" t="str">
        <f aca="false">IF(C1341="","",IFERROR(INDEX(Members!$B$5:$B$304,MATCH(C1341,Members!$A$5:$A$304,0)),"Unknown flat"))</f>
        <v/>
      </c>
      <c r="E1341" s="34"/>
      <c r="F1341" s="24"/>
      <c r="G1341" s="33"/>
      <c r="H1341" s="24"/>
    </row>
    <row r="1342" customFormat="false" ht="15" hidden="false" customHeight="true" outlineLevel="0" collapsed="false">
      <c r="A1342" s="38"/>
      <c r="B1342" s="36" t="str">
        <f aca="false">IF(A1342="","","R-"&amp;TEXT(ROW()-4,"0000"))</f>
        <v/>
      </c>
      <c r="C1342" s="24"/>
      <c r="D1342" s="37" t="str">
        <f aca="false">IF(C1342="","",IFERROR(INDEX(Members!$B$5:$B$304,MATCH(C1342,Members!$A$5:$A$304,0)),"Unknown flat"))</f>
        <v/>
      </c>
      <c r="E1342" s="34"/>
      <c r="F1342" s="24"/>
      <c r="G1342" s="33"/>
      <c r="H1342" s="24"/>
    </row>
    <row r="1343" customFormat="false" ht="15" hidden="false" customHeight="true" outlineLevel="0" collapsed="false">
      <c r="A1343" s="38"/>
      <c r="B1343" s="36" t="str">
        <f aca="false">IF(A1343="","","R-"&amp;TEXT(ROW()-4,"0000"))</f>
        <v/>
      </c>
      <c r="C1343" s="24"/>
      <c r="D1343" s="37" t="str">
        <f aca="false">IF(C1343="","",IFERROR(INDEX(Members!$B$5:$B$304,MATCH(C1343,Members!$A$5:$A$304,0)),"Unknown flat"))</f>
        <v/>
      </c>
      <c r="E1343" s="34"/>
      <c r="F1343" s="24"/>
      <c r="G1343" s="33"/>
      <c r="H1343" s="24"/>
    </row>
    <row r="1344" customFormat="false" ht="15" hidden="false" customHeight="true" outlineLevel="0" collapsed="false">
      <c r="A1344" s="38"/>
      <c r="B1344" s="36" t="str">
        <f aca="false">IF(A1344="","","R-"&amp;TEXT(ROW()-4,"0000"))</f>
        <v/>
      </c>
      <c r="C1344" s="24"/>
      <c r="D1344" s="37" t="str">
        <f aca="false">IF(C1344="","",IFERROR(INDEX(Members!$B$5:$B$304,MATCH(C1344,Members!$A$5:$A$304,0)),"Unknown flat"))</f>
        <v/>
      </c>
      <c r="E1344" s="34"/>
      <c r="F1344" s="24"/>
      <c r="G1344" s="33"/>
      <c r="H1344" s="24"/>
    </row>
    <row r="1345" customFormat="false" ht="15" hidden="false" customHeight="true" outlineLevel="0" collapsed="false">
      <c r="A1345" s="38"/>
      <c r="B1345" s="36" t="str">
        <f aca="false">IF(A1345="","","R-"&amp;TEXT(ROW()-4,"0000"))</f>
        <v/>
      </c>
      <c r="C1345" s="24"/>
      <c r="D1345" s="37" t="str">
        <f aca="false">IF(C1345="","",IFERROR(INDEX(Members!$B$5:$B$304,MATCH(C1345,Members!$A$5:$A$304,0)),"Unknown flat"))</f>
        <v/>
      </c>
      <c r="E1345" s="34"/>
      <c r="F1345" s="24"/>
      <c r="G1345" s="33"/>
      <c r="H1345" s="24"/>
    </row>
    <row r="1346" customFormat="false" ht="15" hidden="false" customHeight="true" outlineLevel="0" collapsed="false">
      <c r="A1346" s="38"/>
      <c r="B1346" s="36" t="str">
        <f aca="false">IF(A1346="","","R-"&amp;TEXT(ROW()-4,"0000"))</f>
        <v/>
      </c>
      <c r="C1346" s="24"/>
      <c r="D1346" s="37" t="str">
        <f aca="false">IF(C1346="","",IFERROR(INDEX(Members!$B$5:$B$304,MATCH(C1346,Members!$A$5:$A$304,0)),"Unknown flat"))</f>
        <v/>
      </c>
      <c r="E1346" s="34"/>
      <c r="F1346" s="24"/>
      <c r="G1346" s="33"/>
      <c r="H1346" s="24"/>
    </row>
    <row r="1347" customFormat="false" ht="15" hidden="false" customHeight="true" outlineLevel="0" collapsed="false">
      <c r="A1347" s="38"/>
      <c r="B1347" s="36" t="str">
        <f aca="false">IF(A1347="","","R-"&amp;TEXT(ROW()-4,"0000"))</f>
        <v/>
      </c>
      <c r="C1347" s="24"/>
      <c r="D1347" s="37" t="str">
        <f aca="false">IF(C1347="","",IFERROR(INDEX(Members!$B$5:$B$304,MATCH(C1347,Members!$A$5:$A$304,0)),"Unknown flat"))</f>
        <v/>
      </c>
      <c r="E1347" s="34"/>
      <c r="F1347" s="24"/>
      <c r="G1347" s="33"/>
      <c r="H1347" s="24"/>
    </row>
    <row r="1348" customFormat="false" ht="15" hidden="false" customHeight="true" outlineLevel="0" collapsed="false">
      <c r="A1348" s="38"/>
      <c r="B1348" s="36" t="str">
        <f aca="false">IF(A1348="","","R-"&amp;TEXT(ROW()-4,"0000"))</f>
        <v/>
      </c>
      <c r="C1348" s="24"/>
      <c r="D1348" s="37" t="str">
        <f aca="false">IF(C1348="","",IFERROR(INDEX(Members!$B$5:$B$304,MATCH(C1348,Members!$A$5:$A$304,0)),"Unknown flat"))</f>
        <v/>
      </c>
      <c r="E1348" s="34"/>
      <c r="F1348" s="24"/>
      <c r="G1348" s="33"/>
      <c r="H1348" s="24"/>
    </row>
    <row r="1349" customFormat="false" ht="15" hidden="false" customHeight="true" outlineLevel="0" collapsed="false">
      <c r="A1349" s="38"/>
      <c r="B1349" s="36" t="str">
        <f aca="false">IF(A1349="","","R-"&amp;TEXT(ROW()-4,"0000"))</f>
        <v/>
      </c>
      <c r="C1349" s="24"/>
      <c r="D1349" s="37" t="str">
        <f aca="false">IF(C1349="","",IFERROR(INDEX(Members!$B$5:$B$304,MATCH(C1349,Members!$A$5:$A$304,0)),"Unknown flat"))</f>
        <v/>
      </c>
      <c r="E1349" s="34"/>
      <c r="F1349" s="24"/>
      <c r="G1349" s="33"/>
      <c r="H1349" s="24"/>
    </row>
    <row r="1350" customFormat="false" ht="15" hidden="false" customHeight="true" outlineLevel="0" collapsed="false">
      <c r="A1350" s="38"/>
      <c r="B1350" s="36" t="str">
        <f aca="false">IF(A1350="","","R-"&amp;TEXT(ROW()-4,"0000"))</f>
        <v/>
      </c>
      <c r="C1350" s="24"/>
      <c r="D1350" s="37" t="str">
        <f aca="false">IF(C1350="","",IFERROR(INDEX(Members!$B$5:$B$304,MATCH(C1350,Members!$A$5:$A$304,0)),"Unknown flat"))</f>
        <v/>
      </c>
      <c r="E1350" s="34"/>
      <c r="F1350" s="24"/>
      <c r="G1350" s="33"/>
      <c r="H1350" s="24"/>
    </row>
    <row r="1351" customFormat="false" ht="15" hidden="false" customHeight="true" outlineLevel="0" collapsed="false">
      <c r="A1351" s="38"/>
      <c r="B1351" s="36" t="str">
        <f aca="false">IF(A1351="","","R-"&amp;TEXT(ROW()-4,"0000"))</f>
        <v/>
      </c>
      <c r="C1351" s="24"/>
      <c r="D1351" s="37" t="str">
        <f aca="false">IF(C1351="","",IFERROR(INDEX(Members!$B$5:$B$304,MATCH(C1351,Members!$A$5:$A$304,0)),"Unknown flat"))</f>
        <v/>
      </c>
      <c r="E1351" s="34"/>
      <c r="F1351" s="24"/>
      <c r="G1351" s="33"/>
      <c r="H1351" s="24"/>
    </row>
    <row r="1352" customFormat="false" ht="15" hidden="false" customHeight="true" outlineLevel="0" collapsed="false">
      <c r="A1352" s="38"/>
      <c r="B1352" s="36" t="str">
        <f aca="false">IF(A1352="","","R-"&amp;TEXT(ROW()-4,"0000"))</f>
        <v/>
      </c>
      <c r="C1352" s="24"/>
      <c r="D1352" s="37" t="str">
        <f aca="false">IF(C1352="","",IFERROR(INDEX(Members!$B$5:$B$304,MATCH(C1352,Members!$A$5:$A$304,0)),"Unknown flat"))</f>
        <v/>
      </c>
      <c r="E1352" s="34"/>
      <c r="F1352" s="24"/>
      <c r="G1352" s="33"/>
      <c r="H1352" s="24"/>
    </row>
    <row r="1353" customFormat="false" ht="15" hidden="false" customHeight="true" outlineLevel="0" collapsed="false">
      <c r="A1353" s="38"/>
      <c r="B1353" s="36" t="str">
        <f aca="false">IF(A1353="","","R-"&amp;TEXT(ROW()-4,"0000"))</f>
        <v/>
      </c>
      <c r="C1353" s="24"/>
      <c r="D1353" s="37" t="str">
        <f aca="false">IF(C1353="","",IFERROR(INDEX(Members!$B$5:$B$304,MATCH(C1353,Members!$A$5:$A$304,0)),"Unknown flat"))</f>
        <v/>
      </c>
      <c r="E1353" s="34"/>
      <c r="F1353" s="24"/>
      <c r="G1353" s="33"/>
      <c r="H1353" s="24"/>
    </row>
    <row r="1354" customFormat="false" ht="15" hidden="false" customHeight="true" outlineLevel="0" collapsed="false">
      <c r="A1354" s="38"/>
      <c r="B1354" s="36" t="str">
        <f aca="false">IF(A1354="","","R-"&amp;TEXT(ROW()-4,"0000"))</f>
        <v/>
      </c>
      <c r="C1354" s="24"/>
      <c r="D1354" s="37" t="str">
        <f aca="false">IF(C1354="","",IFERROR(INDEX(Members!$B$5:$B$304,MATCH(C1354,Members!$A$5:$A$304,0)),"Unknown flat"))</f>
        <v/>
      </c>
      <c r="E1354" s="34"/>
      <c r="F1354" s="24"/>
      <c r="G1354" s="33"/>
      <c r="H1354" s="24"/>
    </row>
    <row r="1355" customFormat="false" ht="15" hidden="false" customHeight="true" outlineLevel="0" collapsed="false">
      <c r="A1355" s="38"/>
      <c r="B1355" s="36" t="str">
        <f aca="false">IF(A1355="","","R-"&amp;TEXT(ROW()-4,"0000"))</f>
        <v/>
      </c>
      <c r="C1355" s="24"/>
      <c r="D1355" s="37" t="str">
        <f aca="false">IF(C1355="","",IFERROR(INDEX(Members!$B$5:$B$304,MATCH(C1355,Members!$A$5:$A$304,0)),"Unknown flat"))</f>
        <v/>
      </c>
      <c r="E1355" s="34"/>
      <c r="F1355" s="24"/>
      <c r="G1355" s="33"/>
      <c r="H1355" s="24"/>
    </row>
    <row r="1356" customFormat="false" ht="15" hidden="false" customHeight="true" outlineLevel="0" collapsed="false">
      <c r="A1356" s="38"/>
      <c r="B1356" s="36" t="str">
        <f aca="false">IF(A1356="","","R-"&amp;TEXT(ROW()-4,"0000"))</f>
        <v/>
      </c>
      <c r="C1356" s="24"/>
      <c r="D1356" s="37" t="str">
        <f aca="false">IF(C1356="","",IFERROR(INDEX(Members!$B$5:$B$304,MATCH(C1356,Members!$A$5:$A$304,0)),"Unknown flat"))</f>
        <v/>
      </c>
      <c r="E1356" s="34"/>
      <c r="F1356" s="24"/>
      <c r="G1356" s="33"/>
      <c r="H1356" s="24"/>
    </row>
    <row r="1357" customFormat="false" ht="15" hidden="false" customHeight="true" outlineLevel="0" collapsed="false">
      <c r="A1357" s="38"/>
      <c r="B1357" s="36" t="str">
        <f aca="false">IF(A1357="","","R-"&amp;TEXT(ROW()-4,"0000"))</f>
        <v/>
      </c>
      <c r="C1357" s="24"/>
      <c r="D1357" s="37" t="str">
        <f aca="false">IF(C1357="","",IFERROR(INDEX(Members!$B$5:$B$304,MATCH(C1357,Members!$A$5:$A$304,0)),"Unknown flat"))</f>
        <v/>
      </c>
      <c r="E1357" s="34"/>
      <c r="F1357" s="24"/>
      <c r="G1357" s="33"/>
      <c r="H1357" s="24"/>
    </row>
    <row r="1358" customFormat="false" ht="15" hidden="false" customHeight="true" outlineLevel="0" collapsed="false">
      <c r="A1358" s="38"/>
      <c r="B1358" s="36" t="str">
        <f aca="false">IF(A1358="","","R-"&amp;TEXT(ROW()-4,"0000"))</f>
        <v/>
      </c>
      <c r="C1358" s="24"/>
      <c r="D1358" s="37" t="str">
        <f aca="false">IF(C1358="","",IFERROR(INDEX(Members!$B$5:$B$304,MATCH(C1358,Members!$A$5:$A$304,0)),"Unknown flat"))</f>
        <v/>
      </c>
      <c r="E1358" s="34"/>
      <c r="F1358" s="24"/>
      <c r="G1358" s="33"/>
      <c r="H1358" s="24"/>
    </row>
    <row r="1359" customFormat="false" ht="15" hidden="false" customHeight="true" outlineLevel="0" collapsed="false">
      <c r="A1359" s="38"/>
      <c r="B1359" s="36" t="str">
        <f aca="false">IF(A1359="","","R-"&amp;TEXT(ROW()-4,"0000"))</f>
        <v/>
      </c>
      <c r="C1359" s="24"/>
      <c r="D1359" s="37" t="str">
        <f aca="false">IF(C1359="","",IFERROR(INDEX(Members!$B$5:$B$304,MATCH(C1359,Members!$A$5:$A$304,0)),"Unknown flat"))</f>
        <v/>
      </c>
      <c r="E1359" s="34"/>
      <c r="F1359" s="24"/>
      <c r="G1359" s="33"/>
      <c r="H1359" s="24"/>
    </row>
    <row r="1360" customFormat="false" ht="15" hidden="false" customHeight="true" outlineLevel="0" collapsed="false">
      <c r="A1360" s="38"/>
      <c r="B1360" s="36" t="str">
        <f aca="false">IF(A1360="","","R-"&amp;TEXT(ROW()-4,"0000"))</f>
        <v/>
      </c>
      <c r="C1360" s="24"/>
      <c r="D1360" s="37" t="str">
        <f aca="false">IF(C1360="","",IFERROR(INDEX(Members!$B$5:$B$304,MATCH(C1360,Members!$A$5:$A$304,0)),"Unknown flat"))</f>
        <v/>
      </c>
      <c r="E1360" s="34"/>
      <c r="F1360" s="24"/>
      <c r="G1360" s="33"/>
      <c r="H1360" s="24"/>
    </row>
    <row r="1361" customFormat="false" ht="15" hidden="false" customHeight="true" outlineLevel="0" collapsed="false">
      <c r="A1361" s="38"/>
      <c r="B1361" s="36" t="str">
        <f aca="false">IF(A1361="","","R-"&amp;TEXT(ROW()-4,"0000"))</f>
        <v/>
      </c>
      <c r="C1361" s="24"/>
      <c r="D1361" s="37" t="str">
        <f aca="false">IF(C1361="","",IFERROR(INDEX(Members!$B$5:$B$304,MATCH(C1361,Members!$A$5:$A$304,0)),"Unknown flat"))</f>
        <v/>
      </c>
      <c r="E1361" s="34"/>
      <c r="F1361" s="24"/>
      <c r="G1361" s="33"/>
      <c r="H1361" s="24"/>
    </row>
    <row r="1362" customFormat="false" ht="15" hidden="false" customHeight="true" outlineLevel="0" collapsed="false">
      <c r="A1362" s="38"/>
      <c r="B1362" s="36" t="str">
        <f aca="false">IF(A1362="","","R-"&amp;TEXT(ROW()-4,"0000"))</f>
        <v/>
      </c>
      <c r="C1362" s="24"/>
      <c r="D1362" s="37" t="str">
        <f aca="false">IF(C1362="","",IFERROR(INDEX(Members!$B$5:$B$304,MATCH(C1362,Members!$A$5:$A$304,0)),"Unknown flat"))</f>
        <v/>
      </c>
      <c r="E1362" s="34"/>
      <c r="F1362" s="24"/>
      <c r="G1362" s="33"/>
      <c r="H1362" s="24"/>
    </row>
    <row r="1363" customFormat="false" ht="15" hidden="false" customHeight="true" outlineLevel="0" collapsed="false">
      <c r="A1363" s="38"/>
      <c r="B1363" s="36" t="str">
        <f aca="false">IF(A1363="","","R-"&amp;TEXT(ROW()-4,"0000"))</f>
        <v/>
      </c>
      <c r="C1363" s="24"/>
      <c r="D1363" s="37" t="str">
        <f aca="false">IF(C1363="","",IFERROR(INDEX(Members!$B$5:$B$304,MATCH(C1363,Members!$A$5:$A$304,0)),"Unknown flat"))</f>
        <v/>
      </c>
      <c r="E1363" s="34"/>
      <c r="F1363" s="24"/>
      <c r="G1363" s="33"/>
      <c r="H1363" s="24"/>
    </row>
    <row r="1364" customFormat="false" ht="15" hidden="false" customHeight="true" outlineLevel="0" collapsed="false">
      <c r="A1364" s="38"/>
      <c r="B1364" s="36" t="str">
        <f aca="false">IF(A1364="","","R-"&amp;TEXT(ROW()-4,"0000"))</f>
        <v/>
      </c>
      <c r="C1364" s="24"/>
      <c r="D1364" s="37" t="str">
        <f aca="false">IF(C1364="","",IFERROR(INDEX(Members!$B$5:$B$304,MATCH(C1364,Members!$A$5:$A$304,0)),"Unknown flat"))</f>
        <v/>
      </c>
      <c r="E1364" s="34"/>
      <c r="F1364" s="24"/>
      <c r="G1364" s="33"/>
      <c r="H1364" s="24"/>
    </row>
    <row r="1365" customFormat="false" ht="15" hidden="false" customHeight="true" outlineLevel="0" collapsed="false">
      <c r="A1365" s="38"/>
      <c r="B1365" s="36" t="str">
        <f aca="false">IF(A1365="","","R-"&amp;TEXT(ROW()-4,"0000"))</f>
        <v/>
      </c>
      <c r="C1365" s="24"/>
      <c r="D1365" s="37" t="str">
        <f aca="false">IF(C1365="","",IFERROR(INDEX(Members!$B$5:$B$304,MATCH(C1365,Members!$A$5:$A$304,0)),"Unknown flat"))</f>
        <v/>
      </c>
      <c r="E1365" s="34"/>
      <c r="F1365" s="24"/>
      <c r="G1365" s="33"/>
      <c r="H1365" s="24"/>
    </row>
    <row r="1366" customFormat="false" ht="15" hidden="false" customHeight="true" outlineLevel="0" collapsed="false">
      <c r="A1366" s="38"/>
      <c r="B1366" s="36" t="str">
        <f aca="false">IF(A1366="","","R-"&amp;TEXT(ROW()-4,"0000"))</f>
        <v/>
      </c>
      <c r="C1366" s="24"/>
      <c r="D1366" s="37" t="str">
        <f aca="false">IF(C1366="","",IFERROR(INDEX(Members!$B$5:$B$304,MATCH(C1366,Members!$A$5:$A$304,0)),"Unknown flat"))</f>
        <v/>
      </c>
      <c r="E1366" s="34"/>
      <c r="F1366" s="24"/>
      <c r="G1366" s="33"/>
      <c r="H1366" s="24"/>
    </row>
    <row r="1367" customFormat="false" ht="15" hidden="false" customHeight="true" outlineLevel="0" collapsed="false">
      <c r="A1367" s="38"/>
      <c r="B1367" s="36" t="str">
        <f aca="false">IF(A1367="","","R-"&amp;TEXT(ROW()-4,"0000"))</f>
        <v/>
      </c>
      <c r="C1367" s="24"/>
      <c r="D1367" s="37" t="str">
        <f aca="false">IF(C1367="","",IFERROR(INDEX(Members!$B$5:$B$304,MATCH(C1367,Members!$A$5:$A$304,0)),"Unknown flat"))</f>
        <v/>
      </c>
      <c r="E1367" s="34"/>
      <c r="F1367" s="24"/>
      <c r="G1367" s="33"/>
      <c r="H1367" s="24"/>
    </row>
    <row r="1368" customFormat="false" ht="15" hidden="false" customHeight="true" outlineLevel="0" collapsed="false">
      <c r="A1368" s="38"/>
      <c r="B1368" s="36" t="str">
        <f aca="false">IF(A1368="","","R-"&amp;TEXT(ROW()-4,"0000"))</f>
        <v/>
      </c>
      <c r="C1368" s="24"/>
      <c r="D1368" s="37" t="str">
        <f aca="false">IF(C1368="","",IFERROR(INDEX(Members!$B$5:$B$304,MATCH(C1368,Members!$A$5:$A$304,0)),"Unknown flat"))</f>
        <v/>
      </c>
      <c r="E1368" s="34"/>
      <c r="F1368" s="24"/>
      <c r="G1368" s="33"/>
      <c r="H1368" s="24"/>
    </row>
    <row r="1369" customFormat="false" ht="15" hidden="false" customHeight="true" outlineLevel="0" collapsed="false">
      <c r="A1369" s="38"/>
      <c r="B1369" s="36" t="str">
        <f aca="false">IF(A1369="","","R-"&amp;TEXT(ROW()-4,"0000"))</f>
        <v/>
      </c>
      <c r="C1369" s="24"/>
      <c r="D1369" s="37" t="str">
        <f aca="false">IF(C1369="","",IFERROR(INDEX(Members!$B$5:$B$304,MATCH(C1369,Members!$A$5:$A$304,0)),"Unknown flat"))</f>
        <v/>
      </c>
      <c r="E1369" s="34"/>
      <c r="F1369" s="24"/>
      <c r="G1369" s="33"/>
      <c r="H1369" s="24"/>
    </row>
    <row r="1370" customFormat="false" ht="15" hidden="false" customHeight="true" outlineLevel="0" collapsed="false">
      <c r="A1370" s="38"/>
      <c r="B1370" s="36" t="str">
        <f aca="false">IF(A1370="","","R-"&amp;TEXT(ROW()-4,"0000"))</f>
        <v/>
      </c>
      <c r="C1370" s="24"/>
      <c r="D1370" s="37" t="str">
        <f aca="false">IF(C1370="","",IFERROR(INDEX(Members!$B$5:$B$304,MATCH(C1370,Members!$A$5:$A$304,0)),"Unknown flat"))</f>
        <v/>
      </c>
      <c r="E1370" s="34"/>
      <c r="F1370" s="24"/>
      <c r="G1370" s="33"/>
      <c r="H1370" s="24"/>
    </row>
    <row r="1371" customFormat="false" ht="15" hidden="false" customHeight="true" outlineLevel="0" collapsed="false">
      <c r="A1371" s="38"/>
      <c r="B1371" s="36" t="str">
        <f aca="false">IF(A1371="","","R-"&amp;TEXT(ROW()-4,"0000"))</f>
        <v/>
      </c>
      <c r="C1371" s="24"/>
      <c r="D1371" s="37" t="str">
        <f aca="false">IF(C1371="","",IFERROR(INDEX(Members!$B$5:$B$304,MATCH(C1371,Members!$A$5:$A$304,0)),"Unknown flat"))</f>
        <v/>
      </c>
      <c r="E1371" s="34"/>
      <c r="F1371" s="24"/>
      <c r="G1371" s="33"/>
      <c r="H1371" s="24"/>
    </row>
    <row r="1372" customFormat="false" ht="15" hidden="false" customHeight="true" outlineLevel="0" collapsed="false">
      <c r="A1372" s="38"/>
      <c r="B1372" s="36" t="str">
        <f aca="false">IF(A1372="","","R-"&amp;TEXT(ROW()-4,"0000"))</f>
        <v/>
      </c>
      <c r="C1372" s="24"/>
      <c r="D1372" s="37" t="str">
        <f aca="false">IF(C1372="","",IFERROR(INDEX(Members!$B$5:$B$304,MATCH(C1372,Members!$A$5:$A$304,0)),"Unknown flat"))</f>
        <v/>
      </c>
      <c r="E1372" s="34"/>
      <c r="F1372" s="24"/>
      <c r="G1372" s="33"/>
      <c r="H1372" s="24"/>
    </row>
    <row r="1373" customFormat="false" ht="15" hidden="false" customHeight="true" outlineLevel="0" collapsed="false">
      <c r="A1373" s="38"/>
      <c r="B1373" s="36" t="str">
        <f aca="false">IF(A1373="","","R-"&amp;TEXT(ROW()-4,"0000"))</f>
        <v/>
      </c>
      <c r="C1373" s="24"/>
      <c r="D1373" s="37" t="str">
        <f aca="false">IF(C1373="","",IFERROR(INDEX(Members!$B$5:$B$304,MATCH(C1373,Members!$A$5:$A$304,0)),"Unknown flat"))</f>
        <v/>
      </c>
      <c r="E1373" s="34"/>
      <c r="F1373" s="24"/>
      <c r="G1373" s="33"/>
      <c r="H1373" s="24"/>
    </row>
    <row r="1374" customFormat="false" ht="15" hidden="false" customHeight="true" outlineLevel="0" collapsed="false">
      <c r="A1374" s="38"/>
      <c r="B1374" s="36" t="str">
        <f aca="false">IF(A1374="","","R-"&amp;TEXT(ROW()-4,"0000"))</f>
        <v/>
      </c>
      <c r="C1374" s="24"/>
      <c r="D1374" s="37" t="str">
        <f aca="false">IF(C1374="","",IFERROR(INDEX(Members!$B$5:$B$304,MATCH(C1374,Members!$A$5:$A$304,0)),"Unknown flat"))</f>
        <v/>
      </c>
      <c r="E1374" s="34"/>
      <c r="F1374" s="24"/>
      <c r="G1374" s="33"/>
      <c r="H1374" s="24"/>
    </row>
    <row r="1375" customFormat="false" ht="15" hidden="false" customHeight="true" outlineLevel="0" collapsed="false">
      <c r="A1375" s="38"/>
      <c r="B1375" s="36" t="str">
        <f aca="false">IF(A1375="","","R-"&amp;TEXT(ROW()-4,"0000"))</f>
        <v/>
      </c>
      <c r="C1375" s="24"/>
      <c r="D1375" s="37" t="str">
        <f aca="false">IF(C1375="","",IFERROR(INDEX(Members!$B$5:$B$304,MATCH(C1375,Members!$A$5:$A$304,0)),"Unknown flat"))</f>
        <v/>
      </c>
      <c r="E1375" s="34"/>
      <c r="F1375" s="24"/>
      <c r="G1375" s="33"/>
      <c r="H1375" s="24"/>
    </row>
    <row r="1376" customFormat="false" ht="15" hidden="false" customHeight="true" outlineLevel="0" collapsed="false">
      <c r="A1376" s="38"/>
      <c r="B1376" s="36" t="str">
        <f aca="false">IF(A1376="","","R-"&amp;TEXT(ROW()-4,"0000"))</f>
        <v/>
      </c>
      <c r="C1376" s="24"/>
      <c r="D1376" s="37" t="str">
        <f aca="false">IF(C1376="","",IFERROR(INDEX(Members!$B$5:$B$304,MATCH(C1376,Members!$A$5:$A$304,0)),"Unknown flat"))</f>
        <v/>
      </c>
      <c r="E1376" s="34"/>
      <c r="F1376" s="24"/>
      <c r="G1376" s="33"/>
      <c r="H1376" s="24"/>
    </row>
    <row r="1377" customFormat="false" ht="15" hidden="false" customHeight="true" outlineLevel="0" collapsed="false">
      <c r="A1377" s="38"/>
      <c r="B1377" s="36" t="str">
        <f aca="false">IF(A1377="","","R-"&amp;TEXT(ROW()-4,"0000"))</f>
        <v/>
      </c>
      <c r="C1377" s="24"/>
      <c r="D1377" s="37" t="str">
        <f aca="false">IF(C1377="","",IFERROR(INDEX(Members!$B$5:$B$304,MATCH(C1377,Members!$A$5:$A$304,0)),"Unknown flat"))</f>
        <v/>
      </c>
      <c r="E1377" s="34"/>
      <c r="F1377" s="24"/>
      <c r="G1377" s="33"/>
      <c r="H1377" s="24"/>
    </row>
    <row r="1378" customFormat="false" ht="15" hidden="false" customHeight="true" outlineLevel="0" collapsed="false">
      <c r="A1378" s="38"/>
      <c r="B1378" s="36" t="str">
        <f aca="false">IF(A1378="","","R-"&amp;TEXT(ROW()-4,"0000"))</f>
        <v/>
      </c>
      <c r="C1378" s="24"/>
      <c r="D1378" s="37" t="str">
        <f aca="false">IF(C1378="","",IFERROR(INDEX(Members!$B$5:$B$304,MATCH(C1378,Members!$A$5:$A$304,0)),"Unknown flat"))</f>
        <v/>
      </c>
      <c r="E1378" s="34"/>
      <c r="F1378" s="24"/>
      <c r="G1378" s="33"/>
      <c r="H1378" s="24"/>
    </row>
    <row r="1379" customFormat="false" ht="15" hidden="false" customHeight="true" outlineLevel="0" collapsed="false">
      <c r="A1379" s="38"/>
      <c r="B1379" s="36" t="str">
        <f aca="false">IF(A1379="","","R-"&amp;TEXT(ROW()-4,"0000"))</f>
        <v/>
      </c>
      <c r="C1379" s="24"/>
      <c r="D1379" s="37" t="str">
        <f aca="false">IF(C1379="","",IFERROR(INDEX(Members!$B$5:$B$304,MATCH(C1379,Members!$A$5:$A$304,0)),"Unknown flat"))</f>
        <v/>
      </c>
      <c r="E1379" s="34"/>
      <c r="F1379" s="24"/>
      <c r="G1379" s="33"/>
      <c r="H1379" s="24"/>
    </row>
    <row r="1380" customFormat="false" ht="15" hidden="false" customHeight="true" outlineLevel="0" collapsed="false">
      <c r="A1380" s="38"/>
      <c r="B1380" s="36" t="str">
        <f aca="false">IF(A1380="","","R-"&amp;TEXT(ROW()-4,"0000"))</f>
        <v/>
      </c>
      <c r="C1380" s="24"/>
      <c r="D1380" s="37" t="str">
        <f aca="false">IF(C1380="","",IFERROR(INDEX(Members!$B$5:$B$304,MATCH(C1380,Members!$A$5:$A$304,0)),"Unknown flat"))</f>
        <v/>
      </c>
      <c r="E1380" s="34"/>
      <c r="F1380" s="24"/>
      <c r="G1380" s="33"/>
      <c r="H1380" s="24"/>
    </row>
    <row r="1381" customFormat="false" ht="15" hidden="false" customHeight="true" outlineLevel="0" collapsed="false">
      <c r="A1381" s="38"/>
      <c r="B1381" s="36" t="str">
        <f aca="false">IF(A1381="","","R-"&amp;TEXT(ROW()-4,"0000"))</f>
        <v/>
      </c>
      <c r="C1381" s="24"/>
      <c r="D1381" s="37" t="str">
        <f aca="false">IF(C1381="","",IFERROR(INDEX(Members!$B$5:$B$304,MATCH(C1381,Members!$A$5:$A$304,0)),"Unknown flat"))</f>
        <v/>
      </c>
      <c r="E1381" s="34"/>
      <c r="F1381" s="24"/>
      <c r="G1381" s="33"/>
      <c r="H1381" s="24"/>
    </row>
    <row r="1382" customFormat="false" ht="15" hidden="false" customHeight="true" outlineLevel="0" collapsed="false">
      <c r="A1382" s="38"/>
      <c r="B1382" s="36" t="str">
        <f aca="false">IF(A1382="","","R-"&amp;TEXT(ROW()-4,"0000"))</f>
        <v/>
      </c>
      <c r="C1382" s="24"/>
      <c r="D1382" s="37" t="str">
        <f aca="false">IF(C1382="","",IFERROR(INDEX(Members!$B$5:$B$304,MATCH(C1382,Members!$A$5:$A$304,0)),"Unknown flat"))</f>
        <v/>
      </c>
      <c r="E1382" s="34"/>
      <c r="F1382" s="24"/>
      <c r="G1382" s="33"/>
      <c r="H1382" s="24"/>
    </row>
    <row r="1383" customFormat="false" ht="15" hidden="false" customHeight="true" outlineLevel="0" collapsed="false">
      <c r="A1383" s="38"/>
      <c r="B1383" s="36" t="str">
        <f aca="false">IF(A1383="","","R-"&amp;TEXT(ROW()-4,"0000"))</f>
        <v/>
      </c>
      <c r="C1383" s="24"/>
      <c r="D1383" s="37" t="str">
        <f aca="false">IF(C1383="","",IFERROR(INDEX(Members!$B$5:$B$304,MATCH(C1383,Members!$A$5:$A$304,0)),"Unknown flat"))</f>
        <v/>
      </c>
      <c r="E1383" s="34"/>
      <c r="F1383" s="24"/>
      <c r="G1383" s="33"/>
      <c r="H1383" s="24"/>
    </row>
    <row r="1384" customFormat="false" ht="15" hidden="false" customHeight="true" outlineLevel="0" collapsed="false">
      <c r="A1384" s="38"/>
      <c r="B1384" s="36" t="str">
        <f aca="false">IF(A1384="","","R-"&amp;TEXT(ROW()-4,"0000"))</f>
        <v/>
      </c>
      <c r="C1384" s="24"/>
      <c r="D1384" s="37" t="str">
        <f aca="false">IF(C1384="","",IFERROR(INDEX(Members!$B$5:$B$304,MATCH(C1384,Members!$A$5:$A$304,0)),"Unknown flat"))</f>
        <v/>
      </c>
      <c r="E1384" s="34"/>
      <c r="F1384" s="24"/>
      <c r="G1384" s="33"/>
      <c r="H1384" s="24"/>
    </row>
    <row r="1385" customFormat="false" ht="15" hidden="false" customHeight="true" outlineLevel="0" collapsed="false">
      <c r="A1385" s="38"/>
      <c r="B1385" s="36" t="str">
        <f aca="false">IF(A1385="","","R-"&amp;TEXT(ROW()-4,"0000"))</f>
        <v/>
      </c>
      <c r="C1385" s="24"/>
      <c r="D1385" s="37" t="str">
        <f aca="false">IF(C1385="","",IFERROR(INDEX(Members!$B$5:$B$304,MATCH(C1385,Members!$A$5:$A$304,0)),"Unknown flat"))</f>
        <v/>
      </c>
      <c r="E1385" s="34"/>
      <c r="F1385" s="24"/>
      <c r="G1385" s="33"/>
      <c r="H1385" s="24"/>
    </row>
    <row r="1386" customFormat="false" ht="15" hidden="false" customHeight="true" outlineLevel="0" collapsed="false">
      <c r="A1386" s="38"/>
      <c r="B1386" s="36" t="str">
        <f aca="false">IF(A1386="","","R-"&amp;TEXT(ROW()-4,"0000"))</f>
        <v/>
      </c>
      <c r="C1386" s="24"/>
      <c r="D1386" s="37" t="str">
        <f aca="false">IF(C1386="","",IFERROR(INDEX(Members!$B$5:$B$304,MATCH(C1386,Members!$A$5:$A$304,0)),"Unknown flat"))</f>
        <v/>
      </c>
      <c r="E1386" s="34"/>
      <c r="F1386" s="24"/>
      <c r="G1386" s="33"/>
      <c r="H1386" s="24"/>
    </row>
    <row r="1387" customFormat="false" ht="15" hidden="false" customHeight="true" outlineLevel="0" collapsed="false">
      <c r="A1387" s="38"/>
      <c r="B1387" s="36" t="str">
        <f aca="false">IF(A1387="","","R-"&amp;TEXT(ROW()-4,"0000"))</f>
        <v/>
      </c>
      <c r="C1387" s="24"/>
      <c r="D1387" s="37" t="str">
        <f aca="false">IF(C1387="","",IFERROR(INDEX(Members!$B$5:$B$304,MATCH(C1387,Members!$A$5:$A$304,0)),"Unknown flat"))</f>
        <v/>
      </c>
      <c r="E1387" s="34"/>
      <c r="F1387" s="24"/>
      <c r="G1387" s="33"/>
      <c r="H1387" s="24"/>
    </row>
    <row r="1388" customFormat="false" ht="15" hidden="false" customHeight="true" outlineLevel="0" collapsed="false">
      <c r="A1388" s="38"/>
      <c r="B1388" s="36" t="str">
        <f aca="false">IF(A1388="","","R-"&amp;TEXT(ROW()-4,"0000"))</f>
        <v/>
      </c>
      <c r="C1388" s="24"/>
      <c r="D1388" s="37" t="str">
        <f aca="false">IF(C1388="","",IFERROR(INDEX(Members!$B$5:$B$304,MATCH(C1388,Members!$A$5:$A$304,0)),"Unknown flat"))</f>
        <v/>
      </c>
      <c r="E1388" s="34"/>
      <c r="F1388" s="24"/>
      <c r="G1388" s="33"/>
      <c r="H1388" s="24"/>
    </row>
    <row r="1389" customFormat="false" ht="15" hidden="false" customHeight="true" outlineLevel="0" collapsed="false">
      <c r="A1389" s="38"/>
      <c r="B1389" s="36" t="str">
        <f aca="false">IF(A1389="","","R-"&amp;TEXT(ROW()-4,"0000"))</f>
        <v/>
      </c>
      <c r="C1389" s="24"/>
      <c r="D1389" s="37" t="str">
        <f aca="false">IF(C1389="","",IFERROR(INDEX(Members!$B$5:$B$304,MATCH(C1389,Members!$A$5:$A$304,0)),"Unknown flat"))</f>
        <v/>
      </c>
      <c r="E1389" s="34"/>
      <c r="F1389" s="24"/>
      <c r="G1389" s="33"/>
      <c r="H1389" s="24"/>
    </row>
    <row r="1390" customFormat="false" ht="15" hidden="false" customHeight="true" outlineLevel="0" collapsed="false">
      <c r="A1390" s="38"/>
      <c r="B1390" s="36" t="str">
        <f aca="false">IF(A1390="","","R-"&amp;TEXT(ROW()-4,"0000"))</f>
        <v/>
      </c>
      <c r="C1390" s="24"/>
      <c r="D1390" s="37" t="str">
        <f aca="false">IF(C1390="","",IFERROR(INDEX(Members!$B$5:$B$304,MATCH(C1390,Members!$A$5:$A$304,0)),"Unknown flat"))</f>
        <v/>
      </c>
      <c r="E1390" s="34"/>
      <c r="F1390" s="24"/>
      <c r="G1390" s="33"/>
      <c r="H1390" s="24"/>
    </row>
    <row r="1391" customFormat="false" ht="15" hidden="false" customHeight="true" outlineLevel="0" collapsed="false">
      <c r="A1391" s="38"/>
      <c r="B1391" s="36" t="str">
        <f aca="false">IF(A1391="","","R-"&amp;TEXT(ROW()-4,"0000"))</f>
        <v/>
      </c>
      <c r="C1391" s="24"/>
      <c r="D1391" s="37" t="str">
        <f aca="false">IF(C1391="","",IFERROR(INDEX(Members!$B$5:$B$304,MATCH(C1391,Members!$A$5:$A$304,0)),"Unknown flat"))</f>
        <v/>
      </c>
      <c r="E1391" s="34"/>
      <c r="F1391" s="24"/>
      <c r="G1391" s="33"/>
      <c r="H1391" s="24"/>
    </row>
    <row r="1392" customFormat="false" ht="15" hidden="false" customHeight="true" outlineLevel="0" collapsed="false">
      <c r="A1392" s="38"/>
      <c r="B1392" s="36" t="str">
        <f aca="false">IF(A1392="","","R-"&amp;TEXT(ROW()-4,"0000"))</f>
        <v/>
      </c>
      <c r="C1392" s="24"/>
      <c r="D1392" s="37" t="str">
        <f aca="false">IF(C1392="","",IFERROR(INDEX(Members!$B$5:$B$304,MATCH(C1392,Members!$A$5:$A$304,0)),"Unknown flat"))</f>
        <v/>
      </c>
      <c r="E1392" s="34"/>
      <c r="F1392" s="24"/>
      <c r="G1392" s="33"/>
      <c r="H1392" s="24"/>
    </row>
    <row r="1393" customFormat="false" ht="15" hidden="false" customHeight="true" outlineLevel="0" collapsed="false">
      <c r="A1393" s="38"/>
      <c r="B1393" s="36" t="str">
        <f aca="false">IF(A1393="","","R-"&amp;TEXT(ROW()-4,"0000"))</f>
        <v/>
      </c>
      <c r="C1393" s="24"/>
      <c r="D1393" s="37" t="str">
        <f aca="false">IF(C1393="","",IFERROR(INDEX(Members!$B$5:$B$304,MATCH(C1393,Members!$A$5:$A$304,0)),"Unknown flat"))</f>
        <v/>
      </c>
      <c r="E1393" s="34"/>
      <c r="F1393" s="24"/>
      <c r="G1393" s="33"/>
      <c r="H1393" s="24"/>
    </row>
    <row r="1394" customFormat="false" ht="15" hidden="false" customHeight="true" outlineLevel="0" collapsed="false">
      <c r="A1394" s="38"/>
      <c r="B1394" s="36" t="str">
        <f aca="false">IF(A1394="","","R-"&amp;TEXT(ROW()-4,"0000"))</f>
        <v/>
      </c>
      <c r="C1394" s="24"/>
      <c r="D1394" s="37" t="str">
        <f aca="false">IF(C1394="","",IFERROR(INDEX(Members!$B$5:$B$304,MATCH(C1394,Members!$A$5:$A$304,0)),"Unknown flat"))</f>
        <v/>
      </c>
      <c r="E1394" s="34"/>
      <c r="F1394" s="24"/>
      <c r="G1394" s="33"/>
      <c r="H1394" s="24"/>
    </row>
    <row r="1395" customFormat="false" ht="15" hidden="false" customHeight="true" outlineLevel="0" collapsed="false">
      <c r="A1395" s="38"/>
      <c r="B1395" s="36" t="str">
        <f aca="false">IF(A1395="","","R-"&amp;TEXT(ROW()-4,"0000"))</f>
        <v/>
      </c>
      <c r="C1395" s="24"/>
      <c r="D1395" s="37" t="str">
        <f aca="false">IF(C1395="","",IFERROR(INDEX(Members!$B$5:$B$304,MATCH(C1395,Members!$A$5:$A$304,0)),"Unknown flat"))</f>
        <v/>
      </c>
      <c r="E1395" s="34"/>
      <c r="F1395" s="24"/>
      <c r="G1395" s="33"/>
      <c r="H1395" s="24"/>
    </row>
    <row r="1396" customFormat="false" ht="15" hidden="false" customHeight="true" outlineLevel="0" collapsed="false">
      <c r="A1396" s="38"/>
      <c r="B1396" s="36" t="str">
        <f aca="false">IF(A1396="","","R-"&amp;TEXT(ROW()-4,"0000"))</f>
        <v/>
      </c>
      <c r="C1396" s="24"/>
      <c r="D1396" s="37" t="str">
        <f aca="false">IF(C1396="","",IFERROR(INDEX(Members!$B$5:$B$304,MATCH(C1396,Members!$A$5:$A$304,0)),"Unknown flat"))</f>
        <v/>
      </c>
      <c r="E1396" s="34"/>
      <c r="F1396" s="24"/>
      <c r="G1396" s="33"/>
      <c r="H1396" s="24"/>
    </row>
    <row r="1397" customFormat="false" ht="15" hidden="false" customHeight="true" outlineLevel="0" collapsed="false">
      <c r="A1397" s="38"/>
      <c r="B1397" s="36" t="str">
        <f aca="false">IF(A1397="","","R-"&amp;TEXT(ROW()-4,"0000"))</f>
        <v/>
      </c>
      <c r="C1397" s="24"/>
      <c r="D1397" s="37" t="str">
        <f aca="false">IF(C1397="","",IFERROR(INDEX(Members!$B$5:$B$304,MATCH(C1397,Members!$A$5:$A$304,0)),"Unknown flat"))</f>
        <v/>
      </c>
      <c r="E1397" s="34"/>
      <c r="F1397" s="24"/>
      <c r="G1397" s="33"/>
      <c r="H1397" s="24"/>
    </row>
    <row r="1398" customFormat="false" ht="15" hidden="false" customHeight="true" outlineLevel="0" collapsed="false">
      <c r="A1398" s="38"/>
      <c r="B1398" s="36" t="str">
        <f aca="false">IF(A1398="","","R-"&amp;TEXT(ROW()-4,"0000"))</f>
        <v/>
      </c>
      <c r="C1398" s="24"/>
      <c r="D1398" s="37" t="str">
        <f aca="false">IF(C1398="","",IFERROR(INDEX(Members!$B$5:$B$304,MATCH(C1398,Members!$A$5:$A$304,0)),"Unknown flat"))</f>
        <v/>
      </c>
      <c r="E1398" s="34"/>
      <c r="F1398" s="24"/>
      <c r="G1398" s="33"/>
      <c r="H1398" s="24"/>
    </row>
    <row r="1399" customFormat="false" ht="15" hidden="false" customHeight="true" outlineLevel="0" collapsed="false">
      <c r="A1399" s="38"/>
      <c r="B1399" s="36" t="str">
        <f aca="false">IF(A1399="","","R-"&amp;TEXT(ROW()-4,"0000"))</f>
        <v/>
      </c>
      <c r="C1399" s="24"/>
      <c r="D1399" s="37" t="str">
        <f aca="false">IF(C1399="","",IFERROR(INDEX(Members!$B$5:$B$304,MATCH(C1399,Members!$A$5:$A$304,0)),"Unknown flat"))</f>
        <v/>
      </c>
      <c r="E1399" s="34"/>
      <c r="F1399" s="24"/>
      <c r="G1399" s="33"/>
      <c r="H1399" s="24"/>
    </row>
    <row r="1400" customFormat="false" ht="15" hidden="false" customHeight="true" outlineLevel="0" collapsed="false">
      <c r="A1400" s="38"/>
      <c r="B1400" s="36" t="str">
        <f aca="false">IF(A1400="","","R-"&amp;TEXT(ROW()-4,"0000"))</f>
        <v/>
      </c>
      <c r="C1400" s="24"/>
      <c r="D1400" s="37" t="str">
        <f aca="false">IF(C1400="","",IFERROR(INDEX(Members!$B$5:$B$304,MATCH(C1400,Members!$A$5:$A$304,0)),"Unknown flat"))</f>
        <v/>
      </c>
      <c r="E1400" s="34"/>
      <c r="F1400" s="24"/>
      <c r="G1400" s="33"/>
      <c r="H1400" s="24"/>
    </row>
    <row r="1401" customFormat="false" ht="15" hidden="false" customHeight="true" outlineLevel="0" collapsed="false">
      <c r="A1401" s="38"/>
      <c r="B1401" s="36" t="str">
        <f aca="false">IF(A1401="","","R-"&amp;TEXT(ROW()-4,"0000"))</f>
        <v/>
      </c>
      <c r="C1401" s="24"/>
      <c r="D1401" s="37" t="str">
        <f aca="false">IF(C1401="","",IFERROR(INDEX(Members!$B$5:$B$304,MATCH(C1401,Members!$A$5:$A$304,0)),"Unknown flat"))</f>
        <v/>
      </c>
      <c r="E1401" s="34"/>
      <c r="F1401" s="24"/>
      <c r="G1401" s="33"/>
      <c r="H1401" s="24"/>
    </row>
    <row r="1402" customFormat="false" ht="15" hidden="false" customHeight="true" outlineLevel="0" collapsed="false">
      <c r="A1402" s="38"/>
      <c r="B1402" s="36" t="str">
        <f aca="false">IF(A1402="","","R-"&amp;TEXT(ROW()-4,"0000"))</f>
        <v/>
      </c>
      <c r="C1402" s="24"/>
      <c r="D1402" s="37" t="str">
        <f aca="false">IF(C1402="","",IFERROR(INDEX(Members!$B$5:$B$304,MATCH(C1402,Members!$A$5:$A$304,0)),"Unknown flat"))</f>
        <v/>
      </c>
      <c r="E1402" s="34"/>
      <c r="F1402" s="24"/>
      <c r="G1402" s="33"/>
      <c r="H1402" s="24"/>
    </row>
    <row r="1403" customFormat="false" ht="15" hidden="false" customHeight="true" outlineLevel="0" collapsed="false">
      <c r="A1403" s="38"/>
      <c r="B1403" s="36" t="str">
        <f aca="false">IF(A1403="","","R-"&amp;TEXT(ROW()-4,"0000"))</f>
        <v/>
      </c>
      <c r="C1403" s="24"/>
      <c r="D1403" s="37" t="str">
        <f aca="false">IF(C1403="","",IFERROR(INDEX(Members!$B$5:$B$304,MATCH(C1403,Members!$A$5:$A$304,0)),"Unknown flat"))</f>
        <v/>
      </c>
      <c r="E1403" s="34"/>
      <c r="F1403" s="24"/>
      <c r="G1403" s="33"/>
      <c r="H1403" s="24"/>
    </row>
    <row r="1404" customFormat="false" ht="15" hidden="false" customHeight="true" outlineLevel="0" collapsed="false">
      <c r="A1404" s="38"/>
      <c r="B1404" s="36" t="str">
        <f aca="false">IF(A1404="","","R-"&amp;TEXT(ROW()-4,"0000"))</f>
        <v/>
      </c>
      <c r="C1404" s="24"/>
      <c r="D1404" s="37" t="str">
        <f aca="false">IF(C1404="","",IFERROR(INDEX(Members!$B$5:$B$304,MATCH(C1404,Members!$A$5:$A$304,0)),"Unknown flat"))</f>
        <v/>
      </c>
      <c r="E1404" s="34"/>
      <c r="F1404" s="24"/>
      <c r="G1404" s="33"/>
      <c r="H1404" s="24"/>
    </row>
    <row r="1405" customFormat="false" ht="15" hidden="false" customHeight="true" outlineLevel="0" collapsed="false">
      <c r="A1405" s="38"/>
      <c r="B1405" s="36" t="str">
        <f aca="false">IF(A1405="","","R-"&amp;TEXT(ROW()-4,"0000"))</f>
        <v/>
      </c>
      <c r="C1405" s="24"/>
      <c r="D1405" s="37" t="str">
        <f aca="false">IF(C1405="","",IFERROR(INDEX(Members!$B$5:$B$304,MATCH(C1405,Members!$A$5:$A$304,0)),"Unknown flat"))</f>
        <v/>
      </c>
      <c r="E1405" s="34"/>
      <c r="F1405" s="24"/>
      <c r="G1405" s="33"/>
      <c r="H1405" s="24"/>
    </row>
    <row r="1406" customFormat="false" ht="15" hidden="false" customHeight="true" outlineLevel="0" collapsed="false">
      <c r="A1406" s="38"/>
      <c r="B1406" s="36" t="str">
        <f aca="false">IF(A1406="","","R-"&amp;TEXT(ROW()-4,"0000"))</f>
        <v/>
      </c>
      <c r="C1406" s="24"/>
      <c r="D1406" s="37" t="str">
        <f aca="false">IF(C1406="","",IFERROR(INDEX(Members!$B$5:$B$304,MATCH(C1406,Members!$A$5:$A$304,0)),"Unknown flat"))</f>
        <v/>
      </c>
      <c r="E1406" s="34"/>
      <c r="F1406" s="24"/>
      <c r="G1406" s="33"/>
      <c r="H1406" s="24"/>
    </row>
    <row r="1407" customFormat="false" ht="15" hidden="false" customHeight="true" outlineLevel="0" collapsed="false">
      <c r="A1407" s="38"/>
      <c r="B1407" s="36" t="str">
        <f aca="false">IF(A1407="","","R-"&amp;TEXT(ROW()-4,"0000"))</f>
        <v/>
      </c>
      <c r="C1407" s="24"/>
      <c r="D1407" s="37" t="str">
        <f aca="false">IF(C1407="","",IFERROR(INDEX(Members!$B$5:$B$304,MATCH(C1407,Members!$A$5:$A$304,0)),"Unknown flat"))</f>
        <v/>
      </c>
      <c r="E1407" s="34"/>
      <c r="F1407" s="24"/>
      <c r="G1407" s="33"/>
      <c r="H1407" s="24"/>
    </row>
    <row r="1408" customFormat="false" ht="15" hidden="false" customHeight="true" outlineLevel="0" collapsed="false">
      <c r="A1408" s="38"/>
      <c r="B1408" s="36" t="str">
        <f aca="false">IF(A1408="","","R-"&amp;TEXT(ROW()-4,"0000"))</f>
        <v/>
      </c>
      <c r="C1408" s="24"/>
      <c r="D1408" s="37" t="str">
        <f aca="false">IF(C1408="","",IFERROR(INDEX(Members!$B$5:$B$304,MATCH(C1408,Members!$A$5:$A$304,0)),"Unknown flat"))</f>
        <v/>
      </c>
      <c r="E1408" s="34"/>
      <c r="F1408" s="24"/>
      <c r="G1408" s="33"/>
      <c r="H1408" s="24"/>
    </row>
    <row r="1409" customFormat="false" ht="15" hidden="false" customHeight="true" outlineLevel="0" collapsed="false">
      <c r="A1409" s="38"/>
      <c r="B1409" s="36" t="str">
        <f aca="false">IF(A1409="","","R-"&amp;TEXT(ROW()-4,"0000"))</f>
        <v/>
      </c>
      <c r="C1409" s="24"/>
      <c r="D1409" s="37" t="str">
        <f aca="false">IF(C1409="","",IFERROR(INDEX(Members!$B$5:$B$304,MATCH(C1409,Members!$A$5:$A$304,0)),"Unknown flat"))</f>
        <v/>
      </c>
      <c r="E1409" s="34"/>
      <c r="F1409" s="24"/>
      <c r="G1409" s="33"/>
      <c r="H1409" s="24"/>
    </row>
    <row r="1410" customFormat="false" ht="15" hidden="false" customHeight="true" outlineLevel="0" collapsed="false">
      <c r="A1410" s="38"/>
      <c r="B1410" s="36" t="str">
        <f aca="false">IF(A1410="","","R-"&amp;TEXT(ROW()-4,"0000"))</f>
        <v/>
      </c>
      <c r="C1410" s="24"/>
      <c r="D1410" s="37" t="str">
        <f aca="false">IF(C1410="","",IFERROR(INDEX(Members!$B$5:$B$304,MATCH(C1410,Members!$A$5:$A$304,0)),"Unknown flat"))</f>
        <v/>
      </c>
      <c r="E1410" s="34"/>
      <c r="F1410" s="24"/>
      <c r="G1410" s="33"/>
      <c r="H1410" s="24"/>
    </row>
    <row r="1411" customFormat="false" ht="15" hidden="false" customHeight="true" outlineLevel="0" collapsed="false">
      <c r="A1411" s="38"/>
      <c r="B1411" s="36" t="str">
        <f aca="false">IF(A1411="","","R-"&amp;TEXT(ROW()-4,"0000"))</f>
        <v/>
      </c>
      <c r="C1411" s="24"/>
      <c r="D1411" s="37" t="str">
        <f aca="false">IF(C1411="","",IFERROR(INDEX(Members!$B$5:$B$304,MATCH(C1411,Members!$A$5:$A$304,0)),"Unknown flat"))</f>
        <v/>
      </c>
      <c r="E1411" s="34"/>
      <c r="F1411" s="24"/>
      <c r="G1411" s="33"/>
      <c r="H1411" s="24"/>
    </row>
    <row r="1412" customFormat="false" ht="15" hidden="false" customHeight="true" outlineLevel="0" collapsed="false">
      <c r="A1412" s="38"/>
      <c r="B1412" s="36" t="str">
        <f aca="false">IF(A1412="","","R-"&amp;TEXT(ROW()-4,"0000"))</f>
        <v/>
      </c>
      <c r="C1412" s="24"/>
      <c r="D1412" s="37" t="str">
        <f aca="false">IF(C1412="","",IFERROR(INDEX(Members!$B$5:$B$304,MATCH(C1412,Members!$A$5:$A$304,0)),"Unknown flat"))</f>
        <v/>
      </c>
      <c r="E1412" s="34"/>
      <c r="F1412" s="24"/>
      <c r="G1412" s="33"/>
      <c r="H1412" s="24"/>
    </row>
    <row r="1413" customFormat="false" ht="15" hidden="false" customHeight="true" outlineLevel="0" collapsed="false">
      <c r="A1413" s="38"/>
      <c r="B1413" s="36" t="str">
        <f aca="false">IF(A1413="","","R-"&amp;TEXT(ROW()-4,"0000"))</f>
        <v/>
      </c>
      <c r="C1413" s="24"/>
      <c r="D1413" s="37" t="str">
        <f aca="false">IF(C1413="","",IFERROR(INDEX(Members!$B$5:$B$304,MATCH(C1413,Members!$A$5:$A$304,0)),"Unknown flat"))</f>
        <v/>
      </c>
      <c r="E1413" s="34"/>
      <c r="F1413" s="24"/>
      <c r="G1413" s="33"/>
      <c r="H1413" s="24"/>
    </row>
    <row r="1414" customFormat="false" ht="15" hidden="false" customHeight="true" outlineLevel="0" collapsed="false">
      <c r="A1414" s="38"/>
      <c r="B1414" s="36" t="str">
        <f aca="false">IF(A1414="","","R-"&amp;TEXT(ROW()-4,"0000"))</f>
        <v/>
      </c>
      <c r="C1414" s="24"/>
      <c r="D1414" s="37" t="str">
        <f aca="false">IF(C1414="","",IFERROR(INDEX(Members!$B$5:$B$304,MATCH(C1414,Members!$A$5:$A$304,0)),"Unknown flat"))</f>
        <v/>
      </c>
      <c r="E1414" s="34"/>
      <c r="F1414" s="24"/>
      <c r="G1414" s="33"/>
      <c r="H1414" s="24"/>
    </row>
    <row r="1415" customFormat="false" ht="15" hidden="false" customHeight="true" outlineLevel="0" collapsed="false">
      <c r="A1415" s="38"/>
      <c r="B1415" s="36" t="str">
        <f aca="false">IF(A1415="","","R-"&amp;TEXT(ROW()-4,"0000"))</f>
        <v/>
      </c>
      <c r="C1415" s="24"/>
      <c r="D1415" s="37" t="str">
        <f aca="false">IF(C1415="","",IFERROR(INDEX(Members!$B$5:$B$304,MATCH(C1415,Members!$A$5:$A$304,0)),"Unknown flat"))</f>
        <v/>
      </c>
      <c r="E1415" s="34"/>
      <c r="F1415" s="24"/>
      <c r="G1415" s="33"/>
      <c r="H1415" s="24"/>
    </row>
    <row r="1416" customFormat="false" ht="15" hidden="false" customHeight="true" outlineLevel="0" collapsed="false">
      <c r="A1416" s="38"/>
      <c r="B1416" s="36" t="str">
        <f aca="false">IF(A1416="","","R-"&amp;TEXT(ROW()-4,"0000"))</f>
        <v/>
      </c>
      <c r="C1416" s="24"/>
      <c r="D1416" s="37" t="str">
        <f aca="false">IF(C1416="","",IFERROR(INDEX(Members!$B$5:$B$304,MATCH(C1416,Members!$A$5:$A$304,0)),"Unknown flat"))</f>
        <v/>
      </c>
      <c r="E1416" s="34"/>
      <c r="F1416" s="24"/>
      <c r="G1416" s="33"/>
      <c r="H1416" s="24"/>
    </row>
    <row r="1417" customFormat="false" ht="15" hidden="false" customHeight="true" outlineLevel="0" collapsed="false">
      <c r="A1417" s="38"/>
      <c r="B1417" s="36" t="str">
        <f aca="false">IF(A1417="","","R-"&amp;TEXT(ROW()-4,"0000"))</f>
        <v/>
      </c>
      <c r="C1417" s="24"/>
      <c r="D1417" s="37" t="str">
        <f aca="false">IF(C1417="","",IFERROR(INDEX(Members!$B$5:$B$304,MATCH(C1417,Members!$A$5:$A$304,0)),"Unknown flat"))</f>
        <v/>
      </c>
      <c r="E1417" s="34"/>
      <c r="F1417" s="24"/>
      <c r="G1417" s="33"/>
      <c r="H1417" s="24"/>
    </row>
    <row r="1418" customFormat="false" ht="15" hidden="false" customHeight="true" outlineLevel="0" collapsed="false">
      <c r="A1418" s="38"/>
      <c r="B1418" s="36" t="str">
        <f aca="false">IF(A1418="","","R-"&amp;TEXT(ROW()-4,"0000"))</f>
        <v/>
      </c>
      <c r="C1418" s="24"/>
      <c r="D1418" s="37" t="str">
        <f aca="false">IF(C1418="","",IFERROR(INDEX(Members!$B$5:$B$304,MATCH(C1418,Members!$A$5:$A$304,0)),"Unknown flat"))</f>
        <v/>
      </c>
      <c r="E1418" s="34"/>
      <c r="F1418" s="24"/>
      <c r="G1418" s="33"/>
      <c r="H1418" s="24"/>
    </row>
    <row r="1419" customFormat="false" ht="15" hidden="false" customHeight="true" outlineLevel="0" collapsed="false">
      <c r="A1419" s="38"/>
      <c r="B1419" s="36" t="str">
        <f aca="false">IF(A1419="","","R-"&amp;TEXT(ROW()-4,"0000"))</f>
        <v/>
      </c>
      <c r="C1419" s="24"/>
      <c r="D1419" s="37" t="str">
        <f aca="false">IF(C1419="","",IFERROR(INDEX(Members!$B$5:$B$304,MATCH(C1419,Members!$A$5:$A$304,0)),"Unknown flat"))</f>
        <v/>
      </c>
      <c r="E1419" s="34"/>
      <c r="F1419" s="24"/>
      <c r="G1419" s="33"/>
      <c r="H1419" s="24"/>
    </row>
    <row r="1420" customFormat="false" ht="15" hidden="false" customHeight="true" outlineLevel="0" collapsed="false">
      <c r="A1420" s="38"/>
      <c r="B1420" s="36" t="str">
        <f aca="false">IF(A1420="","","R-"&amp;TEXT(ROW()-4,"0000"))</f>
        <v/>
      </c>
      <c r="C1420" s="24"/>
      <c r="D1420" s="37" t="str">
        <f aca="false">IF(C1420="","",IFERROR(INDEX(Members!$B$5:$B$304,MATCH(C1420,Members!$A$5:$A$304,0)),"Unknown flat"))</f>
        <v/>
      </c>
      <c r="E1420" s="34"/>
      <c r="F1420" s="24"/>
      <c r="G1420" s="33"/>
      <c r="H1420" s="24"/>
    </row>
    <row r="1421" customFormat="false" ht="15" hidden="false" customHeight="true" outlineLevel="0" collapsed="false">
      <c r="A1421" s="38"/>
      <c r="B1421" s="36" t="str">
        <f aca="false">IF(A1421="","","R-"&amp;TEXT(ROW()-4,"0000"))</f>
        <v/>
      </c>
      <c r="C1421" s="24"/>
      <c r="D1421" s="37" t="str">
        <f aca="false">IF(C1421="","",IFERROR(INDEX(Members!$B$5:$B$304,MATCH(C1421,Members!$A$5:$A$304,0)),"Unknown flat"))</f>
        <v/>
      </c>
      <c r="E1421" s="34"/>
      <c r="F1421" s="24"/>
      <c r="G1421" s="33"/>
      <c r="H1421" s="24"/>
    </row>
    <row r="1422" customFormat="false" ht="15" hidden="false" customHeight="true" outlineLevel="0" collapsed="false">
      <c r="A1422" s="38"/>
      <c r="B1422" s="36" t="str">
        <f aca="false">IF(A1422="","","R-"&amp;TEXT(ROW()-4,"0000"))</f>
        <v/>
      </c>
      <c r="C1422" s="24"/>
      <c r="D1422" s="37" t="str">
        <f aca="false">IF(C1422="","",IFERROR(INDEX(Members!$B$5:$B$304,MATCH(C1422,Members!$A$5:$A$304,0)),"Unknown flat"))</f>
        <v/>
      </c>
      <c r="E1422" s="34"/>
      <c r="F1422" s="24"/>
      <c r="G1422" s="33"/>
      <c r="H1422" s="24"/>
    </row>
    <row r="1423" customFormat="false" ht="15" hidden="false" customHeight="true" outlineLevel="0" collapsed="false">
      <c r="A1423" s="38"/>
      <c r="B1423" s="36" t="str">
        <f aca="false">IF(A1423="","","R-"&amp;TEXT(ROW()-4,"0000"))</f>
        <v/>
      </c>
      <c r="C1423" s="24"/>
      <c r="D1423" s="37" t="str">
        <f aca="false">IF(C1423="","",IFERROR(INDEX(Members!$B$5:$B$304,MATCH(C1423,Members!$A$5:$A$304,0)),"Unknown flat"))</f>
        <v/>
      </c>
      <c r="E1423" s="34"/>
      <c r="F1423" s="24"/>
      <c r="G1423" s="33"/>
      <c r="H1423" s="24"/>
    </row>
    <row r="1424" customFormat="false" ht="15" hidden="false" customHeight="true" outlineLevel="0" collapsed="false">
      <c r="A1424" s="38"/>
      <c r="B1424" s="36" t="str">
        <f aca="false">IF(A1424="","","R-"&amp;TEXT(ROW()-4,"0000"))</f>
        <v/>
      </c>
      <c r="C1424" s="24"/>
      <c r="D1424" s="37" t="str">
        <f aca="false">IF(C1424="","",IFERROR(INDEX(Members!$B$5:$B$304,MATCH(C1424,Members!$A$5:$A$304,0)),"Unknown flat"))</f>
        <v/>
      </c>
      <c r="E1424" s="34"/>
      <c r="F1424" s="24"/>
      <c r="G1424" s="33"/>
      <c r="H1424" s="24"/>
    </row>
    <row r="1425" customFormat="false" ht="15" hidden="false" customHeight="true" outlineLevel="0" collapsed="false">
      <c r="A1425" s="38"/>
      <c r="B1425" s="36" t="str">
        <f aca="false">IF(A1425="","","R-"&amp;TEXT(ROW()-4,"0000"))</f>
        <v/>
      </c>
      <c r="C1425" s="24"/>
      <c r="D1425" s="37" t="str">
        <f aca="false">IF(C1425="","",IFERROR(INDEX(Members!$B$5:$B$304,MATCH(C1425,Members!$A$5:$A$304,0)),"Unknown flat"))</f>
        <v/>
      </c>
      <c r="E1425" s="34"/>
      <c r="F1425" s="24"/>
      <c r="G1425" s="33"/>
      <c r="H1425" s="24"/>
    </row>
    <row r="1426" customFormat="false" ht="15" hidden="false" customHeight="true" outlineLevel="0" collapsed="false">
      <c r="A1426" s="38"/>
      <c r="B1426" s="36" t="str">
        <f aca="false">IF(A1426="","","R-"&amp;TEXT(ROW()-4,"0000"))</f>
        <v/>
      </c>
      <c r="C1426" s="24"/>
      <c r="D1426" s="37" t="str">
        <f aca="false">IF(C1426="","",IFERROR(INDEX(Members!$B$5:$B$304,MATCH(C1426,Members!$A$5:$A$304,0)),"Unknown flat"))</f>
        <v/>
      </c>
      <c r="E1426" s="34"/>
      <c r="F1426" s="24"/>
      <c r="G1426" s="33"/>
      <c r="H1426" s="24"/>
    </row>
    <row r="1427" customFormat="false" ht="15" hidden="false" customHeight="true" outlineLevel="0" collapsed="false">
      <c r="A1427" s="38"/>
      <c r="B1427" s="36" t="str">
        <f aca="false">IF(A1427="","","R-"&amp;TEXT(ROW()-4,"0000"))</f>
        <v/>
      </c>
      <c r="C1427" s="24"/>
      <c r="D1427" s="37" t="str">
        <f aca="false">IF(C1427="","",IFERROR(INDEX(Members!$B$5:$B$304,MATCH(C1427,Members!$A$5:$A$304,0)),"Unknown flat"))</f>
        <v/>
      </c>
      <c r="E1427" s="34"/>
      <c r="F1427" s="24"/>
      <c r="G1427" s="33"/>
      <c r="H1427" s="24"/>
    </row>
    <row r="1428" customFormat="false" ht="15" hidden="false" customHeight="true" outlineLevel="0" collapsed="false">
      <c r="A1428" s="38"/>
      <c r="B1428" s="36" t="str">
        <f aca="false">IF(A1428="","","R-"&amp;TEXT(ROW()-4,"0000"))</f>
        <v/>
      </c>
      <c r="C1428" s="24"/>
      <c r="D1428" s="37" t="str">
        <f aca="false">IF(C1428="","",IFERROR(INDEX(Members!$B$5:$B$304,MATCH(C1428,Members!$A$5:$A$304,0)),"Unknown flat"))</f>
        <v/>
      </c>
      <c r="E1428" s="34"/>
      <c r="F1428" s="24"/>
      <c r="G1428" s="33"/>
      <c r="H1428" s="24"/>
    </row>
    <row r="1429" customFormat="false" ht="15" hidden="false" customHeight="true" outlineLevel="0" collapsed="false">
      <c r="A1429" s="38"/>
      <c r="B1429" s="36" t="str">
        <f aca="false">IF(A1429="","","R-"&amp;TEXT(ROW()-4,"0000"))</f>
        <v/>
      </c>
      <c r="C1429" s="24"/>
      <c r="D1429" s="37" t="str">
        <f aca="false">IF(C1429="","",IFERROR(INDEX(Members!$B$5:$B$304,MATCH(C1429,Members!$A$5:$A$304,0)),"Unknown flat"))</f>
        <v/>
      </c>
      <c r="E1429" s="34"/>
      <c r="F1429" s="24"/>
      <c r="G1429" s="33"/>
      <c r="H1429" s="24"/>
    </row>
    <row r="1430" customFormat="false" ht="15" hidden="false" customHeight="true" outlineLevel="0" collapsed="false">
      <c r="A1430" s="38"/>
      <c r="B1430" s="36" t="str">
        <f aca="false">IF(A1430="","","R-"&amp;TEXT(ROW()-4,"0000"))</f>
        <v/>
      </c>
      <c r="C1430" s="24"/>
      <c r="D1430" s="37" t="str">
        <f aca="false">IF(C1430="","",IFERROR(INDEX(Members!$B$5:$B$304,MATCH(C1430,Members!$A$5:$A$304,0)),"Unknown flat"))</f>
        <v/>
      </c>
      <c r="E1430" s="34"/>
      <c r="F1430" s="24"/>
      <c r="G1430" s="33"/>
      <c r="H1430" s="24"/>
    </row>
    <row r="1431" customFormat="false" ht="15" hidden="false" customHeight="true" outlineLevel="0" collapsed="false">
      <c r="A1431" s="38"/>
      <c r="B1431" s="36" t="str">
        <f aca="false">IF(A1431="","","R-"&amp;TEXT(ROW()-4,"0000"))</f>
        <v/>
      </c>
      <c r="C1431" s="24"/>
      <c r="D1431" s="37" t="str">
        <f aca="false">IF(C1431="","",IFERROR(INDEX(Members!$B$5:$B$304,MATCH(C1431,Members!$A$5:$A$304,0)),"Unknown flat"))</f>
        <v/>
      </c>
      <c r="E1431" s="34"/>
      <c r="F1431" s="24"/>
      <c r="G1431" s="33"/>
      <c r="H1431" s="24"/>
    </row>
    <row r="1432" customFormat="false" ht="15" hidden="false" customHeight="true" outlineLevel="0" collapsed="false">
      <c r="A1432" s="38"/>
      <c r="B1432" s="36" t="str">
        <f aca="false">IF(A1432="","","R-"&amp;TEXT(ROW()-4,"0000"))</f>
        <v/>
      </c>
      <c r="C1432" s="24"/>
      <c r="D1432" s="37" t="str">
        <f aca="false">IF(C1432="","",IFERROR(INDEX(Members!$B$5:$B$304,MATCH(C1432,Members!$A$5:$A$304,0)),"Unknown flat"))</f>
        <v/>
      </c>
      <c r="E1432" s="34"/>
      <c r="F1432" s="24"/>
      <c r="G1432" s="33"/>
      <c r="H1432" s="24"/>
    </row>
    <row r="1433" customFormat="false" ht="15" hidden="false" customHeight="true" outlineLevel="0" collapsed="false">
      <c r="A1433" s="38"/>
      <c r="B1433" s="36" t="str">
        <f aca="false">IF(A1433="","","R-"&amp;TEXT(ROW()-4,"0000"))</f>
        <v/>
      </c>
      <c r="C1433" s="24"/>
      <c r="D1433" s="37" t="str">
        <f aca="false">IF(C1433="","",IFERROR(INDEX(Members!$B$5:$B$304,MATCH(C1433,Members!$A$5:$A$304,0)),"Unknown flat"))</f>
        <v/>
      </c>
      <c r="E1433" s="34"/>
      <c r="F1433" s="24"/>
      <c r="G1433" s="33"/>
      <c r="H1433" s="24"/>
    </row>
    <row r="1434" customFormat="false" ht="15" hidden="false" customHeight="true" outlineLevel="0" collapsed="false">
      <c r="A1434" s="38"/>
      <c r="B1434" s="36" t="str">
        <f aca="false">IF(A1434="","","R-"&amp;TEXT(ROW()-4,"0000"))</f>
        <v/>
      </c>
      <c r="C1434" s="24"/>
      <c r="D1434" s="37" t="str">
        <f aca="false">IF(C1434="","",IFERROR(INDEX(Members!$B$5:$B$304,MATCH(C1434,Members!$A$5:$A$304,0)),"Unknown flat"))</f>
        <v/>
      </c>
      <c r="E1434" s="34"/>
      <c r="F1434" s="24"/>
      <c r="G1434" s="33"/>
      <c r="H1434" s="24"/>
    </row>
    <row r="1435" customFormat="false" ht="15" hidden="false" customHeight="true" outlineLevel="0" collapsed="false">
      <c r="A1435" s="38"/>
      <c r="B1435" s="36" t="str">
        <f aca="false">IF(A1435="","","R-"&amp;TEXT(ROW()-4,"0000"))</f>
        <v/>
      </c>
      <c r="C1435" s="24"/>
      <c r="D1435" s="37" t="str">
        <f aca="false">IF(C1435="","",IFERROR(INDEX(Members!$B$5:$B$304,MATCH(C1435,Members!$A$5:$A$304,0)),"Unknown flat"))</f>
        <v/>
      </c>
      <c r="E1435" s="34"/>
      <c r="F1435" s="24"/>
      <c r="G1435" s="33"/>
      <c r="H1435" s="24"/>
    </row>
    <row r="1436" customFormat="false" ht="15" hidden="false" customHeight="true" outlineLevel="0" collapsed="false">
      <c r="A1436" s="38"/>
      <c r="B1436" s="36" t="str">
        <f aca="false">IF(A1436="","","R-"&amp;TEXT(ROW()-4,"0000"))</f>
        <v/>
      </c>
      <c r="C1436" s="24"/>
      <c r="D1436" s="37" t="str">
        <f aca="false">IF(C1436="","",IFERROR(INDEX(Members!$B$5:$B$304,MATCH(C1436,Members!$A$5:$A$304,0)),"Unknown flat"))</f>
        <v/>
      </c>
      <c r="E1436" s="34"/>
      <c r="F1436" s="24"/>
      <c r="G1436" s="33"/>
      <c r="H1436" s="24"/>
    </row>
    <row r="1437" customFormat="false" ht="15" hidden="false" customHeight="true" outlineLevel="0" collapsed="false">
      <c r="A1437" s="38"/>
      <c r="B1437" s="36" t="str">
        <f aca="false">IF(A1437="","","R-"&amp;TEXT(ROW()-4,"0000"))</f>
        <v/>
      </c>
      <c r="C1437" s="24"/>
      <c r="D1437" s="37" t="str">
        <f aca="false">IF(C1437="","",IFERROR(INDEX(Members!$B$5:$B$304,MATCH(C1437,Members!$A$5:$A$304,0)),"Unknown flat"))</f>
        <v/>
      </c>
      <c r="E1437" s="34"/>
      <c r="F1437" s="24"/>
      <c r="G1437" s="33"/>
      <c r="H1437" s="24"/>
    </row>
    <row r="1438" customFormat="false" ht="15" hidden="false" customHeight="true" outlineLevel="0" collapsed="false">
      <c r="A1438" s="38"/>
      <c r="B1438" s="36" t="str">
        <f aca="false">IF(A1438="","","R-"&amp;TEXT(ROW()-4,"0000"))</f>
        <v/>
      </c>
      <c r="C1438" s="24"/>
      <c r="D1438" s="37" t="str">
        <f aca="false">IF(C1438="","",IFERROR(INDEX(Members!$B$5:$B$304,MATCH(C1438,Members!$A$5:$A$304,0)),"Unknown flat"))</f>
        <v/>
      </c>
      <c r="E1438" s="34"/>
      <c r="F1438" s="24"/>
      <c r="G1438" s="33"/>
      <c r="H1438" s="24"/>
    </row>
    <row r="1439" customFormat="false" ht="15" hidden="false" customHeight="true" outlineLevel="0" collapsed="false">
      <c r="A1439" s="38"/>
      <c r="B1439" s="36" t="str">
        <f aca="false">IF(A1439="","","R-"&amp;TEXT(ROW()-4,"0000"))</f>
        <v/>
      </c>
      <c r="C1439" s="24"/>
      <c r="D1439" s="37" t="str">
        <f aca="false">IF(C1439="","",IFERROR(INDEX(Members!$B$5:$B$304,MATCH(C1439,Members!$A$5:$A$304,0)),"Unknown flat"))</f>
        <v/>
      </c>
      <c r="E1439" s="34"/>
      <c r="F1439" s="24"/>
      <c r="G1439" s="33"/>
      <c r="H1439" s="24"/>
    </row>
    <row r="1440" customFormat="false" ht="15" hidden="false" customHeight="true" outlineLevel="0" collapsed="false">
      <c r="A1440" s="38"/>
      <c r="B1440" s="36" t="str">
        <f aca="false">IF(A1440="","","R-"&amp;TEXT(ROW()-4,"0000"))</f>
        <v/>
      </c>
      <c r="C1440" s="24"/>
      <c r="D1440" s="37" t="str">
        <f aca="false">IF(C1440="","",IFERROR(INDEX(Members!$B$5:$B$304,MATCH(C1440,Members!$A$5:$A$304,0)),"Unknown flat"))</f>
        <v/>
      </c>
      <c r="E1440" s="34"/>
      <c r="F1440" s="24"/>
      <c r="G1440" s="33"/>
      <c r="H1440" s="24"/>
    </row>
    <row r="1441" customFormat="false" ht="15" hidden="false" customHeight="true" outlineLevel="0" collapsed="false">
      <c r="A1441" s="38"/>
      <c r="B1441" s="36" t="str">
        <f aca="false">IF(A1441="","","R-"&amp;TEXT(ROW()-4,"0000"))</f>
        <v/>
      </c>
      <c r="C1441" s="24"/>
      <c r="D1441" s="37" t="str">
        <f aca="false">IF(C1441="","",IFERROR(INDEX(Members!$B$5:$B$304,MATCH(C1441,Members!$A$5:$A$304,0)),"Unknown flat"))</f>
        <v/>
      </c>
      <c r="E1441" s="34"/>
      <c r="F1441" s="24"/>
      <c r="G1441" s="33"/>
      <c r="H1441" s="24"/>
    </row>
    <row r="1442" customFormat="false" ht="15" hidden="false" customHeight="true" outlineLevel="0" collapsed="false">
      <c r="A1442" s="38"/>
      <c r="B1442" s="36" t="str">
        <f aca="false">IF(A1442="","","R-"&amp;TEXT(ROW()-4,"0000"))</f>
        <v/>
      </c>
      <c r="C1442" s="24"/>
      <c r="D1442" s="37" t="str">
        <f aca="false">IF(C1442="","",IFERROR(INDEX(Members!$B$5:$B$304,MATCH(C1442,Members!$A$5:$A$304,0)),"Unknown flat"))</f>
        <v/>
      </c>
      <c r="E1442" s="34"/>
      <c r="F1442" s="24"/>
      <c r="G1442" s="33"/>
      <c r="H1442" s="24"/>
    </row>
    <row r="1443" customFormat="false" ht="15" hidden="false" customHeight="true" outlineLevel="0" collapsed="false">
      <c r="A1443" s="38"/>
      <c r="B1443" s="36" t="str">
        <f aca="false">IF(A1443="","","R-"&amp;TEXT(ROW()-4,"0000"))</f>
        <v/>
      </c>
      <c r="C1443" s="24"/>
      <c r="D1443" s="37" t="str">
        <f aca="false">IF(C1443="","",IFERROR(INDEX(Members!$B$5:$B$304,MATCH(C1443,Members!$A$5:$A$304,0)),"Unknown flat"))</f>
        <v/>
      </c>
      <c r="E1443" s="34"/>
      <c r="F1443" s="24"/>
      <c r="G1443" s="33"/>
      <c r="H1443" s="24"/>
    </row>
    <row r="1444" customFormat="false" ht="15" hidden="false" customHeight="true" outlineLevel="0" collapsed="false">
      <c r="A1444" s="38"/>
      <c r="B1444" s="36" t="str">
        <f aca="false">IF(A1444="","","R-"&amp;TEXT(ROW()-4,"0000"))</f>
        <v/>
      </c>
      <c r="C1444" s="24"/>
      <c r="D1444" s="37" t="str">
        <f aca="false">IF(C1444="","",IFERROR(INDEX(Members!$B$5:$B$304,MATCH(C1444,Members!$A$5:$A$304,0)),"Unknown flat"))</f>
        <v/>
      </c>
      <c r="E1444" s="34"/>
      <c r="F1444" s="24"/>
      <c r="G1444" s="33"/>
      <c r="H1444" s="24"/>
    </row>
    <row r="1445" customFormat="false" ht="15" hidden="false" customHeight="true" outlineLevel="0" collapsed="false">
      <c r="A1445" s="38"/>
      <c r="B1445" s="36" t="str">
        <f aca="false">IF(A1445="","","R-"&amp;TEXT(ROW()-4,"0000"))</f>
        <v/>
      </c>
      <c r="C1445" s="24"/>
      <c r="D1445" s="37" t="str">
        <f aca="false">IF(C1445="","",IFERROR(INDEX(Members!$B$5:$B$304,MATCH(C1445,Members!$A$5:$A$304,0)),"Unknown flat"))</f>
        <v/>
      </c>
      <c r="E1445" s="34"/>
      <c r="F1445" s="24"/>
      <c r="G1445" s="33"/>
      <c r="H1445" s="24"/>
    </row>
    <row r="1446" customFormat="false" ht="15" hidden="false" customHeight="true" outlineLevel="0" collapsed="false">
      <c r="A1446" s="38"/>
      <c r="B1446" s="36" t="str">
        <f aca="false">IF(A1446="","","R-"&amp;TEXT(ROW()-4,"0000"))</f>
        <v/>
      </c>
      <c r="C1446" s="24"/>
      <c r="D1446" s="37" t="str">
        <f aca="false">IF(C1446="","",IFERROR(INDEX(Members!$B$5:$B$304,MATCH(C1446,Members!$A$5:$A$304,0)),"Unknown flat"))</f>
        <v/>
      </c>
      <c r="E1446" s="34"/>
      <c r="F1446" s="24"/>
      <c r="G1446" s="33"/>
      <c r="H1446" s="24"/>
    </row>
    <row r="1447" customFormat="false" ht="15" hidden="false" customHeight="true" outlineLevel="0" collapsed="false">
      <c r="A1447" s="38"/>
      <c r="B1447" s="36" t="str">
        <f aca="false">IF(A1447="","","R-"&amp;TEXT(ROW()-4,"0000"))</f>
        <v/>
      </c>
      <c r="C1447" s="24"/>
      <c r="D1447" s="37" t="str">
        <f aca="false">IF(C1447="","",IFERROR(INDEX(Members!$B$5:$B$304,MATCH(C1447,Members!$A$5:$A$304,0)),"Unknown flat"))</f>
        <v/>
      </c>
      <c r="E1447" s="34"/>
      <c r="F1447" s="24"/>
      <c r="G1447" s="33"/>
      <c r="H1447" s="24"/>
    </row>
    <row r="1448" customFormat="false" ht="15" hidden="false" customHeight="true" outlineLevel="0" collapsed="false">
      <c r="A1448" s="38"/>
      <c r="B1448" s="36" t="str">
        <f aca="false">IF(A1448="","","R-"&amp;TEXT(ROW()-4,"0000"))</f>
        <v/>
      </c>
      <c r="C1448" s="24"/>
      <c r="D1448" s="37" t="str">
        <f aca="false">IF(C1448="","",IFERROR(INDEX(Members!$B$5:$B$304,MATCH(C1448,Members!$A$5:$A$304,0)),"Unknown flat"))</f>
        <v/>
      </c>
      <c r="E1448" s="34"/>
      <c r="F1448" s="24"/>
      <c r="G1448" s="33"/>
      <c r="H1448" s="24"/>
    </row>
    <row r="1449" customFormat="false" ht="15" hidden="false" customHeight="true" outlineLevel="0" collapsed="false">
      <c r="A1449" s="38"/>
      <c r="B1449" s="36" t="str">
        <f aca="false">IF(A1449="","","R-"&amp;TEXT(ROW()-4,"0000"))</f>
        <v/>
      </c>
      <c r="C1449" s="24"/>
      <c r="D1449" s="37" t="str">
        <f aca="false">IF(C1449="","",IFERROR(INDEX(Members!$B$5:$B$304,MATCH(C1449,Members!$A$5:$A$304,0)),"Unknown flat"))</f>
        <v/>
      </c>
      <c r="E1449" s="34"/>
      <c r="F1449" s="24"/>
      <c r="G1449" s="33"/>
      <c r="H1449" s="24"/>
    </row>
    <row r="1450" customFormat="false" ht="15" hidden="false" customHeight="true" outlineLevel="0" collapsed="false">
      <c r="A1450" s="38"/>
      <c r="B1450" s="36" t="str">
        <f aca="false">IF(A1450="","","R-"&amp;TEXT(ROW()-4,"0000"))</f>
        <v/>
      </c>
      <c r="C1450" s="24"/>
      <c r="D1450" s="37" t="str">
        <f aca="false">IF(C1450="","",IFERROR(INDEX(Members!$B$5:$B$304,MATCH(C1450,Members!$A$5:$A$304,0)),"Unknown flat"))</f>
        <v/>
      </c>
      <c r="E1450" s="34"/>
      <c r="F1450" s="24"/>
      <c r="G1450" s="33"/>
      <c r="H1450" s="24"/>
    </row>
    <row r="1451" customFormat="false" ht="15" hidden="false" customHeight="true" outlineLevel="0" collapsed="false">
      <c r="A1451" s="38"/>
      <c r="B1451" s="36" t="str">
        <f aca="false">IF(A1451="","","R-"&amp;TEXT(ROW()-4,"0000"))</f>
        <v/>
      </c>
      <c r="C1451" s="24"/>
      <c r="D1451" s="37" t="str">
        <f aca="false">IF(C1451="","",IFERROR(INDEX(Members!$B$5:$B$304,MATCH(C1451,Members!$A$5:$A$304,0)),"Unknown flat"))</f>
        <v/>
      </c>
      <c r="E1451" s="34"/>
      <c r="F1451" s="24"/>
      <c r="G1451" s="33"/>
      <c r="H1451" s="24"/>
    </row>
    <row r="1452" customFormat="false" ht="15" hidden="false" customHeight="true" outlineLevel="0" collapsed="false">
      <c r="A1452" s="38"/>
      <c r="B1452" s="36" t="str">
        <f aca="false">IF(A1452="","","R-"&amp;TEXT(ROW()-4,"0000"))</f>
        <v/>
      </c>
      <c r="C1452" s="24"/>
      <c r="D1452" s="37" t="str">
        <f aca="false">IF(C1452="","",IFERROR(INDEX(Members!$B$5:$B$304,MATCH(C1452,Members!$A$5:$A$304,0)),"Unknown flat"))</f>
        <v/>
      </c>
      <c r="E1452" s="34"/>
      <c r="F1452" s="24"/>
      <c r="G1452" s="33"/>
      <c r="H1452" s="24"/>
    </row>
    <row r="1453" customFormat="false" ht="15" hidden="false" customHeight="true" outlineLevel="0" collapsed="false">
      <c r="A1453" s="38"/>
      <c r="B1453" s="36" t="str">
        <f aca="false">IF(A1453="","","R-"&amp;TEXT(ROW()-4,"0000"))</f>
        <v/>
      </c>
      <c r="C1453" s="24"/>
      <c r="D1453" s="37" t="str">
        <f aca="false">IF(C1453="","",IFERROR(INDEX(Members!$B$5:$B$304,MATCH(C1453,Members!$A$5:$A$304,0)),"Unknown flat"))</f>
        <v/>
      </c>
      <c r="E1453" s="34"/>
      <c r="F1453" s="24"/>
      <c r="G1453" s="33"/>
      <c r="H1453" s="24"/>
    </row>
    <row r="1454" customFormat="false" ht="15" hidden="false" customHeight="true" outlineLevel="0" collapsed="false">
      <c r="A1454" s="38"/>
      <c r="B1454" s="36" t="str">
        <f aca="false">IF(A1454="","","R-"&amp;TEXT(ROW()-4,"0000"))</f>
        <v/>
      </c>
      <c r="C1454" s="24"/>
      <c r="D1454" s="37" t="str">
        <f aca="false">IF(C1454="","",IFERROR(INDEX(Members!$B$5:$B$304,MATCH(C1454,Members!$A$5:$A$304,0)),"Unknown flat"))</f>
        <v/>
      </c>
      <c r="E1454" s="34"/>
      <c r="F1454" s="24"/>
      <c r="G1454" s="33"/>
      <c r="H1454" s="24"/>
    </row>
    <row r="1455" customFormat="false" ht="15" hidden="false" customHeight="true" outlineLevel="0" collapsed="false">
      <c r="A1455" s="38"/>
      <c r="B1455" s="36" t="str">
        <f aca="false">IF(A1455="","","R-"&amp;TEXT(ROW()-4,"0000"))</f>
        <v/>
      </c>
      <c r="C1455" s="24"/>
      <c r="D1455" s="37" t="str">
        <f aca="false">IF(C1455="","",IFERROR(INDEX(Members!$B$5:$B$304,MATCH(C1455,Members!$A$5:$A$304,0)),"Unknown flat"))</f>
        <v/>
      </c>
      <c r="E1455" s="34"/>
      <c r="F1455" s="24"/>
      <c r="G1455" s="33"/>
      <c r="H1455" s="24"/>
    </row>
    <row r="1456" customFormat="false" ht="15" hidden="false" customHeight="true" outlineLevel="0" collapsed="false">
      <c r="A1456" s="38"/>
      <c r="B1456" s="36" t="str">
        <f aca="false">IF(A1456="","","R-"&amp;TEXT(ROW()-4,"0000"))</f>
        <v/>
      </c>
      <c r="C1456" s="24"/>
      <c r="D1456" s="37" t="str">
        <f aca="false">IF(C1456="","",IFERROR(INDEX(Members!$B$5:$B$304,MATCH(C1456,Members!$A$5:$A$304,0)),"Unknown flat"))</f>
        <v/>
      </c>
      <c r="E1456" s="34"/>
      <c r="F1456" s="24"/>
      <c r="G1456" s="33"/>
      <c r="H1456" s="24"/>
    </row>
    <row r="1457" customFormat="false" ht="15" hidden="false" customHeight="true" outlineLevel="0" collapsed="false">
      <c r="A1457" s="38"/>
      <c r="B1457" s="36" t="str">
        <f aca="false">IF(A1457="","","R-"&amp;TEXT(ROW()-4,"0000"))</f>
        <v/>
      </c>
      <c r="C1457" s="24"/>
      <c r="D1457" s="37" t="str">
        <f aca="false">IF(C1457="","",IFERROR(INDEX(Members!$B$5:$B$304,MATCH(C1457,Members!$A$5:$A$304,0)),"Unknown flat"))</f>
        <v/>
      </c>
      <c r="E1457" s="34"/>
      <c r="F1457" s="24"/>
      <c r="G1457" s="33"/>
      <c r="H1457" s="24"/>
    </row>
    <row r="1458" customFormat="false" ht="15" hidden="false" customHeight="true" outlineLevel="0" collapsed="false">
      <c r="A1458" s="38"/>
      <c r="B1458" s="36" t="str">
        <f aca="false">IF(A1458="","","R-"&amp;TEXT(ROW()-4,"0000"))</f>
        <v/>
      </c>
      <c r="C1458" s="24"/>
      <c r="D1458" s="37" t="str">
        <f aca="false">IF(C1458="","",IFERROR(INDEX(Members!$B$5:$B$304,MATCH(C1458,Members!$A$5:$A$304,0)),"Unknown flat"))</f>
        <v/>
      </c>
      <c r="E1458" s="34"/>
      <c r="F1458" s="24"/>
      <c r="G1458" s="33"/>
      <c r="H1458" s="24"/>
    </row>
    <row r="1459" customFormat="false" ht="15" hidden="false" customHeight="true" outlineLevel="0" collapsed="false">
      <c r="A1459" s="38"/>
      <c r="B1459" s="36" t="str">
        <f aca="false">IF(A1459="","","R-"&amp;TEXT(ROW()-4,"0000"))</f>
        <v/>
      </c>
      <c r="C1459" s="24"/>
      <c r="D1459" s="37" t="str">
        <f aca="false">IF(C1459="","",IFERROR(INDEX(Members!$B$5:$B$304,MATCH(C1459,Members!$A$5:$A$304,0)),"Unknown flat"))</f>
        <v/>
      </c>
      <c r="E1459" s="34"/>
      <c r="F1459" s="24"/>
      <c r="G1459" s="33"/>
      <c r="H1459" s="24"/>
    </row>
    <row r="1460" customFormat="false" ht="15" hidden="false" customHeight="true" outlineLevel="0" collapsed="false">
      <c r="A1460" s="38"/>
      <c r="B1460" s="36" t="str">
        <f aca="false">IF(A1460="","","R-"&amp;TEXT(ROW()-4,"0000"))</f>
        <v/>
      </c>
      <c r="C1460" s="24"/>
      <c r="D1460" s="37" t="str">
        <f aca="false">IF(C1460="","",IFERROR(INDEX(Members!$B$5:$B$304,MATCH(C1460,Members!$A$5:$A$304,0)),"Unknown flat"))</f>
        <v/>
      </c>
      <c r="E1460" s="34"/>
      <c r="F1460" s="24"/>
      <c r="G1460" s="33"/>
      <c r="H1460" s="24"/>
    </row>
    <row r="1461" customFormat="false" ht="15" hidden="false" customHeight="true" outlineLevel="0" collapsed="false">
      <c r="A1461" s="38"/>
      <c r="B1461" s="36" t="str">
        <f aca="false">IF(A1461="","","R-"&amp;TEXT(ROW()-4,"0000"))</f>
        <v/>
      </c>
      <c r="C1461" s="24"/>
      <c r="D1461" s="37" t="str">
        <f aca="false">IF(C1461="","",IFERROR(INDEX(Members!$B$5:$B$304,MATCH(C1461,Members!$A$5:$A$304,0)),"Unknown flat"))</f>
        <v/>
      </c>
      <c r="E1461" s="34"/>
      <c r="F1461" s="24"/>
      <c r="G1461" s="33"/>
      <c r="H1461" s="24"/>
    </row>
    <row r="1462" customFormat="false" ht="15" hidden="false" customHeight="true" outlineLevel="0" collapsed="false">
      <c r="A1462" s="38"/>
      <c r="B1462" s="36" t="str">
        <f aca="false">IF(A1462="","","R-"&amp;TEXT(ROW()-4,"0000"))</f>
        <v/>
      </c>
      <c r="C1462" s="24"/>
      <c r="D1462" s="37" t="str">
        <f aca="false">IF(C1462="","",IFERROR(INDEX(Members!$B$5:$B$304,MATCH(C1462,Members!$A$5:$A$304,0)),"Unknown flat"))</f>
        <v/>
      </c>
      <c r="E1462" s="34"/>
      <c r="F1462" s="24"/>
      <c r="G1462" s="33"/>
      <c r="H1462" s="24"/>
    </row>
    <row r="1463" customFormat="false" ht="15" hidden="false" customHeight="true" outlineLevel="0" collapsed="false">
      <c r="A1463" s="38"/>
      <c r="B1463" s="36" t="str">
        <f aca="false">IF(A1463="","","R-"&amp;TEXT(ROW()-4,"0000"))</f>
        <v/>
      </c>
      <c r="C1463" s="24"/>
      <c r="D1463" s="37" t="str">
        <f aca="false">IF(C1463="","",IFERROR(INDEX(Members!$B$5:$B$304,MATCH(C1463,Members!$A$5:$A$304,0)),"Unknown flat"))</f>
        <v/>
      </c>
      <c r="E1463" s="34"/>
      <c r="F1463" s="24"/>
      <c r="G1463" s="33"/>
      <c r="H1463" s="24"/>
    </row>
    <row r="1464" customFormat="false" ht="15" hidden="false" customHeight="true" outlineLevel="0" collapsed="false">
      <c r="A1464" s="38"/>
      <c r="B1464" s="36" t="str">
        <f aca="false">IF(A1464="","","R-"&amp;TEXT(ROW()-4,"0000"))</f>
        <v/>
      </c>
      <c r="C1464" s="24"/>
      <c r="D1464" s="37" t="str">
        <f aca="false">IF(C1464="","",IFERROR(INDEX(Members!$B$5:$B$304,MATCH(C1464,Members!$A$5:$A$304,0)),"Unknown flat"))</f>
        <v/>
      </c>
      <c r="E1464" s="34"/>
      <c r="F1464" s="24"/>
      <c r="G1464" s="33"/>
      <c r="H1464" s="24"/>
    </row>
    <row r="1465" customFormat="false" ht="15" hidden="false" customHeight="true" outlineLevel="0" collapsed="false">
      <c r="A1465" s="38"/>
      <c r="B1465" s="36" t="str">
        <f aca="false">IF(A1465="","","R-"&amp;TEXT(ROW()-4,"0000"))</f>
        <v/>
      </c>
      <c r="C1465" s="24"/>
      <c r="D1465" s="37" t="str">
        <f aca="false">IF(C1465="","",IFERROR(INDEX(Members!$B$5:$B$304,MATCH(C1465,Members!$A$5:$A$304,0)),"Unknown flat"))</f>
        <v/>
      </c>
      <c r="E1465" s="34"/>
      <c r="F1465" s="24"/>
      <c r="G1465" s="33"/>
      <c r="H1465" s="24"/>
    </row>
    <row r="1466" customFormat="false" ht="15" hidden="false" customHeight="true" outlineLevel="0" collapsed="false">
      <c r="A1466" s="38"/>
      <c r="B1466" s="36" t="str">
        <f aca="false">IF(A1466="","","R-"&amp;TEXT(ROW()-4,"0000"))</f>
        <v/>
      </c>
      <c r="C1466" s="24"/>
      <c r="D1466" s="37" t="str">
        <f aca="false">IF(C1466="","",IFERROR(INDEX(Members!$B$5:$B$304,MATCH(C1466,Members!$A$5:$A$304,0)),"Unknown flat"))</f>
        <v/>
      </c>
      <c r="E1466" s="34"/>
      <c r="F1466" s="24"/>
      <c r="G1466" s="33"/>
      <c r="H1466" s="24"/>
    </row>
    <row r="1467" customFormat="false" ht="15" hidden="false" customHeight="true" outlineLevel="0" collapsed="false">
      <c r="A1467" s="38"/>
      <c r="B1467" s="36" t="str">
        <f aca="false">IF(A1467="","","R-"&amp;TEXT(ROW()-4,"0000"))</f>
        <v/>
      </c>
      <c r="C1467" s="24"/>
      <c r="D1467" s="37" t="str">
        <f aca="false">IF(C1467="","",IFERROR(INDEX(Members!$B$5:$B$304,MATCH(C1467,Members!$A$5:$A$304,0)),"Unknown flat"))</f>
        <v/>
      </c>
      <c r="E1467" s="34"/>
      <c r="F1467" s="24"/>
      <c r="G1467" s="33"/>
      <c r="H1467" s="24"/>
    </row>
    <row r="1468" customFormat="false" ht="15" hidden="false" customHeight="true" outlineLevel="0" collapsed="false">
      <c r="A1468" s="38"/>
      <c r="B1468" s="36" t="str">
        <f aca="false">IF(A1468="","","R-"&amp;TEXT(ROW()-4,"0000"))</f>
        <v/>
      </c>
      <c r="C1468" s="24"/>
      <c r="D1468" s="37" t="str">
        <f aca="false">IF(C1468="","",IFERROR(INDEX(Members!$B$5:$B$304,MATCH(C1468,Members!$A$5:$A$304,0)),"Unknown flat"))</f>
        <v/>
      </c>
      <c r="E1468" s="34"/>
      <c r="F1468" s="24"/>
      <c r="G1468" s="33"/>
      <c r="H1468" s="24"/>
    </row>
    <row r="1469" customFormat="false" ht="15" hidden="false" customHeight="true" outlineLevel="0" collapsed="false">
      <c r="A1469" s="38"/>
      <c r="B1469" s="36" t="str">
        <f aca="false">IF(A1469="","","R-"&amp;TEXT(ROW()-4,"0000"))</f>
        <v/>
      </c>
      <c r="C1469" s="24"/>
      <c r="D1469" s="37" t="str">
        <f aca="false">IF(C1469="","",IFERROR(INDEX(Members!$B$5:$B$304,MATCH(C1469,Members!$A$5:$A$304,0)),"Unknown flat"))</f>
        <v/>
      </c>
      <c r="E1469" s="34"/>
      <c r="F1469" s="24"/>
      <c r="G1469" s="33"/>
      <c r="H1469" s="24"/>
    </row>
    <row r="1470" customFormat="false" ht="15" hidden="false" customHeight="true" outlineLevel="0" collapsed="false">
      <c r="A1470" s="38"/>
      <c r="B1470" s="36" t="str">
        <f aca="false">IF(A1470="","","R-"&amp;TEXT(ROW()-4,"0000"))</f>
        <v/>
      </c>
      <c r="C1470" s="24"/>
      <c r="D1470" s="37" t="str">
        <f aca="false">IF(C1470="","",IFERROR(INDEX(Members!$B$5:$B$304,MATCH(C1470,Members!$A$5:$A$304,0)),"Unknown flat"))</f>
        <v/>
      </c>
      <c r="E1470" s="34"/>
      <c r="F1470" s="24"/>
      <c r="G1470" s="33"/>
      <c r="H1470" s="24"/>
    </row>
    <row r="1471" customFormat="false" ht="15" hidden="false" customHeight="true" outlineLevel="0" collapsed="false">
      <c r="A1471" s="38"/>
      <c r="B1471" s="36" t="str">
        <f aca="false">IF(A1471="","","R-"&amp;TEXT(ROW()-4,"0000"))</f>
        <v/>
      </c>
      <c r="C1471" s="24"/>
      <c r="D1471" s="37" t="str">
        <f aca="false">IF(C1471="","",IFERROR(INDEX(Members!$B$5:$B$304,MATCH(C1471,Members!$A$5:$A$304,0)),"Unknown flat"))</f>
        <v/>
      </c>
      <c r="E1471" s="34"/>
      <c r="F1471" s="24"/>
      <c r="G1471" s="33"/>
      <c r="H1471" s="24"/>
    </row>
    <row r="1472" customFormat="false" ht="15" hidden="false" customHeight="true" outlineLevel="0" collapsed="false">
      <c r="A1472" s="38"/>
      <c r="B1472" s="36" t="str">
        <f aca="false">IF(A1472="","","R-"&amp;TEXT(ROW()-4,"0000"))</f>
        <v/>
      </c>
      <c r="C1472" s="24"/>
      <c r="D1472" s="37" t="str">
        <f aca="false">IF(C1472="","",IFERROR(INDEX(Members!$B$5:$B$304,MATCH(C1472,Members!$A$5:$A$304,0)),"Unknown flat"))</f>
        <v/>
      </c>
      <c r="E1472" s="34"/>
      <c r="F1472" s="24"/>
      <c r="G1472" s="33"/>
      <c r="H1472" s="24"/>
    </row>
    <row r="1473" customFormat="false" ht="15" hidden="false" customHeight="true" outlineLevel="0" collapsed="false">
      <c r="A1473" s="38"/>
      <c r="B1473" s="36" t="str">
        <f aca="false">IF(A1473="","","R-"&amp;TEXT(ROW()-4,"0000"))</f>
        <v/>
      </c>
      <c r="C1473" s="24"/>
      <c r="D1473" s="37" t="str">
        <f aca="false">IF(C1473="","",IFERROR(INDEX(Members!$B$5:$B$304,MATCH(C1473,Members!$A$5:$A$304,0)),"Unknown flat"))</f>
        <v/>
      </c>
      <c r="E1473" s="34"/>
      <c r="F1473" s="24"/>
      <c r="G1473" s="33"/>
      <c r="H1473" s="24"/>
    </row>
    <row r="1474" customFormat="false" ht="15" hidden="false" customHeight="true" outlineLevel="0" collapsed="false">
      <c r="A1474" s="38"/>
      <c r="B1474" s="36" t="str">
        <f aca="false">IF(A1474="","","R-"&amp;TEXT(ROW()-4,"0000"))</f>
        <v/>
      </c>
      <c r="C1474" s="24"/>
      <c r="D1474" s="37" t="str">
        <f aca="false">IF(C1474="","",IFERROR(INDEX(Members!$B$5:$B$304,MATCH(C1474,Members!$A$5:$A$304,0)),"Unknown flat"))</f>
        <v/>
      </c>
      <c r="E1474" s="34"/>
      <c r="F1474" s="24"/>
      <c r="G1474" s="33"/>
      <c r="H1474" s="24"/>
    </row>
    <row r="1475" customFormat="false" ht="15" hidden="false" customHeight="true" outlineLevel="0" collapsed="false">
      <c r="A1475" s="38"/>
      <c r="B1475" s="36" t="str">
        <f aca="false">IF(A1475="","","R-"&amp;TEXT(ROW()-4,"0000"))</f>
        <v/>
      </c>
      <c r="C1475" s="24"/>
      <c r="D1475" s="37" t="str">
        <f aca="false">IF(C1475="","",IFERROR(INDEX(Members!$B$5:$B$304,MATCH(C1475,Members!$A$5:$A$304,0)),"Unknown flat"))</f>
        <v/>
      </c>
      <c r="E1475" s="34"/>
      <c r="F1475" s="24"/>
      <c r="G1475" s="33"/>
      <c r="H1475" s="24"/>
    </row>
    <row r="1476" customFormat="false" ht="15" hidden="false" customHeight="true" outlineLevel="0" collapsed="false">
      <c r="A1476" s="38"/>
      <c r="B1476" s="36" t="str">
        <f aca="false">IF(A1476="","","R-"&amp;TEXT(ROW()-4,"0000"))</f>
        <v/>
      </c>
      <c r="C1476" s="24"/>
      <c r="D1476" s="37" t="str">
        <f aca="false">IF(C1476="","",IFERROR(INDEX(Members!$B$5:$B$304,MATCH(C1476,Members!$A$5:$A$304,0)),"Unknown flat"))</f>
        <v/>
      </c>
      <c r="E1476" s="34"/>
      <c r="F1476" s="24"/>
      <c r="G1476" s="33"/>
      <c r="H1476" s="24"/>
    </row>
    <row r="1477" customFormat="false" ht="15" hidden="false" customHeight="true" outlineLevel="0" collapsed="false">
      <c r="A1477" s="38"/>
      <c r="B1477" s="36" t="str">
        <f aca="false">IF(A1477="","","R-"&amp;TEXT(ROW()-4,"0000"))</f>
        <v/>
      </c>
      <c r="C1477" s="24"/>
      <c r="D1477" s="37" t="str">
        <f aca="false">IF(C1477="","",IFERROR(INDEX(Members!$B$5:$B$304,MATCH(C1477,Members!$A$5:$A$304,0)),"Unknown flat"))</f>
        <v/>
      </c>
      <c r="E1477" s="34"/>
      <c r="F1477" s="24"/>
      <c r="G1477" s="33"/>
      <c r="H1477" s="24"/>
    </row>
    <row r="1478" customFormat="false" ht="15" hidden="false" customHeight="true" outlineLevel="0" collapsed="false">
      <c r="A1478" s="38"/>
      <c r="B1478" s="36" t="str">
        <f aca="false">IF(A1478="","","R-"&amp;TEXT(ROW()-4,"0000"))</f>
        <v/>
      </c>
      <c r="C1478" s="24"/>
      <c r="D1478" s="37" t="str">
        <f aca="false">IF(C1478="","",IFERROR(INDEX(Members!$B$5:$B$304,MATCH(C1478,Members!$A$5:$A$304,0)),"Unknown flat"))</f>
        <v/>
      </c>
      <c r="E1478" s="34"/>
      <c r="F1478" s="24"/>
      <c r="G1478" s="33"/>
      <c r="H1478" s="24"/>
    </row>
    <row r="1479" customFormat="false" ht="15" hidden="false" customHeight="true" outlineLevel="0" collapsed="false">
      <c r="A1479" s="38"/>
      <c r="B1479" s="36" t="str">
        <f aca="false">IF(A1479="","","R-"&amp;TEXT(ROW()-4,"0000"))</f>
        <v/>
      </c>
      <c r="C1479" s="24"/>
      <c r="D1479" s="37" t="str">
        <f aca="false">IF(C1479="","",IFERROR(INDEX(Members!$B$5:$B$304,MATCH(C1479,Members!$A$5:$A$304,0)),"Unknown flat"))</f>
        <v/>
      </c>
      <c r="E1479" s="34"/>
      <c r="F1479" s="24"/>
      <c r="G1479" s="33"/>
      <c r="H1479" s="24"/>
    </row>
    <row r="1480" customFormat="false" ht="15" hidden="false" customHeight="true" outlineLevel="0" collapsed="false">
      <c r="A1480" s="38"/>
      <c r="B1480" s="36" t="str">
        <f aca="false">IF(A1480="","","R-"&amp;TEXT(ROW()-4,"0000"))</f>
        <v/>
      </c>
      <c r="C1480" s="24"/>
      <c r="D1480" s="37" t="str">
        <f aca="false">IF(C1480="","",IFERROR(INDEX(Members!$B$5:$B$304,MATCH(C1480,Members!$A$5:$A$304,0)),"Unknown flat"))</f>
        <v/>
      </c>
      <c r="E1480" s="34"/>
      <c r="F1480" s="24"/>
      <c r="G1480" s="33"/>
      <c r="H1480" s="24"/>
    </row>
    <row r="1481" customFormat="false" ht="15" hidden="false" customHeight="true" outlineLevel="0" collapsed="false">
      <c r="A1481" s="38"/>
      <c r="B1481" s="36" t="str">
        <f aca="false">IF(A1481="","","R-"&amp;TEXT(ROW()-4,"0000"))</f>
        <v/>
      </c>
      <c r="C1481" s="24"/>
      <c r="D1481" s="37" t="str">
        <f aca="false">IF(C1481="","",IFERROR(INDEX(Members!$B$5:$B$304,MATCH(C1481,Members!$A$5:$A$304,0)),"Unknown flat"))</f>
        <v/>
      </c>
      <c r="E1481" s="34"/>
      <c r="F1481" s="24"/>
      <c r="G1481" s="33"/>
      <c r="H1481" s="24"/>
    </row>
    <row r="1482" customFormat="false" ht="15" hidden="false" customHeight="true" outlineLevel="0" collapsed="false">
      <c r="A1482" s="38"/>
      <c r="B1482" s="36" t="str">
        <f aca="false">IF(A1482="","","R-"&amp;TEXT(ROW()-4,"0000"))</f>
        <v/>
      </c>
      <c r="C1482" s="24"/>
      <c r="D1482" s="37" t="str">
        <f aca="false">IF(C1482="","",IFERROR(INDEX(Members!$B$5:$B$304,MATCH(C1482,Members!$A$5:$A$304,0)),"Unknown flat"))</f>
        <v/>
      </c>
      <c r="E1482" s="34"/>
      <c r="F1482" s="24"/>
      <c r="G1482" s="33"/>
      <c r="H1482" s="24"/>
    </row>
    <row r="1483" customFormat="false" ht="15" hidden="false" customHeight="true" outlineLevel="0" collapsed="false">
      <c r="A1483" s="38"/>
      <c r="B1483" s="36" t="str">
        <f aca="false">IF(A1483="","","R-"&amp;TEXT(ROW()-4,"0000"))</f>
        <v/>
      </c>
      <c r="C1483" s="24"/>
      <c r="D1483" s="37" t="str">
        <f aca="false">IF(C1483="","",IFERROR(INDEX(Members!$B$5:$B$304,MATCH(C1483,Members!$A$5:$A$304,0)),"Unknown flat"))</f>
        <v/>
      </c>
      <c r="E1483" s="34"/>
      <c r="F1483" s="24"/>
      <c r="G1483" s="33"/>
      <c r="H1483" s="24"/>
    </row>
    <row r="1484" customFormat="false" ht="15" hidden="false" customHeight="true" outlineLevel="0" collapsed="false">
      <c r="A1484" s="38"/>
      <c r="B1484" s="36" t="str">
        <f aca="false">IF(A1484="","","R-"&amp;TEXT(ROW()-4,"0000"))</f>
        <v/>
      </c>
      <c r="C1484" s="24"/>
      <c r="D1484" s="37" t="str">
        <f aca="false">IF(C1484="","",IFERROR(INDEX(Members!$B$5:$B$304,MATCH(C1484,Members!$A$5:$A$304,0)),"Unknown flat"))</f>
        <v/>
      </c>
      <c r="E1484" s="34"/>
      <c r="F1484" s="24"/>
      <c r="G1484" s="33"/>
      <c r="H1484" s="24"/>
    </row>
    <row r="1485" customFormat="false" ht="15" hidden="false" customHeight="true" outlineLevel="0" collapsed="false">
      <c r="A1485" s="38"/>
      <c r="B1485" s="36" t="str">
        <f aca="false">IF(A1485="","","R-"&amp;TEXT(ROW()-4,"0000"))</f>
        <v/>
      </c>
      <c r="C1485" s="24"/>
      <c r="D1485" s="37" t="str">
        <f aca="false">IF(C1485="","",IFERROR(INDEX(Members!$B$5:$B$304,MATCH(C1485,Members!$A$5:$A$304,0)),"Unknown flat"))</f>
        <v/>
      </c>
      <c r="E1485" s="34"/>
      <c r="F1485" s="24"/>
      <c r="G1485" s="33"/>
      <c r="H1485" s="24"/>
    </row>
    <row r="1486" customFormat="false" ht="15" hidden="false" customHeight="true" outlineLevel="0" collapsed="false">
      <c r="A1486" s="38"/>
      <c r="B1486" s="36" t="str">
        <f aca="false">IF(A1486="","","R-"&amp;TEXT(ROW()-4,"0000"))</f>
        <v/>
      </c>
      <c r="C1486" s="24"/>
      <c r="D1486" s="37" t="str">
        <f aca="false">IF(C1486="","",IFERROR(INDEX(Members!$B$5:$B$304,MATCH(C1486,Members!$A$5:$A$304,0)),"Unknown flat"))</f>
        <v/>
      </c>
      <c r="E1486" s="34"/>
      <c r="F1486" s="24"/>
      <c r="G1486" s="33"/>
      <c r="H1486" s="24"/>
    </row>
    <row r="1487" customFormat="false" ht="15" hidden="false" customHeight="true" outlineLevel="0" collapsed="false">
      <c r="A1487" s="38"/>
      <c r="B1487" s="36" t="str">
        <f aca="false">IF(A1487="","","R-"&amp;TEXT(ROW()-4,"0000"))</f>
        <v/>
      </c>
      <c r="C1487" s="24"/>
      <c r="D1487" s="37" t="str">
        <f aca="false">IF(C1487="","",IFERROR(INDEX(Members!$B$5:$B$304,MATCH(C1487,Members!$A$5:$A$304,0)),"Unknown flat"))</f>
        <v/>
      </c>
      <c r="E1487" s="34"/>
      <c r="F1487" s="24"/>
      <c r="G1487" s="33"/>
      <c r="H1487" s="24"/>
    </row>
    <row r="1488" customFormat="false" ht="15" hidden="false" customHeight="true" outlineLevel="0" collapsed="false">
      <c r="A1488" s="38"/>
      <c r="B1488" s="36" t="str">
        <f aca="false">IF(A1488="","","R-"&amp;TEXT(ROW()-4,"0000"))</f>
        <v/>
      </c>
      <c r="C1488" s="24"/>
      <c r="D1488" s="37" t="str">
        <f aca="false">IF(C1488="","",IFERROR(INDEX(Members!$B$5:$B$304,MATCH(C1488,Members!$A$5:$A$304,0)),"Unknown flat"))</f>
        <v/>
      </c>
      <c r="E1488" s="34"/>
      <c r="F1488" s="24"/>
      <c r="G1488" s="33"/>
      <c r="H1488" s="24"/>
    </row>
    <row r="1489" customFormat="false" ht="15" hidden="false" customHeight="true" outlineLevel="0" collapsed="false">
      <c r="A1489" s="38"/>
      <c r="B1489" s="36" t="str">
        <f aca="false">IF(A1489="","","R-"&amp;TEXT(ROW()-4,"0000"))</f>
        <v/>
      </c>
      <c r="C1489" s="24"/>
      <c r="D1489" s="37" t="str">
        <f aca="false">IF(C1489="","",IFERROR(INDEX(Members!$B$5:$B$304,MATCH(C1489,Members!$A$5:$A$304,0)),"Unknown flat"))</f>
        <v/>
      </c>
      <c r="E1489" s="34"/>
      <c r="F1489" s="24"/>
      <c r="G1489" s="33"/>
      <c r="H1489" s="24"/>
    </row>
    <row r="1490" customFormat="false" ht="15" hidden="false" customHeight="true" outlineLevel="0" collapsed="false">
      <c r="A1490" s="38"/>
      <c r="B1490" s="36" t="str">
        <f aca="false">IF(A1490="","","R-"&amp;TEXT(ROW()-4,"0000"))</f>
        <v/>
      </c>
      <c r="C1490" s="24"/>
      <c r="D1490" s="37" t="str">
        <f aca="false">IF(C1490="","",IFERROR(INDEX(Members!$B$5:$B$304,MATCH(C1490,Members!$A$5:$A$304,0)),"Unknown flat"))</f>
        <v/>
      </c>
      <c r="E1490" s="34"/>
      <c r="F1490" s="24"/>
      <c r="G1490" s="33"/>
      <c r="H1490" s="24"/>
    </row>
    <row r="1491" customFormat="false" ht="15" hidden="false" customHeight="true" outlineLevel="0" collapsed="false">
      <c r="A1491" s="38"/>
      <c r="B1491" s="36" t="str">
        <f aca="false">IF(A1491="","","R-"&amp;TEXT(ROW()-4,"0000"))</f>
        <v/>
      </c>
      <c r="C1491" s="24"/>
      <c r="D1491" s="37" t="str">
        <f aca="false">IF(C1491="","",IFERROR(INDEX(Members!$B$5:$B$304,MATCH(C1491,Members!$A$5:$A$304,0)),"Unknown flat"))</f>
        <v/>
      </c>
      <c r="E1491" s="34"/>
      <c r="F1491" s="24"/>
      <c r="G1491" s="33"/>
      <c r="H1491" s="24"/>
    </row>
    <row r="1492" customFormat="false" ht="15" hidden="false" customHeight="true" outlineLevel="0" collapsed="false">
      <c r="A1492" s="38"/>
      <c r="B1492" s="36" t="str">
        <f aca="false">IF(A1492="","","R-"&amp;TEXT(ROW()-4,"0000"))</f>
        <v/>
      </c>
      <c r="C1492" s="24"/>
      <c r="D1492" s="37" t="str">
        <f aca="false">IF(C1492="","",IFERROR(INDEX(Members!$B$5:$B$304,MATCH(C1492,Members!$A$5:$A$304,0)),"Unknown flat"))</f>
        <v/>
      </c>
      <c r="E1492" s="34"/>
      <c r="F1492" s="24"/>
      <c r="G1492" s="33"/>
      <c r="H1492" s="24"/>
    </row>
    <row r="1493" customFormat="false" ht="15" hidden="false" customHeight="true" outlineLevel="0" collapsed="false">
      <c r="A1493" s="38"/>
      <c r="B1493" s="36" t="str">
        <f aca="false">IF(A1493="","","R-"&amp;TEXT(ROW()-4,"0000"))</f>
        <v/>
      </c>
      <c r="C1493" s="24"/>
      <c r="D1493" s="37" t="str">
        <f aca="false">IF(C1493="","",IFERROR(INDEX(Members!$B$5:$B$304,MATCH(C1493,Members!$A$5:$A$304,0)),"Unknown flat"))</f>
        <v/>
      </c>
      <c r="E1493" s="34"/>
      <c r="F1493" s="24"/>
      <c r="G1493" s="33"/>
      <c r="H1493" s="24"/>
    </row>
    <row r="1494" customFormat="false" ht="15" hidden="false" customHeight="true" outlineLevel="0" collapsed="false">
      <c r="A1494" s="38"/>
      <c r="B1494" s="36" t="str">
        <f aca="false">IF(A1494="","","R-"&amp;TEXT(ROW()-4,"0000"))</f>
        <v/>
      </c>
      <c r="C1494" s="24"/>
      <c r="D1494" s="37" t="str">
        <f aca="false">IF(C1494="","",IFERROR(INDEX(Members!$B$5:$B$304,MATCH(C1494,Members!$A$5:$A$304,0)),"Unknown flat"))</f>
        <v/>
      </c>
      <c r="E1494" s="34"/>
      <c r="F1494" s="24"/>
      <c r="G1494" s="33"/>
      <c r="H1494" s="24"/>
    </row>
    <row r="1495" customFormat="false" ht="15" hidden="false" customHeight="true" outlineLevel="0" collapsed="false">
      <c r="A1495" s="38"/>
      <c r="B1495" s="36" t="str">
        <f aca="false">IF(A1495="","","R-"&amp;TEXT(ROW()-4,"0000"))</f>
        <v/>
      </c>
      <c r="C1495" s="24"/>
      <c r="D1495" s="37" t="str">
        <f aca="false">IF(C1495="","",IFERROR(INDEX(Members!$B$5:$B$304,MATCH(C1495,Members!$A$5:$A$304,0)),"Unknown flat"))</f>
        <v/>
      </c>
      <c r="E1495" s="34"/>
      <c r="F1495" s="24"/>
      <c r="G1495" s="33"/>
      <c r="H1495" s="24"/>
    </row>
    <row r="1496" customFormat="false" ht="15" hidden="false" customHeight="true" outlineLevel="0" collapsed="false">
      <c r="A1496" s="38"/>
      <c r="B1496" s="36" t="str">
        <f aca="false">IF(A1496="","","R-"&amp;TEXT(ROW()-4,"0000"))</f>
        <v/>
      </c>
      <c r="C1496" s="24"/>
      <c r="D1496" s="37" t="str">
        <f aca="false">IF(C1496="","",IFERROR(INDEX(Members!$B$5:$B$304,MATCH(C1496,Members!$A$5:$A$304,0)),"Unknown flat"))</f>
        <v/>
      </c>
      <c r="E1496" s="34"/>
      <c r="F1496" s="24"/>
      <c r="G1496" s="33"/>
      <c r="H1496" s="24"/>
    </row>
    <row r="1497" customFormat="false" ht="15" hidden="false" customHeight="true" outlineLevel="0" collapsed="false">
      <c r="A1497" s="38"/>
      <c r="B1497" s="36" t="str">
        <f aca="false">IF(A1497="","","R-"&amp;TEXT(ROW()-4,"0000"))</f>
        <v/>
      </c>
      <c r="C1497" s="24"/>
      <c r="D1497" s="37" t="str">
        <f aca="false">IF(C1497="","",IFERROR(INDEX(Members!$B$5:$B$304,MATCH(C1497,Members!$A$5:$A$304,0)),"Unknown flat"))</f>
        <v/>
      </c>
      <c r="E1497" s="34"/>
      <c r="F1497" s="24"/>
      <c r="G1497" s="33"/>
      <c r="H1497" s="24"/>
    </row>
    <row r="1498" customFormat="false" ht="15" hidden="false" customHeight="true" outlineLevel="0" collapsed="false">
      <c r="A1498" s="38"/>
      <c r="B1498" s="36" t="str">
        <f aca="false">IF(A1498="","","R-"&amp;TEXT(ROW()-4,"0000"))</f>
        <v/>
      </c>
      <c r="C1498" s="24"/>
      <c r="D1498" s="37" t="str">
        <f aca="false">IF(C1498="","",IFERROR(INDEX(Members!$B$5:$B$304,MATCH(C1498,Members!$A$5:$A$304,0)),"Unknown flat"))</f>
        <v/>
      </c>
      <c r="E1498" s="34"/>
      <c r="F1498" s="24"/>
      <c r="G1498" s="33"/>
      <c r="H1498" s="24"/>
    </row>
    <row r="1499" customFormat="false" ht="15" hidden="false" customHeight="true" outlineLevel="0" collapsed="false">
      <c r="A1499" s="38"/>
      <c r="B1499" s="36" t="str">
        <f aca="false">IF(A1499="","","R-"&amp;TEXT(ROW()-4,"0000"))</f>
        <v/>
      </c>
      <c r="C1499" s="24"/>
      <c r="D1499" s="37" t="str">
        <f aca="false">IF(C1499="","",IFERROR(INDEX(Members!$B$5:$B$304,MATCH(C1499,Members!$A$5:$A$304,0)),"Unknown flat"))</f>
        <v/>
      </c>
      <c r="E1499" s="34"/>
      <c r="F1499" s="24"/>
      <c r="G1499" s="33"/>
      <c r="H1499" s="24"/>
    </row>
    <row r="1500" customFormat="false" ht="15" hidden="false" customHeight="true" outlineLevel="0" collapsed="false">
      <c r="A1500" s="38"/>
      <c r="B1500" s="36" t="str">
        <f aca="false">IF(A1500="","","R-"&amp;TEXT(ROW()-4,"0000"))</f>
        <v/>
      </c>
      <c r="C1500" s="24"/>
      <c r="D1500" s="37" t="str">
        <f aca="false">IF(C1500="","",IFERROR(INDEX(Members!$B$5:$B$304,MATCH(C1500,Members!$A$5:$A$304,0)),"Unknown flat"))</f>
        <v/>
      </c>
      <c r="E1500" s="34"/>
      <c r="F1500" s="24"/>
      <c r="G1500" s="33"/>
      <c r="H1500" s="24"/>
    </row>
    <row r="1501" customFormat="false" ht="15" hidden="false" customHeight="true" outlineLevel="0" collapsed="false">
      <c r="A1501" s="38"/>
      <c r="B1501" s="36" t="str">
        <f aca="false">IF(A1501="","","R-"&amp;TEXT(ROW()-4,"0000"))</f>
        <v/>
      </c>
      <c r="C1501" s="24"/>
      <c r="D1501" s="37" t="str">
        <f aca="false">IF(C1501="","",IFERROR(INDEX(Members!$B$5:$B$304,MATCH(C1501,Members!$A$5:$A$304,0)),"Unknown flat"))</f>
        <v/>
      </c>
      <c r="E1501" s="34"/>
      <c r="F1501" s="24"/>
      <c r="G1501" s="33"/>
      <c r="H1501" s="24"/>
    </row>
    <row r="1502" customFormat="false" ht="15" hidden="false" customHeight="true" outlineLevel="0" collapsed="false">
      <c r="A1502" s="38"/>
      <c r="B1502" s="36" t="str">
        <f aca="false">IF(A1502="","","R-"&amp;TEXT(ROW()-4,"0000"))</f>
        <v/>
      </c>
      <c r="C1502" s="24"/>
      <c r="D1502" s="37" t="str">
        <f aca="false">IF(C1502="","",IFERROR(INDEX(Members!$B$5:$B$304,MATCH(C1502,Members!$A$5:$A$304,0)),"Unknown flat"))</f>
        <v/>
      </c>
      <c r="E1502" s="34"/>
      <c r="F1502" s="24"/>
      <c r="G1502" s="33"/>
      <c r="H1502" s="24"/>
    </row>
    <row r="1503" customFormat="false" ht="15" hidden="false" customHeight="true" outlineLevel="0" collapsed="false">
      <c r="A1503" s="38"/>
      <c r="B1503" s="36" t="str">
        <f aca="false">IF(A1503="","","R-"&amp;TEXT(ROW()-4,"0000"))</f>
        <v/>
      </c>
      <c r="C1503" s="24"/>
      <c r="D1503" s="37" t="str">
        <f aca="false">IF(C1503="","",IFERROR(INDEX(Members!$B$5:$B$304,MATCH(C1503,Members!$A$5:$A$304,0)),"Unknown flat"))</f>
        <v/>
      </c>
      <c r="E1503" s="34"/>
      <c r="F1503" s="24"/>
      <c r="G1503" s="33"/>
      <c r="H1503" s="24"/>
    </row>
    <row r="1504" customFormat="false" ht="15" hidden="false" customHeight="true" outlineLevel="0" collapsed="false">
      <c r="A1504" s="38"/>
      <c r="B1504" s="36" t="str">
        <f aca="false">IF(A1504="","","R-"&amp;TEXT(ROW()-4,"0000"))</f>
        <v/>
      </c>
      <c r="C1504" s="24"/>
      <c r="D1504" s="37" t="str">
        <f aca="false">IF(C1504="","",IFERROR(INDEX(Members!$B$5:$B$304,MATCH(C1504,Members!$A$5:$A$304,0)),"Unknown flat"))</f>
        <v/>
      </c>
      <c r="E1504" s="34"/>
      <c r="F1504" s="24"/>
      <c r="G1504" s="33"/>
      <c r="H1504" s="24"/>
    </row>
    <row r="1505" customFormat="false" ht="15" hidden="false" customHeight="true" outlineLevel="0" collapsed="false">
      <c r="A1505" s="38"/>
      <c r="B1505" s="36" t="str">
        <f aca="false">IF(A1505="","","R-"&amp;TEXT(ROW()-4,"0000"))</f>
        <v/>
      </c>
      <c r="C1505" s="24"/>
      <c r="D1505" s="37" t="str">
        <f aca="false">IF(C1505="","",IFERROR(INDEX(Members!$B$5:$B$304,MATCH(C1505,Members!$A$5:$A$304,0)),"Unknown flat"))</f>
        <v/>
      </c>
      <c r="E1505" s="34"/>
      <c r="F1505" s="24"/>
      <c r="G1505" s="33"/>
      <c r="H1505" s="24"/>
    </row>
    <row r="1506" customFormat="false" ht="15" hidden="false" customHeight="true" outlineLevel="0" collapsed="false">
      <c r="A1506" s="38"/>
      <c r="B1506" s="36" t="str">
        <f aca="false">IF(A1506="","","R-"&amp;TEXT(ROW()-4,"0000"))</f>
        <v/>
      </c>
      <c r="C1506" s="24"/>
      <c r="D1506" s="37" t="str">
        <f aca="false">IF(C1506="","",IFERROR(INDEX(Members!$B$5:$B$304,MATCH(C1506,Members!$A$5:$A$304,0)),"Unknown flat"))</f>
        <v/>
      </c>
      <c r="E1506" s="34"/>
      <c r="F1506" s="24"/>
      <c r="G1506" s="33"/>
      <c r="H1506" s="24"/>
    </row>
    <row r="1507" customFormat="false" ht="15" hidden="false" customHeight="true" outlineLevel="0" collapsed="false">
      <c r="A1507" s="38"/>
      <c r="B1507" s="36" t="str">
        <f aca="false">IF(A1507="","","R-"&amp;TEXT(ROW()-4,"0000"))</f>
        <v/>
      </c>
      <c r="C1507" s="24"/>
      <c r="D1507" s="37" t="str">
        <f aca="false">IF(C1507="","",IFERROR(INDEX(Members!$B$5:$B$304,MATCH(C1507,Members!$A$5:$A$304,0)),"Unknown flat"))</f>
        <v/>
      </c>
      <c r="E1507" s="34"/>
      <c r="F1507" s="24"/>
      <c r="G1507" s="33"/>
      <c r="H1507" s="24"/>
    </row>
    <row r="1508" customFormat="false" ht="15" hidden="false" customHeight="true" outlineLevel="0" collapsed="false">
      <c r="A1508" s="38"/>
      <c r="B1508" s="36" t="str">
        <f aca="false">IF(A1508="","","R-"&amp;TEXT(ROW()-4,"0000"))</f>
        <v/>
      </c>
      <c r="C1508" s="24"/>
      <c r="D1508" s="37" t="str">
        <f aca="false">IF(C1508="","",IFERROR(INDEX(Members!$B$5:$B$304,MATCH(C1508,Members!$A$5:$A$304,0)),"Unknown flat"))</f>
        <v/>
      </c>
      <c r="E1508" s="34"/>
      <c r="F1508" s="24"/>
      <c r="G1508" s="33"/>
      <c r="H1508" s="24"/>
    </row>
    <row r="1509" customFormat="false" ht="15" hidden="false" customHeight="true" outlineLevel="0" collapsed="false">
      <c r="A1509" s="38"/>
      <c r="B1509" s="36" t="str">
        <f aca="false">IF(A1509="","","R-"&amp;TEXT(ROW()-4,"0000"))</f>
        <v/>
      </c>
      <c r="C1509" s="24"/>
      <c r="D1509" s="37" t="str">
        <f aca="false">IF(C1509="","",IFERROR(INDEX(Members!$B$5:$B$304,MATCH(C1509,Members!$A$5:$A$304,0)),"Unknown flat"))</f>
        <v/>
      </c>
      <c r="E1509" s="34"/>
      <c r="F1509" s="24"/>
      <c r="G1509" s="33"/>
      <c r="H1509" s="24"/>
    </row>
    <row r="1510" customFormat="false" ht="15" hidden="false" customHeight="true" outlineLevel="0" collapsed="false">
      <c r="A1510" s="38"/>
      <c r="B1510" s="36" t="str">
        <f aca="false">IF(A1510="","","R-"&amp;TEXT(ROW()-4,"0000"))</f>
        <v/>
      </c>
      <c r="C1510" s="24"/>
      <c r="D1510" s="37" t="str">
        <f aca="false">IF(C1510="","",IFERROR(INDEX(Members!$B$5:$B$304,MATCH(C1510,Members!$A$5:$A$304,0)),"Unknown flat"))</f>
        <v/>
      </c>
      <c r="E1510" s="34"/>
      <c r="F1510" s="24"/>
      <c r="G1510" s="33"/>
      <c r="H1510" s="24"/>
    </row>
    <row r="1511" customFormat="false" ht="15" hidden="false" customHeight="true" outlineLevel="0" collapsed="false">
      <c r="A1511" s="38"/>
      <c r="B1511" s="36" t="str">
        <f aca="false">IF(A1511="","","R-"&amp;TEXT(ROW()-4,"0000"))</f>
        <v/>
      </c>
      <c r="C1511" s="24"/>
      <c r="D1511" s="37" t="str">
        <f aca="false">IF(C1511="","",IFERROR(INDEX(Members!$B$5:$B$304,MATCH(C1511,Members!$A$5:$A$304,0)),"Unknown flat"))</f>
        <v/>
      </c>
      <c r="E1511" s="34"/>
      <c r="F1511" s="24"/>
      <c r="G1511" s="33"/>
      <c r="H1511" s="24"/>
    </row>
    <row r="1512" customFormat="false" ht="15" hidden="false" customHeight="true" outlineLevel="0" collapsed="false">
      <c r="A1512" s="38"/>
      <c r="B1512" s="36" t="str">
        <f aca="false">IF(A1512="","","R-"&amp;TEXT(ROW()-4,"0000"))</f>
        <v/>
      </c>
      <c r="C1512" s="24"/>
      <c r="D1512" s="37" t="str">
        <f aca="false">IF(C1512="","",IFERROR(INDEX(Members!$B$5:$B$304,MATCH(C1512,Members!$A$5:$A$304,0)),"Unknown flat"))</f>
        <v/>
      </c>
      <c r="E1512" s="34"/>
      <c r="F1512" s="24"/>
      <c r="G1512" s="33"/>
      <c r="H1512" s="24"/>
    </row>
    <row r="1513" customFormat="false" ht="15" hidden="false" customHeight="true" outlineLevel="0" collapsed="false">
      <c r="A1513" s="38"/>
      <c r="B1513" s="36" t="str">
        <f aca="false">IF(A1513="","","R-"&amp;TEXT(ROW()-4,"0000"))</f>
        <v/>
      </c>
      <c r="C1513" s="24"/>
      <c r="D1513" s="37" t="str">
        <f aca="false">IF(C1513="","",IFERROR(INDEX(Members!$B$5:$B$304,MATCH(C1513,Members!$A$5:$A$304,0)),"Unknown flat"))</f>
        <v/>
      </c>
      <c r="E1513" s="34"/>
      <c r="F1513" s="24"/>
      <c r="G1513" s="33"/>
      <c r="H1513" s="24"/>
    </row>
    <row r="1514" customFormat="false" ht="15" hidden="false" customHeight="true" outlineLevel="0" collapsed="false">
      <c r="A1514" s="38"/>
      <c r="B1514" s="36" t="str">
        <f aca="false">IF(A1514="","","R-"&amp;TEXT(ROW()-4,"0000"))</f>
        <v/>
      </c>
      <c r="C1514" s="24"/>
      <c r="D1514" s="37" t="str">
        <f aca="false">IF(C1514="","",IFERROR(INDEX(Members!$B$5:$B$304,MATCH(C1514,Members!$A$5:$A$304,0)),"Unknown flat"))</f>
        <v/>
      </c>
      <c r="E1514" s="34"/>
      <c r="F1514" s="24"/>
      <c r="G1514" s="33"/>
      <c r="H1514" s="24"/>
    </row>
    <row r="1515" customFormat="false" ht="15" hidden="false" customHeight="true" outlineLevel="0" collapsed="false">
      <c r="A1515" s="38"/>
      <c r="B1515" s="36" t="str">
        <f aca="false">IF(A1515="","","R-"&amp;TEXT(ROW()-4,"0000"))</f>
        <v/>
      </c>
      <c r="C1515" s="24"/>
      <c r="D1515" s="37" t="str">
        <f aca="false">IF(C1515="","",IFERROR(INDEX(Members!$B$5:$B$304,MATCH(C1515,Members!$A$5:$A$304,0)),"Unknown flat"))</f>
        <v/>
      </c>
      <c r="E1515" s="34"/>
      <c r="F1515" s="24"/>
      <c r="G1515" s="33"/>
      <c r="H1515" s="24"/>
    </row>
    <row r="1516" customFormat="false" ht="15" hidden="false" customHeight="true" outlineLevel="0" collapsed="false">
      <c r="A1516" s="38"/>
      <c r="B1516" s="36" t="str">
        <f aca="false">IF(A1516="","","R-"&amp;TEXT(ROW()-4,"0000"))</f>
        <v/>
      </c>
      <c r="C1516" s="24"/>
      <c r="D1516" s="37" t="str">
        <f aca="false">IF(C1516="","",IFERROR(INDEX(Members!$B$5:$B$304,MATCH(C1516,Members!$A$5:$A$304,0)),"Unknown flat"))</f>
        <v/>
      </c>
      <c r="E1516" s="34"/>
      <c r="F1516" s="24"/>
      <c r="G1516" s="33"/>
      <c r="H1516" s="24"/>
    </row>
    <row r="1517" customFormat="false" ht="15" hidden="false" customHeight="true" outlineLevel="0" collapsed="false">
      <c r="A1517" s="38"/>
      <c r="B1517" s="36" t="str">
        <f aca="false">IF(A1517="","","R-"&amp;TEXT(ROW()-4,"0000"))</f>
        <v/>
      </c>
      <c r="C1517" s="24"/>
      <c r="D1517" s="37" t="str">
        <f aca="false">IF(C1517="","",IFERROR(INDEX(Members!$B$5:$B$304,MATCH(C1517,Members!$A$5:$A$304,0)),"Unknown flat"))</f>
        <v/>
      </c>
      <c r="E1517" s="34"/>
      <c r="F1517" s="24"/>
      <c r="G1517" s="33"/>
      <c r="H1517" s="24"/>
    </row>
    <row r="1518" customFormat="false" ht="15" hidden="false" customHeight="true" outlineLevel="0" collapsed="false">
      <c r="A1518" s="38"/>
      <c r="B1518" s="36" t="str">
        <f aca="false">IF(A1518="","","R-"&amp;TEXT(ROW()-4,"0000"))</f>
        <v/>
      </c>
      <c r="C1518" s="24"/>
      <c r="D1518" s="37" t="str">
        <f aca="false">IF(C1518="","",IFERROR(INDEX(Members!$B$5:$B$304,MATCH(C1518,Members!$A$5:$A$304,0)),"Unknown flat"))</f>
        <v/>
      </c>
      <c r="E1518" s="34"/>
      <c r="F1518" s="24"/>
      <c r="G1518" s="33"/>
      <c r="H1518" s="24"/>
    </row>
    <row r="1519" customFormat="false" ht="15" hidden="false" customHeight="true" outlineLevel="0" collapsed="false">
      <c r="A1519" s="38"/>
      <c r="B1519" s="36" t="str">
        <f aca="false">IF(A1519="","","R-"&amp;TEXT(ROW()-4,"0000"))</f>
        <v/>
      </c>
      <c r="C1519" s="24"/>
      <c r="D1519" s="37" t="str">
        <f aca="false">IF(C1519="","",IFERROR(INDEX(Members!$B$5:$B$304,MATCH(C1519,Members!$A$5:$A$304,0)),"Unknown flat"))</f>
        <v/>
      </c>
      <c r="E1519" s="34"/>
      <c r="F1519" s="24"/>
      <c r="G1519" s="33"/>
      <c r="H1519" s="24"/>
    </row>
    <row r="1520" customFormat="false" ht="15" hidden="false" customHeight="true" outlineLevel="0" collapsed="false">
      <c r="A1520" s="38"/>
      <c r="B1520" s="36" t="str">
        <f aca="false">IF(A1520="","","R-"&amp;TEXT(ROW()-4,"0000"))</f>
        <v/>
      </c>
      <c r="C1520" s="24"/>
      <c r="D1520" s="37" t="str">
        <f aca="false">IF(C1520="","",IFERROR(INDEX(Members!$B$5:$B$304,MATCH(C1520,Members!$A$5:$A$304,0)),"Unknown flat"))</f>
        <v/>
      </c>
      <c r="E1520" s="34"/>
      <c r="F1520" s="24"/>
      <c r="G1520" s="33"/>
      <c r="H1520" s="24"/>
    </row>
    <row r="1521" customFormat="false" ht="15" hidden="false" customHeight="true" outlineLevel="0" collapsed="false">
      <c r="A1521" s="38"/>
      <c r="B1521" s="36" t="str">
        <f aca="false">IF(A1521="","","R-"&amp;TEXT(ROW()-4,"0000"))</f>
        <v/>
      </c>
      <c r="C1521" s="24"/>
      <c r="D1521" s="37" t="str">
        <f aca="false">IF(C1521="","",IFERROR(INDEX(Members!$B$5:$B$304,MATCH(C1521,Members!$A$5:$A$304,0)),"Unknown flat"))</f>
        <v/>
      </c>
      <c r="E1521" s="34"/>
      <c r="F1521" s="24"/>
      <c r="G1521" s="33"/>
      <c r="H1521" s="24"/>
    </row>
    <row r="1522" customFormat="false" ht="15" hidden="false" customHeight="true" outlineLevel="0" collapsed="false">
      <c r="A1522" s="38"/>
      <c r="B1522" s="36" t="str">
        <f aca="false">IF(A1522="","","R-"&amp;TEXT(ROW()-4,"0000"))</f>
        <v/>
      </c>
      <c r="C1522" s="24"/>
      <c r="D1522" s="37" t="str">
        <f aca="false">IF(C1522="","",IFERROR(INDEX(Members!$B$5:$B$304,MATCH(C1522,Members!$A$5:$A$304,0)),"Unknown flat"))</f>
        <v/>
      </c>
      <c r="E1522" s="34"/>
      <c r="F1522" s="24"/>
      <c r="G1522" s="33"/>
      <c r="H1522" s="24"/>
    </row>
    <row r="1523" customFormat="false" ht="15" hidden="false" customHeight="true" outlineLevel="0" collapsed="false">
      <c r="A1523" s="38"/>
      <c r="B1523" s="36" t="str">
        <f aca="false">IF(A1523="","","R-"&amp;TEXT(ROW()-4,"0000"))</f>
        <v/>
      </c>
      <c r="C1523" s="24"/>
      <c r="D1523" s="37" t="str">
        <f aca="false">IF(C1523="","",IFERROR(INDEX(Members!$B$5:$B$304,MATCH(C1523,Members!$A$5:$A$304,0)),"Unknown flat"))</f>
        <v/>
      </c>
      <c r="E1523" s="34"/>
      <c r="F1523" s="24"/>
      <c r="G1523" s="33"/>
      <c r="H1523" s="24"/>
    </row>
    <row r="1524" customFormat="false" ht="15" hidden="false" customHeight="true" outlineLevel="0" collapsed="false">
      <c r="A1524" s="38"/>
      <c r="B1524" s="36" t="str">
        <f aca="false">IF(A1524="","","R-"&amp;TEXT(ROW()-4,"0000"))</f>
        <v/>
      </c>
      <c r="C1524" s="24"/>
      <c r="D1524" s="37" t="str">
        <f aca="false">IF(C1524="","",IFERROR(INDEX(Members!$B$5:$B$304,MATCH(C1524,Members!$A$5:$A$304,0)),"Unknown flat"))</f>
        <v/>
      </c>
      <c r="E1524" s="34"/>
      <c r="F1524" s="24"/>
      <c r="G1524" s="33"/>
      <c r="H1524" s="24"/>
    </row>
    <row r="1525" customFormat="false" ht="15" hidden="false" customHeight="true" outlineLevel="0" collapsed="false">
      <c r="A1525" s="38"/>
      <c r="B1525" s="36" t="str">
        <f aca="false">IF(A1525="","","R-"&amp;TEXT(ROW()-4,"0000"))</f>
        <v/>
      </c>
      <c r="C1525" s="24"/>
      <c r="D1525" s="37" t="str">
        <f aca="false">IF(C1525="","",IFERROR(INDEX(Members!$B$5:$B$304,MATCH(C1525,Members!$A$5:$A$304,0)),"Unknown flat"))</f>
        <v/>
      </c>
      <c r="E1525" s="34"/>
      <c r="F1525" s="24"/>
      <c r="G1525" s="33"/>
      <c r="H1525" s="24"/>
    </row>
    <row r="1526" customFormat="false" ht="15" hidden="false" customHeight="true" outlineLevel="0" collapsed="false">
      <c r="A1526" s="38"/>
      <c r="B1526" s="36" t="str">
        <f aca="false">IF(A1526="","","R-"&amp;TEXT(ROW()-4,"0000"))</f>
        <v/>
      </c>
      <c r="C1526" s="24"/>
      <c r="D1526" s="37" t="str">
        <f aca="false">IF(C1526="","",IFERROR(INDEX(Members!$B$5:$B$304,MATCH(C1526,Members!$A$5:$A$304,0)),"Unknown flat"))</f>
        <v/>
      </c>
      <c r="E1526" s="34"/>
      <c r="F1526" s="24"/>
      <c r="G1526" s="33"/>
      <c r="H1526" s="24"/>
    </row>
    <row r="1527" customFormat="false" ht="15" hidden="false" customHeight="true" outlineLevel="0" collapsed="false">
      <c r="A1527" s="38"/>
      <c r="B1527" s="36" t="str">
        <f aca="false">IF(A1527="","","R-"&amp;TEXT(ROW()-4,"0000"))</f>
        <v/>
      </c>
      <c r="C1527" s="24"/>
      <c r="D1527" s="37" t="str">
        <f aca="false">IF(C1527="","",IFERROR(INDEX(Members!$B$5:$B$304,MATCH(C1527,Members!$A$5:$A$304,0)),"Unknown flat"))</f>
        <v/>
      </c>
      <c r="E1527" s="34"/>
      <c r="F1527" s="24"/>
      <c r="G1527" s="33"/>
      <c r="H1527" s="24"/>
    </row>
    <row r="1528" customFormat="false" ht="15" hidden="false" customHeight="true" outlineLevel="0" collapsed="false">
      <c r="A1528" s="38"/>
      <c r="B1528" s="36" t="str">
        <f aca="false">IF(A1528="","","R-"&amp;TEXT(ROW()-4,"0000"))</f>
        <v/>
      </c>
      <c r="C1528" s="24"/>
      <c r="D1528" s="37" t="str">
        <f aca="false">IF(C1528="","",IFERROR(INDEX(Members!$B$5:$B$304,MATCH(C1528,Members!$A$5:$A$304,0)),"Unknown flat"))</f>
        <v/>
      </c>
      <c r="E1528" s="34"/>
      <c r="F1528" s="24"/>
      <c r="G1528" s="33"/>
      <c r="H1528" s="24"/>
    </row>
    <row r="1529" customFormat="false" ht="15" hidden="false" customHeight="true" outlineLevel="0" collapsed="false">
      <c r="A1529" s="38"/>
      <c r="B1529" s="36" t="str">
        <f aca="false">IF(A1529="","","R-"&amp;TEXT(ROW()-4,"0000"))</f>
        <v/>
      </c>
      <c r="C1529" s="24"/>
      <c r="D1529" s="37" t="str">
        <f aca="false">IF(C1529="","",IFERROR(INDEX(Members!$B$5:$B$304,MATCH(C1529,Members!$A$5:$A$304,0)),"Unknown flat"))</f>
        <v/>
      </c>
      <c r="E1529" s="34"/>
      <c r="F1529" s="24"/>
      <c r="G1529" s="33"/>
      <c r="H1529" s="24"/>
    </row>
    <row r="1530" customFormat="false" ht="15" hidden="false" customHeight="true" outlineLevel="0" collapsed="false">
      <c r="A1530" s="38"/>
      <c r="B1530" s="36" t="str">
        <f aca="false">IF(A1530="","","R-"&amp;TEXT(ROW()-4,"0000"))</f>
        <v/>
      </c>
      <c r="C1530" s="24"/>
      <c r="D1530" s="37" t="str">
        <f aca="false">IF(C1530="","",IFERROR(INDEX(Members!$B$5:$B$304,MATCH(C1530,Members!$A$5:$A$304,0)),"Unknown flat"))</f>
        <v/>
      </c>
      <c r="E1530" s="34"/>
      <c r="F1530" s="24"/>
      <c r="G1530" s="33"/>
      <c r="H1530" s="24"/>
    </row>
    <row r="1531" customFormat="false" ht="15" hidden="false" customHeight="true" outlineLevel="0" collapsed="false">
      <c r="A1531" s="38"/>
      <c r="B1531" s="36" t="str">
        <f aca="false">IF(A1531="","","R-"&amp;TEXT(ROW()-4,"0000"))</f>
        <v/>
      </c>
      <c r="C1531" s="24"/>
      <c r="D1531" s="37" t="str">
        <f aca="false">IF(C1531="","",IFERROR(INDEX(Members!$B$5:$B$304,MATCH(C1531,Members!$A$5:$A$304,0)),"Unknown flat"))</f>
        <v/>
      </c>
      <c r="E1531" s="34"/>
      <c r="F1531" s="24"/>
      <c r="G1531" s="33"/>
      <c r="H1531" s="24"/>
    </row>
    <row r="1532" customFormat="false" ht="15" hidden="false" customHeight="true" outlineLevel="0" collapsed="false">
      <c r="A1532" s="38"/>
      <c r="B1532" s="36" t="str">
        <f aca="false">IF(A1532="","","R-"&amp;TEXT(ROW()-4,"0000"))</f>
        <v/>
      </c>
      <c r="C1532" s="24"/>
      <c r="D1532" s="37" t="str">
        <f aca="false">IF(C1532="","",IFERROR(INDEX(Members!$B$5:$B$304,MATCH(C1532,Members!$A$5:$A$304,0)),"Unknown flat"))</f>
        <v/>
      </c>
      <c r="E1532" s="34"/>
      <c r="F1532" s="24"/>
      <c r="G1532" s="33"/>
      <c r="H1532" s="24"/>
    </row>
    <row r="1533" customFormat="false" ht="15" hidden="false" customHeight="true" outlineLevel="0" collapsed="false">
      <c r="A1533" s="38"/>
      <c r="B1533" s="36" t="str">
        <f aca="false">IF(A1533="","","R-"&amp;TEXT(ROW()-4,"0000"))</f>
        <v/>
      </c>
      <c r="C1533" s="24"/>
      <c r="D1533" s="37" t="str">
        <f aca="false">IF(C1533="","",IFERROR(INDEX(Members!$B$5:$B$304,MATCH(C1533,Members!$A$5:$A$304,0)),"Unknown flat"))</f>
        <v/>
      </c>
      <c r="E1533" s="34"/>
      <c r="F1533" s="24"/>
      <c r="G1533" s="33"/>
      <c r="H1533" s="24"/>
    </row>
    <row r="1534" customFormat="false" ht="15" hidden="false" customHeight="true" outlineLevel="0" collapsed="false">
      <c r="A1534" s="38"/>
      <c r="B1534" s="36" t="str">
        <f aca="false">IF(A1534="","","R-"&amp;TEXT(ROW()-4,"0000"))</f>
        <v/>
      </c>
      <c r="C1534" s="24"/>
      <c r="D1534" s="37" t="str">
        <f aca="false">IF(C1534="","",IFERROR(INDEX(Members!$B$5:$B$304,MATCH(C1534,Members!$A$5:$A$304,0)),"Unknown flat"))</f>
        <v/>
      </c>
      <c r="E1534" s="34"/>
      <c r="F1534" s="24"/>
      <c r="G1534" s="33"/>
      <c r="H1534" s="24"/>
    </row>
    <row r="1535" customFormat="false" ht="15" hidden="false" customHeight="true" outlineLevel="0" collapsed="false">
      <c r="A1535" s="38"/>
      <c r="B1535" s="36" t="str">
        <f aca="false">IF(A1535="","","R-"&amp;TEXT(ROW()-4,"0000"))</f>
        <v/>
      </c>
      <c r="C1535" s="24"/>
      <c r="D1535" s="37" t="str">
        <f aca="false">IF(C1535="","",IFERROR(INDEX(Members!$B$5:$B$304,MATCH(C1535,Members!$A$5:$A$304,0)),"Unknown flat"))</f>
        <v/>
      </c>
      <c r="E1535" s="34"/>
      <c r="F1535" s="24"/>
      <c r="G1535" s="33"/>
      <c r="H1535" s="24"/>
    </row>
    <row r="1536" customFormat="false" ht="15" hidden="false" customHeight="true" outlineLevel="0" collapsed="false">
      <c r="A1536" s="38"/>
      <c r="B1536" s="36" t="str">
        <f aca="false">IF(A1536="","","R-"&amp;TEXT(ROW()-4,"0000"))</f>
        <v/>
      </c>
      <c r="C1536" s="24"/>
      <c r="D1536" s="37" t="str">
        <f aca="false">IF(C1536="","",IFERROR(INDEX(Members!$B$5:$B$304,MATCH(C1536,Members!$A$5:$A$304,0)),"Unknown flat"))</f>
        <v/>
      </c>
      <c r="E1536" s="34"/>
      <c r="F1536" s="24"/>
      <c r="G1536" s="33"/>
      <c r="H1536" s="24"/>
    </row>
    <row r="1537" customFormat="false" ht="15" hidden="false" customHeight="true" outlineLevel="0" collapsed="false">
      <c r="A1537" s="38"/>
      <c r="B1537" s="36" t="str">
        <f aca="false">IF(A1537="","","R-"&amp;TEXT(ROW()-4,"0000"))</f>
        <v/>
      </c>
      <c r="C1537" s="24"/>
      <c r="D1537" s="37" t="str">
        <f aca="false">IF(C1537="","",IFERROR(INDEX(Members!$B$5:$B$304,MATCH(C1537,Members!$A$5:$A$304,0)),"Unknown flat"))</f>
        <v/>
      </c>
      <c r="E1537" s="34"/>
      <c r="F1537" s="24"/>
      <c r="G1537" s="33"/>
      <c r="H1537" s="24"/>
    </row>
    <row r="1538" customFormat="false" ht="15" hidden="false" customHeight="true" outlineLevel="0" collapsed="false">
      <c r="A1538" s="38"/>
      <c r="B1538" s="36" t="str">
        <f aca="false">IF(A1538="","","R-"&amp;TEXT(ROW()-4,"0000"))</f>
        <v/>
      </c>
      <c r="C1538" s="24"/>
      <c r="D1538" s="37" t="str">
        <f aca="false">IF(C1538="","",IFERROR(INDEX(Members!$B$5:$B$304,MATCH(C1538,Members!$A$5:$A$304,0)),"Unknown flat"))</f>
        <v/>
      </c>
      <c r="E1538" s="34"/>
      <c r="F1538" s="24"/>
      <c r="G1538" s="33"/>
      <c r="H1538" s="24"/>
    </row>
    <row r="1539" customFormat="false" ht="15" hidden="false" customHeight="true" outlineLevel="0" collapsed="false">
      <c r="A1539" s="38"/>
      <c r="B1539" s="36" t="str">
        <f aca="false">IF(A1539="","","R-"&amp;TEXT(ROW()-4,"0000"))</f>
        <v/>
      </c>
      <c r="C1539" s="24"/>
      <c r="D1539" s="37" t="str">
        <f aca="false">IF(C1539="","",IFERROR(INDEX(Members!$B$5:$B$304,MATCH(C1539,Members!$A$5:$A$304,0)),"Unknown flat"))</f>
        <v/>
      </c>
      <c r="E1539" s="34"/>
      <c r="F1539" s="24"/>
      <c r="G1539" s="33"/>
      <c r="H1539" s="24"/>
    </row>
    <row r="1540" customFormat="false" ht="15" hidden="false" customHeight="true" outlineLevel="0" collapsed="false">
      <c r="A1540" s="38"/>
      <c r="B1540" s="36" t="str">
        <f aca="false">IF(A1540="","","R-"&amp;TEXT(ROW()-4,"0000"))</f>
        <v/>
      </c>
      <c r="C1540" s="24"/>
      <c r="D1540" s="37" t="str">
        <f aca="false">IF(C1540="","",IFERROR(INDEX(Members!$B$5:$B$304,MATCH(C1540,Members!$A$5:$A$304,0)),"Unknown flat"))</f>
        <v/>
      </c>
      <c r="E1540" s="34"/>
      <c r="F1540" s="24"/>
      <c r="G1540" s="33"/>
      <c r="H1540" s="24"/>
    </row>
    <row r="1541" customFormat="false" ht="15" hidden="false" customHeight="true" outlineLevel="0" collapsed="false">
      <c r="A1541" s="38"/>
      <c r="B1541" s="36" t="str">
        <f aca="false">IF(A1541="","","R-"&amp;TEXT(ROW()-4,"0000"))</f>
        <v/>
      </c>
      <c r="C1541" s="24"/>
      <c r="D1541" s="37" t="str">
        <f aca="false">IF(C1541="","",IFERROR(INDEX(Members!$B$5:$B$304,MATCH(C1541,Members!$A$5:$A$304,0)),"Unknown flat"))</f>
        <v/>
      </c>
      <c r="E1541" s="34"/>
      <c r="F1541" s="24"/>
      <c r="G1541" s="33"/>
      <c r="H1541" s="24"/>
    </row>
    <row r="1542" customFormat="false" ht="15" hidden="false" customHeight="true" outlineLevel="0" collapsed="false">
      <c r="A1542" s="38"/>
      <c r="B1542" s="36" t="str">
        <f aca="false">IF(A1542="","","R-"&amp;TEXT(ROW()-4,"0000"))</f>
        <v/>
      </c>
      <c r="C1542" s="24"/>
      <c r="D1542" s="37" t="str">
        <f aca="false">IF(C1542="","",IFERROR(INDEX(Members!$B$5:$B$304,MATCH(C1542,Members!$A$5:$A$304,0)),"Unknown flat"))</f>
        <v/>
      </c>
      <c r="E1542" s="34"/>
      <c r="F1542" s="24"/>
      <c r="G1542" s="33"/>
      <c r="H1542" s="24"/>
    </row>
    <row r="1543" customFormat="false" ht="15" hidden="false" customHeight="true" outlineLevel="0" collapsed="false">
      <c r="A1543" s="38"/>
      <c r="B1543" s="36" t="str">
        <f aca="false">IF(A1543="","","R-"&amp;TEXT(ROW()-4,"0000"))</f>
        <v/>
      </c>
      <c r="C1543" s="24"/>
      <c r="D1543" s="37" t="str">
        <f aca="false">IF(C1543="","",IFERROR(INDEX(Members!$B$5:$B$304,MATCH(C1543,Members!$A$5:$A$304,0)),"Unknown flat"))</f>
        <v/>
      </c>
      <c r="E1543" s="34"/>
      <c r="F1543" s="24"/>
      <c r="G1543" s="33"/>
      <c r="H1543" s="24"/>
    </row>
    <row r="1544" customFormat="false" ht="15" hidden="false" customHeight="true" outlineLevel="0" collapsed="false">
      <c r="A1544" s="38"/>
      <c r="B1544" s="36" t="str">
        <f aca="false">IF(A1544="","","R-"&amp;TEXT(ROW()-4,"0000"))</f>
        <v/>
      </c>
      <c r="C1544" s="24"/>
      <c r="D1544" s="37" t="str">
        <f aca="false">IF(C1544="","",IFERROR(INDEX(Members!$B$5:$B$304,MATCH(C1544,Members!$A$5:$A$304,0)),"Unknown flat"))</f>
        <v/>
      </c>
      <c r="E1544" s="34"/>
      <c r="F1544" s="24"/>
      <c r="G1544" s="33"/>
      <c r="H1544" s="24"/>
    </row>
    <row r="1545" customFormat="false" ht="15" hidden="false" customHeight="true" outlineLevel="0" collapsed="false">
      <c r="A1545" s="38"/>
      <c r="B1545" s="36" t="str">
        <f aca="false">IF(A1545="","","R-"&amp;TEXT(ROW()-4,"0000"))</f>
        <v/>
      </c>
      <c r="C1545" s="24"/>
      <c r="D1545" s="37" t="str">
        <f aca="false">IF(C1545="","",IFERROR(INDEX(Members!$B$5:$B$304,MATCH(C1545,Members!$A$5:$A$304,0)),"Unknown flat"))</f>
        <v/>
      </c>
      <c r="E1545" s="34"/>
      <c r="F1545" s="24"/>
      <c r="G1545" s="33"/>
      <c r="H1545" s="24"/>
    </row>
    <row r="1546" customFormat="false" ht="15" hidden="false" customHeight="true" outlineLevel="0" collapsed="false">
      <c r="A1546" s="38"/>
      <c r="B1546" s="36" t="str">
        <f aca="false">IF(A1546="","","R-"&amp;TEXT(ROW()-4,"0000"))</f>
        <v/>
      </c>
      <c r="C1546" s="24"/>
      <c r="D1546" s="37" t="str">
        <f aca="false">IF(C1546="","",IFERROR(INDEX(Members!$B$5:$B$304,MATCH(C1546,Members!$A$5:$A$304,0)),"Unknown flat"))</f>
        <v/>
      </c>
      <c r="E1546" s="34"/>
      <c r="F1546" s="24"/>
      <c r="G1546" s="33"/>
      <c r="H1546" s="24"/>
    </row>
    <row r="1547" customFormat="false" ht="15" hidden="false" customHeight="true" outlineLevel="0" collapsed="false">
      <c r="A1547" s="38"/>
      <c r="B1547" s="36" t="str">
        <f aca="false">IF(A1547="","","R-"&amp;TEXT(ROW()-4,"0000"))</f>
        <v/>
      </c>
      <c r="C1547" s="24"/>
      <c r="D1547" s="37" t="str">
        <f aca="false">IF(C1547="","",IFERROR(INDEX(Members!$B$5:$B$304,MATCH(C1547,Members!$A$5:$A$304,0)),"Unknown flat"))</f>
        <v/>
      </c>
      <c r="E1547" s="34"/>
      <c r="F1547" s="24"/>
      <c r="G1547" s="33"/>
      <c r="H1547" s="24"/>
    </row>
    <row r="1548" customFormat="false" ht="15" hidden="false" customHeight="true" outlineLevel="0" collapsed="false">
      <c r="A1548" s="38"/>
      <c r="B1548" s="36" t="str">
        <f aca="false">IF(A1548="","","R-"&amp;TEXT(ROW()-4,"0000"))</f>
        <v/>
      </c>
      <c r="C1548" s="24"/>
      <c r="D1548" s="37" t="str">
        <f aca="false">IF(C1548="","",IFERROR(INDEX(Members!$B$5:$B$304,MATCH(C1548,Members!$A$5:$A$304,0)),"Unknown flat"))</f>
        <v/>
      </c>
      <c r="E1548" s="34"/>
      <c r="F1548" s="24"/>
      <c r="G1548" s="33"/>
      <c r="H1548" s="24"/>
    </row>
    <row r="1549" customFormat="false" ht="15" hidden="false" customHeight="true" outlineLevel="0" collapsed="false">
      <c r="A1549" s="38"/>
      <c r="B1549" s="36" t="str">
        <f aca="false">IF(A1549="","","R-"&amp;TEXT(ROW()-4,"0000"))</f>
        <v/>
      </c>
      <c r="C1549" s="24"/>
      <c r="D1549" s="37" t="str">
        <f aca="false">IF(C1549="","",IFERROR(INDEX(Members!$B$5:$B$304,MATCH(C1549,Members!$A$5:$A$304,0)),"Unknown flat"))</f>
        <v/>
      </c>
      <c r="E1549" s="34"/>
      <c r="F1549" s="24"/>
      <c r="G1549" s="33"/>
      <c r="H1549" s="24"/>
    </row>
    <row r="1550" customFormat="false" ht="15" hidden="false" customHeight="true" outlineLevel="0" collapsed="false">
      <c r="A1550" s="38"/>
      <c r="B1550" s="36" t="str">
        <f aca="false">IF(A1550="","","R-"&amp;TEXT(ROW()-4,"0000"))</f>
        <v/>
      </c>
      <c r="C1550" s="24"/>
      <c r="D1550" s="37" t="str">
        <f aca="false">IF(C1550="","",IFERROR(INDEX(Members!$B$5:$B$304,MATCH(C1550,Members!$A$5:$A$304,0)),"Unknown flat"))</f>
        <v/>
      </c>
      <c r="E1550" s="34"/>
      <c r="F1550" s="24"/>
      <c r="G1550" s="33"/>
      <c r="H1550" s="24"/>
    </row>
    <row r="1551" customFormat="false" ht="15" hidden="false" customHeight="true" outlineLevel="0" collapsed="false">
      <c r="A1551" s="38"/>
      <c r="B1551" s="36" t="str">
        <f aca="false">IF(A1551="","","R-"&amp;TEXT(ROW()-4,"0000"))</f>
        <v/>
      </c>
      <c r="C1551" s="24"/>
      <c r="D1551" s="37" t="str">
        <f aca="false">IF(C1551="","",IFERROR(INDEX(Members!$B$5:$B$304,MATCH(C1551,Members!$A$5:$A$304,0)),"Unknown flat"))</f>
        <v/>
      </c>
      <c r="E1551" s="34"/>
      <c r="F1551" s="24"/>
      <c r="G1551" s="33"/>
      <c r="H1551" s="24"/>
    </row>
    <row r="1552" customFormat="false" ht="15" hidden="false" customHeight="true" outlineLevel="0" collapsed="false">
      <c r="A1552" s="38"/>
      <c r="B1552" s="36" t="str">
        <f aca="false">IF(A1552="","","R-"&amp;TEXT(ROW()-4,"0000"))</f>
        <v/>
      </c>
      <c r="C1552" s="24"/>
      <c r="D1552" s="37" t="str">
        <f aca="false">IF(C1552="","",IFERROR(INDEX(Members!$B$5:$B$304,MATCH(C1552,Members!$A$5:$A$304,0)),"Unknown flat"))</f>
        <v/>
      </c>
      <c r="E1552" s="34"/>
      <c r="F1552" s="24"/>
      <c r="G1552" s="33"/>
      <c r="H1552" s="24"/>
    </row>
    <row r="1553" customFormat="false" ht="15" hidden="false" customHeight="true" outlineLevel="0" collapsed="false">
      <c r="A1553" s="38"/>
      <c r="B1553" s="36" t="str">
        <f aca="false">IF(A1553="","","R-"&amp;TEXT(ROW()-4,"0000"))</f>
        <v/>
      </c>
      <c r="C1553" s="24"/>
      <c r="D1553" s="37" t="str">
        <f aca="false">IF(C1553="","",IFERROR(INDEX(Members!$B$5:$B$304,MATCH(C1553,Members!$A$5:$A$304,0)),"Unknown flat"))</f>
        <v/>
      </c>
      <c r="E1553" s="34"/>
      <c r="F1553" s="24"/>
      <c r="G1553" s="33"/>
      <c r="H1553" s="24"/>
    </row>
    <row r="1554" customFormat="false" ht="15" hidden="false" customHeight="true" outlineLevel="0" collapsed="false">
      <c r="A1554" s="38"/>
      <c r="B1554" s="36" t="str">
        <f aca="false">IF(A1554="","","R-"&amp;TEXT(ROW()-4,"0000"))</f>
        <v/>
      </c>
      <c r="C1554" s="24"/>
      <c r="D1554" s="37" t="str">
        <f aca="false">IF(C1554="","",IFERROR(INDEX(Members!$B$5:$B$304,MATCH(C1554,Members!$A$5:$A$304,0)),"Unknown flat"))</f>
        <v/>
      </c>
      <c r="E1554" s="34"/>
      <c r="F1554" s="24"/>
      <c r="G1554" s="33"/>
      <c r="H1554" s="24"/>
    </row>
    <row r="1555" customFormat="false" ht="15" hidden="false" customHeight="true" outlineLevel="0" collapsed="false">
      <c r="A1555" s="38"/>
      <c r="B1555" s="36" t="str">
        <f aca="false">IF(A1555="","","R-"&amp;TEXT(ROW()-4,"0000"))</f>
        <v/>
      </c>
      <c r="C1555" s="24"/>
      <c r="D1555" s="37" t="str">
        <f aca="false">IF(C1555="","",IFERROR(INDEX(Members!$B$5:$B$304,MATCH(C1555,Members!$A$5:$A$304,0)),"Unknown flat"))</f>
        <v/>
      </c>
      <c r="E1555" s="34"/>
      <c r="F1555" s="24"/>
      <c r="G1555" s="33"/>
      <c r="H1555" s="24"/>
    </row>
    <row r="1556" customFormat="false" ht="15" hidden="false" customHeight="true" outlineLevel="0" collapsed="false">
      <c r="A1556" s="38"/>
      <c r="B1556" s="36" t="str">
        <f aca="false">IF(A1556="","","R-"&amp;TEXT(ROW()-4,"0000"))</f>
        <v/>
      </c>
      <c r="C1556" s="24"/>
      <c r="D1556" s="37" t="str">
        <f aca="false">IF(C1556="","",IFERROR(INDEX(Members!$B$5:$B$304,MATCH(C1556,Members!$A$5:$A$304,0)),"Unknown flat"))</f>
        <v/>
      </c>
      <c r="E1556" s="34"/>
      <c r="F1556" s="24"/>
      <c r="G1556" s="33"/>
      <c r="H1556" s="24"/>
    </row>
    <row r="1557" customFormat="false" ht="15" hidden="false" customHeight="true" outlineLevel="0" collapsed="false">
      <c r="A1557" s="38"/>
      <c r="B1557" s="36" t="str">
        <f aca="false">IF(A1557="","","R-"&amp;TEXT(ROW()-4,"0000"))</f>
        <v/>
      </c>
      <c r="C1557" s="24"/>
      <c r="D1557" s="37" t="str">
        <f aca="false">IF(C1557="","",IFERROR(INDEX(Members!$B$5:$B$304,MATCH(C1557,Members!$A$5:$A$304,0)),"Unknown flat"))</f>
        <v/>
      </c>
      <c r="E1557" s="34"/>
      <c r="F1557" s="24"/>
      <c r="G1557" s="33"/>
      <c r="H1557" s="24"/>
    </row>
    <row r="1558" customFormat="false" ht="15" hidden="false" customHeight="true" outlineLevel="0" collapsed="false">
      <c r="A1558" s="38"/>
      <c r="B1558" s="36" t="str">
        <f aca="false">IF(A1558="","","R-"&amp;TEXT(ROW()-4,"0000"))</f>
        <v/>
      </c>
      <c r="C1558" s="24"/>
      <c r="D1558" s="37" t="str">
        <f aca="false">IF(C1558="","",IFERROR(INDEX(Members!$B$5:$B$304,MATCH(C1558,Members!$A$5:$A$304,0)),"Unknown flat"))</f>
        <v/>
      </c>
      <c r="E1558" s="34"/>
      <c r="F1558" s="24"/>
      <c r="G1558" s="33"/>
      <c r="H1558" s="24"/>
    </row>
    <row r="1559" customFormat="false" ht="15" hidden="false" customHeight="true" outlineLevel="0" collapsed="false">
      <c r="A1559" s="38"/>
      <c r="B1559" s="36" t="str">
        <f aca="false">IF(A1559="","","R-"&amp;TEXT(ROW()-4,"0000"))</f>
        <v/>
      </c>
      <c r="C1559" s="24"/>
      <c r="D1559" s="37" t="str">
        <f aca="false">IF(C1559="","",IFERROR(INDEX(Members!$B$5:$B$304,MATCH(C1559,Members!$A$5:$A$304,0)),"Unknown flat"))</f>
        <v/>
      </c>
      <c r="E1559" s="34"/>
      <c r="F1559" s="24"/>
      <c r="G1559" s="33"/>
      <c r="H1559" s="24"/>
    </row>
    <row r="1560" customFormat="false" ht="15" hidden="false" customHeight="true" outlineLevel="0" collapsed="false">
      <c r="A1560" s="38"/>
      <c r="B1560" s="36" t="str">
        <f aca="false">IF(A1560="","","R-"&amp;TEXT(ROW()-4,"0000"))</f>
        <v/>
      </c>
      <c r="C1560" s="24"/>
      <c r="D1560" s="37" t="str">
        <f aca="false">IF(C1560="","",IFERROR(INDEX(Members!$B$5:$B$304,MATCH(C1560,Members!$A$5:$A$304,0)),"Unknown flat"))</f>
        <v/>
      </c>
      <c r="E1560" s="34"/>
      <c r="F1560" s="24"/>
      <c r="G1560" s="33"/>
      <c r="H1560" s="24"/>
    </row>
    <row r="1561" customFormat="false" ht="15" hidden="false" customHeight="true" outlineLevel="0" collapsed="false">
      <c r="A1561" s="38"/>
      <c r="B1561" s="36" t="str">
        <f aca="false">IF(A1561="","","R-"&amp;TEXT(ROW()-4,"0000"))</f>
        <v/>
      </c>
      <c r="C1561" s="24"/>
      <c r="D1561" s="37" t="str">
        <f aca="false">IF(C1561="","",IFERROR(INDEX(Members!$B$5:$B$304,MATCH(C1561,Members!$A$5:$A$304,0)),"Unknown flat"))</f>
        <v/>
      </c>
      <c r="E1561" s="34"/>
      <c r="F1561" s="24"/>
      <c r="G1561" s="33"/>
      <c r="H1561" s="24"/>
    </row>
    <row r="1562" customFormat="false" ht="15" hidden="false" customHeight="true" outlineLevel="0" collapsed="false">
      <c r="A1562" s="38"/>
      <c r="B1562" s="36" t="str">
        <f aca="false">IF(A1562="","","R-"&amp;TEXT(ROW()-4,"0000"))</f>
        <v/>
      </c>
      <c r="C1562" s="24"/>
      <c r="D1562" s="37" t="str">
        <f aca="false">IF(C1562="","",IFERROR(INDEX(Members!$B$5:$B$304,MATCH(C1562,Members!$A$5:$A$304,0)),"Unknown flat"))</f>
        <v/>
      </c>
      <c r="E1562" s="34"/>
      <c r="F1562" s="24"/>
      <c r="G1562" s="33"/>
      <c r="H1562" s="24"/>
    </row>
    <row r="1563" customFormat="false" ht="15" hidden="false" customHeight="true" outlineLevel="0" collapsed="false">
      <c r="A1563" s="38"/>
      <c r="B1563" s="36" t="str">
        <f aca="false">IF(A1563="","","R-"&amp;TEXT(ROW()-4,"0000"))</f>
        <v/>
      </c>
      <c r="C1563" s="24"/>
      <c r="D1563" s="37" t="str">
        <f aca="false">IF(C1563="","",IFERROR(INDEX(Members!$B$5:$B$304,MATCH(C1563,Members!$A$5:$A$304,0)),"Unknown flat"))</f>
        <v/>
      </c>
      <c r="E1563" s="34"/>
      <c r="F1563" s="24"/>
      <c r="G1563" s="33"/>
      <c r="H1563" s="24"/>
    </row>
    <row r="1564" customFormat="false" ht="15" hidden="false" customHeight="true" outlineLevel="0" collapsed="false">
      <c r="A1564" s="38"/>
      <c r="B1564" s="36" t="str">
        <f aca="false">IF(A1564="","","R-"&amp;TEXT(ROW()-4,"0000"))</f>
        <v/>
      </c>
      <c r="C1564" s="24"/>
      <c r="D1564" s="37" t="str">
        <f aca="false">IF(C1564="","",IFERROR(INDEX(Members!$B$5:$B$304,MATCH(C1564,Members!$A$5:$A$304,0)),"Unknown flat"))</f>
        <v/>
      </c>
      <c r="E1564" s="34"/>
      <c r="F1564" s="24"/>
      <c r="G1564" s="33"/>
      <c r="H1564" s="24"/>
    </row>
    <row r="1565" customFormat="false" ht="15" hidden="false" customHeight="true" outlineLevel="0" collapsed="false">
      <c r="A1565" s="38"/>
      <c r="B1565" s="36" t="str">
        <f aca="false">IF(A1565="","","R-"&amp;TEXT(ROW()-4,"0000"))</f>
        <v/>
      </c>
      <c r="C1565" s="24"/>
      <c r="D1565" s="37" t="str">
        <f aca="false">IF(C1565="","",IFERROR(INDEX(Members!$B$5:$B$304,MATCH(C1565,Members!$A$5:$A$304,0)),"Unknown flat"))</f>
        <v/>
      </c>
      <c r="E1565" s="34"/>
      <c r="F1565" s="24"/>
      <c r="G1565" s="33"/>
      <c r="H1565" s="24"/>
    </row>
    <row r="1566" customFormat="false" ht="15" hidden="false" customHeight="true" outlineLevel="0" collapsed="false">
      <c r="A1566" s="38"/>
      <c r="B1566" s="36" t="str">
        <f aca="false">IF(A1566="","","R-"&amp;TEXT(ROW()-4,"0000"))</f>
        <v/>
      </c>
      <c r="C1566" s="24"/>
      <c r="D1566" s="37" t="str">
        <f aca="false">IF(C1566="","",IFERROR(INDEX(Members!$B$5:$B$304,MATCH(C1566,Members!$A$5:$A$304,0)),"Unknown flat"))</f>
        <v/>
      </c>
      <c r="E1566" s="34"/>
      <c r="F1566" s="24"/>
      <c r="G1566" s="33"/>
      <c r="H1566" s="24"/>
    </row>
    <row r="1567" customFormat="false" ht="15" hidden="false" customHeight="true" outlineLevel="0" collapsed="false">
      <c r="A1567" s="38"/>
      <c r="B1567" s="36" t="str">
        <f aca="false">IF(A1567="","","R-"&amp;TEXT(ROW()-4,"0000"))</f>
        <v/>
      </c>
      <c r="C1567" s="24"/>
      <c r="D1567" s="37" t="str">
        <f aca="false">IF(C1567="","",IFERROR(INDEX(Members!$B$5:$B$304,MATCH(C1567,Members!$A$5:$A$304,0)),"Unknown flat"))</f>
        <v/>
      </c>
      <c r="E1567" s="34"/>
      <c r="F1567" s="24"/>
      <c r="G1567" s="33"/>
      <c r="H1567" s="24"/>
    </row>
    <row r="1568" customFormat="false" ht="15" hidden="false" customHeight="true" outlineLevel="0" collapsed="false">
      <c r="A1568" s="38"/>
      <c r="B1568" s="36" t="str">
        <f aca="false">IF(A1568="","","R-"&amp;TEXT(ROW()-4,"0000"))</f>
        <v/>
      </c>
      <c r="C1568" s="24"/>
      <c r="D1568" s="37" t="str">
        <f aca="false">IF(C1568="","",IFERROR(INDEX(Members!$B$5:$B$304,MATCH(C1568,Members!$A$5:$A$304,0)),"Unknown flat"))</f>
        <v/>
      </c>
      <c r="E1568" s="34"/>
      <c r="F1568" s="24"/>
      <c r="G1568" s="33"/>
      <c r="H1568" s="24"/>
    </row>
    <row r="1569" customFormat="false" ht="15" hidden="false" customHeight="true" outlineLevel="0" collapsed="false">
      <c r="A1569" s="38"/>
      <c r="B1569" s="36" t="str">
        <f aca="false">IF(A1569="","","R-"&amp;TEXT(ROW()-4,"0000"))</f>
        <v/>
      </c>
      <c r="C1569" s="24"/>
      <c r="D1569" s="37" t="str">
        <f aca="false">IF(C1569="","",IFERROR(INDEX(Members!$B$5:$B$304,MATCH(C1569,Members!$A$5:$A$304,0)),"Unknown flat"))</f>
        <v/>
      </c>
      <c r="E1569" s="34"/>
      <c r="F1569" s="24"/>
      <c r="G1569" s="33"/>
      <c r="H1569" s="24"/>
    </row>
    <row r="1570" customFormat="false" ht="15" hidden="false" customHeight="true" outlineLevel="0" collapsed="false">
      <c r="A1570" s="38"/>
      <c r="B1570" s="36" t="str">
        <f aca="false">IF(A1570="","","R-"&amp;TEXT(ROW()-4,"0000"))</f>
        <v/>
      </c>
      <c r="C1570" s="24"/>
      <c r="D1570" s="37" t="str">
        <f aca="false">IF(C1570="","",IFERROR(INDEX(Members!$B$5:$B$304,MATCH(C1570,Members!$A$5:$A$304,0)),"Unknown flat"))</f>
        <v/>
      </c>
      <c r="E1570" s="34"/>
      <c r="F1570" s="24"/>
      <c r="G1570" s="33"/>
      <c r="H1570" s="24"/>
    </row>
    <row r="1571" customFormat="false" ht="15" hidden="false" customHeight="true" outlineLevel="0" collapsed="false">
      <c r="A1571" s="38"/>
      <c r="B1571" s="36" t="str">
        <f aca="false">IF(A1571="","","R-"&amp;TEXT(ROW()-4,"0000"))</f>
        <v/>
      </c>
      <c r="C1571" s="24"/>
      <c r="D1571" s="37" t="str">
        <f aca="false">IF(C1571="","",IFERROR(INDEX(Members!$B$5:$B$304,MATCH(C1571,Members!$A$5:$A$304,0)),"Unknown flat"))</f>
        <v/>
      </c>
      <c r="E1571" s="34"/>
      <c r="F1571" s="24"/>
      <c r="G1571" s="33"/>
      <c r="H1571" s="24"/>
    </row>
    <row r="1572" customFormat="false" ht="15" hidden="false" customHeight="true" outlineLevel="0" collapsed="false">
      <c r="A1572" s="38"/>
      <c r="B1572" s="36" t="str">
        <f aca="false">IF(A1572="","","R-"&amp;TEXT(ROW()-4,"0000"))</f>
        <v/>
      </c>
      <c r="C1572" s="24"/>
      <c r="D1572" s="37" t="str">
        <f aca="false">IF(C1572="","",IFERROR(INDEX(Members!$B$5:$B$304,MATCH(C1572,Members!$A$5:$A$304,0)),"Unknown flat"))</f>
        <v/>
      </c>
      <c r="E1572" s="34"/>
      <c r="F1572" s="24"/>
      <c r="G1572" s="33"/>
      <c r="H1572" s="24"/>
    </row>
    <row r="1573" customFormat="false" ht="15" hidden="false" customHeight="true" outlineLevel="0" collapsed="false">
      <c r="A1573" s="38"/>
      <c r="B1573" s="36" t="str">
        <f aca="false">IF(A1573="","","R-"&amp;TEXT(ROW()-4,"0000"))</f>
        <v/>
      </c>
      <c r="C1573" s="24"/>
      <c r="D1573" s="37" t="str">
        <f aca="false">IF(C1573="","",IFERROR(INDEX(Members!$B$5:$B$304,MATCH(C1573,Members!$A$5:$A$304,0)),"Unknown flat"))</f>
        <v/>
      </c>
      <c r="E1573" s="34"/>
      <c r="F1573" s="24"/>
      <c r="G1573" s="33"/>
      <c r="H1573" s="24"/>
    </row>
    <row r="1574" customFormat="false" ht="15" hidden="false" customHeight="true" outlineLevel="0" collapsed="false">
      <c r="A1574" s="38"/>
      <c r="B1574" s="36" t="str">
        <f aca="false">IF(A1574="","","R-"&amp;TEXT(ROW()-4,"0000"))</f>
        <v/>
      </c>
      <c r="C1574" s="24"/>
      <c r="D1574" s="37" t="str">
        <f aca="false">IF(C1574="","",IFERROR(INDEX(Members!$B$5:$B$304,MATCH(C1574,Members!$A$5:$A$304,0)),"Unknown flat"))</f>
        <v/>
      </c>
      <c r="E1574" s="34"/>
      <c r="F1574" s="24"/>
      <c r="G1574" s="33"/>
      <c r="H1574" s="24"/>
    </row>
    <row r="1575" customFormat="false" ht="15" hidden="false" customHeight="true" outlineLevel="0" collapsed="false">
      <c r="A1575" s="38"/>
      <c r="B1575" s="36" t="str">
        <f aca="false">IF(A1575="","","R-"&amp;TEXT(ROW()-4,"0000"))</f>
        <v/>
      </c>
      <c r="C1575" s="24"/>
      <c r="D1575" s="37" t="str">
        <f aca="false">IF(C1575="","",IFERROR(INDEX(Members!$B$5:$B$304,MATCH(C1575,Members!$A$5:$A$304,0)),"Unknown flat"))</f>
        <v/>
      </c>
      <c r="E1575" s="34"/>
      <c r="F1575" s="24"/>
      <c r="G1575" s="33"/>
      <c r="H1575" s="24"/>
    </row>
    <row r="1576" customFormat="false" ht="15" hidden="false" customHeight="true" outlineLevel="0" collapsed="false">
      <c r="A1576" s="38"/>
      <c r="B1576" s="36" t="str">
        <f aca="false">IF(A1576="","","R-"&amp;TEXT(ROW()-4,"0000"))</f>
        <v/>
      </c>
      <c r="C1576" s="24"/>
      <c r="D1576" s="37" t="str">
        <f aca="false">IF(C1576="","",IFERROR(INDEX(Members!$B$5:$B$304,MATCH(C1576,Members!$A$5:$A$304,0)),"Unknown flat"))</f>
        <v/>
      </c>
      <c r="E1576" s="34"/>
      <c r="F1576" s="24"/>
      <c r="G1576" s="33"/>
      <c r="H1576" s="24"/>
    </row>
    <row r="1577" customFormat="false" ht="15" hidden="false" customHeight="true" outlineLevel="0" collapsed="false">
      <c r="A1577" s="38"/>
      <c r="B1577" s="36" t="str">
        <f aca="false">IF(A1577="","","R-"&amp;TEXT(ROW()-4,"0000"))</f>
        <v/>
      </c>
      <c r="C1577" s="24"/>
      <c r="D1577" s="37" t="str">
        <f aca="false">IF(C1577="","",IFERROR(INDEX(Members!$B$5:$B$304,MATCH(C1577,Members!$A$5:$A$304,0)),"Unknown flat"))</f>
        <v/>
      </c>
      <c r="E1577" s="34"/>
      <c r="F1577" s="24"/>
      <c r="G1577" s="33"/>
      <c r="H1577" s="24"/>
    </row>
    <row r="1578" customFormat="false" ht="15" hidden="false" customHeight="true" outlineLevel="0" collapsed="false">
      <c r="A1578" s="38"/>
      <c r="B1578" s="36" t="str">
        <f aca="false">IF(A1578="","","R-"&amp;TEXT(ROW()-4,"0000"))</f>
        <v/>
      </c>
      <c r="C1578" s="24"/>
      <c r="D1578" s="37" t="str">
        <f aca="false">IF(C1578="","",IFERROR(INDEX(Members!$B$5:$B$304,MATCH(C1578,Members!$A$5:$A$304,0)),"Unknown flat"))</f>
        <v/>
      </c>
      <c r="E1578" s="34"/>
      <c r="F1578" s="24"/>
      <c r="G1578" s="33"/>
      <c r="H1578" s="24"/>
    </row>
    <row r="1579" customFormat="false" ht="15" hidden="false" customHeight="true" outlineLevel="0" collapsed="false">
      <c r="A1579" s="38"/>
      <c r="B1579" s="36" t="str">
        <f aca="false">IF(A1579="","","R-"&amp;TEXT(ROW()-4,"0000"))</f>
        <v/>
      </c>
      <c r="C1579" s="24"/>
      <c r="D1579" s="37" t="str">
        <f aca="false">IF(C1579="","",IFERROR(INDEX(Members!$B$5:$B$304,MATCH(C1579,Members!$A$5:$A$304,0)),"Unknown flat"))</f>
        <v/>
      </c>
      <c r="E1579" s="34"/>
      <c r="F1579" s="24"/>
      <c r="G1579" s="33"/>
      <c r="H1579" s="24"/>
    </row>
    <row r="1580" customFormat="false" ht="15" hidden="false" customHeight="true" outlineLevel="0" collapsed="false">
      <c r="A1580" s="38"/>
      <c r="B1580" s="36" t="str">
        <f aca="false">IF(A1580="","","R-"&amp;TEXT(ROW()-4,"0000"))</f>
        <v/>
      </c>
      <c r="C1580" s="24"/>
      <c r="D1580" s="37" t="str">
        <f aca="false">IF(C1580="","",IFERROR(INDEX(Members!$B$5:$B$304,MATCH(C1580,Members!$A$5:$A$304,0)),"Unknown flat"))</f>
        <v/>
      </c>
      <c r="E1580" s="34"/>
      <c r="F1580" s="24"/>
      <c r="G1580" s="33"/>
      <c r="H1580" s="24"/>
    </row>
    <row r="1581" customFormat="false" ht="15" hidden="false" customHeight="true" outlineLevel="0" collapsed="false">
      <c r="A1581" s="38"/>
      <c r="B1581" s="36" t="str">
        <f aca="false">IF(A1581="","","R-"&amp;TEXT(ROW()-4,"0000"))</f>
        <v/>
      </c>
      <c r="C1581" s="24"/>
      <c r="D1581" s="37" t="str">
        <f aca="false">IF(C1581="","",IFERROR(INDEX(Members!$B$5:$B$304,MATCH(C1581,Members!$A$5:$A$304,0)),"Unknown flat"))</f>
        <v/>
      </c>
      <c r="E1581" s="34"/>
      <c r="F1581" s="24"/>
      <c r="G1581" s="33"/>
      <c r="H1581" s="24"/>
    </row>
    <row r="1582" customFormat="false" ht="15" hidden="false" customHeight="true" outlineLevel="0" collapsed="false">
      <c r="A1582" s="38"/>
      <c r="B1582" s="36" t="str">
        <f aca="false">IF(A1582="","","R-"&amp;TEXT(ROW()-4,"0000"))</f>
        <v/>
      </c>
      <c r="C1582" s="24"/>
      <c r="D1582" s="37" t="str">
        <f aca="false">IF(C1582="","",IFERROR(INDEX(Members!$B$5:$B$304,MATCH(C1582,Members!$A$5:$A$304,0)),"Unknown flat"))</f>
        <v/>
      </c>
      <c r="E1582" s="34"/>
      <c r="F1582" s="24"/>
      <c r="G1582" s="33"/>
      <c r="H1582" s="24"/>
    </row>
    <row r="1583" customFormat="false" ht="15" hidden="false" customHeight="true" outlineLevel="0" collapsed="false">
      <c r="A1583" s="38"/>
      <c r="B1583" s="36" t="str">
        <f aca="false">IF(A1583="","","R-"&amp;TEXT(ROW()-4,"0000"))</f>
        <v/>
      </c>
      <c r="C1583" s="24"/>
      <c r="D1583" s="37" t="str">
        <f aca="false">IF(C1583="","",IFERROR(INDEX(Members!$B$5:$B$304,MATCH(C1583,Members!$A$5:$A$304,0)),"Unknown flat"))</f>
        <v/>
      </c>
      <c r="E1583" s="34"/>
      <c r="F1583" s="24"/>
      <c r="G1583" s="33"/>
      <c r="H1583" s="24"/>
    </row>
    <row r="1584" customFormat="false" ht="15" hidden="false" customHeight="true" outlineLevel="0" collapsed="false">
      <c r="A1584" s="38"/>
      <c r="B1584" s="36" t="str">
        <f aca="false">IF(A1584="","","R-"&amp;TEXT(ROW()-4,"0000"))</f>
        <v/>
      </c>
      <c r="C1584" s="24"/>
      <c r="D1584" s="37" t="str">
        <f aca="false">IF(C1584="","",IFERROR(INDEX(Members!$B$5:$B$304,MATCH(C1584,Members!$A$5:$A$304,0)),"Unknown flat"))</f>
        <v/>
      </c>
      <c r="E1584" s="34"/>
      <c r="F1584" s="24"/>
      <c r="G1584" s="33"/>
      <c r="H1584" s="24"/>
    </row>
    <row r="1585" customFormat="false" ht="15" hidden="false" customHeight="true" outlineLevel="0" collapsed="false">
      <c r="A1585" s="38"/>
      <c r="B1585" s="36" t="str">
        <f aca="false">IF(A1585="","","R-"&amp;TEXT(ROW()-4,"0000"))</f>
        <v/>
      </c>
      <c r="C1585" s="24"/>
      <c r="D1585" s="37" t="str">
        <f aca="false">IF(C1585="","",IFERROR(INDEX(Members!$B$5:$B$304,MATCH(C1585,Members!$A$5:$A$304,0)),"Unknown flat"))</f>
        <v/>
      </c>
      <c r="E1585" s="34"/>
      <c r="F1585" s="24"/>
      <c r="G1585" s="33"/>
      <c r="H1585" s="24"/>
    </row>
    <row r="1586" customFormat="false" ht="15" hidden="false" customHeight="true" outlineLevel="0" collapsed="false">
      <c r="A1586" s="38"/>
      <c r="B1586" s="36" t="str">
        <f aca="false">IF(A1586="","","R-"&amp;TEXT(ROW()-4,"0000"))</f>
        <v/>
      </c>
      <c r="C1586" s="24"/>
      <c r="D1586" s="37" t="str">
        <f aca="false">IF(C1586="","",IFERROR(INDEX(Members!$B$5:$B$304,MATCH(C1586,Members!$A$5:$A$304,0)),"Unknown flat"))</f>
        <v/>
      </c>
      <c r="E1586" s="34"/>
      <c r="F1586" s="24"/>
      <c r="G1586" s="33"/>
      <c r="H1586" s="24"/>
    </row>
    <row r="1587" customFormat="false" ht="15" hidden="false" customHeight="true" outlineLevel="0" collapsed="false">
      <c r="A1587" s="38"/>
      <c r="B1587" s="36" t="str">
        <f aca="false">IF(A1587="","","R-"&amp;TEXT(ROW()-4,"0000"))</f>
        <v/>
      </c>
      <c r="C1587" s="24"/>
      <c r="D1587" s="37" t="str">
        <f aca="false">IF(C1587="","",IFERROR(INDEX(Members!$B$5:$B$304,MATCH(C1587,Members!$A$5:$A$304,0)),"Unknown flat"))</f>
        <v/>
      </c>
      <c r="E1587" s="34"/>
      <c r="F1587" s="24"/>
      <c r="G1587" s="33"/>
      <c r="H1587" s="24"/>
    </row>
    <row r="1588" customFormat="false" ht="15" hidden="false" customHeight="true" outlineLevel="0" collapsed="false">
      <c r="A1588" s="38"/>
      <c r="B1588" s="36" t="str">
        <f aca="false">IF(A1588="","","R-"&amp;TEXT(ROW()-4,"0000"))</f>
        <v/>
      </c>
      <c r="C1588" s="24"/>
      <c r="D1588" s="37" t="str">
        <f aca="false">IF(C1588="","",IFERROR(INDEX(Members!$B$5:$B$304,MATCH(C1588,Members!$A$5:$A$304,0)),"Unknown flat"))</f>
        <v/>
      </c>
      <c r="E1588" s="34"/>
      <c r="F1588" s="24"/>
      <c r="G1588" s="33"/>
      <c r="H1588" s="24"/>
    </row>
    <row r="1589" customFormat="false" ht="15" hidden="false" customHeight="true" outlineLevel="0" collapsed="false">
      <c r="A1589" s="38"/>
      <c r="B1589" s="36" t="str">
        <f aca="false">IF(A1589="","","R-"&amp;TEXT(ROW()-4,"0000"))</f>
        <v/>
      </c>
      <c r="C1589" s="24"/>
      <c r="D1589" s="37" t="str">
        <f aca="false">IF(C1589="","",IFERROR(INDEX(Members!$B$5:$B$304,MATCH(C1589,Members!$A$5:$A$304,0)),"Unknown flat"))</f>
        <v/>
      </c>
      <c r="E1589" s="34"/>
      <c r="F1589" s="24"/>
      <c r="G1589" s="33"/>
      <c r="H1589" s="24"/>
    </row>
    <row r="1590" customFormat="false" ht="15" hidden="false" customHeight="true" outlineLevel="0" collapsed="false">
      <c r="A1590" s="38"/>
      <c r="B1590" s="36" t="str">
        <f aca="false">IF(A1590="","","R-"&amp;TEXT(ROW()-4,"0000"))</f>
        <v/>
      </c>
      <c r="C1590" s="24"/>
      <c r="D1590" s="37" t="str">
        <f aca="false">IF(C1590="","",IFERROR(INDEX(Members!$B$5:$B$304,MATCH(C1590,Members!$A$5:$A$304,0)),"Unknown flat"))</f>
        <v/>
      </c>
      <c r="E1590" s="34"/>
      <c r="F1590" s="24"/>
      <c r="G1590" s="33"/>
      <c r="H1590" s="24"/>
    </row>
    <row r="1591" customFormat="false" ht="15" hidden="false" customHeight="true" outlineLevel="0" collapsed="false">
      <c r="A1591" s="38"/>
      <c r="B1591" s="36" t="str">
        <f aca="false">IF(A1591="","","R-"&amp;TEXT(ROW()-4,"0000"))</f>
        <v/>
      </c>
      <c r="C1591" s="24"/>
      <c r="D1591" s="37" t="str">
        <f aca="false">IF(C1591="","",IFERROR(INDEX(Members!$B$5:$B$304,MATCH(C1591,Members!$A$5:$A$304,0)),"Unknown flat"))</f>
        <v/>
      </c>
      <c r="E1591" s="34"/>
      <c r="F1591" s="24"/>
      <c r="G1591" s="33"/>
      <c r="H1591" s="24"/>
    </row>
    <row r="1592" customFormat="false" ht="15" hidden="false" customHeight="true" outlineLevel="0" collapsed="false">
      <c r="A1592" s="38"/>
      <c r="B1592" s="36" t="str">
        <f aca="false">IF(A1592="","","R-"&amp;TEXT(ROW()-4,"0000"))</f>
        <v/>
      </c>
      <c r="C1592" s="24"/>
      <c r="D1592" s="37" t="str">
        <f aca="false">IF(C1592="","",IFERROR(INDEX(Members!$B$5:$B$304,MATCH(C1592,Members!$A$5:$A$304,0)),"Unknown flat"))</f>
        <v/>
      </c>
      <c r="E1592" s="34"/>
      <c r="F1592" s="24"/>
      <c r="G1592" s="33"/>
      <c r="H1592" s="24"/>
    </row>
    <row r="1593" customFormat="false" ht="15" hidden="false" customHeight="true" outlineLevel="0" collapsed="false">
      <c r="A1593" s="38"/>
      <c r="B1593" s="36" t="str">
        <f aca="false">IF(A1593="","","R-"&amp;TEXT(ROW()-4,"0000"))</f>
        <v/>
      </c>
      <c r="C1593" s="24"/>
      <c r="D1593" s="37" t="str">
        <f aca="false">IF(C1593="","",IFERROR(INDEX(Members!$B$5:$B$304,MATCH(C1593,Members!$A$5:$A$304,0)),"Unknown flat"))</f>
        <v/>
      </c>
      <c r="E1593" s="34"/>
      <c r="F1593" s="24"/>
      <c r="G1593" s="33"/>
      <c r="H1593" s="24"/>
    </row>
    <row r="1594" customFormat="false" ht="15" hidden="false" customHeight="true" outlineLevel="0" collapsed="false">
      <c r="A1594" s="38"/>
      <c r="B1594" s="36" t="str">
        <f aca="false">IF(A1594="","","R-"&amp;TEXT(ROW()-4,"0000"))</f>
        <v/>
      </c>
      <c r="C1594" s="24"/>
      <c r="D1594" s="37" t="str">
        <f aca="false">IF(C1594="","",IFERROR(INDEX(Members!$B$5:$B$304,MATCH(C1594,Members!$A$5:$A$304,0)),"Unknown flat"))</f>
        <v/>
      </c>
      <c r="E1594" s="34"/>
      <c r="F1594" s="24"/>
      <c r="G1594" s="33"/>
      <c r="H1594" s="24"/>
    </row>
    <row r="1595" customFormat="false" ht="15" hidden="false" customHeight="true" outlineLevel="0" collapsed="false">
      <c r="A1595" s="38"/>
      <c r="B1595" s="36" t="str">
        <f aca="false">IF(A1595="","","R-"&amp;TEXT(ROW()-4,"0000"))</f>
        <v/>
      </c>
      <c r="C1595" s="24"/>
      <c r="D1595" s="37" t="str">
        <f aca="false">IF(C1595="","",IFERROR(INDEX(Members!$B$5:$B$304,MATCH(C1595,Members!$A$5:$A$304,0)),"Unknown flat"))</f>
        <v/>
      </c>
      <c r="E1595" s="34"/>
      <c r="F1595" s="24"/>
      <c r="G1595" s="33"/>
      <c r="H1595" s="24"/>
    </row>
    <row r="1596" customFormat="false" ht="15" hidden="false" customHeight="true" outlineLevel="0" collapsed="false">
      <c r="A1596" s="38"/>
      <c r="B1596" s="36" t="str">
        <f aca="false">IF(A1596="","","R-"&amp;TEXT(ROW()-4,"0000"))</f>
        <v/>
      </c>
      <c r="C1596" s="24"/>
      <c r="D1596" s="37" t="str">
        <f aca="false">IF(C1596="","",IFERROR(INDEX(Members!$B$5:$B$304,MATCH(C1596,Members!$A$5:$A$304,0)),"Unknown flat"))</f>
        <v/>
      </c>
      <c r="E1596" s="34"/>
      <c r="F1596" s="24"/>
      <c r="G1596" s="33"/>
      <c r="H1596" s="24"/>
    </row>
    <row r="1597" customFormat="false" ht="15" hidden="false" customHeight="true" outlineLevel="0" collapsed="false">
      <c r="A1597" s="38"/>
      <c r="B1597" s="36" t="str">
        <f aca="false">IF(A1597="","","R-"&amp;TEXT(ROW()-4,"0000"))</f>
        <v/>
      </c>
      <c r="C1597" s="24"/>
      <c r="D1597" s="37" t="str">
        <f aca="false">IF(C1597="","",IFERROR(INDEX(Members!$B$5:$B$304,MATCH(C1597,Members!$A$5:$A$304,0)),"Unknown flat"))</f>
        <v/>
      </c>
      <c r="E1597" s="34"/>
      <c r="F1597" s="24"/>
      <c r="G1597" s="33"/>
      <c r="H1597" s="24"/>
    </row>
    <row r="1598" customFormat="false" ht="15" hidden="false" customHeight="true" outlineLevel="0" collapsed="false">
      <c r="A1598" s="38"/>
      <c r="B1598" s="36" t="str">
        <f aca="false">IF(A1598="","","R-"&amp;TEXT(ROW()-4,"0000"))</f>
        <v/>
      </c>
      <c r="C1598" s="24"/>
      <c r="D1598" s="37" t="str">
        <f aca="false">IF(C1598="","",IFERROR(INDEX(Members!$B$5:$B$304,MATCH(C1598,Members!$A$5:$A$304,0)),"Unknown flat"))</f>
        <v/>
      </c>
      <c r="E1598" s="34"/>
      <c r="F1598" s="24"/>
      <c r="G1598" s="33"/>
      <c r="H1598" s="24"/>
    </row>
    <row r="1599" customFormat="false" ht="15" hidden="false" customHeight="true" outlineLevel="0" collapsed="false">
      <c r="A1599" s="38"/>
      <c r="B1599" s="36" t="str">
        <f aca="false">IF(A1599="","","R-"&amp;TEXT(ROW()-4,"0000"))</f>
        <v/>
      </c>
      <c r="C1599" s="24"/>
      <c r="D1599" s="37" t="str">
        <f aca="false">IF(C1599="","",IFERROR(INDEX(Members!$B$5:$B$304,MATCH(C1599,Members!$A$5:$A$304,0)),"Unknown flat"))</f>
        <v/>
      </c>
      <c r="E1599" s="34"/>
      <c r="F1599" s="24"/>
      <c r="G1599" s="33"/>
      <c r="H1599" s="24"/>
    </row>
    <row r="1600" customFormat="false" ht="15" hidden="false" customHeight="true" outlineLevel="0" collapsed="false">
      <c r="A1600" s="38"/>
      <c r="B1600" s="36" t="str">
        <f aca="false">IF(A1600="","","R-"&amp;TEXT(ROW()-4,"0000"))</f>
        <v/>
      </c>
      <c r="C1600" s="24"/>
      <c r="D1600" s="37" t="str">
        <f aca="false">IF(C1600="","",IFERROR(INDEX(Members!$B$5:$B$304,MATCH(C1600,Members!$A$5:$A$304,0)),"Unknown flat"))</f>
        <v/>
      </c>
      <c r="E1600" s="34"/>
      <c r="F1600" s="24"/>
      <c r="G1600" s="33"/>
      <c r="H1600" s="24"/>
    </row>
    <row r="1601" customFormat="false" ht="15" hidden="false" customHeight="true" outlineLevel="0" collapsed="false">
      <c r="A1601" s="38"/>
      <c r="B1601" s="36" t="str">
        <f aca="false">IF(A1601="","","R-"&amp;TEXT(ROW()-4,"0000"))</f>
        <v/>
      </c>
      <c r="C1601" s="24"/>
      <c r="D1601" s="37" t="str">
        <f aca="false">IF(C1601="","",IFERROR(INDEX(Members!$B$5:$B$304,MATCH(C1601,Members!$A$5:$A$304,0)),"Unknown flat"))</f>
        <v/>
      </c>
      <c r="E1601" s="34"/>
      <c r="F1601" s="24"/>
      <c r="G1601" s="33"/>
      <c r="H1601" s="24"/>
    </row>
    <row r="1602" customFormat="false" ht="15" hidden="false" customHeight="true" outlineLevel="0" collapsed="false">
      <c r="A1602" s="38"/>
      <c r="B1602" s="36" t="str">
        <f aca="false">IF(A1602="","","R-"&amp;TEXT(ROW()-4,"0000"))</f>
        <v/>
      </c>
      <c r="C1602" s="24"/>
      <c r="D1602" s="37" t="str">
        <f aca="false">IF(C1602="","",IFERROR(INDEX(Members!$B$5:$B$304,MATCH(C1602,Members!$A$5:$A$304,0)),"Unknown flat"))</f>
        <v/>
      </c>
      <c r="E1602" s="34"/>
      <c r="F1602" s="24"/>
      <c r="G1602" s="33"/>
      <c r="H1602" s="24"/>
    </row>
    <row r="1603" customFormat="false" ht="15" hidden="false" customHeight="true" outlineLevel="0" collapsed="false">
      <c r="A1603" s="38"/>
      <c r="B1603" s="36" t="str">
        <f aca="false">IF(A1603="","","R-"&amp;TEXT(ROW()-4,"0000"))</f>
        <v/>
      </c>
      <c r="C1603" s="24"/>
      <c r="D1603" s="37" t="str">
        <f aca="false">IF(C1603="","",IFERROR(INDEX(Members!$B$5:$B$304,MATCH(C1603,Members!$A$5:$A$304,0)),"Unknown flat"))</f>
        <v/>
      </c>
      <c r="E1603" s="34"/>
      <c r="F1603" s="24"/>
      <c r="G1603" s="33"/>
      <c r="H1603" s="24"/>
    </row>
    <row r="1604" customFormat="false" ht="15" hidden="false" customHeight="true" outlineLevel="0" collapsed="false">
      <c r="A1604" s="38"/>
      <c r="B1604" s="36" t="str">
        <f aca="false">IF(A1604="","","R-"&amp;TEXT(ROW()-4,"0000"))</f>
        <v/>
      </c>
      <c r="C1604" s="24"/>
      <c r="D1604" s="37" t="str">
        <f aca="false">IF(C1604="","",IFERROR(INDEX(Members!$B$5:$B$304,MATCH(C1604,Members!$A$5:$A$304,0)),"Unknown flat"))</f>
        <v/>
      </c>
      <c r="E1604" s="34"/>
      <c r="F1604" s="24"/>
      <c r="G1604" s="33"/>
      <c r="H1604" s="24"/>
    </row>
    <row r="1605" customFormat="false" ht="15" hidden="false" customHeight="true" outlineLevel="0" collapsed="false">
      <c r="A1605" s="38"/>
      <c r="B1605" s="36" t="str">
        <f aca="false">IF(A1605="","","R-"&amp;TEXT(ROW()-4,"0000"))</f>
        <v/>
      </c>
      <c r="C1605" s="24"/>
      <c r="D1605" s="37" t="str">
        <f aca="false">IF(C1605="","",IFERROR(INDEX(Members!$B$5:$B$304,MATCH(C1605,Members!$A$5:$A$304,0)),"Unknown flat"))</f>
        <v/>
      </c>
      <c r="E1605" s="34"/>
      <c r="F1605" s="24"/>
      <c r="G1605" s="33"/>
      <c r="H1605" s="24"/>
    </row>
    <row r="1606" customFormat="false" ht="15" hidden="false" customHeight="true" outlineLevel="0" collapsed="false">
      <c r="A1606" s="38"/>
      <c r="B1606" s="36" t="str">
        <f aca="false">IF(A1606="","","R-"&amp;TEXT(ROW()-4,"0000"))</f>
        <v/>
      </c>
      <c r="C1606" s="24"/>
      <c r="D1606" s="37" t="str">
        <f aca="false">IF(C1606="","",IFERROR(INDEX(Members!$B$5:$B$304,MATCH(C1606,Members!$A$5:$A$304,0)),"Unknown flat"))</f>
        <v/>
      </c>
      <c r="E1606" s="34"/>
      <c r="F1606" s="24"/>
      <c r="G1606" s="33"/>
      <c r="H1606" s="24"/>
    </row>
    <row r="1607" customFormat="false" ht="15" hidden="false" customHeight="true" outlineLevel="0" collapsed="false">
      <c r="A1607" s="38"/>
      <c r="B1607" s="36" t="str">
        <f aca="false">IF(A1607="","","R-"&amp;TEXT(ROW()-4,"0000"))</f>
        <v/>
      </c>
      <c r="C1607" s="24"/>
      <c r="D1607" s="37" t="str">
        <f aca="false">IF(C1607="","",IFERROR(INDEX(Members!$B$5:$B$304,MATCH(C1607,Members!$A$5:$A$304,0)),"Unknown flat"))</f>
        <v/>
      </c>
      <c r="E1607" s="34"/>
      <c r="F1607" s="24"/>
      <c r="G1607" s="33"/>
      <c r="H1607" s="24"/>
    </row>
    <row r="1608" customFormat="false" ht="15" hidden="false" customHeight="true" outlineLevel="0" collapsed="false">
      <c r="A1608" s="38"/>
      <c r="B1608" s="36" t="str">
        <f aca="false">IF(A1608="","","R-"&amp;TEXT(ROW()-4,"0000"))</f>
        <v/>
      </c>
      <c r="C1608" s="24"/>
      <c r="D1608" s="37" t="str">
        <f aca="false">IF(C1608="","",IFERROR(INDEX(Members!$B$5:$B$304,MATCH(C1608,Members!$A$5:$A$304,0)),"Unknown flat"))</f>
        <v/>
      </c>
      <c r="E1608" s="34"/>
      <c r="F1608" s="24"/>
      <c r="G1608" s="33"/>
      <c r="H1608" s="24"/>
    </row>
    <row r="1609" customFormat="false" ht="15" hidden="false" customHeight="true" outlineLevel="0" collapsed="false">
      <c r="A1609" s="38"/>
      <c r="B1609" s="36" t="str">
        <f aca="false">IF(A1609="","","R-"&amp;TEXT(ROW()-4,"0000"))</f>
        <v/>
      </c>
      <c r="C1609" s="24"/>
      <c r="D1609" s="37" t="str">
        <f aca="false">IF(C1609="","",IFERROR(INDEX(Members!$B$5:$B$304,MATCH(C1609,Members!$A$5:$A$304,0)),"Unknown flat"))</f>
        <v/>
      </c>
      <c r="E1609" s="34"/>
      <c r="F1609" s="24"/>
      <c r="G1609" s="33"/>
      <c r="H1609" s="24"/>
    </row>
    <row r="1610" customFormat="false" ht="15" hidden="false" customHeight="true" outlineLevel="0" collapsed="false">
      <c r="A1610" s="38"/>
      <c r="B1610" s="36" t="str">
        <f aca="false">IF(A1610="","","R-"&amp;TEXT(ROW()-4,"0000"))</f>
        <v/>
      </c>
      <c r="C1610" s="24"/>
      <c r="D1610" s="37" t="str">
        <f aca="false">IF(C1610="","",IFERROR(INDEX(Members!$B$5:$B$304,MATCH(C1610,Members!$A$5:$A$304,0)),"Unknown flat"))</f>
        <v/>
      </c>
      <c r="E1610" s="34"/>
      <c r="F1610" s="24"/>
      <c r="G1610" s="33"/>
      <c r="H1610" s="24"/>
    </row>
    <row r="1611" customFormat="false" ht="15" hidden="false" customHeight="true" outlineLevel="0" collapsed="false">
      <c r="A1611" s="38"/>
      <c r="B1611" s="36" t="str">
        <f aca="false">IF(A1611="","","R-"&amp;TEXT(ROW()-4,"0000"))</f>
        <v/>
      </c>
      <c r="C1611" s="24"/>
      <c r="D1611" s="37" t="str">
        <f aca="false">IF(C1611="","",IFERROR(INDEX(Members!$B$5:$B$304,MATCH(C1611,Members!$A$5:$A$304,0)),"Unknown flat"))</f>
        <v/>
      </c>
      <c r="E1611" s="34"/>
      <c r="F1611" s="24"/>
      <c r="G1611" s="33"/>
      <c r="H1611" s="24"/>
    </row>
    <row r="1612" customFormat="false" ht="15" hidden="false" customHeight="true" outlineLevel="0" collapsed="false">
      <c r="A1612" s="38"/>
      <c r="B1612" s="36" t="str">
        <f aca="false">IF(A1612="","","R-"&amp;TEXT(ROW()-4,"0000"))</f>
        <v/>
      </c>
      <c r="C1612" s="24"/>
      <c r="D1612" s="37" t="str">
        <f aca="false">IF(C1612="","",IFERROR(INDEX(Members!$B$5:$B$304,MATCH(C1612,Members!$A$5:$A$304,0)),"Unknown flat"))</f>
        <v/>
      </c>
      <c r="E1612" s="34"/>
      <c r="F1612" s="24"/>
      <c r="G1612" s="33"/>
      <c r="H1612" s="24"/>
    </row>
    <row r="1613" customFormat="false" ht="15" hidden="false" customHeight="true" outlineLevel="0" collapsed="false">
      <c r="A1613" s="38"/>
      <c r="B1613" s="36" t="str">
        <f aca="false">IF(A1613="","","R-"&amp;TEXT(ROW()-4,"0000"))</f>
        <v/>
      </c>
      <c r="C1613" s="24"/>
      <c r="D1613" s="37" t="str">
        <f aca="false">IF(C1613="","",IFERROR(INDEX(Members!$B$5:$B$304,MATCH(C1613,Members!$A$5:$A$304,0)),"Unknown flat"))</f>
        <v/>
      </c>
      <c r="E1613" s="34"/>
      <c r="F1613" s="24"/>
      <c r="G1613" s="33"/>
      <c r="H1613" s="24"/>
    </row>
    <row r="1614" customFormat="false" ht="15" hidden="false" customHeight="true" outlineLevel="0" collapsed="false">
      <c r="A1614" s="38"/>
      <c r="B1614" s="36" t="str">
        <f aca="false">IF(A1614="","","R-"&amp;TEXT(ROW()-4,"0000"))</f>
        <v/>
      </c>
      <c r="C1614" s="24"/>
      <c r="D1614" s="37" t="str">
        <f aca="false">IF(C1614="","",IFERROR(INDEX(Members!$B$5:$B$304,MATCH(C1614,Members!$A$5:$A$304,0)),"Unknown flat"))</f>
        <v/>
      </c>
      <c r="E1614" s="34"/>
      <c r="F1614" s="24"/>
      <c r="G1614" s="33"/>
      <c r="H1614" s="24"/>
    </row>
    <row r="1615" customFormat="false" ht="15" hidden="false" customHeight="true" outlineLevel="0" collapsed="false">
      <c r="A1615" s="38"/>
      <c r="B1615" s="36" t="str">
        <f aca="false">IF(A1615="","","R-"&amp;TEXT(ROW()-4,"0000"))</f>
        <v/>
      </c>
      <c r="C1615" s="24"/>
      <c r="D1615" s="37" t="str">
        <f aca="false">IF(C1615="","",IFERROR(INDEX(Members!$B$5:$B$304,MATCH(C1615,Members!$A$5:$A$304,0)),"Unknown flat"))</f>
        <v/>
      </c>
      <c r="E1615" s="34"/>
      <c r="F1615" s="24"/>
      <c r="G1615" s="33"/>
      <c r="H1615" s="24"/>
    </row>
    <row r="1616" customFormat="false" ht="15" hidden="false" customHeight="true" outlineLevel="0" collapsed="false">
      <c r="A1616" s="38"/>
      <c r="B1616" s="36" t="str">
        <f aca="false">IF(A1616="","","R-"&amp;TEXT(ROW()-4,"0000"))</f>
        <v/>
      </c>
      <c r="C1616" s="24"/>
      <c r="D1616" s="37" t="str">
        <f aca="false">IF(C1616="","",IFERROR(INDEX(Members!$B$5:$B$304,MATCH(C1616,Members!$A$5:$A$304,0)),"Unknown flat"))</f>
        <v/>
      </c>
      <c r="E1616" s="34"/>
      <c r="F1616" s="24"/>
      <c r="G1616" s="33"/>
      <c r="H1616" s="24"/>
    </row>
    <row r="1617" customFormat="false" ht="15" hidden="false" customHeight="true" outlineLevel="0" collapsed="false">
      <c r="A1617" s="38"/>
      <c r="B1617" s="36" t="str">
        <f aca="false">IF(A1617="","","R-"&amp;TEXT(ROW()-4,"0000"))</f>
        <v/>
      </c>
      <c r="C1617" s="24"/>
      <c r="D1617" s="37" t="str">
        <f aca="false">IF(C1617="","",IFERROR(INDEX(Members!$B$5:$B$304,MATCH(C1617,Members!$A$5:$A$304,0)),"Unknown flat"))</f>
        <v/>
      </c>
      <c r="E1617" s="34"/>
      <c r="F1617" s="24"/>
      <c r="G1617" s="33"/>
      <c r="H1617" s="24"/>
    </row>
    <row r="1618" customFormat="false" ht="15" hidden="false" customHeight="true" outlineLevel="0" collapsed="false">
      <c r="A1618" s="38"/>
      <c r="B1618" s="36" t="str">
        <f aca="false">IF(A1618="","","R-"&amp;TEXT(ROW()-4,"0000"))</f>
        <v/>
      </c>
      <c r="C1618" s="24"/>
      <c r="D1618" s="37" t="str">
        <f aca="false">IF(C1618="","",IFERROR(INDEX(Members!$B$5:$B$304,MATCH(C1618,Members!$A$5:$A$304,0)),"Unknown flat"))</f>
        <v/>
      </c>
      <c r="E1618" s="34"/>
      <c r="F1618" s="24"/>
      <c r="G1618" s="33"/>
      <c r="H1618" s="24"/>
    </row>
    <row r="1619" customFormat="false" ht="15" hidden="false" customHeight="true" outlineLevel="0" collapsed="false">
      <c r="A1619" s="38"/>
      <c r="B1619" s="36" t="str">
        <f aca="false">IF(A1619="","","R-"&amp;TEXT(ROW()-4,"0000"))</f>
        <v/>
      </c>
      <c r="C1619" s="24"/>
      <c r="D1619" s="37" t="str">
        <f aca="false">IF(C1619="","",IFERROR(INDEX(Members!$B$5:$B$304,MATCH(C1619,Members!$A$5:$A$304,0)),"Unknown flat"))</f>
        <v/>
      </c>
      <c r="E1619" s="34"/>
      <c r="F1619" s="24"/>
      <c r="G1619" s="33"/>
      <c r="H1619" s="24"/>
    </row>
    <row r="1620" customFormat="false" ht="15" hidden="false" customHeight="true" outlineLevel="0" collapsed="false">
      <c r="A1620" s="38"/>
      <c r="B1620" s="36" t="str">
        <f aca="false">IF(A1620="","","R-"&amp;TEXT(ROW()-4,"0000"))</f>
        <v/>
      </c>
      <c r="C1620" s="24"/>
      <c r="D1620" s="37" t="str">
        <f aca="false">IF(C1620="","",IFERROR(INDEX(Members!$B$5:$B$304,MATCH(C1620,Members!$A$5:$A$304,0)),"Unknown flat"))</f>
        <v/>
      </c>
      <c r="E1620" s="34"/>
      <c r="F1620" s="24"/>
      <c r="G1620" s="33"/>
      <c r="H1620" s="24"/>
    </row>
    <row r="1621" customFormat="false" ht="15" hidden="false" customHeight="true" outlineLevel="0" collapsed="false">
      <c r="A1621" s="38"/>
      <c r="B1621" s="36" t="str">
        <f aca="false">IF(A1621="","","R-"&amp;TEXT(ROW()-4,"0000"))</f>
        <v/>
      </c>
      <c r="C1621" s="24"/>
      <c r="D1621" s="37" t="str">
        <f aca="false">IF(C1621="","",IFERROR(INDEX(Members!$B$5:$B$304,MATCH(C1621,Members!$A$5:$A$304,0)),"Unknown flat"))</f>
        <v/>
      </c>
      <c r="E1621" s="34"/>
      <c r="F1621" s="24"/>
      <c r="G1621" s="33"/>
      <c r="H1621" s="24"/>
    </row>
    <row r="1622" customFormat="false" ht="15" hidden="false" customHeight="true" outlineLevel="0" collapsed="false">
      <c r="A1622" s="38"/>
      <c r="B1622" s="36" t="str">
        <f aca="false">IF(A1622="","","R-"&amp;TEXT(ROW()-4,"0000"))</f>
        <v/>
      </c>
      <c r="C1622" s="24"/>
      <c r="D1622" s="37" t="str">
        <f aca="false">IF(C1622="","",IFERROR(INDEX(Members!$B$5:$B$304,MATCH(C1622,Members!$A$5:$A$304,0)),"Unknown flat"))</f>
        <v/>
      </c>
      <c r="E1622" s="34"/>
      <c r="F1622" s="24"/>
      <c r="G1622" s="33"/>
      <c r="H1622" s="24"/>
    </row>
    <row r="1623" customFormat="false" ht="15" hidden="false" customHeight="true" outlineLevel="0" collapsed="false">
      <c r="A1623" s="38"/>
      <c r="B1623" s="36" t="str">
        <f aca="false">IF(A1623="","","R-"&amp;TEXT(ROW()-4,"0000"))</f>
        <v/>
      </c>
      <c r="C1623" s="24"/>
      <c r="D1623" s="37" t="str">
        <f aca="false">IF(C1623="","",IFERROR(INDEX(Members!$B$5:$B$304,MATCH(C1623,Members!$A$5:$A$304,0)),"Unknown flat"))</f>
        <v/>
      </c>
      <c r="E1623" s="34"/>
      <c r="F1623" s="24"/>
      <c r="G1623" s="33"/>
      <c r="H1623" s="24"/>
    </row>
    <row r="1624" customFormat="false" ht="15" hidden="false" customHeight="true" outlineLevel="0" collapsed="false">
      <c r="A1624" s="38"/>
      <c r="B1624" s="36" t="str">
        <f aca="false">IF(A1624="","","R-"&amp;TEXT(ROW()-4,"0000"))</f>
        <v/>
      </c>
      <c r="C1624" s="24"/>
      <c r="D1624" s="37" t="str">
        <f aca="false">IF(C1624="","",IFERROR(INDEX(Members!$B$5:$B$304,MATCH(C1624,Members!$A$5:$A$304,0)),"Unknown flat"))</f>
        <v/>
      </c>
      <c r="E1624" s="34"/>
      <c r="F1624" s="24"/>
      <c r="G1624" s="33"/>
      <c r="H1624" s="24"/>
    </row>
    <row r="1625" customFormat="false" ht="15" hidden="false" customHeight="true" outlineLevel="0" collapsed="false">
      <c r="A1625" s="38"/>
      <c r="B1625" s="36" t="str">
        <f aca="false">IF(A1625="","","R-"&amp;TEXT(ROW()-4,"0000"))</f>
        <v/>
      </c>
      <c r="C1625" s="24"/>
      <c r="D1625" s="37" t="str">
        <f aca="false">IF(C1625="","",IFERROR(INDEX(Members!$B$5:$B$304,MATCH(C1625,Members!$A$5:$A$304,0)),"Unknown flat"))</f>
        <v/>
      </c>
      <c r="E1625" s="34"/>
      <c r="F1625" s="24"/>
      <c r="G1625" s="33"/>
      <c r="H1625" s="24"/>
    </row>
    <row r="1626" customFormat="false" ht="15" hidden="false" customHeight="true" outlineLevel="0" collapsed="false">
      <c r="A1626" s="38"/>
      <c r="B1626" s="36" t="str">
        <f aca="false">IF(A1626="","","R-"&amp;TEXT(ROW()-4,"0000"))</f>
        <v/>
      </c>
      <c r="C1626" s="24"/>
      <c r="D1626" s="37" t="str">
        <f aca="false">IF(C1626="","",IFERROR(INDEX(Members!$B$5:$B$304,MATCH(C1626,Members!$A$5:$A$304,0)),"Unknown flat"))</f>
        <v/>
      </c>
      <c r="E1626" s="34"/>
      <c r="F1626" s="24"/>
      <c r="G1626" s="33"/>
      <c r="H1626" s="24"/>
    </row>
    <row r="1627" customFormat="false" ht="15" hidden="false" customHeight="true" outlineLevel="0" collapsed="false">
      <c r="A1627" s="38"/>
      <c r="B1627" s="36" t="str">
        <f aca="false">IF(A1627="","","R-"&amp;TEXT(ROW()-4,"0000"))</f>
        <v/>
      </c>
      <c r="C1627" s="24"/>
      <c r="D1627" s="37" t="str">
        <f aca="false">IF(C1627="","",IFERROR(INDEX(Members!$B$5:$B$304,MATCH(C1627,Members!$A$5:$A$304,0)),"Unknown flat"))</f>
        <v/>
      </c>
      <c r="E1627" s="34"/>
      <c r="F1627" s="24"/>
      <c r="G1627" s="33"/>
      <c r="H1627" s="24"/>
    </row>
    <row r="1628" customFormat="false" ht="15" hidden="false" customHeight="true" outlineLevel="0" collapsed="false">
      <c r="A1628" s="38"/>
      <c r="B1628" s="36" t="str">
        <f aca="false">IF(A1628="","","R-"&amp;TEXT(ROW()-4,"0000"))</f>
        <v/>
      </c>
      <c r="C1628" s="24"/>
      <c r="D1628" s="37" t="str">
        <f aca="false">IF(C1628="","",IFERROR(INDEX(Members!$B$5:$B$304,MATCH(C1628,Members!$A$5:$A$304,0)),"Unknown flat"))</f>
        <v/>
      </c>
      <c r="E1628" s="34"/>
      <c r="F1628" s="24"/>
      <c r="G1628" s="33"/>
      <c r="H1628" s="24"/>
    </row>
    <row r="1629" customFormat="false" ht="15" hidden="false" customHeight="true" outlineLevel="0" collapsed="false">
      <c r="A1629" s="38"/>
      <c r="B1629" s="36" t="str">
        <f aca="false">IF(A1629="","","R-"&amp;TEXT(ROW()-4,"0000"))</f>
        <v/>
      </c>
      <c r="C1629" s="24"/>
      <c r="D1629" s="37" t="str">
        <f aca="false">IF(C1629="","",IFERROR(INDEX(Members!$B$5:$B$304,MATCH(C1629,Members!$A$5:$A$304,0)),"Unknown flat"))</f>
        <v/>
      </c>
      <c r="E1629" s="34"/>
      <c r="F1629" s="24"/>
      <c r="G1629" s="33"/>
      <c r="H1629" s="24"/>
    </row>
    <row r="1630" customFormat="false" ht="15" hidden="false" customHeight="true" outlineLevel="0" collapsed="false">
      <c r="A1630" s="38"/>
      <c r="B1630" s="36" t="str">
        <f aca="false">IF(A1630="","","R-"&amp;TEXT(ROW()-4,"0000"))</f>
        <v/>
      </c>
      <c r="C1630" s="24"/>
      <c r="D1630" s="37" t="str">
        <f aca="false">IF(C1630="","",IFERROR(INDEX(Members!$B$5:$B$304,MATCH(C1630,Members!$A$5:$A$304,0)),"Unknown flat"))</f>
        <v/>
      </c>
      <c r="E1630" s="34"/>
      <c r="F1630" s="24"/>
      <c r="G1630" s="33"/>
      <c r="H1630" s="24"/>
    </row>
    <row r="1631" customFormat="false" ht="15" hidden="false" customHeight="true" outlineLevel="0" collapsed="false">
      <c r="A1631" s="38"/>
      <c r="B1631" s="36" t="str">
        <f aca="false">IF(A1631="","","R-"&amp;TEXT(ROW()-4,"0000"))</f>
        <v/>
      </c>
      <c r="C1631" s="24"/>
      <c r="D1631" s="37" t="str">
        <f aca="false">IF(C1631="","",IFERROR(INDEX(Members!$B$5:$B$304,MATCH(C1631,Members!$A$5:$A$304,0)),"Unknown flat"))</f>
        <v/>
      </c>
      <c r="E1631" s="34"/>
      <c r="F1631" s="24"/>
      <c r="G1631" s="33"/>
      <c r="H1631" s="24"/>
    </row>
    <row r="1632" customFormat="false" ht="15" hidden="false" customHeight="true" outlineLevel="0" collapsed="false">
      <c r="A1632" s="38"/>
      <c r="B1632" s="36" t="str">
        <f aca="false">IF(A1632="","","R-"&amp;TEXT(ROW()-4,"0000"))</f>
        <v/>
      </c>
      <c r="C1632" s="24"/>
      <c r="D1632" s="37" t="str">
        <f aca="false">IF(C1632="","",IFERROR(INDEX(Members!$B$5:$B$304,MATCH(C1632,Members!$A$5:$A$304,0)),"Unknown flat"))</f>
        <v/>
      </c>
      <c r="E1632" s="34"/>
      <c r="F1632" s="24"/>
      <c r="G1632" s="33"/>
      <c r="H1632" s="24"/>
    </row>
    <row r="1633" customFormat="false" ht="15" hidden="false" customHeight="true" outlineLevel="0" collapsed="false">
      <c r="A1633" s="38"/>
      <c r="B1633" s="36" t="str">
        <f aca="false">IF(A1633="","","R-"&amp;TEXT(ROW()-4,"0000"))</f>
        <v/>
      </c>
      <c r="C1633" s="24"/>
      <c r="D1633" s="37" t="str">
        <f aca="false">IF(C1633="","",IFERROR(INDEX(Members!$B$5:$B$304,MATCH(C1633,Members!$A$5:$A$304,0)),"Unknown flat"))</f>
        <v/>
      </c>
      <c r="E1633" s="34"/>
      <c r="F1633" s="24"/>
      <c r="G1633" s="33"/>
      <c r="H1633" s="24"/>
    </row>
    <row r="1634" customFormat="false" ht="15" hidden="false" customHeight="true" outlineLevel="0" collapsed="false">
      <c r="A1634" s="38"/>
      <c r="B1634" s="36" t="str">
        <f aca="false">IF(A1634="","","R-"&amp;TEXT(ROW()-4,"0000"))</f>
        <v/>
      </c>
      <c r="C1634" s="24"/>
      <c r="D1634" s="37" t="str">
        <f aca="false">IF(C1634="","",IFERROR(INDEX(Members!$B$5:$B$304,MATCH(C1634,Members!$A$5:$A$304,0)),"Unknown flat"))</f>
        <v/>
      </c>
      <c r="E1634" s="34"/>
      <c r="F1634" s="24"/>
      <c r="G1634" s="33"/>
      <c r="H1634" s="24"/>
    </row>
    <row r="1635" customFormat="false" ht="15" hidden="false" customHeight="true" outlineLevel="0" collapsed="false">
      <c r="A1635" s="38"/>
      <c r="B1635" s="36" t="str">
        <f aca="false">IF(A1635="","","R-"&amp;TEXT(ROW()-4,"0000"))</f>
        <v/>
      </c>
      <c r="C1635" s="24"/>
      <c r="D1635" s="37" t="str">
        <f aca="false">IF(C1635="","",IFERROR(INDEX(Members!$B$5:$B$304,MATCH(C1635,Members!$A$5:$A$304,0)),"Unknown flat"))</f>
        <v/>
      </c>
      <c r="E1635" s="34"/>
      <c r="F1635" s="24"/>
      <c r="G1635" s="33"/>
      <c r="H1635" s="24"/>
    </row>
    <row r="1636" customFormat="false" ht="15" hidden="false" customHeight="true" outlineLevel="0" collapsed="false">
      <c r="A1636" s="38"/>
      <c r="B1636" s="36" t="str">
        <f aca="false">IF(A1636="","","R-"&amp;TEXT(ROW()-4,"0000"))</f>
        <v/>
      </c>
      <c r="C1636" s="24"/>
      <c r="D1636" s="37" t="str">
        <f aca="false">IF(C1636="","",IFERROR(INDEX(Members!$B$5:$B$304,MATCH(C1636,Members!$A$5:$A$304,0)),"Unknown flat"))</f>
        <v/>
      </c>
      <c r="E1636" s="34"/>
      <c r="F1636" s="24"/>
      <c r="G1636" s="33"/>
      <c r="H1636" s="24"/>
    </row>
    <row r="1637" customFormat="false" ht="15" hidden="false" customHeight="true" outlineLevel="0" collapsed="false">
      <c r="A1637" s="38"/>
      <c r="B1637" s="36" t="str">
        <f aca="false">IF(A1637="","","R-"&amp;TEXT(ROW()-4,"0000"))</f>
        <v/>
      </c>
      <c r="C1637" s="24"/>
      <c r="D1637" s="37" t="str">
        <f aca="false">IF(C1637="","",IFERROR(INDEX(Members!$B$5:$B$304,MATCH(C1637,Members!$A$5:$A$304,0)),"Unknown flat"))</f>
        <v/>
      </c>
      <c r="E1637" s="34"/>
      <c r="F1637" s="24"/>
      <c r="G1637" s="33"/>
      <c r="H1637" s="24"/>
    </row>
    <row r="1638" customFormat="false" ht="15" hidden="false" customHeight="true" outlineLevel="0" collapsed="false">
      <c r="A1638" s="38"/>
      <c r="B1638" s="36" t="str">
        <f aca="false">IF(A1638="","","R-"&amp;TEXT(ROW()-4,"0000"))</f>
        <v/>
      </c>
      <c r="C1638" s="24"/>
      <c r="D1638" s="37" t="str">
        <f aca="false">IF(C1638="","",IFERROR(INDEX(Members!$B$5:$B$304,MATCH(C1638,Members!$A$5:$A$304,0)),"Unknown flat"))</f>
        <v/>
      </c>
      <c r="E1638" s="34"/>
      <c r="F1638" s="24"/>
      <c r="G1638" s="33"/>
      <c r="H1638" s="24"/>
    </row>
    <row r="1639" customFormat="false" ht="15" hidden="false" customHeight="true" outlineLevel="0" collapsed="false">
      <c r="A1639" s="38"/>
      <c r="B1639" s="36" t="str">
        <f aca="false">IF(A1639="","","R-"&amp;TEXT(ROW()-4,"0000"))</f>
        <v/>
      </c>
      <c r="C1639" s="24"/>
      <c r="D1639" s="37" t="str">
        <f aca="false">IF(C1639="","",IFERROR(INDEX(Members!$B$5:$B$304,MATCH(C1639,Members!$A$5:$A$304,0)),"Unknown flat"))</f>
        <v/>
      </c>
      <c r="E1639" s="34"/>
      <c r="F1639" s="24"/>
      <c r="G1639" s="33"/>
      <c r="H1639" s="24"/>
    </row>
    <row r="1640" customFormat="false" ht="15" hidden="false" customHeight="true" outlineLevel="0" collapsed="false">
      <c r="A1640" s="38"/>
      <c r="B1640" s="36" t="str">
        <f aca="false">IF(A1640="","","R-"&amp;TEXT(ROW()-4,"0000"))</f>
        <v/>
      </c>
      <c r="C1640" s="24"/>
      <c r="D1640" s="37" t="str">
        <f aca="false">IF(C1640="","",IFERROR(INDEX(Members!$B$5:$B$304,MATCH(C1640,Members!$A$5:$A$304,0)),"Unknown flat"))</f>
        <v/>
      </c>
      <c r="E1640" s="34"/>
      <c r="F1640" s="24"/>
      <c r="G1640" s="33"/>
      <c r="H1640" s="24"/>
    </row>
    <row r="1641" customFormat="false" ht="15" hidden="false" customHeight="true" outlineLevel="0" collapsed="false">
      <c r="A1641" s="38"/>
      <c r="B1641" s="36" t="str">
        <f aca="false">IF(A1641="","","R-"&amp;TEXT(ROW()-4,"0000"))</f>
        <v/>
      </c>
      <c r="C1641" s="24"/>
      <c r="D1641" s="37" t="str">
        <f aca="false">IF(C1641="","",IFERROR(INDEX(Members!$B$5:$B$304,MATCH(C1641,Members!$A$5:$A$304,0)),"Unknown flat"))</f>
        <v/>
      </c>
      <c r="E1641" s="34"/>
      <c r="F1641" s="24"/>
      <c r="G1641" s="33"/>
      <c r="H1641" s="24"/>
    </row>
    <row r="1642" customFormat="false" ht="15" hidden="false" customHeight="true" outlineLevel="0" collapsed="false">
      <c r="A1642" s="38"/>
      <c r="B1642" s="36" t="str">
        <f aca="false">IF(A1642="","","R-"&amp;TEXT(ROW()-4,"0000"))</f>
        <v/>
      </c>
      <c r="C1642" s="24"/>
      <c r="D1642" s="37" t="str">
        <f aca="false">IF(C1642="","",IFERROR(INDEX(Members!$B$5:$B$304,MATCH(C1642,Members!$A$5:$A$304,0)),"Unknown flat"))</f>
        <v/>
      </c>
      <c r="E1642" s="34"/>
      <c r="F1642" s="24"/>
      <c r="G1642" s="33"/>
      <c r="H1642" s="24"/>
    </row>
    <row r="1643" customFormat="false" ht="15" hidden="false" customHeight="true" outlineLevel="0" collapsed="false">
      <c r="A1643" s="38"/>
      <c r="B1643" s="36" t="str">
        <f aca="false">IF(A1643="","","R-"&amp;TEXT(ROW()-4,"0000"))</f>
        <v/>
      </c>
      <c r="C1643" s="24"/>
      <c r="D1643" s="37" t="str">
        <f aca="false">IF(C1643="","",IFERROR(INDEX(Members!$B$5:$B$304,MATCH(C1643,Members!$A$5:$A$304,0)),"Unknown flat"))</f>
        <v/>
      </c>
      <c r="E1643" s="34"/>
      <c r="F1643" s="24"/>
      <c r="G1643" s="33"/>
      <c r="H1643" s="24"/>
    </row>
    <row r="1644" customFormat="false" ht="15" hidden="false" customHeight="true" outlineLevel="0" collapsed="false">
      <c r="A1644" s="38"/>
      <c r="B1644" s="36" t="str">
        <f aca="false">IF(A1644="","","R-"&amp;TEXT(ROW()-4,"0000"))</f>
        <v/>
      </c>
      <c r="C1644" s="24"/>
      <c r="D1644" s="37" t="str">
        <f aca="false">IF(C1644="","",IFERROR(INDEX(Members!$B$5:$B$304,MATCH(C1644,Members!$A$5:$A$304,0)),"Unknown flat"))</f>
        <v/>
      </c>
      <c r="E1644" s="34"/>
      <c r="F1644" s="24"/>
      <c r="G1644" s="33"/>
      <c r="H1644" s="24"/>
    </row>
    <row r="1645" customFormat="false" ht="15" hidden="false" customHeight="true" outlineLevel="0" collapsed="false">
      <c r="A1645" s="38"/>
      <c r="B1645" s="36" t="str">
        <f aca="false">IF(A1645="","","R-"&amp;TEXT(ROW()-4,"0000"))</f>
        <v/>
      </c>
      <c r="C1645" s="24"/>
      <c r="D1645" s="37" t="str">
        <f aca="false">IF(C1645="","",IFERROR(INDEX(Members!$B$5:$B$304,MATCH(C1645,Members!$A$5:$A$304,0)),"Unknown flat"))</f>
        <v/>
      </c>
      <c r="E1645" s="34"/>
      <c r="F1645" s="24"/>
      <c r="G1645" s="33"/>
      <c r="H1645" s="24"/>
    </row>
    <row r="1646" customFormat="false" ht="15" hidden="false" customHeight="true" outlineLevel="0" collapsed="false">
      <c r="A1646" s="38"/>
      <c r="B1646" s="36" t="str">
        <f aca="false">IF(A1646="","","R-"&amp;TEXT(ROW()-4,"0000"))</f>
        <v/>
      </c>
      <c r="C1646" s="24"/>
      <c r="D1646" s="37" t="str">
        <f aca="false">IF(C1646="","",IFERROR(INDEX(Members!$B$5:$B$304,MATCH(C1646,Members!$A$5:$A$304,0)),"Unknown flat"))</f>
        <v/>
      </c>
      <c r="E1646" s="34"/>
      <c r="F1646" s="24"/>
      <c r="G1646" s="33"/>
      <c r="H1646" s="24"/>
    </row>
    <row r="1647" customFormat="false" ht="15" hidden="false" customHeight="true" outlineLevel="0" collapsed="false">
      <c r="A1647" s="38"/>
      <c r="B1647" s="36" t="str">
        <f aca="false">IF(A1647="","","R-"&amp;TEXT(ROW()-4,"0000"))</f>
        <v/>
      </c>
      <c r="C1647" s="24"/>
      <c r="D1647" s="37" t="str">
        <f aca="false">IF(C1647="","",IFERROR(INDEX(Members!$B$5:$B$304,MATCH(C1647,Members!$A$5:$A$304,0)),"Unknown flat"))</f>
        <v/>
      </c>
      <c r="E1647" s="34"/>
      <c r="F1647" s="24"/>
      <c r="G1647" s="33"/>
      <c r="H1647" s="24"/>
    </row>
    <row r="1648" customFormat="false" ht="15" hidden="false" customHeight="true" outlineLevel="0" collapsed="false">
      <c r="A1648" s="38"/>
      <c r="B1648" s="36" t="str">
        <f aca="false">IF(A1648="","","R-"&amp;TEXT(ROW()-4,"0000"))</f>
        <v/>
      </c>
      <c r="C1648" s="24"/>
      <c r="D1648" s="37" t="str">
        <f aca="false">IF(C1648="","",IFERROR(INDEX(Members!$B$5:$B$304,MATCH(C1648,Members!$A$5:$A$304,0)),"Unknown flat"))</f>
        <v/>
      </c>
      <c r="E1648" s="34"/>
      <c r="F1648" s="24"/>
      <c r="G1648" s="33"/>
      <c r="H1648" s="24"/>
    </row>
    <row r="1649" customFormat="false" ht="15" hidden="false" customHeight="true" outlineLevel="0" collapsed="false">
      <c r="A1649" s="38"/>
      <c r="B1649" s="36" t="str">
        <f aca="false">IF(A1649="","","R-"&amp;TEXT(ROW()-4,"0000"))</f>
        <v/>
      </c>
      <c r="C1649" s="24"/>
      <c r="D1649" s="37" t="str">
        <f aca="false">IF(C1649="","",IFERROR(INDEX(Members!$B$5:$B$304,MATCH(C1649,Members!$A$5:$A$304,0)),"Unknown flat"))</f>
        <v/>
      </c>
      <c r="E1649" s="34"/>
      <c r="F1649" s="24"/>
      <c r="G1649" s="33"/>
      <c r="H1649" s="24"/>
    </row>
    <row r="1650" customFormat="false" ht="15" hidden="false" customHeight="true" outlineLevel="0" collapsed="false">
      <c r="A1650" s="38"/>
      <c r="B1650" s="36" t="str">
        <f aca="false">IF(A1650="","","R-"&amp;TEXT(ROW()-4,"0000"))</f>
        <v/>
      </c>
      <c r="C1650" s="24"/>
      <c r="D1650" s="37" t="str">
        <f aca="false">IF(C1650="","",IFERROR(INDEX(Members!$B$5:$B$304,MATCH(C1650,Members!$A$5:$A$304,0)),"Unknown flat"))</f>
        <v/>
      </c>
      <c r="E1650" s="34"/>
      <c r="F1650" s="24"/>
      <c r="G1650" s="33"/>
      <c r="H1650" s="24"/>
    </row>
    <row r="1651" customFormat="false" ht="15" hidden="false" customHeight="true" outlineLevel="0" collapsed="false">
      <c r="A1651" s="38"/>
      <c r="B1651" s="36" t="str">
        <f aca="false">IF(A1651="","","R-"&amp;TEXT(ROW()-4,"0000"))</f>
        <v/>
      </c>
      <c r="C1651" s="24"/>
      <c r="D1651" s="37" t="str">
        <f aca="false">IF(C1651="","",IFERROR(INDEX(Members!$B$5:$B$304,MATCH(C1651,Members!$A$5:$A$304,0)),"Unknown flat"))</f>
        <v/>
      </c>
      <c r="E1651" s="34"/>
      <c r="F1651" s="24"/>
      <c r="G1651" s="33"/>
      <c r="H1651" s="24"/>
    </row>
    <row r="1652" customFormat="false" ht="15" hidden="false" customHeight="true" outlineLevel="0" collapsed="false">
      <c r="A1652" s="38"/>
      <c r="B1652" s="36" t="str">
        <f aca="false">IF(A1652="","","R-"&amp;TEXT(ROW()-4,"0000"))</f>
        <v/>
      </c>
      <c r="C1652" s="24"/>
      <c r="D1652" s="37" t="str">
        <f aca="false">IF(C1652="","",IFERROR(INDEX(Members!$B$5:$B$304,MATCH(C1652,Members!$A$5:$A$304,0)),"Unknown flat"))</f>
        <v/>
      </c>
      <c r="E1652" s="34"/>
      <c r="F1652" s="24"/>
      <c r="G1652" s="33"/>
      <c r="H1652" s="24"/>
    </row>
    <row r="1653" customFormat="false" ht="15" hidden="false" customHeight="true" outlineLevel="0" collapsed="false">
      <c r="A1653" s="38"/>
      <c r="B1653" s="36" t="str">
        <f aca="false">IF(A1653="","","R-"&amp;TEXT(ROW()-4,"0000"))</f>
        <v/>
      </c>
      <c r="C1653" s="24"/>
      <c r="D1653" s="37" t="str">
        <f aca="false">IF(C1653="","",IFERROR(INDEX(Members!$B$5:$B$304,MATCH(C1653,Members!$A$5:$A$304,0)),"Unknown flat"))</f>
        <v/>
      </c>
      <c r="E1653" s="34"/>
      <c r="F1653" s="24"/>
      <c r="G1653" s="33"/>
      <c r="H1653" s="24"/>
    </row>
    <row r="1654" customFormat="false" ht="15" hidden="false" customHeight="true" outlineLevel="0" collapsed="false">
      <c r="A1654" s="38"/>
      <c r="B1654" s="36" t="str">
        <f aca="false">IF(A1654="","","R-"&amp;TEXT(ROW()-4,"0000"))</f>
        <v/>
      </c>
      <c r="C1654" s="24"/>
      <c r="D1654" s="37" t="str">
        <f aca="false">IF(C1654="","",IFERROR(INDEX(Members!$B$5:$B$304,MATCH(C1654,Members!$A$5:$A$304,0)),"Unknown flat"))</f>
        <v/>
      </c>
      <c r="E1654" s="34"/>
      <c r="F1654" s="24"/>
      <c r="G1654" s="33"/>
      <c r="H1654" s="24"/>
    </row>
    <row r="1655" customFormat="false" ht="15" hidden="false" customHeight="true" outlineLevel="0" collapsed="false">
      <c r="A1655" s="38"/>
      <c r="B1655" s="36" t="str">
        <f aca="false">IF(A1655="","","R-"&amp;TEXT(ROW()-4,"0000"))</f>
        <v/>
      </c>
      <c r="C1655" s="24"/>
      <c r="D1655" s="37" t="str">
        <f aca="false">IF(C1655="","",IFERROR(INDEX(Members!$B$5:$B$304,MATCH(C1655,Members!$A$5:$A$304,0)),"Unknown flat"))</f>
        <v/>
      </c>
      <c r="E1655" s="34"/>
      <c r="F1655" s="24"/>
      <c r="G1655" s="33"/>
      <c r="H1655" s="24"/>
    </row>
    <row r="1656" customFormat="false" ht="15" hidden="false" customHeight="true" outlineLevel="0" collapsed="false">
      <c r="A1656" s="38"/>
      <c r="B1656" s="36" t="str">
        <f aca="false">IF(A1656="","","R-"&amp;TEXT(ROW()-4,"0000"))</f>
        <v/>
      </c>
      <c r="C1656" s="24"/>
      <c r="D1656" s="37" t="str">
        <f aca="false">IF(C1656="","",IFERROR(INDEX(Members!$B$5:$B$304,MATCH(C1656,Members!$A$5:$A$304,0)),"Unknown flat"))</f>
        <v/>
      </c>
      <c r="E1656" s="34"/>
      <c r="F1656" s="24"/>
      <c r="G1656" s="33"/>
      <c r="H1656" s="24"/>
    </row>
    <row r="1657" customFormat="false" ht="15" hidden="false" customHeight="true" outlineLevel="0" collapsed="false">
      <c r="A1657" s="38"/>
      <c r="B1657" s="36" t="str">
        <f aca="false">IF(A1657="","","R-"&amp;TEXT(ROW()-4,"0000"))</f>
        <v/>
      </c>
      <c r="C1657" s="24"/>
      <c r="D1657" s="37" t="str">
        <f aca="false">IF(C1657="","",IFERROR(INDEX(Members!$B$5:$B$304,MATCH(C1657,Members!$A$5:$A$304,0)),"Unknown flat"))</f>
        <v/>
      </c>
      <c r="E1657" s="34"/>
      <c r="F1657" s="24"/>
      <c r="G1657" s="33"/>
      <c r="H1657" s="24"/>
    </row>
    <row r="1658" customFormat="false" ht="15" hidden="false" customHeight="true" outlineLevel="0" collapsed="false">
      <c r="A1658" s="38"/>
      <c r="B1658" s="36" t="str">
        <f aca="false">IF(A1658="","","R-"&amp;TEXT(ROW()-4,"0000"))</f>
        <v/>
      </c>
      <c r="C1658" s="24"/>
      <c r="D1658" s="37" t="str">
        <f aca="false">IF(C1658="","",IFERROR(INDEX(Members!$B$5:$B$304,MATCH(C1658,Members!$A$5:$A$304,0)),"Unknown flat"))</f>
        <v/>
      </c>
      <c r="E1658" s="34"/>
      <c r="F1658" s="24"/>
      <c r="G1658" s="33"/>
      <c r="H1658" s="24"/>
    </row>
    <row r="1659" customFormat="false" ht="15" hidden="false" customHeight="true" outlineLevel="0" collapsed="false">
      <c r="A1659" s="38"/>
      <c r="B1659" s="36" t="str">
        <f aca="false">IF(A1659="","","R-"&amp;TEXT(ROW()-4,"0000"))</f>
        <v/>
      </c>
      <c r="C1659" s="24"/>
      <c r="D1659" s="37" t="str">
        <f aca="false">IF(C1659="","",IFERROR(INDEX(Members!$B$5:$B$304,MATCH(C1659,Members!$A$5:$A$304,0)),"Unknown flat"))</f>
        <v/>
      </c>
      <c r="E1659" s="34"/>
      <c r="F1659" s="24"/>
      <c r="G1659" s="33"/>
      <c r="H1659" s="24"/>
    </row>
    <row r="1660" customFormat="false" ht="15" hidden="false" customHeight="true" outlineLevel="0" collapsed="false">
      <c r="A1660" s="38"/>
      <c r="B1660" s="36" t="str">
        <f aca="false">IF(A1660="","","R-"&amp;TEXT(ROW()-4,"0000"))</f>
        <v/>
      </c>
      <c r="C1660" s="24"/>
      <c r="D1660" s="37" t="str">
        <f aca="false">IF(C1660="","",IFERROR(INDEX(Members!$B$5:$B$304,MATCH(C1660,Members!$A$5:$A$304,0)),"Unknown flat"))</f>
        <v/>
      </c>
      <c r="E1660" s="34"/>
      <c r="F1660" s="24"/>
      <c r="G1660" s="33"/>
      <c r="H1660" s="24"/>
    </row>
    <row r="1661" customFormat="false" ht="15" hidden="false" customHeight="true" outlineLevel="0" collapsed="false">
      <c r="A1661" s="38"/>
      <c r="B1661" s="36" t="str">
        <f aca="false">IF(A1661="","","R-"&amp;TEXT(ROW()-4,"0000"))</f>
        <v/>
      </c>
      <c r="C1661" s="24"/>
      <c r="D1661" s="37" t="str">
        <f aca="false">IF(C1661="","",IFERROR(INDEX(Members!$B$5:$B$304,MATCH(C1661,Members!$A$5:$A$304,0)),"Unknown flat"))</f>
        <v/>
      </c>
      <c r="E1661" s="34"/>
      <c r="F1661" s="24"/>
      <c r="G1661" s="33"/>
      <c r="H1661" s="24"/>
    </row>
    <row r="1662" customFormat="false" ht="15" hidden="false" customHeight="true" outlineLevel="0" collapsed="false">
      <c r="A1662" s="38"/>
      <c r="B1662" s="36" t="str">
        <f aca="false">IF(A1662="","","R-"&amp;TEXT(ROW()-4,"0000"))</f>
        <v/>
      </c>
      <c r="C1662" s="24"/>
      <c r="D1662" s="37" t="str">
        <f aca="false">IF(C1662="","",IFERROR(INDEX(Members!$B$5:$B$304,MATCH(C1662,Members!$A$5:$A$304,0)),"Unknown flat"))</f>
        <v/>
      </c>
      <c r="E1662" s="34"/>
      <c r="F1662" s="24"/>
      <c r="G1662" s="33"/>
      <c r="H1662" s="24"/>
    </row>
    <row r="1663" customFormat="false" ht="15" hidden="false" customHeight="true" outlineLevel="0" collapsed="false">
      <c r="A1663" s="38"/>
      <c r="B1663" s="36" t="str">
        <f aca="false">IF(A1663="","","R-"&amp;TEXT(ROW()-4,"0000"))</f>
        <v/>
      </c>
      <c r="C1663" s="24"/>
      <c r="D1663" s="37" t="str">
        <f aca="false">IF(C1663="","",IFERROR(INDEX(Members!$B$5:$B$304,MATCH(C1663,Members!$A$5:$A$304,0)),"Unknown flat"))</f>
        <v/>
      </c>
      <c r="E1663" s="34"/>
      <c r="F1663" s="24"/>
      <c r="G1663" s="33"/>
      <c r="H1663" s="24"/>
    </row>
    <row r="1664" customFormat="false" ht="15" hidden="false" customHeight="true" outlineLevel="0" collapsed="false">
      <c r="A1664" s="38"/>
      <c r="B1664" s="36" t="str">
        <f aca="false">IF(A1664="","","R-"&amp;TEXT(ROW()-4,"0000"))</f>
        <v/>
      </c>
      <c r="C1664" s="24"/>
      <c r="D1664" s="37" t="str">
        <f aca="false">IF(C1664="","",IFERROR(INDEX(Members!$B$5:$B$304,MATCH(C1664,Members!$A$5:$A$304,0)),"Unknown flat"))</f>
        <v/>
      </c>
      <c r="E1664" s="34"/>
      <c r="F1664" s="24"/>
      <c r="G1664" s="33"/>
      <c r="H1664" s="24"/>
    </row>
    <row r="1665" customFormat="false" ht="15" hidden="false" customHeight="true" outlineLevel="0" collapsed="false">
      <c r="A1665" s="38"/>
      <c r="B1665" s="36" t="str">
        <f aca="false">IF(A1665="","","R-"&amp;TEXT(ROW()-4,"0000"))</f>
        <v/>
      </c>
      <c r="C1665" s="24"/>
      <c r="D1665" s="37" t="str">
        <f aca="false">IF(C1665="","",IFERROR(INDEX(Members!$B$5:$B$304,MATCH(C1665,Members!$A$5:$A$304,0)),"Unknown flat"))</f>
        <v/>
      </c>
      <c r="E1665" s="34"/>
      <c r="F1665" s="24"/>
      <c r="G1665" s="33"/>
      <c r="H1665" s="24"/>
    </row>
    <row r="1666" customFormat="false" ht="15" hidden="false" customHeight="true" outlineLevel="0" collapsed="false">
      <c r="A1666" s="38"/>
      <c r="B1666" s="36" t="str">
        <f aca="false">IF(A1666="","","R-"&amp;TEXT(ROW()-4,"0000"))</f>
        <v/>
      </c>
      <c r="C1666" s="24"/>
      <c r="D1666" s="37" t="str">
        <f aca="false">IF(C1666="","",IFERROR(INDEX(Members!$B$5:$B$304,MATCH(C1666,Members!$A$5:$A$304,0)),"Unknown flat"))</f>
        <v/>
      </c>
      <c r="E1666" s="34"/>
      <c r="F1666" s="24"/>
      <c r="G1666" s="33"/>
      <c r="H1666" s="24"/>
    </row>
    <row r="1667" customFormat="false" ht="15" hidden="false" customHeight="true" outlineLevel="0" collapsed="false">
      <c r="A1667" s="38"/>
      <c r="B1667" s="36" t="str">
        <f aca="false">IF(A1667="","","R-"&amp;TEXT(ROW()-4,"0000"))</f>
        <v/>
      </c>
      <c r="C1667" s="24"/>
      <c r="D1667" s="37" t="str">
        <f aca="false">IF(C1667="","",IFERROR(INDEX(Members!$B$5:$B$304,MATCH(C1667,Members!$A$5:$A$304,0)),"Unknown flat"))</f>
        <v/>
      </c>
      <c r="E1667" s="34"/>
      <c r="F1667" s="24"/>
      <c r="G1667" s="33"/>
      <c r="H1667" s="24"/>
    </row>
    <row r="1668" customFormat="false" ht="15" hidden="false" customHeight="true" outlineLevel="0" collapsed="false">
      <c r="A1668" s="38"/>
      <c r="B1668" s="36" t="str">
        <f aca="false">IF(A1668="","","R-"&amp;TEXT(ROW()-4,"0000"))</f>
        <v/>
      </c>
      <c r="C1668" s="24"/>
      <c r="D1668" s="37" t="str">
        <f aca="false">IF(C1668="","",IFERROR(INDEX(Members!$B$5:$B$304,MATCH(C1668,Members!$A$5:$A$304,0)),"Unknown flat"))</f>
        <v/>
      </c>
      <c r="E1668" s="34"/>
      <c r="F1668" s="24"/>
      <c r="G1668" s="33"/>
      <c r="H1668" s="24"/>
    </row>
    <row r="1669" customFormat="false" ht="15" hidden="false" customHeight="true" outlineLevel="0" collapsed="false">
      <c r="A1669" s="38"/>
      <c r="B1669" s="36" t="str">
        <f aca="false">IF(A1669="","","R-"&amp;TEXT(ROW()-4,"0000"))</f>
        <v/>
      </c>
      <c r="C1669" s="24"/>
      <c r="D1669" s="37" t="str">
        <f aca="false">IF(C1669="","",IFERROR(INDEX(Members!$B$5:$B$304,MATCH(C1669,Members!$A$5:$A$304,0)),"Unknown flat"))</f>
        <v/>
      </c>
      <c r="E1669" s="34"/>
      <c r="F1669" s="24"/>
      <c r="G1669" s="33"/>
      <c r="H1669" s="24"/>
    </row>
    <row r="1670" customFormat="false" ht="15" hidden="false" customHeight="true" outlineLevel="0" collapsed="false">
      <c r="A1670" s="38"/>
      <c r="B1670" s="36" t="str">
        <f aca="false">IF(A1670="","","R-"&amp;TEXT(ROW()-4,"0000"))</f>
        <v/>
      </c>
      <c r="C1670" s="24"/>
      <c r="D1670" s="37" t="str">
        <f aca="false">IF(C1670="","",IFERROR(INDEX(Members!$B$5:$B$304,MATCH(C1670,Members!$A$5:$A$304,0)),"Unknown flat"))</f>
        <v/>
      </c>
      <c r="E1670" s="34"/>
      <c r="F1670" s="24"/>
      <c r="G1670" s="33"/>
      <c r="H1670" s="24"/>
    </row>
    <row r="1671" customFormat="false" ht="15" hidden="false" customHeight="true" outlineLevel="0" collapsed="false">
      <c r="A1671" s="38"/>
      <c r="B1671" s="36" t="str">
        <f aca="false">IF(A1671="","","R-"&amp;TEXT(ROW()-4,"0000"))</f>
        <v/>
      </c>
      <c r="C1671" s="24"/>
      <c r="D1671" s="37" t="str">
        <f aca="false">IF(C1671="","",IFERROR(INDEX(Members!$B$5:$B$304,MATCH(C1671,Members!$A$5:$A$304,0)),"Unknown flat"))</f>
        <v/>
      </c>
      <c r="E1671" s="34"/>
      <c r="F1671" s="24"/>
      <c r="G1671" s="33"/>
      <c r="H1671" s="24"/>
    </row>
    <row r="1672" customFormat="false" ht="15" hidden="false" customHeight="true" outlineLevel="0" collapsed="false">
      <c r="A1672" s="38"/>
      <c r="B1672" s="36" t="str">
        <f aca="false">IF(A1672="","","R-"&amp;TEXT(ROW()-4,"0000"))</f>
        <v/>
      </c>
      <c r="C1672" s="24"/>
      <c r="D1672" s="37" t="str">
        <f aca="false">IF(C1672="","",IFERROR(INDEX(Members!$B$5:$B$304,MATCH(C1672,Members!$A$5:$A$304,0)),"Unknown flat"))</f>
        <v/>
      </c>
      <c r="E1672" s="34"/>
      <c r="F1672" s="24"/>
      <c r="G1672" s="33"/>
      <c r="H1672" s="24"/>
    </row>
    <row r="1673" customFormat="false" ht="15" hidden="false" customHeight="true" outlineLevel="0" collapsed="false">
      <c r="A1673" s="38"/>
      <c r="B1673" s="36" t="str">
        <f aca="false">IF(A1673="","","R-"&amp;TEXT(ROW()-4,"0000"))</f>
        <v/>
      </c>
      <c r="C1673" s="24"/>
      <c r="D1673" s="37" t="str">
        <f aca="false">IF(C1673="","",IFERROR(INDEX(Members!$B$5:$B$304,MATCH(C1673,Members!$A$5:$A$304,0)),"Unknown flat"))</f>
        <v/>
      </c>
      <c r="E1673" s="34"/>
      <c r="F1673" s="24"/>
      <c r="G1673" s="33"/>
      <c r="H1673" s="24"/>
    </row>
    <row r="1674" customFormat="false" ht="15" hidden="false" customHeight="true" outlineLevel="0" collapsed="false">
      <c r="A1674" s="38"/>
      <c r="B1674" s="36" t="str">
        <f aca="false">IF(A1674="","","R-"&amp;TEXT(ROW()-4,"0000"))</f>
        <v/>
      </c>
      <c r="C1674" s="24"/>
      <c r="D1674" s="37" t="str">
        <f aca="false">IF(C1674="","",IFERROR(INDEX(Members!$B$5:$B$304,MATCH(C1674,Members!$A$5:$A$304,0)),"Unknown flat"))</f>
        <v/>
      </c>
      <c r="E1674" s="34"/>
      <c r="F1674" s="24"/>
      <c r="G1674" s="33"/>
      <c r="H1674" s="24"/>
    </row>
    <row r="1675" customFormat="false" ht="15" hidden="false" customHeight="true" outlineLevel="0" collapsed="false">
      <c r="A1675" s="38"/>
      <c r="B1675" s="36" t="str">
        <f aca="false">IF(A1675="","","R-"&amp;TEXT(ROW()-4,"0000"))</f>
        <v/>
      </c>
      <c r="C1675" s="24"/>
      <c r="D1675" s="37" t="str">
        <f aca="false">IF(C1675="","",IFERROR(INDEX(Members!$B$5:$B$304,MATCH(C1675,Members!$A$5:$A$304,0)),"Unknown flat"))</f>
        <v/>
      </c>
      <c r="E1675" s="34"/>
      <c r="F1675" s="24"/>
      <c r="G1675" s="33"/>
      <c r="H1675" s="24"/>
    </row>
    <row r="1676" customFormat="false" ht="15" hidden="false" customHeight="true" outlineLevel="0" collapsed="false">
      <c r="A1676" s="38"/>
      <c r="B1676" s="36" t="str">
        <f aca="false">IF(A1676="","","R-"&amp;TEXT(ROW()-4,"0000"))</f>
        <v/>
      </c>
      <c r="C1676" s="24"/>
      <c r="D1676" s="37" t="str">
        <f aca="false">IF(C1676="","",IFERROR(INDEX(Members!$B$5:$B$304,MATCH(C1676,Members!$A$5:$A$304,0)),"Unknown flat"))</f>
        <v/>
      </c>
      <c r="E1676" s="34"/>
      <c r="F1676" s="24"/>
      <c r="G1676" s="33"/>
      <c r="H1676" s="24"/>
    </row>
    <row r="1677" customFormat="false" ht="15" hidden="false" customHeight="true" outlineLevel="0" collapsed="false">
      <c r="A1677" s="38"/>
      <c r="B1677" s="36" t="str">
        <f aca="false">IF(A1677="","","R-"&amp;TEXT(ROW()-4,"0000"))</f>
        <v/>
      </c>
      <c r="C1677" s="24"/>
      <c r="D1677" s="37" t="str">
        <f aca="false">IF(C1677="","",IFERROR(INDEX(Members!$B$5:$B$304,MATCH(C1677,Members!$A$5:$A$304,0)),"Unknown flat"))</f>
        <v/>
      </c>
      <c r="E1677" s="34"/>
      <c r="F1677" s="24"/>
      <c r="G1677" s="33"/>
      <c r="H1677" s="24"/>
    </row>
    <row r="1678" customFormat="false" ht="15" hidden="false" customHeight="true" outlineLevel="0" collapsed="false">
      <c r="A1678" s="38"/>
      <c r="B1678" s="36" t="str">
        <f aca="false">IF(A1678="","","R-"&amp;TEXT(ROW()-4,"0000"))</f>
        <v/>
      </c>
      <c r="C1678" s="24"/>
      <c r="D1678" s="37" t="str">
        <f aca="false">IF(C1678="","",IFERROR(INDEX(Members!$B$5:$B$304,MATCH(C1678,Members!$A$5:$A$304,0)),"Unknown flat"))</f>
        <v/>
      </c>
      <c r="E1678" s="34"/>
      <c r="F1678" s="24"/>
      <c r="G1678" s="33"/>
      <c r="H1678" s="24"/>
    </row>
    <row r="1679" customFormat="false" ht="15" hidden="false" customHeight="true" outlineLevel="0" collapsed="false">
      <c r="A1679" s="38"/>
      <c r="B1679" s="36" t="str">
        <f aca="false">IF(A1679="","","R-"&amp;TEXT(ROW()-4,"0000"))</f>
        <v/>
      </c>
      <c r="C1679" s="24"/>
      <c r="D1679" s="37" t="str">
        <f aca="false">IF(C1679="","",IFERROR(INDEX(Members!$B$5:$B$304,MATCH(C1679,Members!$A$5:$A$304,0)),"Unknown flat"))</f>
        <v/>
      </c>
      <c r="E1679" s="34"/>
      <c r="F1679" s="24"/>
      <c r="G1679" s="33"/>
      <c r="H1679" s="24"/>
    </row>
    <row r="1680" customFormat="false" ht="15" hidden="false" customHeight="true" outlineLevel="0" collapsed="false">
      <c r="A1680" s="38"/>
      <c r="B1680" s="36" t="str">
        <f aca="false">IF(A1680="","","R-"&amp;TEXT(ROW()-4,"0000"))</f>
        <v/>
      </c>
      <c r="C1680" s="24"/>
      <c r="D1680" s="37" t="str">
        <f aca="false">IF(C1680="","",IFERROR(INDEX(Members!$B$5:$B$304,MATCH(C1680,Members!$A$5:$A$304,0)),"Unknown flat"))</f>
        <v/>
      </c>
      <c r="E1680" s="34"/>
      <c r="F1680" s="24"/>
      <c r="G1680" s="33"/>
      <c r="H1680" s="24"/>
    </row>
    <row r="1681" customFormat="false" ht="15" hidden="false" customHeight="true" outlineLevel="0" collapsed="false">
      <c r="A1681" s="38"/>
      <c r="B1681" s="36" t="str">
        <f aca="false">IF(A1681="","","R-"&amp;TEXT(ROW()-4,"0000"))</f>
        <v/>
      </c>
      <c r="C1681" s="24"/>
      <c r="D1681" s="37" t="str">
        <f aca="false">IF(C1681="","",IFERROR(INDEX(Members!$B$5:$B$304,MATCH(C1681,Members!$A$5:$A$304,0)),"Unknown flat"))</f>
        <v/>
      </c>
      <c r="E1681" s="34"/>
      <c r="F1681" s="24"/>
      <c r="G1681" s="33"/>
      <c r="H1681" s="24"/>
    </row>
    <row r="1682" customFormat="false" ht="15" hidden="false" customHeight="true" outlineLevel="0" collapsed="false">
      <c r="A1682" s="38"/>
      <c r="B1682" s="36" t="str">
        <f aca="false">IF(A1682="","","R-"&amp;TEXT(ROW()-4,"0000"))</f>
        <v/>
      </c>
      <c r="C1682" s="24"/>
      <c r="D1682" s="37" t="str">
        <f aca="false">IF(C1682="","",IFERROR(INDEX(Members!$B$5:$B$304,MATCH(C1682,Members!$A$5:$A$304,0)),"Unknown flat"))</f>
        <v/>
      </c>
      <c r="E1682" s="34"/>
      <c r="F1682" s="24"/>
      <c r="G1682" s="33"/>
      <c r="H1682" s="24"/>
    </row>
    <row r="1683" customFormat="false" ht="15" hidden="false" customHeight="true" outlineLevel="0" collapsed="false">
      <c r="A1683" s="38"/>
      <c r="B1683" s="36" t="str">
        <f aca="false">IF(A1683="","","R-"&amp;TEXT(ROW()-4,"0000"))</f>
        <v/>
      </c>
      <c r="C1683" s="24"/>
      <c r="D1683" s="37" t="str">
        <f aca="false">IF(C1683="","",IFERROR(INDEX(Members!$B$5:$B$304,MATCH(C1683,Members!$A$5:$A$304,0)),"Unknown flat"))</f>
        <v/>
      </c>
      <c r="E1683" s="34"/>
      <c r="F1683" s="24"/>
      <c r="G1683" s="33"/>
      <c r="H1683" s="24"/>
    </row>
    <row r="1684" customFormat="false" ht="15" hidden="false" customHeight="true" outlineLevel="0" collapsed="false">
      <c r="A1684" s="38"/>
      <c r="B1684" s="36" t="str">
        <f aca="false">IF(A1684="","","R-"&amp;TEXT(ROW()-4,"0000"))</f>
        <v/>
      </c>
      <c r="C1684" s="24"/>
      <c r="D1684" s="37" t="str">
        <f aca="false">IF(C1684="","",IFERROR(INDEX(Members!$B$5:$B$304,MATCH(C1684,Members!$A$5:$A$304,0)),"Unknown flat"))</f>
        <v/>
      </c>
      <c r="E1684" s="34"/>
      <c r="F1684" s="24"/>
      <c r="G1684" s="33"/>
      <c r="H1684" s="24"/>
    </row>
    <row r="1685" customFormat="false" ht="15" hidden="false" customHeight="true" outlineLevel="0" collapsed="false">
      <c r="A1685" s="38"/>
      <c r="B1685" s="36" t="str">
        <f aca="false">IF(A1685="","","R-"&amp;TEXT(ROW()-4,"0000"))</f>
        <v/>
      </c>
      <c r="C1685" s="24"/>
      <c r="D1685" s="37" t="str">
        <f aca="false">IF(C1685="","",IFERROR(INDEX(Members!$B$5:$B$304,MATCH(C1685,Members!$A$5:$A$304,0)),"Unknown flat"))</f>
        <v/>
      </c>
      <c r="E1685" s="34"/>
      <c r="F1685" s="24"/>
      <c r="G1685" s="33"/>
      <c r="H1685" s="24"/>
    </row>
    <row r="1686" customFormat="false" ht="15" hidden="false" customHeight="true" outlineLevel="0" collapsed="false">
      <c r="A1686" s="38"/>
      <c r="B1686" s="36" t="str">
        <f aca="false">IF(A1686="","","R-"&amp;TEXT(ROW()-4,"0000"))</f>
        <v/>
      </c>
      <c r="C1686" s="24"/>
      <c r="D1686" s="37" t="str">
        <f aca="false">IF(C1686="","",IFERROR(INDEX(Members!$B$5:$B$304,MATCH(C1686,Members!$A$5:$A$304,0)),"Unknown flat"))</f>
        <v/>
      </c>
      <c r="E1686" s="34"/>
      <c r="F1686" s="24"/>
      <c r="G1686" s="33"/>
      <c r="H1686" s="24"/>
    </row>
    <row r="1687" customFormat="false" ht="15" hidden="false" customHeight="true" outlineLevel="0" collapsed="false">
      <c r="A1687" s="38"/>
      <c r="B1687" s="36" t="str">
        <f aca="false">IF(A1687="","","R-"&amp;TEXT(ROW()-4,"0000"))</f>
        <v/>
      </c>
      <c r="C1687" s="24"/>
      <c r="D1687" s="37" t="str">
        <f aca="false">IF(C1687="","",IFERROR(INDEX(Members!$B$5:$B$304,MATCH(C1687,Members!$A$5:$A$304,0)),"Unknown flat"))</f>
        <v/>
      </c>
      <c r="E1687" s="34"/>
      <c r="F1687" s="24"/>
      <c r="G1687" s="33"/>
      <c r="H1687" s="24"/>
    </row>
    <row r="1688" customFormat="false" ht="15" hidden="false" customHeight="true" outlineLevel="0" collapsed="false">
      <c r="A1688" s="38"/>
      <c r="B1688" s="36" t="str">
        <f aca="false">IF(A1688="","","R-"&amp;TEXT(ROW()-4,"0000"))</f>
        <v/>
      </c>
      <c r="C1688" s="24"/>
      <c r="D1688" s="37" t="str">
        <f aca="false">IF(C1688="","",IFERROR(INDEX(Members!$B$5:$B$304,MATCH(C1688,Members!$A$5:$A$304,0)),"Unknown flat"))</f>
        <v/>
      </c>
      <c r="E1688" s="34"/>
      <c r="F1688" s="24"/>
      <c r="G1688" s="33"/>
      <c r="H1688" s="24"/>
    </row>
    <row r="1689" customFormat="false" ht="15" hidden="false" customHeight="true" outlineLevel="0" collapsed="false">
      <c r="A1689" s="38"/>
      <c r="B1689" s="36" t="str">
        <f aca="false">IF(A1689="","","R-"&amp;TEXT(ROW()-4,"0000"))</f>
        <v/>
      </c>
      <c r="C1689" s="24"/>
      <c r="D1689" s="37" t="str">
        <f aca="false">IF(C1689="","",IFERROR(INDEX(Members!$B$5:$B$304,MATCH(C1689,Members!$A$5:$A$304,0)),"Unknown flat"))</f>
        <v/>
      </c>
      <c r="E1689" s="34"/>
      <c r="F1689" s="24"/>
      <c r="G1689" s="33"/>
      <c r="H1689" s="24"/>
    </row>
    <row r="1690" customFormat="false" ht="15" hidden="false" customHeight="true" outlineLevel="0" collapsed="false">
      <c r="A1690" s="38"/>
      <c r="B1690" s="36" t="str">
        <f aca="false">IF(A1690="","","R-"&amp;TEXT(ROW()-4,"0000"))</f>
        <v/>
      </c>
      <c r="C1690" s="24"/>
      <c r="D1690" s="37" t="str">
        <f aca="false">IF(C1690="","",IFERROR(INDEX(Members!$B$5:$B$304,MATCH(C1690,Members!$A$5:$A$304,0)),"Unknown flat"))</f>
        <v/>
      </c>
      <c r="E1690" s="34"/>
      <c r="F1690" s="24"/>
      <c r="G1690" s="33"/>
      <c r="H1690" s="24"/>
    </row>
    <row r="1691" customFormat="false" ht="15" hidden="false" customHeight="true" outlineLevel="0" collapsed="false">
      <c r="A1691" s="38"/>
      <c r="B1691" s="36" t="str">
        <f aca="false">IF(A1691="","","R-"&amp;TEXT(ROW()-4,"0000"))</f>
        <v/>
      </c>
      <c r="C1691" s="24"/>
      <c r="D1691" s="37" t="str">
        <f aca="false">IF(C1691="","",IFERROR(INDEX(Members!$B$5:$B$304,MATCH(C1691,Members!$A$5:$A$304,0)),"Unknown flat"))</f>
        <v/>
      </c>
      <c r="E1691" s="34"/>
      <c r="F1691" s="24"/>
      <c r="G1691" s="33"/>
      <c r="H1691" s="24"/>
    </row>
    <row r="1692" customFormat="false" ht="15" hidden="false" customHeight="true" outlineLevel="0" collapsed="false">
      <c r="A1692" s="38"/>
      <c r="B1692" s="36" t="str">
        <f aca="false">IF(A1692="","","R-"&amp;TEXT(ROW()-4,"0000"))</f>
        <v/>
      </c>
      <c r="C1692" s="24"/>
      <c r="D1692" s="37" t="str">
        <f aca="false">IF(C1692="","",IFERROR(INDEX(Members!$B$5:$B$304,MATCH(C1692,Members!$A$5:$A$304,0)),"Unknown flat"))</f>
        <v/>
      </c>
      <c r="E1692" s="34"/>
      <c r="F1692" s="24"/>
      <c r="G1692" s="33"/>
      <c r="H1692" s="24"/>
    </row>
    <row r="1693" customFormat="false" ht="15" hidden="false" customHeight="true" outlineLevel="0" collapsed="false">
      <c r="A1693" s="38"/>
      <c r="B1693" s="36" t="str">
        <f aca="false">IF(A1693="","","R-"&amp;TEXT(ROW()-4,"0000"))</f>
        <v/>
      </c>
      <c r="C1693" s="24"/>
      <c r="D1693" s="37" t="str">
        <f aca="false">IF(C1693="","",IFERROR(INDEX(Members!$B$5:$B$304,MATCH(C1693,Members!$A$5:$A$304,0)),"Unknown flat"))</f>
        <v/>
      </c>
      <c r="E1693" s="34"/>
      <c r="F1693" s="24"/>
      <c r="G1693" s="33"/>
      <c r="H1693" s="24"/>
    </row>
    <row r="1694" customFormat="false" ht="15" hidden="false" customHeight="true" outlineLevel="0" collapsed="false">
      <c r="A1694" s="38"/>
      <c r="B1694" s="36" t="str">
        <f aca="false">IF(A1694="","","R-"&amp;TEXT(ROW()-4,"0000"))</f>
        <v/>
      </c>
      <c r="C1694" s="24"/>
      <c r="D1694" s="37" t="str">
        <f aca="false">IF(C1694="","",IFERROR(INDEX(Members!$B$5:$B$304,MATCH(C1694,Members!$A$5:$A$304,0)),"Unknown flat"))</f>
        <v/>
      </c>
      <c r="E1694" s="34"/>
      <c r="F1694" s="24"/>
      <c r="G1694" s="33"/>
      <c r="H1694" s="24"/>
    </row>
    <row r="1695" customFormat="false" ht="15" hidden="false" customHeight="true" outlineLevel="0" collapsed="false">
      <c r="A1695" s="38"/>
      <c r="B1695" s="36" t="str">
        <f aca="false">IF(A1695="","","R-"&amp;TEXT(ROW()-4,"0000"))</f>
        <v/>
      </c>
      <c r="C1695" s="24"/>
      <c r="D1695" s="37" t="str">
        <f aca="false">IF(C1695="","",IFERROR(INDEX(Members!$B$5:$B$304,MATCH(C1695,Members!$A$5:$A$304,0)),"Unknown flat"))</f>
        <v/>
      </c>
      <c r="E1695" s="34"/>
      <c r="F1695" s="24"/>
      <c r="G1695" s="33"/>
      <c r="H1695" s="24"/>
    </row>
    <row r="1696" customFormat="false" ht="15" hidden="false" customHeight="true" outlineLevel="0" collapsed="false">
      <c r="A1696" s="38"/>
      <c r="B1696" s="36" t="str">
        <f aca="false">IF(A1696="","","R-"&amp;TEXT(ROW()-4,"0000"))</f>
        <v/>
      </c>
      <c r="C1696" s="24"/>
      <c r="D1696" s="37" t="str">
        <f aca="false">IF(C1696="","",IFERROR(INDEX(Members!$B$5:$B$304,MATCH(C1696,Members!$A$5:$A$304,0)),"Unknown flat"))</f>
        <v/>
      </c>
      <c r="E1696" s="34"/>
      <c r="F1696" s="24"/>
      <c r="G1696" s="33"/>
      <c r="H1696" s="24"/>
    </row>
    <row r="1697" customFormat="false" ht="15" hidden="false" customHeight="true" outlineLevel="0" collapsed="false">
      <c r="A1697" s="38"/>
      <c r="B1697" s="36" t="str">
        <f aca="false">IF(A1697="","","R-"&amp;TEXT(ROW()-4,"0000"))</f>
        <v/>
      </c>
      <c r="C1697" s="24"/>
      <c r="D1697" s="37" t="str">
        <f aca="false">IF(C1697="","",IFERROR(INDEX(Members!$B$5:$B$304,MATCH(C1697,Members!$A$5:$A$304,0)),"Unknown flat"))</f>
        <v/>
      </c>
      <c r="E1697" s="34"/>
      <c r="F1697" s="24"/>
      <c r="G1697" s="33"/>
      <c r="H1697" s="24"/>
    </row>
    <row r="1698" customFormat="false" ht="15" hidden="false" customHeight="true" outlineLevel="0" collapsed="false">
      <c r="A1698" s="38"/>
      <c r="B1698" s="36" t="str">
        <f aca="false">IF(A1698="","","R-"&amp;TEXT(ROW()-4,"0000"))</f>
        <v/>
      </c>
      <c r="C1698" s="24"/>
      <c r="D1698" s="37" t="str">
        <f aca="false">IF(C1698="","",IFERROR(INDEX(Members!$B$5:$B$304,MATCH(C1698,Members!$A$5:$A$304,0)),"Unknown flat"))</f>
        <v/>
      </c>
      <c r="E1698" s="34"/>
      <c r="F1698" s="24"/>
      <c r="G1698" s="33"/>
      <c r="H1698" s="24"/>
    </row>
    <row r="1699" customFormat="false" ht="15" hidden="false" customHeight="true" outlineLevel="0" collapsed="false">
      <c r="A1699" s="38"/>
      <c r="B1699" s="36" t="str">
        <f aca="false">IF(A1699="","","R-"&amp;TEXT(ROW()-4,"0000"))</f>
        <v/>
      </c>
      <c r="C1699" s="24"/>
      <c r="D1699" s="37" t="str">
        <f aca="false">IF(C1699="","",IFERROR(INDEX(Members!$B$5:$B$304,MATCH(C1699,Members!$A$5:$A$304,0)),"Unknown flat"))</f>
        <v/>
      </c>
      <c r="E1699" s="34"/>
      <c r="F1699" s="24"/>
      <c r="G1699" s="33"/>
      <c r="H1699" s="24"/>
    </row>
    <row r="1700" customFormat="false" ht="15" hidden="false" customHeight="true" outlineLevel="0" collapsed="false">
      <c r="A1700" s="38"/>
      <c r="B1700" s="36" t="str">
        <f aca="false">IF(A1700="","","R-"&amp;TEXT(ROW()-4,"0000"))</f>
        <v/>
      </c>
      <c r="C1700" s="24"/>
      <c r="D1700" s="37" t="str">
        <f aca="false">IF(C1700="","",IFERROR(INDEX(Members!$B$5:$B$304,MATCH(C1700,Members!$A$5:$A$304,0)),"Unknown flat"))</f>
        <v/>
      </c>
      <c r="E1700" s="34"/>
      <c r="F1700" s="24"/>
      <c r="G1700" s="33"/>
      <c r="H1700" s="24"/>
    </row>
    <row r="1701" customFormat="false" ht="15" hidden="false" customHeight="true" outlineLevel="0" collapsed="false">
      <c r="A1701" s="38"/>
      <c r="B1701" s="36" t="str">
        <f aca="false">IF(A1701="","","R-"&amp;TEXT(ROW()-4,"0000"))</f>
        <v/>
      </c>
      <c r="C1701" s="24"/>
      <c r="D1701" s="37" t="str">
        <f aca="false">IF(C1701="","",IFERROR(INDEX(Members!$B$5:$B$304,MATCH(C1701,Members!$A$5:$A$304,0)),"Unknown flat"))</f>
        <v/>
      </c>
      <c r="E1701" s="34"/>
      <c r="F1701" s="24"/>
      <c r="G1701" s="33"/>
      <c r="H1701" s="24"/>
    </row>
    <row r="1702" customFormat="false" ht="15" hidden="false" customHeight="true" outlineLevel="0" collapsed="false">
      <c r="A1702" s="38"/>
      <c r="B1702" s="36" t="str">
        <f aca="false">IF(A1702="","","R-"&amp;TEXT(ROW()-4,"0000"))</f>
        <v/>
      </c>
      <c r="C1702" s="24"/>
      <c r="D1702" s="37" t="str">
        <f aca="false">IF(C1702="","",IFERROR(INDEX(Members!$B$5:$B$304,MATCH(C1702,Members!$A$5:$A$304,0)),"Unknown flat"))</f>
        <v/>
      </c>
      <c r="E1702" s="34"/>
      <c r="F1702" s="24"/>
      <c r="G1702" s="33"/>
      <c r="H1702" s="24"/>
    </row>
    <row r="1703" customFormat="false" ht="15" hidden="false" customHeight="true" outlineLevel="0" collapsed="false">
      <c r="A1703" s="38"/>
      <c r="B1703" s="36" t="str">
        <f aca="false">IF(A1703="","","R-"&amp;TEXT(ROW()-4,"0000"))</f>
        <v/>
      </c>
      <c r="C1703" s="24"/>
      <c r="D1703" s="37" t="str">
        <f aca="false">IF(C1703="","",IFERROR(INDEX(Members!$B$5:$B$304,MATCH(C1703,Members!$A$5:$A$304,0)),"Unknown flat"))</f>
        <v/>
      </c>
      <c r="E1703" s="34"/>
      <c r="F1703" s="24"/>
      <c r="G1703" s="33"/>
      <c r="H1703" s="24"/>
    </row>
    <row r="1704" customFormat="false" ht="15" hidden="false" customHeight="true" outlineLevel="0" collapsed="false">
      <c r="A1704" s="38"/>
      <c r="B1704" s="36" t="str">
        <f aca="false">IF(A1704="","","R-"&amp;TEXT(ROW()-4,"0000"))</f>
        <v/>
      </c>
      <c r="C1704" s="24"/>
      <c r="D1704" s="37" t="str">
        <f aca="false">IF(C1704="","",IFERROR(INDEX(Members!$B$5:$B$304,MATCH(C1704,Members!$A$5:$A$304,0)),"Unknown flat"))</f>
        <v/>
      </c>
      <c r="E1704" s="34"/>
      <c r="F1704" s="24"/>
      <c r="G1704" s="33"/>
      <c r="H1704" s="24"/>
    </row>
    <row r="1705" customFormat="false" ht="15" hidden="false" customHeight="true" outlineLevel="0" collapsed="false">
      <c r="A1705" s="38"/>
      <c r="B1705" s="36" t="str">
        <f aca="false">IF(A1705="","","R-"&amp;TEXT(ROW()-4,"0000"))</f>
        <v/>
      </c>
      <c r="C1705" s="24"/>
      <c r="D1705" s="37" t="str">
        <f aca="false">IF(C1705="","",IFERROR(INDEX(Members!$B$5:$B$304,MATCH(C1705,Members!$A$5:$A$304,0)),"Unknown flat"))</f>
        <v/>
      </c>
      <c r="E1705" s="34"/>
      <c r="F1705" s="24"/>
      <c r="G1705" s="33"/>
      <c r="H1705" s="24"/>
    </row>
    <row r="1706" customFormat="false" ht="15" hidden="false" customHeight="true" outlineLevel="0" collapsed="false">
      <c r="A1706" s="38"/>
      <c r="B1706" s="36" t="str">
        <f aca="false">IF(A1706="","","R-"&amp;TEXT(ROW()-4,"0000"))</f>
        <v/>
      </c>
      <c r="C1706" s="24"/>
      <c r="D1706" s="37" t="str">
        <f aca="false">IF(C1706="","",IFERROR(INDEX(Members!$B$5:$B$304,MATCH(C1706,Members!$A$5:$A$304,0)),"Unknown flat"))</f>
        <v/>
      </c>
      <c r="E1706" s="34"/>
      <c r="F1706" s="24"/>
      <c r="G1706" s="33"/>
      <c r="H1706" s="24"/>
    </row>
    <row r="1707" customFormat="false" ht="15" hidden="false" customHeight="true" outlineLevel="0" collapsed="false">
      <c r="A1707" s="38"/>
      <c r="B1707" s="36" t="str">
        <f aca="false">IF(A1707="","","R-"&amp;TEXT(ROW()-4,"0000"))</f>
        <v/>
      </c>
      <c r="C1707" s="24"/>
      <c r="D1707" s="37" t="str">
        <f aca="false">IF(C1707="","",IFERROR(INDEX(Members!$B$5:$B$304,MATCH(C1707,Members!$A$5:$A$304,0)),"Unknown flat"))</f>
        <v/>
      </c>
      <c r="E1707" s="34"/>
      <c r="F1707" s="24"/>
      <c r="G1707" s="33"/>
      <c r="H1707" s="24"/>
    </row>
    <row r="1708" customFormat="false" ht="15" hidden="false" customHeight="true" outlineLevel="0" collapsed="false">
      <c r="A1708" s="38"/>
      <c r="B1708" s="36" t="str">
        <f aca="false">IF(A1708="","","R-"&amp;TEXT(ROW()-4,"0000"))</f>
        <v/>
      </c>
      <c r="C1708" s="24"/>
      <c r="D1708" s="37" t="str">
        <f aca="false">IF(C1708="","",IFERROR(INDEX(Members!$B$5:$B$304,MATCH(C1708,Members!$A$5:$A$304,0)),"Unknown flat"))</f>
        <v/>
      </c>
      <c r="E1708" s="34"/>
      <c r="F1708" s="24"/>
      <c r="G1708" s="33"/>
      <c r="H1708" s="24"/>
    </row>
    <row r="1709" customFormat="false" ht="15" hidden="false" customHeight="true" outlineLevel="0" collapsed="false">
      <c r="A1709" s="38"/>
      <c r="B1709" s="36" t="str">
        <f aca="false">IF(A1709="","","R-"&amp;TEXT(ROW()-4,"0000"))</f>
        <v/>
      </c>
      <c r="C1709" s="24"/>
      <c r="D1709" s="37" t="str">
        <f aca="false">IF(C1709="","",IFERROR(INDEX(Members!$B$5:$B$304,MATCH(C1709,Members!$A$5:$A$304,0)),"Unknown flat"))</f>
        <v/>
      </c>
      <c r="E1709" s="34"/>
      <c r="F1709" s="24"/>
      <c r="G1709" s="33"/>
      <c r="H1709" s="24"/>
    </row>
    <row r="1710" customFormat="false" ht="15" hidden="false" customHeight="true" outlineLevel="0" collapsed="false">
      <c r="A1710" s="38"/>
      <c r="B1710" s="36" t="str">
        <f aca="false">IF(A1710="","","R-"&amp;TEXT(ROW()-4,"0000"))</f>
        <v/>
      </c>
      <c r="C1710" s="24"/>
      <c r="D1710" s="37" t="str">
        <f aca="false">IF(C1710="","",IFERROR(INDEX(Members!$B$5:$B$304,MATCH(C1710,Members!$A$5:$A$304,0)),"Unknown flat"))</f>
        <v/>
      </c>
      <c r="E1710" s="34"/>
      <c r="F1710" s="24"/>
      <c r="G1710" s="33"/>
      <c r="H1710" s="24"/>
    </row>
    <row r="1711" customFormat="false" ht="15" hidden="false" customHeight="true" outlineLevel="0" collapsed="false">
      <c r="A1711" s="38"/>
      <c r="B1711" s="36" t="str">
        <f aca="false">IF(A1711="","","R-"&amp;TEXT(ROW()-4,"0000"))</f>
        <v/>
      </c>
      <c r="C1711" s="24"/>
      <c r="D1711" s="37" t="str">
        <f aca="false">IF(C1711="","",IFERROR(INDEX(Members!$B$5:$B$304,MATCH(C1711,Members!$A$5:$A$304,0)),"Unknown flat"))</f>
        <v/>
      </c>
      <c r="E1711" s="34"/>
      <c r="F1711" s="24"/>
      <c r="G1711" s="33"/>
      <c r="H1711" s="24"/>
    </row>
    <row r="1712" customFormat="false" ht="15" hidden="false" customHeight="true" outlineLevel="0" collapsed="false">
      <c r="A1712" s="38"/>
      <c r="B1712" s="36" t="str">
        <f aca="false">IF(A1712="","","R-"&amp;TEXT(ROW()-4,"0000"))</f>
        <v/>
      </c>
      <c r="C1712" s="24"/>
      <c r="D1712" s="37" t="str">
        <f aca="false">IF(C1712="","",IFERROR(INDEX(Members!$B$5:$B$304,MATCH(C1712,Members!$A$5:$A$304,0)),"Unknown flat"))</f>
        <v/>
      </c>
      <c r="E1712" s="34"/>
      <c r="F1712" s="24"/>
      <c r="G1712" s="33"/>
      <c r="H1712" s="24"/>
    </row>
    <row r="1713" customFormat="false" ht="15" hidden="false" customHeight="true" outlineLevel="0" collapsed="false">
      <c r="A1713" s="38"/>
      <c r="B1713" s="36" t="str">
        <f aca="false">IF(A1713="","","R-"&amp;TEXT(ROW()-4,"0000"))</f>
        <v/>
      </c>
      <c r="C1713" s="24"/>
      <c r="D1713" s="37" t="str">
        <f aca="false">IF(C1713="","",IFERROR(INDEX(Members!$B$5:$B$304,MATCH(C1713,Members!$A$5:$A$304,0)),"Unknown flat"))</f>
        <v/>
      </c>
      <c r="E1713" s="34"/>
      <c r="F1713" s="24"/>
      <c r="G1713" s="33"/>
      <c r="H1713" s="24"/>
    </row>
    <row r="1714" customFormat="false" ht="15" hidden="false" customHeight="true" outlineLevel="0" collapsed="false">
      <c r="A1714" s="38"/>
      <c r="B1714" s="36" t="str">
        <f aca="false">IF(A1714="","","R-"&amp;TEXT(ROW()-4,"0000"))</f>
        <v/>
      </c>
      <c r="C1714" s="24"/>
      <c r="D1714" s="37" t="str">
        <f aca="false">IF(C1714="","",IFERROR(INDEX(Members!$B$5:$B$304,MATCH(C1714,Members!$A$5:$A$304,0)),"Unknown flat"))</f>
        <v/>
      </c>
      <c r="E1714" s="34"/>
      <c r="F1714" s="24"/>
      <c r="G1714" s="33"/>
      <c r="H1714" s="24"/>
    </row>
    <row r="1715" customFormat="false" ht="15" hidden="false" customHeight="true" outlineLevel="0" collapsed="false">
      <c r="A1715" s="38"/>
      <c r="B1715" s="36" t="str">
        <f aca="false">IF(A1715="","","R-"&amp;TEXT(ROW()-4,"0000"))</f>
        <v/>
      </c>
      <c r="C1715" s="24"/>
      <c r="D1715" s="37" t="str">
        <f aca="false">IF(C1715="","",IFERROR(INDEX(Members!$B$5:$B$304,MATCH(C1715,Members!$A$5:$A$304,0)),"Unknown flat"))</f>
        <v/>
      </c>
      <c r="E1715" s="34"/>
      <c r="F1715" s="24"/>
      <c r="G1715" s="33"/>
      <c r="H1715" s="24"/>
    </row>
    <row r="1716" customFormat="false" ht="15" hidden="false" customHeight="true" outlineLevel="0" collapsed="false">
      <c r="A1716" s="38"/>
      <c r="B1716" s="36" t="str">
        <f aca="false">IF(A1716="","","R-"&amp;TEXT(ROW()-4,"0000"))</f>
        <v/>
      </c>
      <c r="C1716" s="24"/>
      <c r="D1716" s="37" t="str">
        <f aca="false">IF(C1716="","",IFERROR(INDEX(Members!$B$5:$B$304,MATCH(C1716,Members!$A$5:$A$304,0)),"Unknown flat"))</f>
        <v/>
      </c>
      <c r="E1716" s="34"/>
      <c r="F1716" s="24"/>
      <c r="G1716" s="33"/>
      <c r="H1716" s="24"/>
    </row>
    <row r="1717" customFormat="false" ht="15" hidden="false" customHeight="true" outlineLevel="0" collapsed="false">
      <c r="A1717" s="38"/>
      <c r="B1717" s="36" t="str">
        <f aca="false">IF(A1717="","","R-"&amp;TEXT(ROW()-4,"0000"))</f>
        <v/>
      </c>
      <c r="C1717" s="24"/>
      <c r="D1717" s="37" t="str">
        <f aca="false">IF(C1717="","",IFERROR(INDEX(Members!$B$5:$B$304,MATCH(C1717,Members!$A$5:$A$304,0)),"Unknown flat"))</f>
        <v/>
      </c>
      <c r="E1717" s="34"/>
      <c r="F1717" s="24"/>
      <c r="G1717" s="33"/>
      <c r="H1717" s="24"/>
    </row>
    <row r="1718" customFormat="false" ht="15" hidden="false" customHeight="true" outlineLevel="0" collapsed="false">
      <c r="A1718" s="38"/>
      <c r="B1718" s="36" t="str">
        <f aca="false">IF(A1718="","","R-"&amp;TEXT(ROW()-4,"0000"))</f>
        <v/>
      </c>
      <c r="C1718" s="24"/>
      <c r="D1718" s="37" t="str">
        <f aca="false">IF(C1718="","",IFERROR(INDEX(Members!$B$5:$B$304,MATCH(C1718,Members!$A$5:$A$304,0)),"Unknown flat"))</f>
        <v/>
      </c>
      <c r="E1718" s="34"/>
      <c r="F1718" s="24"/>
      <c r="G1718" s="33"/>
      <c r="H1718" s="24"/>
    </row>
    <row r="1719" customFormat="false" ht="15" hidden="false" customHeight="true" outlineLevel="0" collapsed="false">
      <c r="A1719" s="38"/>
      <c r="B1719" s="36" t="str">
        <f aca="false">IF(A1719="","","R-"&amp;TEXT(ROW()-4,"0000"))</f>
        <v/>
      </c>
      <c r="C1719" s="24"/>
      <c r="D1719" s="37" t="str">
        <f aca="false">IF(C1719="","",IFERROR(INDEX(Members!$B$5:$B$304,MATCH(C1719,Members!$A$5:$A$304,0)),"Unknown flat"))</f>
        <v/>
      </c>
      <c r="E1719" s="34"/>
      <c r="F1719" s="24"/>
      <c r="G1719" s="33"/>
      <c r="H1719" s="24"/>
    </row>
    <row r="1720" customFormat="false" ht="15" hidden="false" customHeight="true" outlineLevel="0" collapsed="false">
      <c r="A1720" s="38"/>
      <c r="B1720" s="36" t="str">
        <f aca="false">IF(A1720="","","R-"&amp;TEXT(ROW()-4,"0000"))</f>
        <v/>
      </c>
      <c r="C1720" s="24"/>
      <c r="D1720" s="37" t="str">
        <f aca="false">IF(C1720="","",IFERROR(INDEX(Members!$B$5:$B$304,MATCH(C1720,Members!$A$5:$A$304,0)),"Unknown flat"))</f>
        <v/>
      </c>
      <c r="E1720" s="34"/>
      <c r="F1720" s="24"/>
      <c r="G1720" s="33"/>
      <c r="H1720" s="24"/>
    </row>
    <row r="1721" customFormat="false" ht="15" hidden="false" customHeight="true" outlineLevel="0" collapsed="false">
      <c r="A1721" s="38"/>
      <c r="B1721" s="36" t="str">
        <f aca="false">IF(A1721="","","R-"&amp;TEXT(ROW()-4,"0000"))</f>
        <v/>
      </c>
      <c r="C1721" s="24"/>
      <c r="D1721" s="37" t="str">
        <f aca="false">IF(C1721="","",IFERROR(INDEX(Members!$B$5:$B$304,MATCH(C1721,Members!$A$5:$A$304,0)),"Unknown flat"))</f>
        <v/>
      </c>
      <c r="E1721" s="34"/>
      <c r="F1721" s="24"/>
      <c r="G1721" s="33"/>
      <c r="H1721" s="24"/>
    </row>
    <row r="1722" customFormat="false" ht="15" hidden="false" customHeight="true" outlineLevel="0" collapsed="false">
      <c r="A1722" s="38"/>
      <c r="B1722" s="36" t="str">
        <f aca="false">IF(A1722="","","R-"&amp;TEXT(ROW()-4,"0000"))</f>
        <v/>
      </c>
      <c r="C1722" s="24"/>
      <c r="D1722" s="37" t="str">
        <f aca="false">IF(C1722="","",IFERROR(INDEX(Members!$B$5:$B$304,MATCH(C1722,Members!$A$5:$A$304,0)),"Unknown flat"))</f>
        <v/>
      </c>
      <c r="E1722" s="34"/>
      <c r="F1722" s="24"/>
      <c r="G1722" s="33"/>
      <c r="H1722" s="24"/>
    </row>
    <row r="1723" customFormat="false" ht="15" hidden="false" customHeight="true" outlineLevel="0" collapsed="false">
      <c r="A1723" s="38"/>
      <c r="B1723" s="36" t="str">
        <f aca="false">IF(A1723="","","R-"&amp;TEXT(ROW()-4,"0000"))</f>
        <v/>
      </c>
      <c r="C1723" s="24"/>
      <c r="D1723" s="37" t="str">
        <f aca="false">IF(C1723="","",IFERROR(INDEX(Members!$B$5:$B$304,MATCH(C1723,Members!$A$5:$A$304,0)),"Unknown flat"))</f>
        <v/>
      </c>
      <c r="E1723" s="34"/>
      <c r="F1723" s="24"/>
      <c r="G1723" s="33"/>
      <c r="H1723" s="24"/>
    </row>
    <row r="1724" customFormat="false" ht="15" hidden="false" customHeight="true" outlineLevel="0" collapsed="false">
      <c r="A1724" s="38"/>
      <c r="B1724" s="36" t="str">
        <f aca="false">IF(A1724="","","R-"&amp;TEXT(ROW()-4,"0000"))</f>
        <v/>
      </c>
      <c r="C1724" s="24"/>
      <c r="D1724" s="37" t="str">
        <f aca="false">IF(C1724="","",IFERROR(INDEX(Members!$B$5:$B$304,MATCH(C1724,Members!$A$5:$A$304,0)),"Unknown flat"))</f>
        <v/>
      </c>
      <c r="E1724" s="34"/>
      <c r="F1724" s="24"/>
      <c r="G1724" s="33"/>
      <c r="H1724" s="24"/>
    </row>
    <row r="1725" customFormat="false" ht="15" hidden="false" customHeight="true" outlineLevel="0" collapsed="false">
      <c r="A1725" s="38"/>
      <c r="B1725" s="36" t="str">
        <f aca="false">IF(A1725="","","R-"&amp;TEXT(ROW()-4,"0000"))</f>
        <v/>
      </c>
      <c r="C1725" s="24"/>
      <c r="D1725" s="37" t="str">
        <f aca="false">IF(C1725="","",IFERROR(INDEX(Members!$B$5:$B$304,MATCH(C1725,Members!$A$5:$A$304,0)),"Unknown flat"))</f>
        <v/>
      </c>
      <c r="E1725" s="34"/>
      <c r="F1725" s="24"/>
      <c r="G1725" s="33"/>
      <c r="H1725" s="24"/>
    </row>
    <row r="1726" customFormat="false" ht="15" hidden="false" customHeight="true" outlineLevel="0" collapsed="false">
      <c r="A1726" s="38"/>
      <c r="B1726" s="36" t="str">
        <f aca="false">IF(A1726="","","R-"&amp;TEXT(ROW()-4,"0000"))</f>
        <v/>
      </c>
      <c r="C1726" s="24"/>
      <c r="D1726" s="37" t="str">
        <f aca="false">IF(C1726="","",IFERROR(INDEX(Members!$B$5:$B$304,MATCH(C1726,Members!$A$5:$A$304,0)),"Unknown flat"))</f>
        <v/>
      </c>
      <c r="E1726" s="34"/>
      <c r="F1726" s="24"/>
      <c r="G1726" s="33"/>
      <c r="H1726" s="24"/>
    </row>
    <row r="1727" customFormat="false" ht="15" hidden="false" customHeight="true" outlineLevel="0" collapsed="false">
      <c r="A1727" s="38"/>
      <c r="B1727" s="36" t="str">
        <f aca="false">IF(A1727="","","R-"&amp;TEXT(ROW()-4,"0000"))</f>
        <v/>
      </c>
      <c r="C1727" s="24"/>
      <c r="D1727" s="37" t="str">
        <f aca="false">IF(C1727="","",IFERROR(INDEX(Members!$B$5:$B$304,MATCH(C1727,Members!$A$5:$A$304,0)),"Unknown flat"))</f>
        <v/>
      </c>
      <c r="E1727" s="34"/>
      <c r="F1727" s="24"/>
      <c r="G1727" s="33"/>
      <c r="H1727" s="24"/>
    </row>
    <row r="1728" customFormat="false" ht="15" hidden="false" customHeight="true" outlineLevel="0" collapsed="false">
      <c r="A1728" s="38"/>
      <c r="B1728" s="36" t="str">
        <f aca="false">IF(A1728="","","R-"&amp;TEXT(ROW()-4,"0000"))</f>
        <v/>
      </c>
      <c r="C1728" s="24"/>
      <c r="D1728" s="37" t="str">
        <f aca="false">IF(C1728="","",IFERROR(INDEX(Members!$B$5:$B$304,MATCH(C1728,Members!$A$5:$A$304,0)),"Unknown flat"))</f>
        <v/>
      </c>
      <c r="E1728" s="34"/>
      <c r="F1728" s="24"/>
      <c r="G1728" s="33"/>
      <c r="H1728" s="24"/>
    </row>
    <row r="1729" customFormat="false" ht="15" hidden="false" customHeight="true" outlineLevel="0" collapsed="false">
      <c r="A1729" s="38"/>
      <c r="B1729" s="36" t="str">
        <f aca="false">IF(A1729="","","R-"&amp;TEXT(ROW()-4,"0000"))</f>
        <v/>
      </c>
      <c r="C1729" s="24"/>
      <c r="D1729" s="37" t="str">
        <f aca="false">IF(C1729="","",IFERROR(INDEX(Members!$B$5:$B$304,MATCH(C1729,Members!$A$5:$A$304,0)),"Unknown flat"))</f>
        <v/>
      </c>
      <c r="E1729" s="34"/>
      <c r="F1729" s="24"/>
      <c r="G1729" s="33"/>
      <c r="H1729" s="24"/>
    </row>
    <row r="1730" customFormat="false" ht="15" hidden="false" customHeight="true" outlineLevel="0" collapsed="false">
      <c r="A1730" s="38"/>
      <c r="B1730" s="36" t="str">
        <f aca="false">IF(A1730="","","R-"&amp;TEXT(ROW()-4,"0000"))</f>
        <v/>
      </c>
      <c r="C1730" s="24"/>
      <c r="D1730" s="37" t="str">
        <f aca="false">IF(C1730="","",IFERROR(INDEX(Members!$B$5:$B$304,MATCH(C1730,Members!$A$5:$A$304,0)),"Unknown flat"))</f>
        <v/>
      </c>
      <c r="E1730" s="34"/>
      <c r="F1730" s="24"/>
      <c r="G1730" s="33"/>
      <c r="H1730" s="24"/>
    </row>
    <row r="1731" customFormat="false" ht="15" hidden="false" customHeight="true" outlineLevel="0" collapsed="false">
      <c r="A1731" s="38"/>
      <c r="B1731" s="36" t="str">
        <f aca="false">IF(A1731="","","R-"&amp;TEXT(ROW()-4,"0000"))</f>
        <v/>
      </c>
      <c r="C1731" s="24"/>
      <c r="D1731" s="37" t="str">
        <f aca="false">IF(C1731="","",IFERROR(INDEX(Members!$B$5:$B$304,MATCH(C1731,Members!$A$5:$A$304,0)),"Unknown flat"))</f>
        <v/>
      </c>
      <c r="E1731" s="34"/>
      <c r="F1731" s="24"/>
      <c r="G1731" s="33"/>
      <c r="H1731" s="24"/>
    </row>
    <row r="1732" customFormat="false" ht="15" hidden="false" customHeight="true" outlineLevel="0" collapsed="false">
      <c r="A1732" s="38"/>
      <c r="B1732" s="36" t="str">
        <f aca="false">IF(A1732="","","R-"&amp;TEXT(ROW()-4,"0000"))</f>
        <v/>
      </c>
      <c r="C1732" s="24"/>
      <c r="D1732" s="37" t="str">
        <f aca="false">IF(C1732="","",IFERROR(INDEX(Members!$B$5:$B$304,MATCH(C1732,Members!$A$5:$A$304,0)),"Unknown flat"))</f>
        <v/>
      </c>
      <c r="E1732" s="34"/>
      <c r="F1732" s="24"/>
      <c r="G1732" s="33"/>
      <c r="H1732" s="24"/>
    </row>
    <row r="1733" customFormat="false" ht="15" hidden="false" customHeight="true" outlineLevel="0" collapsed="false">
      <c r="A1733" s="38"/>
      <c r="B1733" s="36" t="str">
        <f aca="false">IF(A1733="","","R-"&amp;TEXT(ROW()-4,"0000"))</f>
        <v/>
      </c>
      <c r="C1733" s="24"/>
      <c r="D1733" s="37" t="str">
        <f aca="false">IF(C1733="","",IFERROR(INDEX(Members!$B$5:$B$304,MATCH(C1733,Members!$A$5:$A$304,0)),"Unknown flat"))</f>
        <v/>
      </c>
      <c r="E1733" s="34"/>
      <c r="F1733" s="24"/>
      <c r="G1733" s="33"/>
      <c r="H1733" s="24"/>
    </row>
    <row r="1734" customFormat="false" ht="15" hidden="false" customHeight="true" outlineLevel="0" collapsed="false">
      <c r="A1734" s="38"/>
      <c r="B1734" s="36" t="str">
        <f aca="false">IF(A1734="","","R-"&amp;TEXT(ROW()-4,"0000"))</f>
        <v/>
      </c>
      <c r="C1734" s="24"/>
      <c r="D1734" s="37" t="str">
        <f aca="false">IF(C1734="","",IFERROR(INDEX(Members!$B$5:$B$304,MATCH(C1734,Members!$A$5:$A$304,0)),"Unknown flat"))</f>
        <v/>
      </c>
      <c r="E1734" s="34"/>
      <c r="F1734" s="24"/>
      <c r="G1734" s="33"/>
      <c r="H1734" s="24"/>
    </row>
    <row r="1735" customFormat="false" ht="15" hidden="false" customHeight="true" outlineLevel="0" collapsed="false">
      <c r="A1735" s="38"/>
      <c r="B1735" s="36" t="str">
        <f aca="false">IF(A1735="","","R-"&amp;TEXT(ROW()-4,"0000"))</f>
        <v/>
      </c>
      <c r="C1735" s="24"/>
      <c r="D1735" s="37" t="str">
        <f aca="false">IF(C1735="","",IFERROR(INDEX(Members!$B$5:$B$304,MATCH(C1735,Members!$A$5:$A$304,0)),"Unknown flat"))</f>
        <v/>
      </c>
      <c r="E1735" s="34"/>
      <c r="F1735" s="24"/>
      <c r="G1735" s="33"/>
      <c r="H1735" s="24"/>
    </row>
    <row r="1736" customFormat="false" ht="15" hidden="false" customHeight="true" outlineLevel="0" collapsed="false">
      <c r="A1736" s="38"/>
      <c r="B1736" s="36" t="str">
        <f aca="false">IF(A1736="","","R-"&amp;TEXT(ROW()-4,"0000"))</f>
        <v/>
      </c>
      <c r="C1736" s="24"/>
      <c r="D1736" s="37" t="str">
        <f aca="false">IF(C1736="","",IFERROR(INDEX(Members!$B$5:$B$304,MATCH(C1736,Members!$A$5:$A$304,0)),"Unknown flat"))</f>
        <v/>
      </c>
      <c r="E1736" s="34"/>
      <c r="F1736" s="24"/>
      <c r="G1736" s="33"/>
      <c r="H1736" s="24"/>
    </row>
    <row r="1737" customFormat="false" ht="15" hidden="false" customHeight="true" outlineLevel="0" collapsed="false">
      <c r="A1737" s="38"/>
      <c r="B1737" s="36" t="str">
        <f aca="false">IF(A1737="","","R-"&amp;TEXT(ROW()-4,"0000"))</f>
        <v/>
      </c>
      <c r="C1737" s="24"/>
      <c r="D1737" s="37" t="str">
        <f aca="false">IF(C1737="","",IFERROR(INDEX(Members!$B$5:$B$304,MATCH(C1737,Members!$A$5:$A$304,0)),"Unknown flat"))</f>
        <v/>
      </c>
      <c r="E1737" s="34"/>
      <c r="F1737" s="24"/>
      <c r="G1737" s="33"/>
      <c r="H1737" s="24"/>
    </row>
    <row r="1738" customFormat="false" ht="15" hidden="false" customHeight="true" outlineLevel="0" collapsed="false">
      <c r="A1738" s="38"/>
      <c r="B1738" s="36" t="str">
        <f aca="false">IF(A1738="","","R-"&amp;TEXT(ROW()-4,"0000"))</f>
        <v/>
      </c>
      <c r="C1738" s="24"/>
      <c r="D1738" s="37" t="str">
        <f aca="false">IF(C1738="","",IFERROR(INDEX(Members!$B$5:$B$304,MATCH(C1738,Members!$A$5:$A$304,0)),"Unknown flat"))</f>
        <v/>
      </c>
      <c r="E1738" s="34"/>
      <c r="F1738" s="24"/>
      <c r="G1738" s="33"/>
      <c r="H1738" s="24"/>
    </row>
    <row r="1739" customFormat="false" ht="15" hidden="false" customHeight="true" outlineLevel="0" collapsed="false">
      <c r="A1739" s="38"/>
      <c r="B1739" s="36" t="str">
        <f aca="false">IF(A1739="","","R-"&amp;TEXT(ROW()-4,"0000"))</f>
        <v/>
      </c>
      <c r="C1739" s="24"/>
      <c r="D1739" s="37" t="str">
        <f aca="false">IF(C1739="","",IFERROR(INDEX(Members!$B$5:$B$304,MATCH(C1739,Members!$A$5:$A$304,0)),"Unknown flat"))</f>
        <v/>
      </c>
      <c r="E1739" s="34"/>
      <c r="F1739" s="24"/>
      <c r="G1739" s="33"/>
      <c r="H1739" s="24"/>
    </row>
    <row r="1740" customFormat="false" ht="15" hidden="false" customHeight="true" outlineLevel="0" collapsed="false">
      <c r="A1740" s="38"/>
      <c r="B1740" s="36" t="str">
        <f aca="false">IF(A1740="","","R-"&amp;TEXT(ROW()-4,"0000"))</f>
        <v/>
      </c>
      <c r="C1740" s="24"/>
      <c r="D1740" s="37" t="str">
        <f aca="false">IF(C1740="","",IFERROR(INDEX(Members!$B$5:$B$304,MATCH(C1740,Members!$A$5:$A$304,0)),"Unknown flat"))</f>
        <v/>
      </c>
      <c r="E1740" s="34"/>
      <c r="F1740" s="24"/>
      <c r="G1740" s="33"/>
      <c r="H1740" s="24"/>
    </row>
    <row r="1741" customFormat="false" ht="15" hidden="false" customHeight="true" outlineLevel="0" collapsed="false">
      <c r="A1741" s="38"/>
      <c r="B1741" s="36" t="str">
        <f aca="false">IF(A1741="","","R-"&amp;TEXT(ROW()-4,"0000"))</f>
        <v/>
      </c>
      <c r="C1741" s="24"/>
      <c r="D1741" s="37" t="str">
        <f aca="false">IF(C1741="","",IFERROR(INDEX(Members!$B$5:$B$304,MATCH(C1741,Members!$A$5:$A$304,0)),"Unknown flat"))</f>
        <v/>
      </c>
      <c r="E1741" s="34"/>
      <c r="F1741" s="24"/>
      <c r="G1741" s="33"/>
      <c r="H1741" s="24"/>
    </row>
    <row r="1742" customFormat="false" ht="15" hidden="false" customHeight="true" outlineLevel="0" collapsed="false">
      <c r="A1742" s="38"/>
      <c r="B1742" s="36" t="str">
        <f aca="false">IF(A1742="","","R-"&amp;TEXT(ROW()-4,"0000"))</f>
        <v/>
      </c>
      <c r="C1742" s="24"/>
      <c r="D1742" s="37" t="str">
        <f aca="false">IF(C1742="","",IFERROR(INDEX(Members!$B$5:$B$304,MATCH(C1742,Members!$A$5:$A$304,0)),"Unknown flat"))</f>
        <v/>
      </c>
      <c r="E1742" s="34"/>
      <c r="F1742" s="24"/>
      <c r="G1742" s="33"/>
      <c r="H1742" s="24"/>
    </row>
    <row r="1743" customFormat="false" ht="15" hidden="false" customHeight="true" outlineLevel="0" collapsed="false">
      <c r="A1743" s="38"/>
      <c r="B1743" s="36" t="str">
        <f aca="false">IF(A1743="","","R-"&amp;TEXT(ROW()-4,"0000"))</f>
        <v/>
      </c>
      <c r="C1743" s="24"/>
      <c r="D1743" s="37" t="str">
        <f aca="false">IF(C1743="","",IFERROR(INDEX(Members!$B$5:$B$304,MATCH(C1743,Members!$A$5:$A$304,0)),"Unknown flat"))</f>
        <v/>
      </c>
      <c r="E1743" s="34"/>
      <c r="F1743" s="24"/>
      <c r="G1743" s="33"/>
      <c r="H1743" s="24"/>
    </row>
    <row r="1744" customFormat="false" ht="15" hidden="false" customHeight="true" outlineLevel="0" collapsed="false">
      <c r="A1744" s="38"/>
      <c r="B1744" s="36" t="str">
        <f aca="false">IF(A1744="","","R-"&amp;TEXT(ROW()-4,"0000"))</f>
        <v/>
      </c>
      <c r="C1744" s="24"/>
      <c r="D1744" s="37" t="str">
        <f aca="false">IF(C1744="","",IFERROR(INDEX(Members!$B$5:$B$304,MATCH(C1744,Members!$A$5:$A$304,0)),"Unknown flat"))</f>
        <v/>
      </c>
      <c r="E1744" s="34"/>
      <c r="F1744" s="24"/>
      <c r="G1744" s="33"/>
      <c r="H1744" s="24"/>
    </row>
    <row r="1745" customFormat="false" ht="15" hidden="false" customHeight="true" outlineLevel="0" collapsed="false">
      <c r="A1745" s="38"/>
      <c r="B1745" s="36" t="str">
        <f aca="false">IF(A1745="","","R-"&amp;TEXT(ROW()-4,"0000"))</f>
        <v/>
      </c>
      <c r="C1745" s="24"/>
      <c r="D1745" s="37" t="str">
        <f aca="false">IF(C1745="","",IFERROR(INDEX(Members!$B$5:$B$304,MATCH(C1745,Members!$A$5:$A$304,0)),"Unknown flat"))</f>
        <v/>
      </c>
      <c r="E1745" s="34"/>
      <c r="F1745" s="24"/>
      <c r="G1745" s="33"/>
      <c r="H1745" s="24"/>
    </row>
    <row r="1746" customFormat="false" ht="15" hidden="false" customHeight="true" outlineLevel="0" collapsed="false">
      <c r="A1746" s="38"/>
      <c r="B1746" s="36" t="str">
        <f aca="false">IF(A1746="","","R-"&amp;TEXT(ROW()-4,"0000"))</f>
        <v/>
      </c>
      <c r="C1746" s="24"/>
      <c r="D1746" s="37" t="str">
        <f aca="false">IF(C1746="","",IFERROR(INDEX(Members!$B$5:$B$304,MATCH(C1746,Members!$A$5:$A$304,0)),"Unknown flat"))</f>
        <v/>
      </c>
      <c r="E1746" s="34"/>
      <c r="F1746" s="24"/>
      <c r="G1746" s="33"/>
      <c r="H1746" s="24"/>
    </row>
    <row r="1747" customFormat="false" ht="15" hidden="false" customHeight="true" outlineLevel="0" collapsed="false">
      <c r="A1747" s="38"/>
      <c r="B1747" s="36" t="str">
        <f aca="false">IF(A1747="","","R-"&amp;TEXT(ROW()-4,"0000"))</f>
        <v/>
      </c>
      <c r="C1747" s="24"/>
      <c r="D1747" s="37" t="str">
        <f aca="false">IF(C1747="","",IFERROR(INDEX(Members!$B$5:$B$304,MATCH(C1747,Members!$A$5:$A$304,0)),"Unknown flat"))</f>
        <v/>
      </c>
      <c r="E1747" s="34"/>
      <c r="F1747" s="24"/>
      <c r="G1747" s="33"/>
      <c r="H1747" s="24"/>
    </row>
    <row r="1748" customFormat="false" ht="15" hidden="false" customHeight="true" outlineLevel="0" collapsed="false">
      <c r="A1748" s="38"/>
      <c r="B1748" s="36" t="str">
        <f aca="false">IF(A1748="","","R-"&amp;TEXT(ROW()-4,"0000"))</f>
        <v/>
      </c>
      <c r="C1748" s="24"/>
      <c r="D1748" s="37" t="str">
        <f aca="false">IF(C1748="","",IFERROR(INDEX(Members!$B$5:$B$304,MATCH(C1748,Members!$A$5:$A$304,0)),"Unknown flat"))</f>
        <v/>
      </c>
      <c r="E1748" s="34"/>
      <c r="F1748" s="24"/>
      <c r="G1748" s="33"/>
      <c r="H1748" s="24"/>
    </row>
    <row r="1749" customFormat="false" ht="15" hidden="false" customHeight="true" outlineLevel="0" collapsed="false">
      <c r="A1749" s="38"/>
      <c r="B1749" s="36" t="str">
        <f aca="false">IF(A1749="","","R-"&amp;TEXT(ROW()-4,"0000"))</f>
        <v/>
      </c>
      <c r="C1749" s="24"/>
      <c r="D1749" s="37" t="str">
        <f aca="false">IF(C1749="","",IFERROR(INDEX(Members!$B$5:$B$304,MATCH(C1749,Members!$A$5:$A$304,0)),"Unknown flat"))</f>
        <v/>
      </c>
      <c r="E1749" s="34"/>
      <c r="F1749" s="24"/>
      <c r="G1749" s="33"/>
      <c r="H1749" s="24"/>
    </row>
    <row r="1750" customFormat="false" ht="15" hidden="false" customHeight="true" outlineLevel="0" collapsed="false">
      <c r="A1750" s="38"/>
      <c r="B1750" s="36" t="str">
        <f aca="false">IF(A1750="","","R-"&amp;TEXT(ROW()-4,"0000"))</f>
        <v/>
      </c>
      <c r="C1750" s="24"/>
      <c r="D1750" s="37" t="str">
        <f aca="false">IF(C1750="","",IFERROR(INDEX(Members!$B$5:$B$304,MATCH(C1750,Members!$A$5:$A$304,0)),"Unknown flat"))</f>
        <v/>
      </c>
      <c r="E1750" s="34"/>
      <c r="F1750" s="24"/>
      <c r="G1750" s="33"/>
      <c r="H1750" s="24"/>
    </row>
    <row r="1751" customFormat="false" ht="15" hidden="false" customHeight="true" outlineLevel="0" collapsed="false">
      <c r="A1751" s="38"/>
      <c r="B1751" s="36" t="str">
        <f aca="false">IF(A1751="","","R-"&amp;TEXT(ROW()-4,"0000"))</f>
        <v/>
      </c>
      <c r="C1751" s="24"/>
      <c r="D1751" s="37" t="str">
        <f aca="false">IF(C1751="","",IFERROR(INDEX(Members!$B$5:$B$304,MATCH(C1751,Members!$A$5:$A$304,0)),"Unknown flat"))</f>
        <v/>
      </c>
      <c r="E1751" s="34"/>
      <c r="F1751" s="24"/>
      <c r="G1751" s="33"/>
      <c r="H1751" s="24"/>
    </row>
    <row r="1752" customFormat="false" ht="15" hidden="false" customHeight="true" outlineLevel="0" collapsed="false">
      <c r="A1752" s="38"/>
      <c r="B1752" s="36" t="str">
        <f aca="false">IF(A1752="","","R-"&amp;TEXT(ROW()-4,"0000"))</f>
        <v/>
      </c>
      <c r="C1752" s="24"/>
      <c r="D1752" s="37" t="str">
        <f aca="false">IF(C1752="","",IFERROR(INDEX(Members!$B$5:$B$304,MATCH(C1752,Members!$A$5:$A$304,0)),"Unknown flat"))</f>
        <v/>
      </c>
      <c r="E1752" s="34"/>
      <c r="F1752" s="24"/>
      <c r="G1752" s="33"/>
      <c r="H1752" s="24"/>
    </row>
    <row r="1753" customFormat="false" ht="15" hidden="false" customHeight="true" outlineLevel="0" collapsed="false">
      <c r="A1753" s="38"/>
      <c r="B1753" s="36" t="str">
        <f aca="false">IF(A1753="","","R-"&amp;TEXT(ROW()-4,"0000"))</f>
        <v/>
      </c>
      <c r="C1753" s="24"/>
      <c r="D1753" s="37" t="str">
        <f aca="false">IF(C1753="","",IFERROR(INDEX(Members!$B$5:$B$304,MATCH(C1753,Members!$A$5:$A$304,0)),"Unknown flat"))</f>
        <v/>
      </c>
      <c r="E1753" s="34"/>
      <c r="F1753" s="24"/>
      <c r="G1753" s="33"/>
      <c r="H1753" s="24"/>
    </row>
    <row r="1754" customFormat="false" ht="15" hidden="false" customHeight="true" outlineLevel="0" collapsed="false">
      <c r="A1754" s="38"/>
      <c r="B1754" s="36" t="str">
        <f aca="false">IF(A1754="","","R-"&amp;TEXT(ROW()-4,"0000"))</f>
        <v/>
      </c>
      <c r="C1754" s="24"/>
      <c r="D1754" s="37" t="str">
        <f aca="false">IF(C1754="","",IFERROR(INDEX(Members!$B$5:$B$304,MATCH(C1754,Members!$A$5:$A$304,0)),"Unknown flat"))</f>
        <v/>
      </c>
      <c r="E1754" s="34"/>
      <c r="F1754" s="24"/>
      <c r="G1754" s="33"/>
      <c r="H1754" s="24"/>
    </row>
    <row r="1755" customFormat="false" ht="15" hidden="false" customHeight="true" outlineLevel="0" collapsed="false">
      <c r="A1755" s="38"/>
      <c r="B1755" s="36" t="str">
        <f aca="false">IF(A1755="","","R-"&amp;TEXT(ROW()-4,"0000"))</f>
        <v/>
      </c>
      <c r="C1755" s="24"/>
      <c r="D1755" s="37" t="str">
        <f aca="false">IF(C1755="","",IFERROR(INDEX(Members!$B$5:$B$304,MATCH(C1755,Members!$A$5:$A$304,0)),"Unknown flat"))</f>
        <v/>
      </c>
      <c r="E1755" s="34"/>
      <c r="F1755" s="24"/>
      <c r="G1755" s="33"/>
      <c r="H1755" s="24"/>
    </row>
    <row r="1756" customFormat="false" ht="15" hidden="false" customHeight="true" outlineLevel="0" collapsed="false">
      <c r="A1756" s="38"/>
      <c r="B1756" s="36" t="str">
        <f aca="false">IF(A1756="","","R-"&amp;TEXT(ROW()-4,"0000"))</f>
        <v/>
      </c>
      <c r="C1756" s="24"/>
      <c r="D1756" s="37" t="str">
        <f aca="false">IF(C1756="","",IFERROR(INDEX(Members!$B$5:$B$304,MATCH(C1756,Members!$A$5:$A$304,0)),"Unknown flat"))</f>
        <v/>
      </c>
      <c r="E1756" s="34"/>
      <c r="F1756" s="24"/>
      <c r="G1756" s="33"/>
      <c r="H1756" s="24"/>
    </row>
    <row r="1757" customFormat="false" ht="15" hidden="false" customHeight="true" outlineLevel="0" collapsed="false">
      <c r="A1757" s="38"/>
      <c r="B1757" s="36" t="str">
        <f aca="false">IF(A1757="","","R-"&amp;TEXT(ROW()-4,"0000"))</f>
        <v/>
      </c>
      <c r="C1757" s="24"/>
      <c r="D1757" s="37" t="str">
        <f aca="false">IF(C1757="","",IFERROR(INDEX(Members!$B$5:$B$304,MATCH(C1757,Members!$A$5:$A$304,0)),"Unknown flat"))</f>
        <v/>
      </c>
      <c r="E1757" s="34"/>
      <c r="F1757" s="24"/>
      <c r="G1757" s="33"/>
      <c r="H1757" s="24"/>
    </row>
    <row r="1758" customFormat="false" ht="15" hidden="false" customHeight="true" outlineLevel="0" collapsed="false">
      <c r="A1758" s="38"/>
      <c r="B1758" s="36" t="str">
        <f aca="false">IF(A1758="","","R-"&amp;TEXT(ROW()-4,"0000"))</f>
        <v/>
      </c>
      <c r="C1758" s="24"/>
      <c r="D1758" s="37" t="str">
        <f aca="false">IF(C1758="","",IFERROR(INDEX(Members!$B$5:$B$304,MATCH(C1758,Members!$A$5:$A$304,0)),"Unknown flat"))</f>
        <v/>
      </c>
      <c r="E1758" s="34"/>
      <c r="F1758" s="24"/>
      <c r="G1758" s="33"/>
      <c r="H1758" s="24"/>
    </row>
    <row r="1759" customFormat="false" ht="15" hidden="false" customHeight="true" outlineLevel="0" collapsed="false">
      <c r="A1759" s="38"/>
      <c r="B1759" s="36" t="str">
        <f aca="false">IF(A1759="","","R-"&amp;TEXT(ROW()-4,"0000"))</f>
        <v/>
      </c>
      <c r="C1759" s="24"/>
      <c r="D1759" s="37" t="str">
        <f aca="false">IF(C1759="","",IFERROR(INDEX(Members!$B$5:$B$304,MATCH(C1759,Members!$A$5:$A$304,0)),"Unknown flat"))</f>
        <v/>
      </c>
      <c r="E1759" s="34"/>
      <c r="F1759" s="24"/>
      <c r="G1759" s="33"/>
      <c r="H1759" s="24"/>
    </row>
    <row r="1760" customFormat="false" ht="15" hidden="false" customHeight="true" outlineLevel="0" collapsed="false">
      <c r="A1760" s="38"/>
      <c r="B1760" s="36" t="str">
        <f aca="false">IF(A1760="","","R-"&amp;TEXT(ROW()-4,"0000"))</f>
        <v/>
      </c>
      <c r="C1760" s="24"/>
      <c r="D1760" s="37" t="str">
        <f aca="false">IF(C1760="","",IFERROR(INDEX(Members!$B$5:$B$304,MATCH(C1760,Members!$A$5:$A$304,0)),"Unknown flat"))</f>
        <v/>
      </c>
      <c r="E1760" s="34"/>
      <c r="F1760" s="24"/>
      <c r="G1760" s="33"/>
      <c r="H1760" s="24"/>
    </row>
    <row r="1761" customFormat="false" ht="15" hidden="false" customHeight="true" outlineLevel="0" collapsed="false">
      <c r="A1761" s="38"/>
      <c r="B1761" s="36" t="str">
        <f aca="false">IF(A1761="","","R-"&amp;TEXT(ROW()-4,"0000"))</f>
        <v/>
      </c>
      <c r="C1761" s="24"/>
      <c r="D1761" s="37" t="str">
        <f aca="false">IF(C1761="","",IFERROR(INDEX(Members!$B$5:$B$304,MATCH(C1761,Members!$A$5:$A$304,0)),"Unknown flat"))</f>
        <v/>
      </c>
      <c r="E1761" s="34"/>
      <c r="F1761" s="24"/>
      <c r="G1761" s="33"/>
      <c r="H1761" s="24"/>
    </row>
    <row r="1762" customFormat="false" ht="15" hidden="false" customHeight="true" outlineLevel="0" collapsed="false">
      <c r="A1762" s="38"/>
      <c r="B1762" s="36" t="str">
        <f aca="false">IF(A1762="","","R-"&amp;TEXT(ROW()-4,"0000"))</f>
        <v/>
      </c>
      <c r="C1762" s="24"/>
      <c r="D1762" s="37" t="str">
        <f aca="false">IF(C1762="","",IFERROR(INDEX(Members!$B$5:$B$304,MATCH(C1762,Members!$A$5:$A$304,0)),"Unknown flat"))</f>
        <v/>
      </c>
      <c r="E1762" s="34"/>
      <c r="F1762" s="24"/>
      <c r="G1762" s="33"/>
      <c r="H1762" s="24"/>
    </row>
    <row r="1763" customFormat="false" ht="15" hidden="false" customHeight="true" outlineLevel="0" collapsed="false">
      <c r="A1763" s="38"/>
      <c r="B1763" s="36" t="str">
        <f aca="false">IF(A1763="","","R-"&amp;TEXT(ROW()-4,"0000"))</f>
        <v/>
      </c>
      <c r="C1763" s="24"/>
      <c r="D1763" s="37" t="str">
        <f aca="false">IF(C1763="","",IFERROR(INDEX(Members!$B$5:$B$304,MATCH(C1763,Members!$A$5:$A$304,0)),"Unknown flat"))</f>
        <v/>
      </c>
      <c r="E1763" s="34"/>
      <c r="F1763" s="24"/>
      <c r="G1763" s="33"/>
      <c r="H1763" s="24"/>
    </row>
    <row r="1764" customFormat="false" ht="15" hidden="false" customHeight="true" outlineLevel="0" collapsed="false">
      <c r="A1764" s="38"/>
      <c r="B1764" s="36" t="str">
        <f aca="false">IF(A1764="","","R-"&amp;TEXT(ROW()-4,"0000"))</f>
        <v/>
      </c>
      <c r="C1764" s="24"/>
      <c r="D1764" s="37" t="str">
        <f aca="false">IF(C1764="","",IFERROR(INDEX(Members!$B$5:$B$304,MATCH(C1764,Members!$A$5:$A$304,0)),"Unknown flat"))</f>
        <v/>
      </c>
      <c r="E1764" s="34"/>
      <c r="F1764" s="24"/>
      <c r="G1764" s="33"/>
      <c r="H1764" s="24"/>
    </row>
    <row r="1765" customFormat="false" ht="15" hidden="false" customHeight="true" outlineLevel="0" collapsed="false">
      <c r="A1765" s="38"/>
      <c r="B1765" s="36" t="str">
        <f aca="false">IF(A1765="","","R-"&amp;TEXT(ROW()-4,"0000"))</f>
        <v/>
      </c>
      <c r="C1765" s="24"/>
      <c r="D1765" s="37" t="str">
        <f aca="false">IF(C1765="","",IFERROR(INDEX(Members!$B$5:$B$304,MATCH(C1765,Members!$A$5:$A$304,0)),"Unknown flat"))</f>
        <v/>
      </c>
      <c r="E1765" s="34"/>
      <c r="F1765" s="24"/>
      <c r="G1765" s="33"/>
      <c r="H1765" s="24"/>
    </row>
    <row r="1766" customFormat="false" ht="15" hidden="false" customHeight="true" outlineLevel="0" collapsed="false">
      <c r="A1766" s="38"/>
      <c r="B1766" s="36" t="str">
        <f aca="false">IF(A1766="","","R-"&amp;TEXT(ROW()-4,"0000"))</f>
        <v/>
      </c>
      <c r="C1766" s="24"/>
      <c r="D1766" s="37" t="str">
        <f aca="false">IF(C1766="","",IFERROR(INDEX(Members!$B$5:$B$304,MATCH(C1766,Members!$A$5:$A$304,0)),"Unknown flat"))</f>
        <v/>
      </c>
      <c r="E1766" s="34"/>
      <c r="F1766" s="24"/>
      <c r="G1766" s="33"/>
      <c r="H1766" s="24"/>
    </row>
    <row r="1767" customFormat="false" ht="15" hidden="false" customHeight="true" outlineLevel="0" collapsed="false">
      <c r="A1767" s="38"/>
      <c r="B1767" s="36" t="str">
        <f aca="false">IF(A1767="","","R-"&amp;TEXT(ROW()-4,"0000"))</f>
        <v/>
      </c>
      <c r="C1767" s="24"/>
      <c r="D1767" s="37" t="str">
        <f aca="false">IF(C1767="","",IFERROR(INDEX(Members!$B$5:$B$304,MATCH(C1767,Members!$A$5:$A$304,0)),"Unknown flat"))</f>
        <v/>
      </c>
      <c r="E1767" s="34"/>
      <c r="F1767" s="24"/>
      <c r="G1767" s="33"/>
      <c r="H1767" s="24"/>
    </row>
    <row r="1768" customFormat="false" ht="15" hidden="false" customHeight="true" outlineLevel="0" collapsed="false">
      <c r="A1768" s="38"/>
      <c r="B1768" s="36" t="str">
        <f aca="false">IF(A1768="","","R-"&amp;TEXT(ROW()-4,"0000"))</f>
        <v/>
      </c>
      <c r="C1768" s="24"/>
      <c r="D1768" s="37" t="str">
        <f aca="false">IF(C1768="","",IFERROR(INDEX(Members!$B$5:$B$304,MATCH(C1768,Members!$A$5:$A$304,0)),"Unknown flat"))</f>
        <v/>
      </c>
      <c r="E1768" s="34"/>
      <c r="F1768" s="24"/>
      <c r="G1768" s="33"/>
      <c r="H1768" s="24"/>
    </row>
    <row r="1769" customFormat="false" ht="15" hidden="false" customHeight="true" outlineLevel="0" collapsed="false">
      <c r="A1769" s="38"/>
      <c r="B1769" s="36" t="str">
        <f aca="false">IF(A1769="","","R-"&amp;TEXT(ROW()-4,"0000"))</f>
        <v/>
      </c>
      <c r="C1769" s="24"/>
      <c r="D1769" s="37" t="str">
        <f aca="false">IF(C1769="","",IFERROR(INDEX(Members!$B$5:$B$304,MATCH(C1769,Members!$A$5:$A$304,0)),"Unknown flat"))</f>
        <v/>
      </c>
      <c r="E1769" s="34"/>
      <c r="F1769" s="24"/>
      <c r="G1769" s="33"/>
      <c r="H1769" s="24"/>
    </row>
    <row r="1770" customFormat="false" ht="15" hidden="false" customHeight="true" outlineLevel="0" collapsed="false">
      <c r="A1770" s="38"/>
      <c r="B1770" s="36" t="str">
        <f aca="false">IF(A1770="","","R-"&amp;TEXT(ROW()-4,"0000"))</f>
        <v/>
      </c>
      <c r="C1770" s="24"/>
      <c r="D1770" s="37" t="str">
        <f aca="false">IF(C1770="","",IFERROR(INDEX(Members!$B$5:$B$304,MATCH(C1770,Members!$A$5:$A$304,0)),"Unknown flat"))</f>
        <v/>
      </c>
      <c r="E1770" s="34"/>
      <c r="F1770" s="24"/>
      <c r="G1770" s="33"/>
      <c r="H1770" s="24"/>
    </row>
    <row r="1771" customFormat="false" ht="15" hidden="false" customHeight="true" outlineLevel="0" collapsed="false">
      <c r="A1771" s="38"/>
      <c r="B1771" s="36" t="str">
        <f aca="false">IF(A1771="","","R-"&amp;TEXT(ROW()-4,"0000"))</f>
        <v/>
      </c>
      <c r="C1771" s="24"/>
      <c r="D1771" s="37" t="str">
        <f aca="false">IF(C1771="","",IFERROR(INDEX(Members!$B$5:$B$304,MATCH(C1771,Members!$A$5:$A$304,0)),"Unknown flat"))</f>
        <v/>
      </c>
      <c r="E1771" s="34"/>
      <c r="F1771" s="24"/>
      <c r="G1771" s="33"/>
      <c r="H1771" s="24"/>
    </row>
    <row r="1772" customFormat="false" ht="15" hidden="false" customHeight="true" outlineLevel="0" collapsed="false">
      <c r="A1772" s="38"/>
      <c r="B1772" s="36" t="str">
        <f aca="false">IF(A1772="","","R-"&amp;TEXT(ROW()-4,"0000"))</f>
        <v/>
      </c>
      <c r="C1772" s="24"/>
      <c r="D1772" s="37" t="str">
        <f aca="false">IF(C1772="","",IFERROR(INDEX(Members!$B$5:$B$304,MATCH(C1772,Members!$A$5:$A$304,0)),"Unknown flat"))</f>
        <v/>
      </c>
      <c r="E1772" s="34"/>
      <c r="F1772" s="24"/>
      <c r="G1772" s="33"/>
      <c r="H1772" s="24"/>
    </row>
    <row r="1773" customFormat="false" ht="15" hidden="false" customHeight="true" outlineLevel="0" collapsed="false">
      <c r="A1773" s="38"/>
      <c r="B1773" s="36" t="str">
        <f aca="false">IF(A1773="","","R-"&amp;TEXT(ROW()-4,"0000"))</f>
        <v/>
      </c>
      <c r="C1773" s="24"/>
      <c r="D1773" s="37" t="str">
        <f aca="false">IF(C1773="","",IFERROR(INDEX(Members!$B$5:$B$304,MATCH(C1773,Members!$A$5:$A$304,0)),"Unknown flat"))</f>
        <v/>
      </c>
      <c r="E1773" s="34"/>
      <c r="F1773" s="24"/>
      <c r="G1773" s="33"/>
      <c r="H1773" s="24"/>
    </row>
    <row r="1774" customFormat="false" ht="15" hidden="false" customHeight="true" outlineLevel="0" collapsed="false">
      <c r="A1774" s="38"/>
      <c r="B1774" s="36" t="str">
        <f aca="false">IF(A1774="","","R-"&amp;TEXT(ROW()-4,"0000"))</f>
        <v/>
      </c>
      <c r="C1774" s="24"/>
      <c r="D1774" s="37" t="str">
        <f aca="false">IF(C1774="","",IFERROR(INDEX(Members!$B$5:$B$304,MATCH(C1774,Members!$A$5:$A$304,0)),"Unknown flat"))</f>
        <v/>
      </c>
      <c r="E1774" s="34"/>
      <c r="F1774" s="24"/>
      <c r="G1774" s="33"/>
      <c r="H1774" s="24"/>
    </row>
    <row r="1775" customFormat="false" ht="15" hidden="false" customHeight="true" outlineLevel="0" collapsed="false">
      <c r="A1775" s="38"/>
      <c r="B1775" s="36" t="str">
        <f aca="false">IF(A1775="","","R-"&amp;TEXT(ROW()-4,"0000"))</f>
        <v/>
      </c>
      <c r="C1775" s="24"/>
      <c r="D1775" s="37" t="str">
        <f aca="false">IF(C1775="","",IFERROR(INDEX(Members!$B$5:$B$304,MATCH(C1775,Members!$A$5:$A$304,0)),"Unknown flat"))</f>
        <v/>
      </c>
      <c r="E1775" s="34"/>
      <c r="F1775" s="24"/>
      <c r="G1775" s="33"/>
      <c r="H1775" s="24"/>
    </row>
    <row r="1776" customFormat="false" ht="15" hidden="false" customHeight="true" outlineLevel="0" collapsed="false">
      <c r="A1776" s="38"/>
      <c r="B1776" s="36" t="str">
        <f aca="false">IF(A1776="","","R-"&amp;TEXT(ROW()-4,"0000"))</f>
        <v/>
      </c>
      <c r="C1776" s="24"/>
      <c r="D1776" s="37" t="str">
        <f aca="false">IF(C1776="","",IFERROR(INDEX(Members!$B$5:$B$304,MATCH(C1776,Members!$A$5:$A$304,0)),"Unknown flat"))</f>
        <v/>
      </c>
      <c r="E1776" s="34"/>
      <c r="F1776" s="24"/>
      <c r="G1776" s="33"/>
      <c r="H1776" s="24"/>
    </row>
    <row r="1777" customFormat="false" ht="15" hidden="false" customHeight="true" outlineLevel="0" collapsed="false">
      <c r="A1777" s="38"/>
      <c r="B1777" s="36" t="str">
        <f aca="false">IF(A1777="","","R-"&amp;TEXT(ROW()-4,"0000"))</f>
        <v/>
      </c>
      <c r="C1777" s="24"/>
      <c r="D1777" s="37" t="str">
        <f aca="false">IF(C1777="","",IFERROR(INDEX(Members!$B$5:$B$304,MATCH(C1777,Members!$A$5:$A$304,0)),"Unknown flat"))</f>
        <v/>
      </c>
      <c r="E1777" s="34"/>
      <c r="F1777" s="24"/>
      <c r="G1777" s="33"/>
      <c r="H1777" s="24"/>
    </row>
    <row r="1778" customFormat="false" ht="15" hidden="false" customHeight="true" outlineLevel="0" collapsed="false">
      <c r="A1778" s="38"/>
      <c r="B1778" s="36" t="str">
        <f aca="false">IF(A1778="","","R-"&amp;TEXT(ROW()-4,"0000"))</f>
        <v/>
      </c>
      <c r="C1778" s="24"/>
      <c r="D1778" s="37" t="str">
        <f aca="false">IF(C1778="","",IFERROR(INDEX(Members!$B$5:$B$304,MATCH(C1778,Members!$A$5:$A$304,0)),"Unknown flat"))</f>
        <v/>
      </c>
      <c r="E1778" s="34"/>
      <c r="F1778" s="24"/>
      <c r="G1778" s="33"/>
      <c r="H1778" s="24"/>
    </row>
    <row r="1779" customFormat="false" ht="15" hidden="false" customHeight="true" outlineLevel="0" collapsed="false">
      <c r="A1779" s="38"/>
      <c r="B1779" s="36" t="str">
        <f aca="false">IF(A1779="","","R-"&amp;TEXT(ROW()-4,"0000"))</f>
        <v/>
      </c>
      <c r="C1779" s="24"/>
      <c r="D1779" s="37" t="str">
        <f aca="false">IF(C1779="","",IFERROR(INDEX(Members!$B$5:$B$304,MATCH(C1779,Members!$A$5:$A$304,0)),"Unknown flat"))</f>
        <v/>
      </c>
      <c r="E1779" s="34"/>
      <c r="F1779" s="24"/>
      <c r="G1779" s="33"/>
      <c r="H1779" s="24"/>
    </row>
    <row r="1780" customFormat="false" ht="15" hidden="false" customHeight="true" outlineLevel="0" collapsed="false">
      <c r="A1780" s="38"/>
      <c r="B1780" s="36" t="str">
        <f aca="false">IF(A1780="","","R-"&amp;TEXT(ROW()-4,"0000"))</f>
        <v/>
      </c>
      <c r="C1780" s="24"/>
      <c r="D1780" s="37" t="str">
        <f aca="false">IF(C1780="","",IFERROR(INDEX(Members!$B$5:$B$304,MATCH(C1780,Members!$A$5:$A$304,0)),"Unknown flat"))</f>
        <v/>
      </c>
      <c r="E1780" s="34"/>
      <c r="F1780" s="24"/>
      <c r="G1780" s="33"/>
      <c r="H1780" s="24"/>
    </row>
    <row r="1781" customFormat="false" ht="15" hidden="false" customHeight="true" outlineLevel="0" collapsed="false">
      <c r="A1781" s="38"/>
      <c r="B1781" s="36" t="str">
        <f aca="false">IF(A1781="","","R-"&amp;TEXT(ROW()-4,"0000"))</f>
        <v/>
      </c>
      <c r="C1781" s="24"/>
      <c r="D1781" s="37" t="str">
        <f aca="false">IF(C1781="","",IFERROR(INDEX(Members!$B$5:$B$304,MATCH(C1781,Members!$A$5:$A$304,0)),"Unknown flat"))</f>
        <v/>
      </c>
      <c r="E1781" s="34"/>
      <c r="F1781" s="24"/>
      <c r="G1781" s="33"/>
      <c r="H1781" s="24"/>
    </row>
    <row r="1782" customFormat="false" ht="15" hidden="false" customHeight="true" outlineLevel="0" collapsed="false">
      <c r="A1782" s="38"/>
      <c r="B1782" s="36" t="str">
        <f aca="false">IF(A1782="","","R-"&amp;TEXT(ROW()-4,"0000"))</f>
        <v/>
      </c>
      <c r="C1782" s="24"/>
      <c r="D1782" s="37" t="str">
        <f aca="false">IF(C1782="","",IFERROR(INDEX(Members!$B$5:$B$304,MATCH(C1782,Members!$A$5:$A$304,0)),"Unknown flat"))</f>
        <v/>
      </c>
      <c r="E1782" s="34"/>
      <c r="F1782" s="24"/>
      <c r="G1782" s="33"/>
      <c r="H1782" s="24"/>
    </row>
    <row r="1783" customFormat="false" ht="15" hidden="false" customHeight="true" outlineLevel="0" collapsed="false">
      <c r="A1783" s="38"/>
      <c r="B1783" s="36" t="str">
        <f aca="false">IF(A1783="","","R-"&amp;TEXT(ROW()-4,"0000"))</f>
        <v/>
      </c>
      <c r="C1783" s="24"/>
      <c r="D1783" s="37" t="str">
        <f aca="false">IF(C1783="","",IFERROR(INDEX(Members!$B$5:$B$304,MATCH(C1783,Members!$A$5:$A$304,0)),"Unknown flat"))</f>
        <v/>
      </c>
      <c r="E1783" s="34"/>
      <c r="F1783" s="24"/>
      <c r="G1783" s="33"/>
      <c r="H1783" s="24"/>
    </row>
    <row r="1784" customFormat="false" ht="15" hidden="false" customHeight="true" outlineLevel="0" collapsed="false">
      <c r="A1784" s="38"/>
      <c r="B1784" s="36" t="str">
        <f aca="false">IF(A1784="","","R-"&amp;TEXT(ROW()-4,"0000"))</f>
        <v/>
      </c>
      <c r="C1784" s="24"/>
      <c r="D1784" s="37" t="str">
        <f aca="false">IF(C1784="","",IFERROR(INDEX(Members!$B$5:$B$304,MATCH(C1784,Members!$A$5:$A$304,0)),"Unknown flat"))</f>
        <v/>
      </c>
      <c r="E1784" s="34"/>
      <c r="F1784" s="24"/>
      <c r="G1784" s="33"/>
      <c r="H1784" s="24"/>
    </row>
    <row r="1785" customFormat="false" ht="15" hidden="false" customHeight="true" outlineLevel="0" collapsed="false">
      <c r="A1785" s="38"/>
      <c r="B1785" s="36" t="str">
        <f aca="false">IF(A1785="","","R-"&amp;TEXT(ROW()-4,"0000"))</f>
        <v/>
      </c>
      <c r="C1785" s="24"/>
      <c r="D1785" s="37" t="str">
        <f aca="false">IF(C1785="","",IFERROR(INDEX(Members!$B$5:$B$304,MATCH(C1785,Members!$A$5:$A$304,0)),"Unknown flat"))</f>
        <v/>
      </c>
      <c r="E1785" s="34"/>
      <c r="F1785" s="24"/>
      <c r="G1785" s="33"/>
      <c r="H1785" s="24"/>
    </row>
    <row r="1786" customFormat="false" ht="15" hidden="false" customHeight="true" outlineLevel="0" collapsed="false">
      <c r="A1786" s="38"/>
      <c r="B1786" s="36" t="str">
        <f aca="false">IF(A1786="","","R-"&amp;TEXT(ROW()-4,"0000"))</f>
        <v/>
      </c>
      <c r="C1786" s="24"/>
      <c r="D1786" s="37" t="str">
        <f aca="false">IF(C1786="","",IFERROR(INDEX(Members!$B$5:$B$304,MATCH(C1786,Members!$A$5:$A$304,0)),"Unknown flat"))</f>
        <v/>
      </c>
      <c r="E1786" s="34"/>
      <c r="F1786" s="24"/>
      <c r="G1786" s="33"/>
      <c r="H1786" s="24"/>
    </row>
    <row r="1787" customFormat="false" ht="15" hidden="false" customHeight="true" outlineLevel="0" collapsed="false">
      <c r="A1787" s="38"/>
      <c r="B1787" s="36" t="str">
        <f aca="false">IF(A1787="","","R-"&amp;TEXT(ROW()-4,"0000"))</f>
        <v/>
      </c>
      <c r="C1787" s="24"/>
      <c r="D1787" s="37" t="str">
        <f aca="false">IF(C1787="","",IFERROR(INDEX(Members!$B$5:$B$304,MATCH(C1787,Members!$A$5:$A$304,0)),"Unknown flat"))</f>
        <v/>
      </c>
      <c r="E1787" s="34"/>
      <c r="F1787" s="24"/>
      <c r="G1787" s="33"/>
      <c r="H1787" s="24"/>
    </row>
    <row r="1788" customFormat="false" ht="15" hidden="false" customHeight="true" outlineLevel="0" collapsed="false">
      <c r="A1788" s="38"/>
      <c r="B1788" s="36" t="str">
        <f aca="false">IF(A1788="","","R-"&amp;TEXT(ROW()-4,"0000"))</f>
        <v/>
      </c>
      <c r="C1788" s="24"/>
      <c r="D1788" s="37" t="str">
        <f aca="false">IF(C1788="","",IFERROR(INDEX(Members!$B$5:$B$304,MATCH(C1788,Members!$A$5:$A$304,0)),"Unknown flat"))</f>
        <v/>
      </c>
      <c r="E1788" s="34"/>
      <c r="F1788" s="24"/>
      <c r="G1788" s="33"/>
      <c r="H1788" s="24"/>
    </row>
    <row r="1789" customFormat="false" ht="15" hidden="false" customHeight="true" outlineLevel="0" collapsed="false">
      <c r="A1789" s="38"/>
      <c r="B1789" s="36" t="str">
        <f aca="false">IF(A1789="","","R-"&amp;TEXT(ROW()-4,"0000"))</f>
        <v/>
      </c>
      <c r="C1789" s="24"/>
      <c r="D1789" s="37" t="str">
        <f aca="false">IF(C1789="","",IFERROR(INDEX(Members!$B$5:$B$304,MATCH(C1789,Members!$A$5:$A$304,0)),"Unknown flat"))</f>
        <v/>
      </c>
      <c r="E1789" s="34"/>
      <c r="F1789" s="24"/>
      <c r="G1789" s="33"/>
      <c r="H1789" s="24"/>
    </row>
    <row r="1790" customFormat="false" ht="15" hidden="false" customHeight="true" outlineLevel="0" collapsed="false">
      <c r="A1790" s="38"/>
      <c r="B1790" s="36" t="str">
        <f aca="false">IF(A1790="","","R-"&amp;TEXT(ROW()-4,"0000"))</f>
        <v/>
      </c>
      <c r="C1790" s="24"/>
      <c r="D1790" s="37" t="str">
        <f aca="false">IF(C1790="","",IFERROR(INDEX(Members!$B$5:$B$304,MATCH(C1790,Members!$A$5:$A$304,0)),"Unknown flat"))</f>
        <v/>
      </c>
      <c r="E1790" s="34"/>
      <c r="F1790" s="24"/>
      <c r="G1790" s="33"/>
      <c r="H1790" s="24"/>
    </row>
    <row r="1791" customFormat="false" ht="15" hidden="false" customHeight="true" outlineLevel="0" collapsed="false">
      <c r="A1791" s="38"/>
      <c r="B1791" s="36" t="str">
        <f aca="false">IF(A1791="","","R-"&amp;TEXT(ROW()-4,"0000"))</f>
        <v/>
      </c>
      <c r="C1791" s="24"/>
      <c r="D1791" s="37" t="str">
        <f aca="false">IF(C1791="","",IFERROR(INDEX(Members!$B$5:$B$304,MATCH(C1791,Members!$A$5:$A$304,0)),"Unknown flat"))</f>
        <v/>
      </c>
      <c r="E1791" s="34"/>
      <c r="F1791" s="24"/>
      <c r="G1791" s="33"/>
      <c r="H1791" s="24"/>
    </row>
    <row r="1792" customFormat="false" ht="15" hidden="false" customHeight="true" outlineLevel="0" collapsed="false">
      <c r="A1792" s="38"/>
      <c r="B1792" s="36" t="str">
        <f aca="false">IF(A1792="","","R-"&amp;TEXT(ROW()-4,"0000"))</f>
        <v/>
      </c>
      <c r="C1792" s="24"/>
      <c r="D1792" s="37" t="str">
        <f aca="false">IF(C1792="","",IFERROR(INDEX(Members!$B$5:$B$304,MATCH(C1792,Members!$A$5:$A$304,0)),"Unknown flat"))</f>
        <v/>
      </c>
      <c r="E1792" s="34"/>
      <c r="F1792" s="24"/>
      <c r="G1792" s="33"/>
      <c r="H1792" s="24"/>
    </row>
    <row r="1793" customFormat="false" ht="15" hidden="false" customHeight="true" outlineLevel="0" collapsed="false">
      <c r="A1793" s="38"/>
      <c r="B1793" s="36" t="str">
        <f aca="false">IF(A1793="","","R-"&amp;TEXT(ROW()-4,"0000"))</f>
        <v/>
      </c>
      <c r="C1793" s="24"/>
      <c r="D1793" s="37" t="str">
        <f aca="false">IF(C1793="","",IFERROR(INDEX(Members!$B$5:$B$304,MATCH(C1793,Members!$A$5:$A$304,0)),"Unknown flat"))</f>
        <v/>
      </c>
      <c r="E1793" s="34"/>
      <c r="F1793" s="24"/>
      <c r="G1793" s="33"/>
      <c r="H1793" s="24"/>
    </row>
    <row r="1794" customFormat="false" ht="15" hidden="false" customHeight="true" outlineLevel="0" collapsed="false">
      <c r="A1794" s="38"/>
      <c r="B1794" s="36" t="str">
        <f aca="false">IF(A1794="","","R-"&amp;TEXT(ROW()-4,"0000"))</f>
        <v/>
      </c>
      <c r="C1794" s="24"/>
      <c r="D1794" s="37" t="str">
        <f aca="false">IF(C1794="","",IFERROR(INDEX(Members!$B$5:$B$304,MATCH(C1794,Members!$A$5:$A$304,0)),"Unknown flat"))</f>
        <v/>
      </c>
      <c r="E1794" s="34"/>
      <c r="F1794" s="24"/>
      <c r="G1794" s="33"/>
      <c r="H1794" s="24"/>
    </row>
    <row r="1795" customFormat="false" ht="15" hidden="false" customHeight="true" outlineLevel="0" collapsed="false">
      <c r="A1795" s="38"/>
      <c r="B1795" s="36" t="str">
        <f aca="false">IF(A1795="","","R-"&amp;TEXT(ROW()-4,"0000"))</f>
        <v/>
      </c>
      <c r="C1795" s="24"/>
      <c r="D1795" s="37" t="str">
        <f aca="false">IF(C1795="","",IFERROR(INDEX(Members!$B$5:$B$304,MATCH(C1795,Members!$A$5:$A$304,0)),"Unknown flat"))</f>
        <v/>
      </c>
      <c r="E1795" s="34"/>
      <c r="F1795" s="24"/>
      <c r="G1795" s="33"/>
      <c r="H1795" s="24"/>
    </row>
    <row r="1796" customFormat="false" ht="15" hidden="false" customHeight="true" outlineLevel="0" collapsed="false">
      <c r="A1796" s="38"/>
      <c r="B1796" s="36" t="str">
        <f aca="false">IF(A1796="","","R-"&amp;TEXT(ROW()-4,"0000"))</f>
        <v/>
      </c>
      <c r="C1796" s="24"/>
      <c r="D1796" s="37" t="str">
        <f aca="false">IF(C1796="","",IFERROR(INDEX(Members!$B$5:$B$304,MATCH(C1796,Members!$A$5:$A$304,0)),"Unknown flat"))</f>
        <v/>
      </c>
      <c r="E1796" s="34"/>
      <c r="F1796" s="24"/>
      <c r="G1796" s="33"/>
      <c r="H1796" s="24"/>
    </row>
    <row r="1797" customFormat="false" ht="15" hidden="false" customHeight="true" outlineLevel="0" collapsed="false">
      <c r="A1797" s="38"/>
      <c r="B1797" s="36" t="str">
        <f aca="false">IF(A1797="","","R-"&amp;TEXT(ROW()-4,"0000"))</f>
        <v/>
      </c>
      <c r="C1797" s="24"/>
      <c r="D1797" s="37" t="str">
        <f aca="false">IF(C1797="","",IFERROR(INDEX(Members!$B$5:$B$304,MATCH(C1797,Members!$A$5:$A$304,0)),"Unknown flat"))</f>
        <v/>
      </c>
      <c r="E1797" s="34"/>
      <c r="F1797" s="24"/>
      <c r="G1797" s="33"/>
      <c r="H1797" s="24"/>
    </row>
    <row r="1798" customFormat="false" ht="15" hidden="false" customHeight="true" outlineLevel="0" collapsed="false">
      <c r="A1798" s="38"/>
      <c r="B1798" s="36" t="str">
        <f aca="false">IF(A1798="","","R-"&amp;TEXT(ROW()-4,"0000"))</f>
        <v/>
      </c>
      <c r="C1798" s="24"/>
      <c r="D1798" s="37" t="str">
        <f aca="false">IF(C1798="","",IFERROR(INDEX(Members!$B$5:$B$304,MATCH(C1798,Members!$A$5:$A$304,0)),"Unknown flat"))</f>
        <v/>
      </c>
      <c r="E1798" s="34"/>
      <c r="F1798" s="24"/>
      <c r="G1798" s="33"/>
      <c r="H1798" s="24"/>
    </row>
    <row r="1799" customFormat="false" ht="15" hidden="false" customHeight="true" outlineLevel="0" collapsed="false">
      <c r="A1799" s="38"/>
      <c r="B1799" s="36" t="str">
        <f aca="false">IF(A1799="","","R-"&amp;TEXT(ROW()-4,"0000"))</f>
        <v/>
      </c>
      <c r="C1799" s="24"/>
      <c r="D1799" s="37" t="str">
        <f aca="false">IF(C1799="","",IFERROR(INDEX(Members!$B$5:$B$304,MATCH(C1799,Members!$A$5:$A$304,0)),"Unknown flat"))</f>
        <v/>
      </c>
      <c r="E1799" s="34"/>
      <c r="F1799" s="24"/>
      <c r="G1799" s="33"/>
      <c r="H1799" s="24"/>
    </row>
    <row r="1800" customFormat="false" ht="15" hidden="false" customHeight="true" outlineLevel="0" collapsed="false">
      <c r="A1800" s="38"/>
      <c r="B1800" s="36" t="str">
        <f aca="false">IF(A1800="","","R-"&amp;TEXT(ROW()-4,"0000"))</f>
        <v/>
      </c>
      <c r="C1800" s="24"/>
      <c r="D1800" s="37" t="str">
        <f aca="false">IF(C1800="","",IFERROR(INDEX(Members!$B$5:$B$304,MATCH(C1800,Members!$A$5:$A$304,0)),"Unknown flat"))</f>
        <v/>
      </c>
      <c r="E1800" s="34"/>
      <c r="F1800" s="24"/>
      <c r="G1800" s="33"/>
      <c r="H1800" s="24"/>
    </row>
    <row r="1801" customFormat="false" ht="15" hidden="false" customHeight="true" outlineLevel="0" collapsed="false">
      <c r="A1801" s="38"/>
      <c r="B1801" s="36" t="str">
        <f aca="false">IF(A1801="","","R-"&amp;TEXT(ROW()-4,"0000"))</f>
        <v/>
      </c>
      <c r="C1801" s="24"/>
      <c r="D1801" s="37" t="str">
        <f aca="false">IF(C1801="","",IFERROR(INDEX(Members!$B$5:$B$304,MATCH(C1801,Members!$A$5:$A$304,0)),"Unknown flat"))</f>
        <v/>
      </c>
      <c r="E1801" s="34"/>
      <c r="F1801" s="24"/>
      <c r="G1801" s="33"/>
      <c r="H1801" s="24"/>
    </row>
    <row r="1802" customFormat="false" ht="15" hidden="false" customHeight="true" outlineLevel="0" collapsed="false">
      <c r="A1802" s="38"/>
      <c r="B1802" s="36" t="str">
        <f aca="false">IF(A1802="","","R-"&amp;TEXT(ROW()-4,"0000"))</f>
        <v/>
      </c>
      <c r="C1802" s="24"/>
      <c r="D1802" s="37" t="str">
        <f aca="false">IF(C1802="","",IFERROR(INDEX(Members!$B$5:$B$304,MATCH(C1802,Members!$A$5:$A$304,0)),"Unknown flat"))</f>
        <v/>
      </c>
      <c r="E1802" s="34"/>
      <c r="F1802" s="24"/>
      <c r="G1802" s="33"/>
      <c r="H1802" s="24"/>
    </row>
    <row r="1803" customFormat="false" ht="15" hidden="false" customHeight="true" outlineLevel="0" collapsed="false">
      <c r="A1803" s="38"/>
      <c r="B1803" s="36" t="str">
        <f aca="false">IF(A1803="","","R-"&amp;TEXT(ROW()-4,"0000"))</f>
        <v/>
      </c>
      <c r="C1803" s="24"/>
      <c r="D1803" s="37" t="str">
        <f aca="false">IF(C1803="","",IFERROR(INDEX(Members!$B$5:$B$304,MATCH(C1803,Members!$A$5:$A$304,0)),"Unknown flat"))</f>
        <v/>
      </c>
      <c r="E1803" s="34"/>
      <c r="F1803" s="24"/>
      <c r="G1803" s="33"/>
      <c r="H1803" s="24"/>
    </row>
    <row r="1804" customFormat="false" ht="15" hidden="false" customHeight="true" outlineLevel="0" collapsed="false">
      <c r="A1804" s="38"/>
      <c r="B1804" s="36" t="str">
        <f aca="false">IF(A1804="","","R-"&amp;TEXT(ROW()-4,"0000"))</f>
        <v/>
      </c>
      <c r="C1804" s="24"/>
      <c r="D1804" s="37" t="str">
        <f aca="false">IF(C1804="","",IFERROR(INDEX(Members!$B$5:$B$304,MATCH(C1804,Members!$A$5:$A$304,0)),"Unknown flat"))</f>
        <v/>
      </c>
      <c r="E1804" s="34"/>
      <c r="F1804" s="24"/>
      <c r="G1804" s="33"/>
      <c r="H1804" s="24"/>
    </row>
    <row r="1805" customFormat="false" ht="15" hidden="false" customHeight="true" outlineLevel="0" collapsed="false">
      <c r="A1805" s="38"/>
      <c r="B1805" s="36" t="str">
        <f aca="false">IF(A1805="","","R-"&amp;TEXT(ROW()-4,"0000"))</f>
        <v/>
      </c>
      <c r="C1805" s="24"/>
      <c r="D1805" s="37" t="str">
        <f aca="false">IF(C1805="","",IFERROR(INDEX(Members!$B$5:$B$304,MATCH(C1805,Members!$A$5:$A$304,0)),"Unknown flat"))</f>
        <v/>
      </c>
      <c r="E1805" s="34"/>
      <c r="F1805" s="24"/>
      <c r="G1805" s="33"/>
      <c r="H1805" s="24"/>
    </row>
    <row r="1806" customFormat="false" ht="15" hidden="false" customHeight="true" outlineLevel="0" collapsed="false">
      <c r="A1806" s="38"/>
      <c r="B1806" s="36" t="str">
        <f aca="false">IF(A1806="","","R-"&amp;TEXT(ROW()-4,"0000"))</f>
        <v/>
      </c>
      <c r="C1806" s="24"/>
      <c r="D1806" s="37" t="str">
        <f aca="false">IF(C1806="","",IFERROR(INDEX(Members!$B$5:$B$304,MATCH(C1806,Members!$A$5:$A$304,0)),"Unknown flat"))</f>
        <v/>
      </c>
      <c r="E1806" s="34"/>
      <c r="F1806" s="24"/>
      <c r="G1806" s="33"/>
      <c r="H1806" s="24"/>
    </row>
    <row r="1807" customFormat="false" ht="15" hidden="false" customHeight="true" outlineLevel="0" collapsed="false">
      <c r="A1807" s="38"/>
      <c r="B1807" s="36" t="str">
        <f aca="false">IF(A1807="","","R-"&amp;TEXT(ROW()-4,"0000"))</f>
        <v/>
      </c>
      <c r="C1807" s="24"/>
      <c r="D1807" s="37" t="str">
        <f aca="false">IF(C1807="","",IFERROR(INDEX(Members!$B$5:$B$304,MATCH(C1807,Members!$A$5:$A$304,0)),"Unknown flat"))</f>
        <v/>
      </c>
      <c r="E1807" s="34"/>
      <c r="F1807" s="24"/>
      <c r="G1807" s="33"/>
      <c r="H1807" s="24"/>
    </row>
    <row r="1808" customFormat="false" ht="15" hidden="false" customHeight="true" outlineLevel="0" collapsed="false">
      <c r="A1808" s="38"/>
      <c r="B1808" s="36" t="str">
        <f aca="false">IF(A1808="","","R-"&amp;TEXT(ROW()-4,"0000"))</f>
        <v/>
      </c>
      <c r="C1808" s="24"/>
      <c r="D1808" s="37" t="str">
        <f aca="false">IF(C1808="","",IFERROR(INDEX(Members!$B$5:$B$304,MATCH(C1808,Members!$A$5:$A$304,0)),"Unknown flat"))</f>
        <v/>
      </c>
      <c r="E1808" s="34"/>
      <c r="F1808" s="24"/>
      <c r="G1808" s="33"/>
      <c r="H1808" s="24"/>
    </row>
    <row r="1809" customFormat="false" ht="15" hidden="false" customHeight="true" outlineLevel="0" collapsed="false">
      <c r="A1809" s="38"/>
      <c r="B1809" s="36" t="str">
        <f aca="false">IF(A1809="","","R-"&amp;TEXT(ROW()-4,"0000"))</f>
        <v/>
      </c>
      <c r="C1809" s="24"/>
      <c r="D1809" s="37" t="str">
        <f aca="false">IF(C1809="","",IFERROR(INDEX(Members!$B$5:$B$304,MATCH(C1809,Members!$A$5:$A$304,0)),"Unknown flat"))</f>
        <v/>
      </c>
      <c r="E1809" s="34"/>
      <c r="F1809" s="24"/>
      <c r="G1809" s="33"/>
      <c r="H1809" s="24"/>
    </row>
    <row r="1810" customFormat="false" ht="15" hidden="false" customHeight="true" outlineLevel="0" collapsed="false">
      <c r="A1810" s="38"/>
      <c r="B1810" s="36" t="str">
        <f aca="false">IF(A1810="","","R-"&amp;TEXT(ROW()-4,"0000"))</f>
        <v/>
      </c>
      <c r="C1810" s="24"/>
      <c r="D1810" s="37" t="str">
        <f aca="false">IF(C1810="","",IFERROR(INDEX(Members!$B$5:$B$304,MATCH(C1810,Members!$A$5:$A$304,0)),"Unknown flat"))</f>
        <v/>
      </c>
      <c r="E1810" s="34"/>
      <c r="F1810" s="24"/>
      <c r="G1810" s="33"/>
      <c r="H1810" s="24"/>
    </row>
    <row r="1811" customFormat="false" ht="15" hidden="false" customHeight="true" outlineLevel="0" collapsed="false">
      <c r="A1811" s="38"/>
      <c r="B1811" s="36" t="str">
        <f aca="false">IF(A1811="","","R-"&amp;TEXT(ROW()-4,"0000"))</f>
        <v/>
      </c>
      <c r="C1811" s="24"/>
      <c r="D1811" s="37" t="str">
        <f aca="false">IF(C1811="","",IFERROR(INDEX(Members!$B$5:$B$304,MATCH(C1811,Members!$A$5:$A$304,0)),"Unknown flat"))</f>
        <v/>
      </c>
      <c r="E1811" s="34"/>
      <c r="F1811" s="24"/>
      <c r="G1811" s="33"/>
      <c r="H1811" s="24"/>
    </row>
    <row r="1812" customFormat="false" ht="15" hidden="false" customHeight="true" outlineLevel="0" collapsed="false">
      <c r="A1812" s="38"/>
      <c r="B1812" s="36" t="str">
        <f aca="false">IF(A1812="","","R-"&amp;TEXT(ROW()-4,"0000"))</f>
        <v/>
      </c>
      <c r="C1812" s="24"/>
      <c r="D1812" s="37" t="str">
        <f aca="false">IF(C1812="","",IFERROR(INDEX(Members!$B$5:$B$304,MATCH(C1812,Members!$A$5:$A$304,0)),"Unknown flat"))</f>
        <v/>
      </c>
      <c r="E1812" s="34"/>
      <c r="F1812" s="24"/>
      <c r="G1812" s="33"/>
      <c r="H1812" s="24"/>
    </row>
    <row r="1813" customFormat="false" ht="15" hidden="false" customHeight="true" outlineLevel="0" collapsed="false">
      <c r="A1813" s="38"/>
      <c r="B1813" s="36" t="str">
        <f aca="false">IF(A1813="","","R-"&amp;TEXT(ROW()-4,"0000"))</f>
        <v/>
      </c>
      <c r="C1813" s="24"/>
      <c r="D1813" s="37" t="str">
        <f aca="false">IF(C1813="","",IFERROR(INDEX(Members!$B$5:$B$304,MATCH(C1813,Members!$A$5:$A$304,0)),"Unknown flat"))</f>
        <v/>
      </c>
      <c r="E1813" s="34"/>
      <c r="F1813" s="24"/>
      <c r="G1813" s="33"/>
      <c r="H1813" s="24"/>
    </row>
    <row r="1814" customFormat="false" ht="15" hidden="false" customHeight="true" outlineLevel="0" collapsed="false">
      <c r="A1814" s="38"/>
      <c r="B1814" s="36" t="str">
        <f aca="false">IF(A1814="","","R-"&amp;TEXT(ROW()-4,"0000"))</f>
        <v/>
      </c>
      <c r="C1814" s="24"/>
      <c r="D1814" s="37" t="str">
        <f aca="false">IF(C1814="","",IFERROR(INDEX(Members!$B$5:$B$304,MATCH(C1814,Members!$A$5:$A$304,0)),"Unknown flat"))</f>
        <v/>
      </c>
      <c r="E1814" s="34"/>
      <c r="F1814" s="24"/>
      <c r="G1814" s="33"/>
      <c r="H1814" s="24"/>
    </row>
    <row r="1815" customFormat="false" ht="15" hidden="false" customHeight="true" outlineLevel="0" collapsed="false">
      <c r="A1815" s="38"/>
      <c r="B1815" s="36" t="str">
        <f aca="false">IF(A1815="","","R-"&amp;TEXT(ROW()-4,"0000"))</f>
        <v/>
      </c>
      <c r="C1815" s="24"/>
      <c r="D1815" s="37" t="str">
        <f aca="false">IF(C1815="","",IFERROR(INDEX(Members!$B$5:$B$304,MATCH(C1815,Members!$A$5:$A$304,0)),"Unknown flat"))</f>
        <v/>
      </c>
      <c r="E1815" s="34"/>
      <c r="F1815" s="24"/>
      <c r="G1815" s="33"/>
      <c r="H1815" s="24"/>
    </row>
    <row r="1816" customFormat="false" ht="15" hidden="false" customHeight="true" outlineLevel="0" collapsed="false">
      <c r="A1816" s="38"/>
      <c r="B1816" s="36" t="str">
        <f aca="false">IF(A1816="","","R-"&amp;TEXT(ROW()-4,"0000"))</f>
        <v/>
      </c>
      <c r="C1816" s="24"/>
      <c r="D1816" s="37" t="str">
        <f aca="false">IF(C1816="","",IFERROR(INDEX(Members!$B$5:$B$304,MATCH(C1816,Members!$A$5:$A$304,0)),"Unknown flat"))</f>
        <v/>
      </c>
      <c r="E1816" s="34"/>
      <c r="F1816" s="24"/>
      <c r="G1816" s="33"/>
      <c r="H1816" s="24"/>
    </row>
    <row r="1817" customFormat="false" ht="15" hidden="false" customHeight="true" outlineLevel="0" collapsed="false">
      <c r="A1817" s="38"/>
      <c r="B1817" s="36" t="str">
        <f aca="false">IF(A1817="","","R-"&amp;TEXT(ROW()-4,"0000"))</f>
        <v/>
      </c>
      <c r="C1817" s="24"/>
      <c r="D1817" s="37" t="str">
        <f aca="false">IF(C1817="","",IFERROR(INDEX(Members!$B$5:$B$304,MATCH(C1817,Members!$A$5:$A$304,0)),"Unknown flat"))</f>
        <v/>
      </c>
      <c r="E1817" s="34"/>
      <c r="F1817" s="24"/>
      <c r="G1817" s="33"/>
      <c r="H1817" s="24"/>
    </row>
    <row r="1818" customFormat="false" ht="15" hidden="false" customHeight="true" outlineLevel="0" collapsed="false">
      <c r="A1818" s="38"/>
      <c r="B1818" s="36" t="str">
        <f aca="false">IF(A1818="","","R-"&amp;TEXT(ROW()-4,"0000"))</f>
        <v/>
      </c>
      <c r="C1818" s="24"/>
      <c r="D1818" s="37" t="str">
        <f aca="false">IF(C1818="","",IFERROR(INDEX(Members!$B$5:$B$304,MATCH(C1818,Members!$A$5:$A$304,0)),"Unknown flat"))</f>
        <v/>
      </c>
      <c r="E1818" s="34"/>
      <c r="F1818" s="24"/>
      <c r="G1818" s="33"/>
      <c r="H1818" s="24"/>
    </row>
    <row r="1819" customFormat="false" ht="15" hidden="false" customHeight="true" outlineLevel="0" collapsed="false">
      <c r="A1819" s="38"/>
      <c r="B1819" s="36" t="str">
        <f aca="false">IF(A1819="","","R-"&amp;TEXT(ROW()-4,"0000"))</f>
        <v/>
      </c>
      <c r="C1819" s="24"/>
      <c r="D1819" s="37" t="str">
        <f aca="false">IF(C1819="","",IFERROR(INDEX(Members!$B$5:$B$304,MATCH(C1819,Members!$A$5:$A$304,0)),"Unknown flat"))</f>
        <v/>
      </c>
      <c r="E1819" s="34"/>
      <c r="F1819" s="24"/>
      <c r="G1819" s="33"/>
      <c r="H1819" s="24"/>
    </row>
    <row r="1820" customFormat="false" ht="15" hidden="false" customHeight="true" outlineLevel="0" collapsed="false">
      <c r="A1820" s="38"/>
      <c r="B1820" s="36" t="str">
        <f aca="false">IF(A1820="","","R-"&amp;TEXT(ROW()-4,"0000"))</f>
        <v/>
      </c>
      <c r="C1820" s="24"/>
      <c r="D1820" s="37" t="str">
        <f aca="false">IF(C1820="","",IFERROR(INDEX(Members!$B$5:$B$304,MATCH(C1820,Members!$A$5:$A$304,0)),"Unknown flat"))</f>
        <v/>
      </c>
      <c r="E1820" s="34"/>
      <c r="F1820" s="24"/>
      <c r="G1820" s="33"/>
      <c r="H1820" s="24"/>
    </row>
    <row r="1821" customFormat="false" ht="15" hidden="false" customHeight="true" outlineLevel="0" collapsed="false">
      <c r="A1821" s="38"/>
      <c r="B1821" s="36" t="str">
        <f aca="false">IF(A1821="","","R-"&amp;TEXT(ROW()-4,"0000"))</f>
        <v/>
      </c>
      <c r="C1821" s="24"/>
      <c r="D1821" s="37" t="str">
        <f aca="false">IF(C1821="","",IFERROR(INDEX(Members!$B$5:$B$304,MATCH(C1821,Members!$A$5:$A$304,0)),"Unknown flat"))</f>
        <v/>
      </c>
      <c r="E1821" s="34"/>
      <c r="F1821" s="24"/>
      <c r="G1821" s="33"/>
      <c r="H1821" s="24"/>
    </row>
    <row r="1822" customFormat="false" ht="15" hidden="false" customHeight="true" outlineLevel="0" collapsed="false">
      <c r="A1822" s="38"/>
      <c r="B1822" s="36" t="str">
        <f aca="false">IF(A1822="","","R-"&amp;TEXT(ROW()-4,"0000"))</f>
        <v/>
      </c>
      <c r="C1822" s="24"/>
      <c r="D1822" s="37" t="str">
        <f aca="false">IF(C1822="","",IFERROR(INDEX(Members!$B$5:$B$304,MATCH(C1822,Members!$A$5:$A$304,0)),"Unknown flat"))</f>
        <v/>
      </c>
      <c r="E1822" s="34"/>
      <c r="F1822" s="24"/>
      <c r="G1822" s="33"/>
      <c r="H1822" s="24"/>
    </row>
    <row r="1823" customFormat="false" ht="15" hidden="false" customHeight="true" outlineLevel="0" collapsed="false">
      <c r="A1823" s="38"/>
      <c r="B1823" s="36" t="str">
        <f aca="false">IF(A1823="","","R-"&amp;TEXT(ROW()-4,"0000"))</f>
        <v/>
      </c>
      <c r="C1823" s="24"/>
      <c r="D1823" s="37" t="str">
        <f aca="false">IF(C1823="","",IFERROR(INDEX(Members!$B$5:$B$304,MATCH(C1823,Members!$A$5:$A$304,0)),"Unknown flat"))</f>
        <v/>
      </c>
      <c r="E1823" s="34"/>
      <c r="F1823" s="24"/>
      <c r="G1823" s="33"/>
      <c r="H1823" s="24"/>
    </row>
    <row r="1824" customFormat="false" ht="15" hidden="false" customHeight="true" outlineLevel="0" collapsed="false">
      <c r="A1824" s="38"/>
      <c r="B1824" s="36" t="str">
        <f aca="false">IF(A1824="","","R-"&amp;TEXT(ROW()-4,"0000"))</f>
        <v/>
      </c>
      <c r="C1824" s="24"/>
      <c r="D1824" s="37" t="str">
        <f aca="false">IF(C1824="","",IFERROR(INDEX(Members!$B$5:$B$304,MATCH(C1824,Members!$A$5:$A$304,0)),"Unknown flat"))</f>
        <v/>
      </c>
      <c r="E1824" s="34"/>
      <c r="F1824" s="24"/>
      <c r="G1824" s="33"/>
      <c r="H1824" s="24"/>
    </row>
    <row r="1825" customFormat="false" ht="15" hidden="false" customHeight="true" outlineLevel="0" collapsed="false">
      <c r="A1825" s="38"/>
      <c r="B1825" s="36" t="str">
        <f aca="false">IF(A1825="","","R-"&amp;TEXT(ROW()-4,"0000"))</f>
        <v/>
      </c>
      <c r="C1825" s="24"/>
      <c r="D1825" s="37" t="str">
        <f aca="false">IF(C1825="","",IFERROR(INDEX(Members!$B$5:$B$304,MATCH(C1825,Members!$A$5:$A$304,0)),"Unknown flat"))</f>
        <v/>
      </c>
      <c r="E1825" s="34"/>
      <c r="F1825" s="24"/>
      <c r="G1825" s="33"/>
      <c r="H1825" s="24"/>
    </row>
    <row r="1826" customFormat="false" ht="15" hidden="false" customHeight="true" outlineLevel="0" collapsed="false">
      <c r="A1826" s="38"/>
      <c r="B1826" s="36" t="str">
        <f aca="false">IF(A1826="","","R-"&amp;TEXT(ROW()-4,"0000"))</f>
        <v/>
      </c>
      <c r="C1826" s="24"/>
      <c r="D1826" s="37" t="str">
        <f aca="false">IF(C1826="","",IFERROR(INDEX(Members!$B$5:$B$304,MATCH(C1826,Members!$A$5:$A$304,0)),"Unknown flat"))</f>
        <v/>
      </c>
      <c r="E1826" s="34"/>
      <c r="F1826" s="24"/>
      <c r="G1826" s="33"/>
      <c r="H1826" s="24"/>
    </row>
    <row r="1827" customFormat="false" ht="15" hidden="false" customHeight="true" outlineLevel="0" collapsed="false">
      <c r="A1827" s="38"/>
      <c r="B1827" s="36" t="str">
        <f aca="false">IF(A1827="","","R-"&amp;TEXT(ROW()-4,"0000"))</f>
        <v/>
      </c>
      <c r="C1827" s="24"/>
      <c r="D1827" s="37" t="str">
        <f aca="false">IF(C1827="","",IFERROR(INDEX(Members!$B$5:$B$304,MATCH(C1827,Members!$A$5:$A$304,0)),"Unknown flat"))</f>
        <v/>
      </c>
      <c r="E1827" s="34"/>
      <c r="F1827" s="24"/>
      <c r="G1827" s="33"/>
      <c r="H1827" s="24"/>
    </row>
    <row r="1828" customFormat="false" ht="15" hidden="false" customHeight="true" outlineLevel="0" collapsed="false">
      <c r="A1828" s="38"/>
      <c r="B1828" s="36" t="str">
        <f aca="false">IF(A1828="","","R-"&amp;TEXT(ROW()-4,"0000"))</f>
        <v/>
      </c>
      <c r="C1828" s="24"/>
      <c r="D1828" s="37" t="str">
        <f aca="false">IF(C1828="","",IFERROR(INDEX(Members!$B$5:$B$304,MATCH(C1828,Members!$A$5:$A$304,0)),"Unknown flat"))</f>
        <v/>
      </c>
      <c r="E1828" s="34"/>
      <c r="F1828" s="24"/>
      <c r="G1828" s="33"/>
      <c r="H1828" s="24"/>
    </row>
    <row r="1829" customFormat="false" ht="15" hidden="false" customHeight="true" outlineLevel="0" collapsed="false">
      <c r="A1829" s="38"/>
      <c r="B1829" s="36" t="str">
        <f aca="false">IF(A1829="","","R-"&amp;TEXT(ROW()-4,"0000"))</f>
        <v/>
      </c>
      <c r="C1829" s="24"/>
      <c r="D1829" s="37" t="str">
        <f aca="false">IF(C1829="","",IFERROR(INDEX(Members!$B$5:$B$304,MATCH(C1829,Members!$A$5:$A$304,0)),"Unknown flat"))</f>
        <v/>
      </c>
      <c r="E1829" s="34"/>
      <c r="F1829" s="24"/>
      <c r="G1829" s="33"/>
      <c r="H1829" s="24"/>
    </row>
    <row r="1830" customFormat="false" ht="15" hidden="false" customHeight="true" outlineLevel="0" collapsed="false">
      <c r="A1830" s="38"/>
      <c r="B1830" s="36" t="str">
        <f aca="false">IF(A1830="","","R-"&amp;TEXT(ROW()-4,"0000"))</f>
        <v/>
      </c>
      <c r="C1830" s="24"/>
      <c r="D1830" s="37" t="str">
        <f aca="false">IF(C1830="","",IFERROR(INDEX(Members!$B$5:$B$304,MATCH(C1830,Members!$A$5:$A$304,0)),"Unknown flat"))</f>
        <v/>
      </c>
      <c r="E1830" s="34"/>
      <c r="F1830" s="24"/>
      <c r="G1830" s="33"/>
      <c r="H1830" s="24"/>
    </row>
    <row r="1831" customFormat="false" ht="15" hidden="false" customHeight="true" outlineLevel="0" collapsed="false">
      <c r="A1831" s="38"/>
      <c r="B1831" s="36" t="str">
        <f aca="false">IF(A1831="","","R-"&amp;TEXT(ROW()-4,"0000"))</f>
        <v/>
      </c>
      <c r="C1831" s="24"/>
      <c r="D1831" s="37" t="str">
        <f aca="false">IF(C1831="","",IFERROR(INDEX(Members!$B$5:$B$304,MATCH(C1831,Members!$A$5:$A$304,0)),"Unknown flat"))</f>
        <v/>
      </c>
      <c r="E1831" s="34"/>
      <c r="F1831" s="24"/>
      <c r="G1831" s="33"/>
      <c r="H1831" s="24"/>
    </row>
    <row r="1832" customFormat="false" ht="15" hidden="false" customHeight="true" outlineLevel="0" collapsed="false">
      <c r="A1832" s="38"/>
      <c r="B1832" s="36" t="str">
        <f aca="false">IF(A1832="","","R-"&amp;TEXT(ROW()-4,"0000"))</f>
        <v/>
      </c>
      <c r="C1832" s="24"/>
      <c r="D1832" s="37" t="str">
        <f aca="false">IF(C1832="","",IFERROR(INDEX(Members!$B$5:$B$304,MATCH(C1832,Members!$A$5:$A$304,0)),"Unknown flat"))</f>
        <v/>
      </c>
      <c r="E1832" s="34"/>
      <c r="F1832" s="24"/>
      <c r="G1832" s="33"/>
      <c r="H1832" s="24"/>
    </row>
    <row r="1833" customFormat="false" ht="15" hidden="false" customHeight="true" outlineLevel="0" collapsed="false">
      <c r="A1833" s="38"/>
      <c r="B1833" s="36" t="str">
        <f aca="false">IF(A1833="","","R-"&amp;TEXT(ROW()-4,"0000"))</f>
        <v/>
      </c>
      <c r="C1833" s="24"/>
      <c r="D1833" s="37" t="str">
        <f aca="false">IF(C1833="","",IFERROR(INDEX(Members!$B$5:$B$304,MATCH(C1833,Members!$A$5:$A$304,0)),"Unknown flat"))</f>
        <v/>
      </c>
      <c r="E1833" s="34"/>
      <c r="F1833" s="24"/>
      <c r="G1833" s="33"/>
      <c r="H1833" s="24"/>
    </row>
    <row r="1834" customFormat="false" ht="15" hidden="false" customHeight="true" outlineLevel="0" collapsed="false">
      <c r="A1834" s="38"/>
      <c r="B1834" s="36" t="str">
        <f aca="false">IF(A1834="","","R-"&amp;TEXT(ROW()-4,"0000"))</f>
        <v/>
      </c>
      <c r="C1834" s="24"/>
      <c r="D1834" s="37" t="str">
        <f aca="false">IF(C1834="","",IFERROR(INDEX(Members!$B$5:$B$304,MATCH(C1834,Members!$A$5:$A$304,0)),"Unknown flat"))</f>
        <v/>
      </c>
      <c r="E1834" s="34"/>
      <c r="F1834" s="24"/>
      <c r="G1834" s="33"/>
      <c r="H1834" s="24"/>
    </row>
    <row r="1835" customFormat="false" ht="15" hidden="false" customHeight="true" outlineLevel="0" collapsed="false">
      <c r="A1835" s="38"/>
      <c r="B1835" s="36" t="str">
        <f aca="false">IF(A1835="","","R-"&amp;TEXT(ROW()-4,"0000"))</f>
        <v/>
      </c>
      <c r="C1835" s="24"/>
      <c r="D1835" s="37" t="str">
        <f aca="false">IF(C1835="","",IFERROR(INDEX(Members!$B$5:$B$304,MATCH(C1835,Members!$A$5:$A$304,0)),"Unknown flat"))</f>
        <v/>
      </c>
      <c r="E1835" s="34"/>
      <c r="F1835" s="24"/>
      <c r="G1835" s="33"/>
      <c r="H1835" s="24"/>
    </row>
    <row r="1836" customFormat="false" ht="15" hidden="false" customHeight="true" outlineLevel="0" collapsed="false">
      <c r="A1836" s="38"/>
      <c r="B1836" s="36" t="str">
        <f aca="false">IF(A1836="","","R-"&amp;TEXT(ROW()-4,"0000"))</f>
        <v/>
      </c>
      <c r="C1836" s="24"/>
      <c r="D1836" s="37" t="str">
        <f aca="false">IF(C1836="","",IFERROR(INDEX(Members!$B$5:$B$304,MATCH(C1836,Members!$A$5:$A$304,0)),"Unknown flat"))</f>
        <v/>
      </c>
      <c r="E1836" s="34"/>
      <c r="F1836" s="24"/>
      <c r="G1836" s="33"/>
      <c r="H1836" s="24"/>
    </row>
    <row r="1837" customFormat="false" ht="15" hidden="false" customHeight="true" outlineLevel="0" collapsed="false">
      <c r="A1837" s="38"/>
      <c r="B1837" s="36" t="str">
        <f aca="false">IF(A1837="","","R-"&amp;TEXT(ROW()-4,"0000"))</f>
        <v/>
      </c>
      <c r="C1837" s="24"/>
      <c r="D1837" s="37" t="str">
        <f aca="false">IF(C1837="","",IFERROR(INDEX(Members!$B$5:$B$304,MATCH(C1837,Members!$A$5:$A$304,0)),"Unknown flat"))</f>
        <v/>
      </c>
      <c r="E1837" s="34"/>
      <c r="F1837" s="24"/>
      <c r="G1837" s="33"/>
      <c r="H1837" s="24"/>
    </row>
    <row r="1838" customFormat="false" ht="15" hidden="false" customHeight="true" outlineLevel="0" collapsed="false">
      <c r="A1838" s="38"/>
      <c r="B1838" s="36" t="str">
        <f aca="false">IF(A1838="","","R-"&amp;TEXT(ROW()-4,"0000"))</f>
        <v/>
      </c>
      <c r="C1838" s="24"/>
      <c r="D1838" s="37" t="str">
        <f aca="false">IF(C1838="","",IFERROR(INDEX(Members!$B$5:$B$304,MATCH(C1838,Members!$A$5:$A$304,0)),"Unknown flat"))</f>
        <v/>
      </c>
      <c r="E1838" s="34"/>
      <c r="F1838" s="24"/>
      <c r="G1838" s="33"/>
      <c r="H1838" s="24"/>
    </row>
    <row r="1839" customFormat="false" ht="15" hidden="false" customHeight="true" outlineLevel="0" collapsed="false">
      <c r="A1839" s="38"/>
      <c r="B1839" s="36" t="str">
        <f aca="false">IF(A1839="","","R-"&amp;TEXT(ROW()-4,"0000"))</f>
        <v/>
      </c>
      <c r="C1839" s="24"/>
      <c r="D1839" s="37" t="str">
        <f aca="false">IF(C1839="","",IFERROR(INDEX(Members!$B$5:$B$304,MATCH(C1839,Members!$A$5:$A$304,0)),"Unknown flat"))</f>
        <v/>
      </c>
      <c r="E1839" s="34"/>
      <c r="F1839" s="24"/>
      <c r="G1839" s="33"/>
      <c r="H1839" s="24"/>
    </row>
    <row r="1840" customFormat="false" ht="15" hidden="false" customHeight="true" outlineLevel="0" collapsed="false">
      <c r="A1840" s="38"/>
      <c r="B1840" s="36" t="str">
        <f aca="false">IF(A1840="","","R-"&amp;TEXT(ROW()-4,"0000"))</f>
        <v/>
      </c>
      <c r="C1840" s="24"/>
      <c r="D1840" s="37" t="str">
        <f aca="false">IF(C1840="","",IFERROR(INDEX(Members!$B$5:$B$304,MATCH(C1840,Members!$A$5:$A$304,0)),"Unknown flat"))</f>
        <v/>
      </c>
      <c r="E1840" s="34"/>
      <c r="F1840" s="24"/>
      <c r="G1840" s="33"/>
      <c r="H1840" s="24"/>
    </row>
    <row r="1841" customFormat="false" ht="15" hidden="false" customHeight="true" outlineLevel="0" collapsed="false">
      <c r="A1841" s="38"/>
      <c r="B1841" s="36" t="str">
        <f aca="false">IF(A1841="","","R-"&amp;TEXT(ROW()-4,"0000"))</f>
        <v/>
      </c>
      <c r="C1841" s="24"/>
      <c r="D1841" s="37" t="str">
        <f aca="false">IF(C1841="","",IFERROR(INDEX(Members!$B$5:$B$304,MATCH(C1841,Members!$A$5:$A$304,0)),"Unknown flat"))</f>
        <v/>
      </c>
      <c r="E1841" s="34"/>
      <c r="F1841" s="24"/>
      <c r="G1841" s="33"/>
      <c r="H1841" s="24"/>
    </row>
    <row r="1842" customFormat="false" ht="15" hidden="false" customHeight="true" outlineLevel="0" collapsed="false">
      <c r="A1842" s="38"/>
      <c r="B1842" s="36" t="str">
        <f aca="false">IF(A1842="","","R-"&amp;TEXT(ROW()-4,"0000"))</f>
        <v/>
      </c>
      <c r="C1842" s="24"/>
      <c r="D1842" s="37" t="str">
        <f aca="false">IF(C1842="","",IFERROR(INDEX(Members!$B$5:$B$304,MATCH(C1842,Members!$A$5:$A$304,0)),"Unknown flat"))</f>
        <v/>
      </c>
      <c r="E1842" s="34"/>
      <c r="F1842" s="24"/>
      <c r="G1842" s="33"/>
      <c r="H1842" s="24"/>
    </row>
    <row r="1843" customFormat="false" ht="15" hidden="false" customHeight="true" outlineLevel="0" collapsed="false">
      <c r="A1843" s="38"/>
      <c r="B1843" s="36" t="str">
        <f aca="false">IF(A1843="","","R-"&amp;TEXT(ROW()-4,"0000"))</f>
        <v/>
      </c>
      <c r="C1843" s="24"/>
      <c r="D1843" s="37" t="str">
        <f aca="false">IF(C1843="","",IFERROR(INDEX(Members!$B$5:$B$304,MATCH(C1843,Members!$A$5:$A$304,0)),"Unknown flat"))</f>
        <v/>
      </c>
      <c r="E1843" s="34"/>
      <c r="F1843" s="24"/>
      <c r="G1843" s="33"/>
      <c r="H1843" s="24"/>
    </row>
    <row r="1844" customFormat="false" ht="15" hidden="false" customHeight="true" outlineLevel="0" collapsed="false">
      <c r="A1844" s="38"/>
      <c r="B1844" s="36" t="str">
        <f aca="false">IF(A1844="","","R-"&amp;TEXT(ROW()-4,"0000"))</f>
        <v/>
      </c>
      <c r="C1844" s="24"/>
      <c r="D1844" s="37" t="str">
        <f aca="false">IF(C1844="","",IFERROR(INDEX(Members!$B$5:$B$304,MATCH(C1844,Members!$A$5:$A$304,0)),"Unknown flat"))</f>
        <v/>
      </c>
      <c r="E1844" s="34"/>
      <c r="F1844" s="24"/>
      <c r="G1844" s="33"/>
      <c r="H1844" s="24"/>
    </row>
    <row r="1845" customFormat="false" ht="15" hidden="false" customHeight="true" outlineLevel="0" collapsed="false">
      <c r="A1845" s="38"/>
      <c r="B1845" s="36" t="str">
        <f aca="false">IF(A1845="","","R-"&amp;TEXT(ROW()-4,"0000"))</f>
        <v/>
      </c>
      <c r="C1845" s="24"/>
      <c r="D1845" s="37" t="str">
        <f aca="false">IF(C1845="","",IFERROR(INDEX(Members!$B$5:$B$304,MATCH(C1845,Members!$A$5:$A$304,0)),"Unknown flat"))</f>
        <v/>
      </c>
      <c r="E1845" s="34"/>
      <c r="F1845" s="24"/>
      <c r="G1845" s="33"/>
      <c r="H1845" s="24"/>
    </row>
    <row r="1846" customFormat="false" ht="15" hidden="false" customHeight="true" outlineLevel="0" collapsed="false">
      <c r="A1846" s="38"/>
      <c r="B1846" s="36" t="str">
        <f aca="false">IF(A1846="","","R-"&amp;TEXT(ROW()-4,"0000"))</f>
        <v/>
      </c>
      <c r="C1846" s="24"/>
      <c r="D1846" s="37" t="str">
        <f aca="false">IF(C1846="","",IFERROR(INDEX(Members!$B$5:$B$304,MATCH(C1846,Members!$A$5:$A$304,0)),"Unknown flat"))</f>
        <v/>
      </c>
      <c r="E1846" s="34"/>
      <c r="F1846" s="24"/>
      <c r="G1846" s="33"/>
      <c r="H1846" s="24"/>
    </row>
    <row r="1847" customFormat="false" ht="15" hidden="false" customHeight="true" outlineLevel="0" collapsed="false">
      <c r="A1847" s="38"/>
      <c r="B1847" s="36" t="str">
        <f aca="false">IF(A1847="","","R-"&amp;TEXT(ROW()-4,"0000"))</f>
        <v/>
      </c>
      <c r="C1847" s="24"/>
      <c r="D1847" s="37" t="str">
        <f aca="false">IF(C1847="","",IFERROR(INDEX(Members!$B$5:$B$304,MATCH(C1847,Members!$A$5:$A$304,0)),"Unknown flat"))</f>
        <v/>
      </c>
      <c r="E1847" s="34"/>
      <c r="F1847" s="24"/>
      <c r="G1847" s="33"/>
      <c r="H1847" s="24"/>
    </row>
    <row r="1848" customFormat="false" ht="15" hidden="false" customHeight="true" outlineLevel="0" collapsed="false">
      <c r="A1848" s="38"/>
      <c r="B1848" s="36" t="str">
        <f aca="false">IF(A1848="","","R-"&amp;TEXT(ROW()-4,"0000"))</f>
        <v/>
      </c>
      <c r="C1848" s="24"/>
      <c r="D1848" s="37" t="str">
        <f aca="false">IF(C1848="","",IFERROR(INDEX(Members!$B$5:$B$304,MATCH(C1848,Members!$A$5:$A$304,0)),"Unknown flat"))</f>
        <v/>
      </c>
      <c r="E1848" s="34"/>
      <c r="F1848" s="24"/>
      <c r="G1848" s="33"/>
      <c r="H1848" s="24"/>
    </row>
    <row r="1849" customFormat="false" ht="15" hidden="false" customHeight="true" outlineLevel="0" collapsed="false">
      <c r="A1849" s="38"/>
      <c r="B1849" s="36" t="str">
        <f aca="false">IF(A1849="","","R-"&amp;TEXT(ROW()-4,"0000"))</f>
        <v/>
      </c>
      <c r="C1849" s="24"/>
      <c r="D1849" s="37" t="str">
        <f aca="false">IF(C1849="","",IFERROR(INDEX(Members!$B$5:$B$304,MATCH(C1849,Members!$A$5:$A$304,0)),"Unknown flat"))</f>
        <v/>
      </c>
      <c r="E1849" s="34"/>
      <c r="F1849" s="24"/>
      <c r="G1849" s="33"/>
      <c r="H1849" s="24"/>
    </row>
    <row r="1850" customFormat="false" ht="15" hidden="false" customHeight="true" outlineLevel="0" collapsed="false">
      <c r="A1850" s="38"/>
      <c r="B1850" s="36" t="str">
        <f aca="false">IF(A1850="","","R-"&amp;TEXT(ROW()-4,"0000"))</f>
        <v/>
      </c>
      <c r="C1850" s="24"/>
      <c r="D1850" s="37" t="str">
        <f aca="false">IF(C1850="","",IFERROR(INDEX(Members!$B$5:$B$304,MATCH(C1850,Members!$A$5:$A$304,0)),"Unknown flat"))</f>
        <v/>
      </c>
      <c r="E1850" s="34"/>
      <c r="F1850" s="24"/>
      <c r="G1850" s="33"/>
      <c r="H1850" s="24"/>
    </row>
    <row r="1851" customFormat="false" ht="15" hidden="false" customHeight="true" outlineLevel="0" collapsed="false">
      <c r="A1851" s="38"/>
      <c r="B1851" s="36" t="str">
        <f aca="false">IF(A1851="","","R-"&amp;TEXT(ROW()-4,"0000"))</f>
        <v/>
      </c>
      <c r="C1851" s="24"/>
      <c r="D1851" s="37" t="str">
        <f aca="false">IF(C1851="","",IFERROR(INDEX(Members!$B$5:$B$304,MATCH(C1851,Members!$A$5:$A$304,0)),"Unknown flat"))</f>
        <v/>
      </c>
      <c r="E1851" s="34"/>
      <c r="F1851" s="24"/>
      <c r="G1851" s="33"/>
      <c r="H1851" s="24"/>
    </row>
    <row r="1852" customFormat="false" ht="15" hidden="false" customHeight="true" outlineLevel="0" collapsed="false">
      <c r="A1852" s="38"/>
      <c r="B1852" s="36" t="str">
        <f aca="false">IF(A1852="","","R-"&amp;TEXT(ROW()-4,"0000"))</f>
        <v/>
      </c>
      <c r="C1852" s="24"/>
      <c r="D1852" s="37" t="str">
        <f aca="false">IF(C1852="","",IFERROR(INDEX(Members!$B$5:$B$304,MATCH(C1852,Members!$A$5:$A$304,0)),"Unknown flat"))</f>
        <v/>
      </c>
      <c r="E1852" s="34"/>
      <c r="F1852" s="24"/>
      <c r="G1852" s="33"/>
      <c r="H1852" s="24"/>
    </row>
    <row r="1853" customFormat="false" ht="15" hidden="false" customHeight="true" outlineLevel="0" collapsed="false">
      <c r="A1853" s="38"/>
      <c r="B1853" s="36" t="str">
        <f aca="false">IF(A1853="","","R-"&amp;TEXT(ROW()-4,"0000"))</f>
        <v/>
      </c>
      <c r="C1853" s="24"/>
      <c r="D1853" s="37" t="str">
        <f aca="false">IF(C1853="","",IFERROR(INDEX(Members!$B$5:$B$304,MATCH(C1853,Members!$A$5:$A$304,0)),"Unknown flat"))</f>
        <v/>
      </c>
      <c r="E1853" s="34"/>
      <c r="F1853" s="24"/>
      <c r="G1853" s="33"/>
      <c r="H1853" s="24"/>
    </row>
    <row r="1854" customFormat="false" ht="15" hidden="false" customHeight="true" outlineLevel="0" collapsed="false">
      <c r="A1854" s="38"/>
      <c r="B1854" s="36" t="str">
        <f aca="false">IF(A1854="","","R-"&amp;TEXT(ROW()-4,"0000"))</f>
        <v/>
      </c>
      <c r="C1854" s="24"/>
      <c r="D1854" s="37" t="str">
        <f aca="false">IF(C1854="","",IFERROR(INDEX(Members!$B$5:$B$304,MATCH(C1854,Members!$A$5:$A$304,0)),"Unknown flat"))</f>
        <v/>
      </c>
      <c r="E1854" s="34"/>
      <c r="F1854" s="24"/>
      <c r="G1854" s="33"/>
      <c r="H1854" s="24"/>
    </row>
    <row r="1855" customFormat="false" ht="15" hidden="false" customHeight="true" outlineLevel="0" collapsed="false">
      <c r="A1855" s="38"/>
      <c r="B1855" s="36" t="str">
        <f aca="false">IF(A1855="","","R-"&amp;TEXT(ROW()-4,"0000"))</f>
        <v/>
      </c>
      <c r="C1855" s="24"/>
      <c r="D1855" s="37" t="str">
        <f aca="false">IF(C1855="","",IFERROR(INDEX(Members!$B$5:$B$304,MATCH(C1855,Members!$A$5:$A$304,0)),"Unknown flat"))</f>
        <v/>
      </c>
      <c r="E1855" s="34"/>
      <c r="F1855" s="24"/>
      <c r="G1855" s="33"/>
      <c r="H1855" s="24"/>
    </row>
    <row r="1856" customFormat="false" ht="15" hidden="false" customHeight="true" outlineLevel="0" collapsed="false">
      <c r="A1856" s="38"/>
      <c r="B1856" s="36" t="str">
        <f aca="false">IF(A1856="","","R-"&amp;TEXT(ROW()-4,"0000"))</f>
        <v/>
      </c>
      <c r="C1856" s="24"/>
      <c r="D1856" s="37" t="str">
        <f aca="false">IF(C1856="","",IFERROR(INDEX(Members!$B$5:$B$304,MATCH(C1856,Members!$A$5:$A$304,0)),"Unknown flat"))</f>
        <v/>
      </c>
      <c r="E1856" s="34"/>
      <c r="F1856" s="24"/>
      <c r="G1856" s="33"/>
      <c r="H1856" s="24"/>
    </row>
    <row r="1857" customFormat="false" ht="15" hidden="false" customHeight="true" outlineLevel="0" collapsed="false">
      <c r="A1857" s="38"/>
      <c r="B1857" s="36" t="str">
        <f aca="false">IF(A1857="","","R-"&amp;TEXT(ROW()-4,"0000"))</f>
        <v/>
      </c>
      <c r="C1857" s="24"/>
      <c r="D1857" s="37" t="str">
        <f aca="false">IF(C1857="","",IFERROR(INDEX(Members!$B$5:$B$304,MATCH(C1857,Members!$A$5:$A$304,0)),"Unknown flat"))</f>
        <v/>
      </c>
      <c r="E1857" s="34"/>
      <c r="F1857" s="24"/>
      <c r="G1857" s="33"/>
      <c r="H1857" s="24"/>
    </row>
    <row r="1858" customFormat="false" ht="15" hidden="false" customHeight="true" outlineLevel="0" collapsed="false">
      <c r="A1858" s="38"/>
      <c r="B1858" s="36" t="str">
        <f aca="false">IF(A1858="","","R-"&amp;TEXT(ROW()-4,"0000"))</f>
        <v/>
      </c>
      <c r="C1858" s="24"/>
      <c r="D1858" s="37" t="str">
        <f aca="false">IF(C1858="","",IFERROR(INDEX(Members!$B$5:$B$304,MATCH(C1858,Members!$A$5:$A$304,0)),"Unknown flat"))</f>
        <v/>
      </c>
      <c r="E1858" s="34"/>
      <c r="F1858" s="24"/>
      <c r="G1858" s="33"/>
      <c r="H1858" s="24"/>
    </row>
    <row r="1859" customFormat="false" ht="15" hidden="false" customHeight="true" outlineLevel="0" collapsed="false">
      <c r="A1859" s="38"/>
      <c r="B1859" s="36" t="str">
        <f aca="false">IF(A1859="","","R-"&amp;TEXT(ROW()-4,"0000"))</f>
        <v/>
      </c>
      <c r="C1859" s="24"/>
      <c r="D1859" s="37" t="str">
        <f aca="false">IF(C1859="","",IFERROR(INDEX(Members!$B$5:$B$304,MATCH(C1859,Members!$A$5:$A$304,0)),"Unknown flat"))</f>
        <v/>
      </c>
      <c r="E1859" s="34"/>
      <c r="F1859" s="24"/>
      <c r="G1859" s="33"/>
      <c r="H1859" s="24"/>
    </row>
    <row r="1860" customFormat="false" ht="15" hidden="false" customHeight="true" outlineLevel="0" collapsed="false">
      <c r="A1860" s="38"/>
      <c r="B1860" s="36" t="str">
        <f aca="false">IF(A1860="","","R-"&amp;TEXT(ROW()-4,"0000"))</f>
        <v/>
      </c>
      <c r="C1860" s="24"/>
      <c r="D1860" s="37" t="str">
        <f aca="false">IF(C1860="","",IFERROR(INDEX(Members!$B$5:$B$304,MATCH(C1860,Members!$A$5:$A$304,0)),"Unknown flat"))</f>
        <v/>
      </c>
      <c r="E1860" s="34"/>
      <c r="F1860" s="24"/>
      <c r="G1860" s="33"/>
      <c r="H1860" s="24"/>
    </row>
    <row r="1861" customFormat="false" ht="15" hidden="false" customHeight="true" outlineLevel="0" collapsed="false">
      <c r="A1861" s="38"/>
      <c r="B1861" s="36" t="str">
        <f aca="false">IF(A1861="","","R-"&amp;TEXT(ROW()-4,"0000"))</f>
        <v/>
      </c>
      <c r="C1861" s="24"/>
      <c r="D1861" s="37" t="str">
        <f aca="false">IF(C1861="","",IFERROR(INDEX(Members!$B$5:$B$304,MATCH(C1861,Members!$A$5:$A$304,0)),"Unknown flat"))</f>
        <v/>
      </c>
      <c r="E1861" s="34"/>
      <c r="F1861" s="24"/>
      <c r="G1861" s="33"/>
      <c r="H1861" s="24"/>
    </row>
    <row r="1862" customFormat="false" ht="15" hidden="false" customHeight="true" outlineLevel="0" collapsed="false">
      <c r="A1862" s="38"/>
      <c r="B1862" s="36" t="str">
        <f aca="false">IF(A1862="","","R-"&amp;TEXT(ROW()-4,"0000"))</f>
        <v/>
      </c>
      <c r="C1862" s="24"/>
      <c r="D1862" s="37" t="str">
        <f aca="false">IF(C1862="","",IFERROR(INDEX(Members!$B$5:$B$304,MATCH(C1862,Members!$A$5:$A$304,0)),"Unknown flat"))</f>
        <v/>
      </c>
      <c r="E1862" s="34"/>
      <c r="F1862" s="24"/>
      <c r="G1862" s="33"/>
      <c r="H1862" s="24"/>
    </row>
    <row r="1863" customFormat="false" ht="15" hidden="false" customHeight="true" outlineLevel="0" collapsed="false">
      <c r="A1863" s="38"/>
      <c r="B1863" s="36" t="str">
        <f aca="false">IF(A1863="","","R-"&amp;TEXT(ROW()-4,"0000"))</f>
        <v/>
      </c>
      <c r="C1863" s="24"/>
      <c r="D1863" s="37" t="str">
        <f aca="false">IF(C1863="","",IFERROR(INDEX(Members!$B$5:$B$304,MATCH(C1863,Members!$A$5:$A$304,0)),"Unknown flat"))</f>
        <v/>
      </c>
      <c r="E1863" s="34"/>
      <c r="F1863" s="24"/>
      <c r="G1863" s="33"/>
      <c r="H1863" s="24"/>
    </row>
    <row r="1864" customFormat="false" ht="15" hidden="false" customHeight="true" outlineLevel="0" collapsed="false">
      <c r="A1864" s="38"/>
      <c r="B1864" s="36" t="str">
        <f aca="false">IF(A1864="","","R-"&amp;TEXT(ROW()-4,"0000"))</f>
        <v/>
      </c>
      <c r="C1864" s="24"/>
      <c r="D1864" s="37" t="str">
        <f aca="false">IF(C1864="","",IFERROR(INDEX(Members!$B$5:$B$304,MATCH(C1864,Members!$A$5:$A$304,0)),"Unknown flat"))</f>
        <v/>
      </c>
      <c r="E1864" s="34"/>
      <c r="F1864" s="24"/>
      <c r="G1864" s="33"/>
      <c r="H1864" s="24"/>
    </row>
    <row r="1865" customFormat="false" ht="15" hidden="false" customHeight="true" outlineLevel="0" collapsed="false">
      <c r="A1865" s="38"/>
      <c r="B1865" s="36" t="str">
        <f aca="false">IF(A1865="","","R-"&amp;TEXT(ROW()-4,"0000"))</f>
        <v/>
      </c>
      <c r="C1865" s="24"/>
      <c r="D1865" s="37" t="str">
        <f aca="false">IF(C1865="","",IFERROR(INDEX(Members!$B$5:$B$304,MATCH(C1865,Members!$A$5:$A$304,0)),"Unknown flat"))</f>
        <v/>
      </c>
      <c r="E1865" s="34"/>
      <c r="F1865" s="24"/>
      <c r="G1865" s="33"/>
      <c r="H1865" s="24"/>
    </row>
    <row r="1866" customFormat="false" ht="15" hidden="false" customHeight="true" outlineLevel="0" collapsed="false">
      <c r="A1866" s="38"/>
      <c r="B1866" s="36" t="str">
        <f aca="false">IF(A1866="","","R-"&amp;TEXT(ROW()-4,"0000"))</f>
        <v/>
      </c>
      <c r="C1866" s="24"/>
      <c r="D1866" s="37" t="str">
        <f aca="false">IF(C1866="","",IFERROR(INDEX(Members!$B$5:$B$304,MATCH(C1866,Members!$A$5:$A$304,0)),"Unknown flat"))</f>
        <v/>
      </c>
      <c r="E1866" s="34"/>
      <c r="F1866" s="24"/>
      <c r="G1866" s="33"/>
      <c r="H1866" s="24"/>
    </row>
    <row r="1867" customFormat="false" ht="15" hidden="false" customHeight="true" outlineLevel="0" collapsed="false">
      <c r="A1867" s="38"/>
      <c r="B1867" s="36" t="str">
        <f aca="false">IF(A1867="","","R-"&amp;TEXT(ROW()-4,"0000"))</f>
        <v/>
      </c>
      <c r="C1867" s="24"/>
      <c r="D1867" s="37" t="str">
        <f aca="false">IF(C1867="","",IFERROR(INDEX(Members!$B$5:$B$304,MATCH(C1867,Members!$A$5:$A$304,0)),"Unknown flat"))</f>
        <v/>
      </c>
      <c r="E1867" s="34"/>
      <c r="F1867" s="24"/>
      <c r="G1867" s="33"/>
      <c r="H1867" s="24"/>
    </row>
    <row r="1868" customFormat="false" ht="15" hidden="false" customHeight="true" outlineLevel="0" collapsed="false">
      <c r="A1868" s="38"/>
      <c r="B1868" s="36" t="str">
        <f aca="false">IF(A1868="","","R-"&amp;TEXT(ROW()-4,"0000"))</f>
        <v/>
      </c>
      <c r="C1868" s="24"/>
      <c r="D1868" s="37" t="str">
        <f aca="false">IF(C1868="","",IFERROR(INDEX(Members!$B$5:$B$304,MATCH(C1868,Members!$A$5:$A$304,0)),"Unknown flat"))</f>
        <v/>
      </c>
      <c r="E1868" s="34"/>
      <c r="F1868" s="24"/>
      <c r="G1868" s="33"/>
      <c r="H1868" s="24"/>
    </row>
    <row r="1869" customFormat="false" ht="15" hidden="false" customHeight="true" outlineLevel="0" collapsed="false">
      <c r="A1869" s="38"/>
      <c r="B1869" s="36" t="str">
        <f aca="false">IF(A1869="","","R-"&amp;TEXT(ROW()-4,"0000"))</f>
        <v/>
      </c>
      <c r="C1869" s="24"/>
      <c r="D1869" s="37" t="str">
        <f aca="false">IF(C1869="","",IFERROR(INDEX(Members!$B$5:$B$304,MATCH(C1869,Members!$A$5:$A$304,0)),"Unknown flat"))</f>
        <v/>
      </c>
      <c r="E1869" s="34"/>
      <c r="F1869" s="24"/>
      <c r="G1869" s="33"/>
      <c r="H1869" s="24"/>
    </row>
    <row r="1870" customFormat="false" ht="15" hidden="false" customHeight="true" outlineLevel="0" collapsed="false">
      <c r="A1870" s="38"/>
      <c r="B1870" s="36" t="str">
        <f aca="false">IF(A1870="","","R-"&amp;TEXT(ROW()-4,"0000"))</f>
        <v/>
      </c>
      <c r="C1870" s="24"/>
      <c r="D1870" s="37" t="str">
        <f aca="false">IF(C1870="","",IFERROR(INDEX(Members!$B$5:$B$304,MATCH(C1870,Members!$A$5:$A$304,0)),"Unknown flat"))</f>
        <v/>
      </c>
      <c r="E1870" s="34"/>
      <c r="F1870" s="24"/>
      <c r="G1870" s="33"/>
      <c r="H1870" s="24"/>
    </row>
    <row r="1871" customFormat="false" ht="15" hidden="false" customHeight="true" outlineLevel="0" collapsed="false">
      <c r="A1871" s="38"/>
      <c r="B1871" s="36" t="str">
        <f aca="false">IF(A1871="","","R-"&amp;TEXT(ROW()-4,"0000"))</f>
        <v/>
      </c>
      <c r="C1871" s="24"/>
      <c r="D1871" s="37" t="str">
        <f aca="false">IF(C1871="","",IFERROR(INDEX(Members!$B$5:$B$304,MATCH(C1871,Members!$A$5:$A$304,0)),"Unknown flat"))</f>
        <v/>
      </c>
      <c r="E1871" s="34"/>
      <c r="F1871" s="24"/>
      <c r="G1871" s="33"/>
      <c r="H1871" s="24"/>
    </row>
    <row r="1872" customFormat="false" ht="15" hidden="false" customHeight="true" outlineLevel="0" collapsed="false">
      <c r="A1872" s="38"/>
      <c r="B1872" s="36" t="str">
        <f aca="false">IF(A1872="","","R-"&amp;TEXT(ROW()-4,"0000"))</f>
        <v/>
      </c>
      <c r="C1872" s="24"/>
      <c r="D1872" s="37" t="str">
        <f aca="false">IF(C1872="","",IFERROR(INDEX(Members!$B$5:$B$304,MATCH(C1872,Members!$A$5:$A$304,0)),"Unknown flat"))</f>
        <v/>
      </c>
      <c r="E1872" s="34"/>
      <c r="F1872" s="24"/>
      <c r="G1872" s="33"/>
      <c r="H1872" s="24"/>
    </row>
    <row r="1873" customFormat="false" ht="15" hidden="false" customHeight="true" outlineLevel="0" collapsed="false">
      <c r="A1873" s="38"/>
      <c r="B1873" s="36" t="str">
        <f aca="false">IF(A1873="","","R-"&amp;TEXT(ROW()-4,"0000"))</f>
        <v/>
      </c>
      <c r="C1873" s="24"/>
      <c r="D1873" s="37" t="str">
        <f aca="false">IF(C1873="","",IFERROR(INDEX(Members!$B$5:$B$304,MATCH(C1873,Members!$A$5:$A$304,0)),"Unknown flat"))</f>
        <v/>
      </c>
      <c r="E1873" s="34"/>
      <c r="F1873" s="24"/>
      <c r="G1873" s="33"/>
      <c r="H1873" s="24"/>
    </row>
    <row r="1874" customFormat="false" ht="15" hidden="false" customHeight="true" outlineLevel="0" collapsed="false">
      <c r="A1874" s="38"/>
      <c r="B1874" s="36" t="str">
        <f aca="false">IF(A1874="","","R-"&amp;TEXT(ROW()-4,"0000"))</f>
        <v/>
      </c>
      <c r="C1874" s="24"/>
      <c r="D1874" s="37" t="str">
        <f aca="false">IF(C1874="","",IFERROR(INDEX(Members!$B$5:$B$304,MATCH(C1874,Members!$A$5:$A$304,0)),"Unknown flat"))</f>
        <v/>
      </c>
      <c r="E1874" s="34"/>
      <c r="F1874" s="24"/>
      <c r="G1874" s="33"/>
      <c r="H1874" s="24"/>
    </row>
    <row r="1875" customFormat="false" ht="15" hidden="false" customHeight="true" outlineLevel="0" collapsed="false">
      <c r="A1875" s="38"/>
      <c r="B1875" s="36" t="str">
        <f aca="false">IF(A1875="","","R-"&amp;TEXT(ROW()-4,"0000"))</f>
        <v/>
      </c>
      <c r="C1875" s="24"/>
      <c r="D1875" s="37" t="str">
        <f aca="false">IF(C1875="","",IFERROR(INDEX(Members!$B$5:$B$304,MATCH(C1875,Members!$A$5:$A$304,0)),"Unknown flat"))</f>
        <v/>
      </c>
      <c r="E1875" s="34"/>
      <c r="F1875" s="24"/>
      <c r="G1875" s="33"/>
      <c r="H1875" s="24"/>
    </row>
    <row r="1876" customFormat="false" ht="15" hidden="false" customHeight="true" outlineLevel="0" collapsed="false">
      <c r="A1876" s="38"/>
      <c r="B1876" s="36" t="str">
        <f aca="false">IF(A1876="","","R-"&amp;TEXT(ROW()-4,"0000"))</f>
        <v/>
      </c>
      <c r="C1876" s="24"/>
      <c r="D1876" s="37" t="str">
        <f aca="false">IF(C1876="","",IFERROR(INDEX(Members!$B$5:$B$304,MATCH(C1876,Members!$A$5:$A$304,0)),"Unknown flat"))</f>
        <v/>
      </c>
      <c r="E1876" s="34"/>
      <c r="F1876" s="24"/>
      <c r="G1876" s="33"/>
      <c r="H1876" s="24"/>
    </row>
    <row r="1877" customFormat="false" ht="15" hidden="false" customHeight="true" outlineLevel="0" collapsed="false">
      <c r="A1877" s="38"/>
      <c r="B1877" s="36" t="str">
        <f aca="false">IF(A1877="","","R-"&amp;TEXT(ROW()-4,"0000"))</f>
        <v/>
      </c>
      <c r="C1877" s="24"/>
      <c r="D1877" s="37" t="str">
        <f aca="false">IF(C1877="","",IFERROR(INDEX(Members!$B$5:$B$304,MATCH(C1877,Members!$A$5:$A$304,0)),"Unknown flat"))</f>
        <v/>
      </c>
      <c r="E1877" s="34"/>
      <c r="F1877" s="24"/>
      <c r="G1877" s="33"/>
      <c r="H1877" s="24"/>
    </row>
    <row r="1878" customFormat="false" ht="15" hidden="false" customHeight="true" outlineLevel="0" collapsed="false">
      <c r="A1878" s="38"/>
      <c r="B1878" s="36" t="str">
        <f aca="false">IF(A1878="","","R-"&amp;TEXT(ROW()-4,"0000"))</f>
        <v/>
      </c>
      <c r="C1878" s="24"/>
      <c r="D1878" s="37" t="str">
        <f aca="false">IF(C1878="","",IFERROR(INDEX(Members!$B$5:$B$304,MATCH(C1878,Members!$A$5:$A$304,0)),"Unknown flat"))</f>
        <v/>
      </c>
      <c r="E1878" s="34"/>
      <c r="F1878" s="24"/>
      <c r="G1878" s="33"/>
      <c r="H1878" s="24"/>
    </row>
    <row r="1879" customFormat="false" ht="15" hidden="false" customHeight="true" outlineLevel="0" collapsed="false">
      <c r="A1879" s="38"/>
      <c r="B1879" s="36" t="str">
        <f aca="false">IF(A1879="","","R-"&amp;TEXT(ROW()-4,"0000"))</f>
        <v/>
      </c>
      <c r="C1879" s="24"/>
      <c r="D1879" s="37" t="str">
        <f aca="false">IF(C1879="","",IFERROR(INDEX(Members!$B$5:$B$304,MATCH(C1879,Members!$A$5:$A$304,0)),"Unknown flat"))</f>
        <v/>
      </c>
      <c r="E1879" s="34"/>
      <c r="F1879" s="24"/>
      <c r="G1879" s="33"/>
      <c r="H1879" s="24"/>
    </row>
    <row r="1880" customFormat="false" ht="15" hidden="false" customHeight="true" outlineLevel="0" collapsed="false">
      <c r="A1880" s="38"/>
      <c r="B1880" s="36" t="str">
        <f aca="false">IF(A1880="","","R-"&amp;TEXT(ROW()-4,"0000"))</f>
        <v/>
      </c>
      <c r="C1880" s="24"/>
      <c r="D1880" s="37" t="str">
        <f aca="false">IF(C1880="","",IFERROR(INDEX(Members!$B$5:$B$304,MATCH(C1880,Members!$A$5:$A$304,0)),"Unknown flat"))</f>
        <v/>
      </c>
      <c r="E1880" s="34"/>
      <c r="F1880" s="24"/>
      <c r="G1880" s="33"/>
      <c r="H1880" s="24"/>
    </row>
    <row r="1881" customFormat="false" ht="15" hidden="false" customHeight="true" outlineLevel="0" collapsed="false">
      <c r="A1881" s="38"/>
      <c r="B1881" s="36" t="str">
        <f aca="false">IF(A1881="","","R-"&amp;TEXT(ROW()-4,"0000"))</f>
        <v/>
      </c>
      <c r="C1881" s="24"/>
      <c r="D1881" s="37" t="str">
        <f aca="false">IF(C1881="","",IFERROR(INDEX(Members!$B$5:$B$304,MATCH(C1881,Members!$A$5:$A$304,0)),"Unknown flat"))</f>
        <v/>
      </c>
      <c r="E1881" s="34"/>
      <c r="F1881" s="24"/>
      <c r="G1881" s="33"/>
      <c r="H1881" s="24"/>
    </row>
    <row r="1882" customFormat="false" ht="15" hidden="false" customHeight="true" outlineLevel="0" collapsed="false">
      <c r="A1882" s="38"/>
      <c r="B1882" s="36" t="str">
        <f aca="false">IF(A1882="","","R-"&amp;TEXT(ROW()-4,"0000"))</f>
        <v/>
      </c>
      <c r="C1882" s="24"/>
      <c r="D1882" s="37" t="str">
        <f aca="false">IF(C1882="","",IFERROR(INDEX(Members!$B$5:$B$304,MATCH(C1882,Members!$A$5:$A$304,0)),"Unknown flat"))</f>
        <v/>
      </c>
      <c r="E1882" s="34"/>
      <c r="F1882" s="24"/>
      <c r="G1882" s="33"/>
      <c r="H1882" s="24"/>
    </row>
    <row r="1883" customFormat="false" ht="15" hidden="false" customHeight="true" outlineLevel="0" collapsed="false">
      <c r="A1883" s="38"/>
      <c r="B1883" s="36" t="str">
        <f aca="false">IF(A1883="","","R-"&amp;TEXT(ROW()-4,"0000"))</f>
        <v/>
      </c>
      <c r="C1883" s="24"/>
      <c r="D1883" s="37" t="str">
        <f aca="false">IF(C1883="","",IFERROR(INDEX(Members!$B$5:$B$304,MATCH(C1883,Members!$A$5:$A$304,0)),"Unknown flat"))</f>
        <v/>
      </c>
      <c r="E1883" s="34"/>
      <c r="F1883" s="24"/>
      <c r="G1883" s="33"/>
      <c r="H1883" s="24"/>
    </row>
    <row r="1884" customFormat="false" ht="15" hidden="false" customHeight="true" outlineLevel="0" collapsed="false">
      <c r="A1884" s="38"/>
      <c r="B1884" s="36" t="str">
        <f aca="false">IF(A1884="","","R-"&amp;TEXT(ROW()-4,"0000"))</f>
        <v/>
      </c>
      <c r="C1884" s="24"/>
      <c r="D1884" s="37" t="str">
        <f aca="false">IF(C1884="","",IFERROR(INDEX(Members!$B$5:$B$304,MATCH(C1884,Members!$A$5:$A$304,0)),"Unknown flat"))</f>
        <v/>
      </c>
      <c r="E1884" s="34"/>
      <c r="F1884" s="24"/>
      <c r="G1884" s="33"/>
      <c r="H1884" s="24"/>
    </row>
    <row r="1885" customFormat="false" ht="15" hidden="false" customHeight="true" outlineLevel="0" collapsed="false">
      <c r="A1885" s="38"/>
      <c r="B1885" s="36" t="str">
        <f aca="false">IF(A1885="","","R-"&amp;TEXT(ROW()-4,"0000"))</f>
        <v/>
      </c>
      <c r="C1885" s="24"/>
      <c r="D1885" s="37" t="str">
        <f aca="false">IF(C1885="","",IFERROR(INDEX(Members!$B$5:$B$304,MATCH(C1885,Members!$A$5:$A$304,0)),"Unknown flat"))</f>
        <v/>
      </c>
      <c r="E1885" s="34"/>
      <c r="F1885" s="24"/>
      <c r="G1885" s="33"/>
      <c r="H1885" s="24"/>
    </row>
    <row r="1886" customFormat="false" ht="15" hidden="false" customHeight="true" outlineLevel="0" collapsed="false">
      <c r="A1886" s="38"/>
      <c r="B1886" s="36" t="str">
        <f aca="false">IF(A1886="","","R-"&amp;TEXT(ROW()-4,"0000"))</f>
        <v/>
      </c>
      <c r="C1886" s="24"/>
      <c r="D1886" s="37" t="str">
        <f aca="false">IF(C1886="","",IFERROR(INDEX(Members!$B$5:$B$304,MATCH(C1886,Members!$A$5:$A$304,0)),"Unknown flat"))</f>
        <v/>
      </c>
      <c r="E1886" s="34"/>
      <c r="F1886" s="24"/>
      <c r="G1886" s="33"/>
      <c r="H1886" s="24"/>
    </row>
    <row r="1887" customFormat="false" ht="15" hidden="false" customHeight="true" outlineLevel="0" collapsed="false">
      <c r="A1887" s="38"/>
      <c r="B1887" s="36" t="str">
        <f aca="false">IF(A1887="","","R-"&amp;TEXT(ROW()-4,"0000"))</f>
        <v/>
      </c>
      <c r="C1887" s="24"/>
      <c r="D1887" s="37" t="str">
        <f aca="false">IF(C1887="","",IFERROR(INDEX(Members!$B$5:$B$304,MATCH(C1887,Members!$A$5:$A$304,0)),"Unknown flat"))</f>
        <v/>
      </c>
      <c r="E1887" s="34"/>
      <c r="F1887" s="24"/>
      <c r="G1887" s="33"/>
      <c r="H1887" s="24"/>
    </row>
    <row r="1888" customFormat="false" ht="15" hidden="false" customHeight="true" outlineLevel="0" collapsed="false">
      <c r="A1888" s="38"/>
      <c r="B1888" s="36" t="str">
        <f aca="false">IF(A1888="","","R-"&amp;TEXT(ROW()-4,"0000"))</f>
        <v/>
      </c>
      <c r="C1888" s="24"/>
      <c r="D1888" s="37" t="str">
        <f aca="false">IF(C1888="","",IFERROR(INDEX(Members!$B$5:$B$304,MATCH(C1888,Members!$A$5:$A$304,0)),"Unknown flat"))</f>
        <v/>
      </c>
      <c r="E1888" s="34"/>
      <c r="F1888" s="24"/>
      <c r="G1888" s="33"/>
      <c r="H1888" s="24"/>
    </row>
    <row r="1889" customFormat="false" ht="15" hidden="false" customHeight="true" outlineLevel="0" collapsed="false">
      <c r="A1889" s="38"/>
      <c r="B1889" s="36" t="str">
        <f aca="false">IF(A1889="","","R-"&amp;TEXT(ROW()-4,"0000"))</f>
        <v/>
      </c>
      <c r="C1889" s="24"/>
      <c r="D1889" s="37" t="str">
        <f aca="false">IF(C1889="","",IFERROR(INDEX(Members!$B$5:$B$304,MATCH(C1889,Members!$A$5:$A$304,0)),"Unknown flat"))</f>
        <v/>
      </c>
      <c r="E1889" s="34"/>
      <c r="F1889" s="24"/>
      <c r="G1889" s="33"/>
      <c r="H1889" s="24"/>
    </row>
    <row r="1890" customFormat="false" ht="15" hidden="false" customHeight="true" outlineLevel="0" collapsed="false">
      <c r="A1890" s="38"/>
      <c r="B1890" s="36" t="str">
        <f aca="false">IF(A1890="","","R-"&amp;TEXT(ROW()-4,"0000"))</f>
        <v/>
      </c>
      <c r="C1890" s="24"/>
      <c r="D1890" s="37" t="str">
        <f aca="false">IF(C1890="","",IFERROR(INDEX(Members!$B$5:$B$304,MATCH(C1890,Members!$A$5:$A$304,0)),"Unknown flat"))</f>
        <v/>
      </c>
      <c r="E1890" s="34"/>
      <c r="F1890" s="24"/>
      <c r="G1890" s="33"/>
      <c r="H1890" s="24"/>
    </row>
    <row r="1891" customFormat="false" ht="15" hidden="false" customHeight="true" outlineLevel="0" collapsed="false">
      <c r="A1891" s="38"/>
      <c r="B1891" s="36" t="str">
        <f aca="false">IF(A1891="","","R-"&amp;TEXT(ROW()-4,"0000"))</f>
        <v/>
      </c>
      <c r="C1891" s="24"/>
      <c r="D1891" s="37" t="str">
        <f aca="false">IF(C1891="","",IFERROR(INDEX(Members!$B$5:$B$304,MATCH(C1891,Members!$A$5:$A$304,0)),"Unknown flat"))</f>
        <v/>
      </c>
      <c r="E1891" s="34"/>
      <c r="F1891" s="24"/>
      <c r="G1891" s="33"/>
      <c r="H1891" s="24"/>
    </row>
    <row r="1892" customFormat="false" ht="15" hidden="false" customHeight="true" outlineLevel="0" collapsed="false">
      <c r="A1892" s="38"/>
      <c r="B1892" s="36" t="str">
        <f aca="false">IF(A1892="","","R-"&amp;TEXT(ROW()-4,"0000"))</f>
        <v/>
      </c>
      <c r="C1892" s="24"/>
      <c r="D1892" s="37" t="str">
        <f aca="false">IF(C1892="","",IFERROR(INDEX(Members!$B$5:$B$304,MATCH(C1892,Members!$A$5:$A$304,0)),"Unknown flat"))</f>
        <v/>
      </c>
      <c r="E1892" s="34"/>
      <c r="F1892" s="24"/>
      <c r="G1892" s="33"/>
      <c r="H1892" s="24"/>
    </row>
    <row r="1893" customFormat="false" ht="15" hidden="false" customHeight="true" outlineLevel="0" collapsed="false">
      <c r="A1893" s="38"/>
      <c r="B1893" s="36" t="str">
        <f aca="false">IF(A1893="","","R-"&amp;TEXT(ROW()-4,"0000"))</f>
        <v/>
      </c>
      <c r="C1893" s="24"/>
      <c r="D1893" s="37" t="str">
        <f aca="false">IF(C1893="","",IFERROR(INDEX(Members!$B$5:$B$304,MATCH(C1893,Members!$A$5:$A$304,0)),"Unknown flat"))</f>
        <v/>
      </c>
      <c r="E1893" s="34"/>
      <c r="F1893" s="24"/>
      <c r="G1893" s="33"/>
      <c r="H1893" s="24"/>
    </row>
    <row r="1894" customFormat="false" ht="15" hidden="false" customHeight="true" outlineLevel="0" collapsed="false">
      <c r="A1894" s="38"/>
      <c r="B1894" s="36" t="str">
        <f aca="false">IF(A1894="","","R-"&amp;TEXT(ROW()-4,"0000"))</f>
        <v/>
      </c>
      <c r="C1894" s="24"/>
      <c r="D1894" s="37" t="str">
        <f aca="false">IF(C1894="","",IFERROR(INDEX(Members!$B$5:$B$304,MATCH(C1894,Members!$A$5:$A$304,0)),"Unknown flat"))</f>
        <v/>
      </c>
      <c r="E1894" s="34"/>
      <c r="F1894" s="24"/>
      <c r="G1894" s="33"/>
      <c r="H1894" s="24"/>
    </row>
    <row r="1895" customFormat="false" ht="15" hidden="false" customHeight="true" outlineLevel="0" collapsed="false">
      <c r="A1895" s="38"/>
      <c r="B1895" s="36" t="str">
        <f aca="false">IF(A1895="","","R-"&amp;TEXT(ROW()-4,"0000"))</f>
        <v/>
      </c>
      <c r="C1895" s="24"/>
      <c r="D1895" s="37" t="str">
        <f aca="false">IF(C1895="","",IFERROR(INDEX(Members!$B$5:$B$304,MATCH(C1895,Members!$A$5:$A$304,0)),"Unknown flat"))</f>
        <v/>
      </c>
      <c r="E1895" s="34"/>
      <c r="F1895" s="24"/>
      <c r="G1895" s="33"/>
      <c r="H1895" s="24"/>
    </row>
    <row r="1896" customFormat="false" ht="15" hidden="false" customHeight="true" outlineLevel="0" collapsed="false">
      <c r="A1896" s="38"/>
      <c r="B1896" s="36" t="str">
        <f aca="false">IF(A1896="","","R-"&amp;TEXT(ROW()-4,"0000"))</f>
        <v/>
      </c>
      <c r="C1896" s="24"/>
      <c r="D1896" s="37" t="str">
        <f aca="false">IF(C1896="","",IFERROR(INDEX(Members!$B$5:$B$304,MATCH(C1896,Members!$A$5:$A$304,0)),"Unknown flat"))</f>
        <v/>
      </c>
      <c r="E1896" s="34"/>
      <c r="F1896" s="24"/>
      <c r="G1896" s="33"/>
      <c r="H1896" s="24"/>
    </row>
    <row r="1897" customFormat="false" ht="15" hidden="false" customHeight="true" outlineLevel="0" collapsed="false">
      <c r="A1897" s="38"/>
      <c r="B1897" s="36" t="str">
        <f aca="false">IF(A1897="","","R-"&amp;TEXT(ROW()-4,"0000"))</f>
        <v/>
      </c>
      <c r="C1897" s="24"/>
      <c r="D1897" s="37" t="str">
        <f aca="false">IF(C1897="","",IFERROR(INDEX(Members!$B$5:$B$304,MATCH(C1897,Members!$A$5:$A$304,0)),"Unknown flat"))</f>
        <v/>
      </c>
      <c r="E1897" s="34"/>
      <c r="F1897" s="24"/>
      <c r="G1897" s="33"/>
      <c r="H1897" s="24"/>
    </row>
    <row r="1898" customFormat="false" ht="15" hidden="false" customHeight="true" outlineLevel="0" collapsed="false">
      <c r="A1898" s="38"/>
      <c r="B1898" s="36" t="str">
        <f aca="false">IF(A1898="","","R-"&amp;TEXT(ROW()-4,"0000"))</f>
        <v/>
      </c>
      <c r="C1898" s="24"/>
      <c r="D1898" s="37" t="str">
        <f aca="false">IF(C1898="","",IFERROR(INDEX(Members!$B$5:$B$304,MATCH(C1898,Members!$A$5:$A$304,0)),"Unknown flat"))</f>
        <v/>
      </c>
      <c r="E1898" s="34"/>
      <c r="F1898" s="24"/>
      <c r="G1898" s="33"/>
      <c r="H1898" s="24"/>
    </row>
    <row r="1899" customFormat="false" ht="15" hidden="false" customHeight="true" outlineLevel="0" collapsed="false">
      <c r="A1899" s="38"/>
      <c r="B1899" s="36" t="str">
        <f aca="false">IF(A1899="","","R-"&amp;TEXT(ROW()-4,"0000"))</f>
        <v/>
      </c>
      <c r="C1899" s="24"/>
      <c r="D1899" s="37" t="str">
        <f aca="false">IF(C1899="","",IFERROR(INDEX(Members!$B$5:$B$304,MATCH(C1899,Members!$A$5:$A$304,0)),"Unknown flat"))</f>
        <v/>
      </c>
      <c r="E1899" s="34"/>
      <c r="F1899" s="24"/>
      <c r="G1899" s="33"/>
      <c r="H1899" s="24"/>
    </row>
    <row r="1900" customFormat="false" ht="15" hidden="false" customHeight="true" outlineLevel="0" collapsed="false">
      <c r="A1900" s="38"/>
      <c r="B1900" s="36" t="str">
        <f aca="false">IF(A1900="","","R-"&amp;TEXT(ROW()-4,"0000"))</f>
        <v/>
      </c>
      <c r="C1900" s="24"/>
      <c r="D1900" s="37" t="str">
        <f aca="false">IF(C1900="","",IFERROR(INDEX(Members!$B$5:$B$304,MATCH(C1900,Members!$A$5:$A$304,0)),"Unknown flat"))</f>
        <v/>
      </c>
      <c r="E1900" s="34"/>
      <c r="F1900" s="24"/>
      <c r="G1900" s="33"/>
      <c r="H1900" s="24"/>
    </row>
    <row r="1901" customFormat="false" ht="15" hidden="false" customHeight="true" outlineLevel="0" collapsed="false">
      <c r="A1901" s="38"/>
      <c r="B1901" s="36" t="str">
        <f aca="false">IF(A1901="","","R-"&amp;TEXT(ROW()-4,"0000"))</f>
        <v/>
      </c>
      <c r="C1901" s="24"/>
      <c r="D1901" s="37" t="str">
        <f aca="false">IF(C1901="","",IFERROR(INDEX(Members!$B$5:$B$304,MATCH(C1901,Members!$A$5:$A$304,0)),"Unknown flat"))</f>
        <v/>
      </c>
      <c r="E1901" s="34"/>
      <c r="F1901" s="24"/>
      <c r="G1901" s="33"/>
      <c r="H1901" s="24"/>
    </row>
    <row r="1902" customFormat="false" ht="15" hidden="false" customHeight="true" outlineLevel="0" collapsed="false">
      <c r="A1902" s="38"/>
      <c r="B1902" s="36" t="str">
        <f aca="false">IF(A1902="","","R-"&amp;TEXT(ROW()-4,"0000"))</f>
        <v/>
      </c>
      <c r="C1902" s="24"/>
      <c r="D1902" s="37" t="str">
        <f aca="false">IF(C1902="","",IFERROR(INDEX(Members!$B$5:$B$304,MATCH(C1902,Members!$A$5:$A$304,0)),"Unknown flat"))</f>
        <v/>
      </c>
      <c r="E1902" s="34"/>
      <c r="F1902" s="24"/>
      <c r="G1902" s="33"/>
      <c r="H1902" s="24"/>
    </row>
    <row r="1903" customFormat="false" ht="15" hidden="false" customHeight="true" outlineLevel="0" collapsed="false">
      <c r="A1903" s="38"/>
      <c r="B1903" s="36" t="str">
        <f aca="false">IF(A1903="","","R-"&amp;TEXT(ROW()-4,"0000"))</f>
        <v/>
      </c>
      <c r="C1903" s="24"/>
      <c r="D1903" s="37" t="str">
        <f aca="false">IF(C1903="","",IFERROR(INDEX(Members!$B$5:$B$304,MATCH(C1903,Members!$A$5:$A$304,0)),"Unknown flat"))</f>
        <v/>
      </c>
      <c r="E1903" s="34"/>
      <c r="F1903" s="24"/>
      <c r="G1903" s="33"/>
      <c r="H1903" s="24"/>
    </row>
    <row r="1904" customFormat="false" ht="15" hidden="false" customHeight="true" outlineLevel="0" collapsed="false">
      <c r="A1904" s="38"/>
      <c r="B1904" s="36" t="str">
        <f aca="false">IF(A1904="","","R-"&amp;TEXT(ROW()-4,"0000"))</f>
        <v/>
      </c>
      <c r="C1904" s="24"/>
      <c r="D1904" s="37" t="str">
        <f aca="false">IF(C1904="","",IFERROR(INDEX(Members!$B$5:$B$304,MATCH(C1904,Members!$A$5:$A$304,0)),"Unknown flat"))</f>
        <v/>
      </c>
      <c r="E1904" s="34"/>
      <c r="F1904" s="24"/>
      <c r="G1904" s="33"/>
      <c r="H1904" s="24"/>
    </row>
    <row r="1905" customFormat="false" ht="15" hidden="false" customHeight="true" outlineLevel="0" collapsed="false">
      <c r="A1905" s="38"/>
      <c r="B1905" s="36" t="str">
        <f aca="false">IF(A1905="","","R-"&amp;TEXT(ROW()-4,"0000"))</f>
        <v/>
      </c>
      <c r="C1905" s="24"/>
      <c r="D1905" s="37" t="str">
        <f aca="false">IF(C1905="","",IFERROR(INDEX(Members!$B$5:$B$304,MATCH(C1905,Members!$A$5:$A$304,0)),"Unknown flat"))</f>
        <v/>
      </c>
      <c r="E1905" s="34"/>
      <c r="F1905" s="24"/>
      <c r="G1905" s="33"/>
      <c r="H1905" s="24"/>
    </row>
    <row r="1906" customFormat="false" ht="15" hidden="false" customHeight="true" outlineLevel="0" collapsed="false">
      <c r="A1906" s="38"/>
      <c r="B1906" s="36" t="str">
        <f aca="false">IF(A1906="","","R-"&amp;TEXT(ROW()-4,"0000"))</f>
        <v/>
      </c>
      <c r="C1906" s="24"/>
      <c r="D1906" s="37" t="str">
        <f aca="false">IF(C1906="","",IFERROR(INDEX(Members!$B$5:$B$304,MATCH(C1906,Members!$A$5:$A$304,0)),"Unknown flat"))</f>
        <v/>
      </c>
      <c r="E1906" s="34"/>
      <c r="F1906" s="24"/>
      <c r="G1906" s="33"/>
      <c r="H1906" s="24"/>
    </row>
    <row r="1907" customFormat="false" ht="15" hidden="false" customHeight="true" outlineLevel="0" collapsed="false">
      <c r="A1907" s="38"/>
      <c r="B1907" s="36" t="str">
        <f aca="false">IF(A1907="","","R-"&amp;TEXT(ROW()-4,"0000"))</f>
        <v/>
      </c>
      <c r="C1907" s="24"/>
      <c r="D1907" s="37" t="str">
        <f aca="false">IF(C1907="","",IFERROR(INDEX(Members!$B$5:$B$304,MATCH(C1907,Members!$A$5:$A$304,0)),"Unknown flat"))</f>
        <v/>
      </c>
      <c r="E1907" s="34"/>
      <c r="F1907" s="24"/>
      <c r="G1907" s="33"/>
      <c r="H1907" s="24"/>
    </row>
    <row r="1908" customFormat="false" ht="15" hidden="false" customHeight="true" outlineLevel="0" collapsed="false">
      <c r="A1908" s="38"/>
      <c r="B1908" s="36" t="str">
        <f aca="false">IF(A1908="","","R-"&amp;TEXT(ROW()-4,"0000"))</f>
        <v/>
      </c>
      <c r="C1908" s="24"/>
      <c r="D1908" s="37" t="str">
        <f aca="false">IF(C1908="","",IFERROR(INDEX(Members!$B$5:$B$304,MATCH(C1908,Members!$A$5:$A$304,0)),"Unknown flat"))</f>
        <v/>
      </c>
      <c r="E1908" s="34"/>
      <c r="F1908" s="24"/>
      <c r="G1908" s="33"/>
      <c r="H1908" s="24"/>
    </row>
    <row r="1909" customFormat="false" ht="15" hidden="false" customHeight="true" outlineLevel="0" collapsed="false">
      <c r="A1909" s="38"/>
      <c r="B1909" s="36" t="str">
        <f aca="false">IF(A1909="","","R-"&amp;TEXT(ROW()-4,"0000"))</f>
        <v/>
      </c>
      <c r="C1909" s="24"/>
      <c r="D1909" s="37" t="str">
        <f aca="false">IF(C1909="","",IFERROR(INDEX(Members!$B$5:$B$304,MATCH(C1909,Members!$A$5:$A$304,0)),"Unknown flat"))</f>
        <v/>
      </c>
      <c r="E1909" s="34"/>
      <c r="F1909" s="24"/>
      <c r="G1909" s="33"/>
      <c r="H1909" s="24"/>
    </row>
    <row r="1910" customFormat="false" ht="15" hidden="false" customHeight="true" outlineLevel="0" collapsed="false">
      <c r="A1910" s="38"/>
      <c r="B1910" s="36" t="str">
        <f aca="false">IF(A1910="","","R-"&amp;TEXT(ROW()-4,"0000"))</f>
        <v/>
      </c>
      <c r="C1910" s="24"/>
      <c r="D1910" s="37" t="str">
        <f aca="false">IF(C1910="","",IFERROR(INDEX(Members!$B$5:$B$304,MATCH(C1910,Members!$A$5:$A$304,0)),"Unknown flat"))</f>
        <v/>
      </c>
      <c r="E1910" s="34"/>
      <c r="F1910" s="24"/>
      <c r="G1910" s="33"/>
      <c r="H1910" s="24"/>
    </row>
    <row r="1911" customFormat="false" ht="15" hidden="false" customHeight="true" outlineLevel="0" collapsed="false">
      <c r="A1911" s="38"/>
      <c r="B1911" s="36" t="str">
        <f aca="false">IF(A1911="","","R-"&amp;TEXT(ROW()-4,"0000"))</f>
        <v/>
      </c>
      <c r="C1911" s="24"/>
      <c r="D1911" s="37" t="str">
        <f aca="false">IF(C1911="","",IFERROR(INDEX(Members!$B$5:$B$304,MATCH(C1911,Members!$A$5:$A$304,0)),"Unknown flat"))</f>
        <v/>
      </c>
      <c r="E1911" s="34"/>
      <c r="F1911" s="24"/>
      <c r="G1911" s="33"/>
      <c r="H1911" s="24"/>
    </row>
    <row r="1912" customFormat="false" ht="15" hidden="false" customHeight="true" outlineLevel="0" collapsed="false">
      <c r="A1912" s="38"/>
      <c r="B1912" s="36" t="str">
        <f aca="false">IF(A1912="","","R-"&amp;TEXT(ROW()-4,"0000"))</f>
        <v/>
      </c>
      <c r="C1912" s="24"/>
      <c r="D1912" s="37" t="str">
        <f aca="false">IF(C1912="","",IFERROR(INDEX(Members!$B$5:$B$304,MATCH(C1912,Members!$A$5:$A$304,0)),"Unknown flat"))</f>
        <v/>
      </c>
      <c r="E1912" s="34"/>
      <c r="F1912" s="24"/>
      <c r="G1912" s="33"/>
      <c r="H1912" s="24"/>
    </row>
    <row r="1913" customFormat="false" ht="15" hidden="false" customHeight="true" outlineLevel="0" collapsed="false">
      <c r="A1913" s="38"/>
      <c r="B1913" s="36" t="str">
        <f aca="false">IF(A1913="","","R-"&amp;TEXT(ROW()-4,"0000"))</f>
        <v/>
      </c>
      <c r="C1913" s="24"/>
      <c r="D1913" s="37" t="str">
        <f aca="false">IF(C1913="","",IFERROR(INDEX(Members!$B$5:$B$304,MATCH(C1913,Members!$A$5:$A$304,0)),"Unknown flat"))</f>
        <v/>
      </c>
      <c r="E1913" s="34"/>
      <c r="F1913" s="24"/>
      <c r="G1913" s="33"/>
      <c r="H1913" s="24"/>
    </row>
    <row r="1914" customFormat="false" ht="15" hidden="false" customHeight="true" outlineLevel="0" collapsed="false">
      <c r="A1914" s="38"/>
      <c r="B1914" s="36" t="str">
        <f aca="false">IF(A1914="","","R-"&amp;TEXT(ROW()-4,"0000"))</f>
        <v/>
      </c>
      <c r="C1914" s="24"/>
      <c r="D1914" s="37" t="str">
        <f aca="false">IF(C1914="","",IFERROR(INDEX(Members!$B$5:$B$304,MATCH(C1914,Members!$A$5:$A$304,0)),"Unknown flat"))</f>
        <v/>
      </c>
      <c r="E1914" s="34"/>
      <c r="F1914" s="24"/>
      <c r="G1914" s="33"/>
      <c r="H1914" s="24"/>
    </row>
    <row r="1915" customFormat="false" ht="15" hidden="false" customHeight="true" outlineLevel="0" collapsed="false">
      <c r="A1915" s="38"/>
      <c r="B1915" s="36" t="str">
        <f aca="false">IF(A1915="","","R-"&amp;TEXT(ROW()-4,"0000"))</f>
        <v/>
      </c>
      <c r="C1915" s="24"/>
      <c r="D1915" s="37" t="str">
        <f aca="false">IF(C1915="","",IFERROR(INDEX(Members!$B$5:$B$304,MATCH(C1915,Members!$A$5:$A$304,0)),"Unknown flat"))</f>
        <v/>
      </c>
      <c r="E1915" s="34"/>
      <c r="F1915" s="24"/>
      <c r="G1915" s="33"/>
      <c r="H1915" s="24"/>
    </row>
    <row r="1916" customFormat="false" ht="15" hidden="false" customHeight="true" outlineLevel="0" collapsed="false">
      <c r="A1916" s="38"/>
      <c r="B1916" s="36" t="str">
        <f aca="false">IF(A1916="","","R-"&amp;TEXT(ROW()-4,"0000"))</f>
        <v/>
      </c>
      <c r="C1916" s="24"/>
      <c r="D1916" s="37" t="str">
        <f aca="false">IF(C1916="","",IFERROR(INDEX(Members!$B$5:$B$304,MATCH(C1916,Members!$A$5:$A$304,0)),"Unknown flat"))</f>
        <v/>
      </c>
      <c r="E1916" s="34"/>
      <c r="F1916" s="24"/>
      <c r="G1916" s="33"/>
      <c r="H1916" s="24"/>
    </row>
    <row r="1917" customFormat="false" ht="15" hidden="false" customHeight="true" outlineLevel="0" collapsed="false">
      <c r="A1917" s="38"/>
      <c r="B1917" s="36" t="str">
        <f aca="false">IF(A1917="","","R-"&amp;TEXT(ROW()-4,"0000"))</f>
        <v/>
      </c>
      <c r="C1917" s="24"/>
      <c r="D1917" s="37" t="str">
        <f aca="false">IF(C1917="","",IFERROR(INDEX(Members!$B$5:$B$304,MATCH(C1917,Members!$A$5:$A$304,0)),"Unknown flat"))</f>
        <v/>
      </c>
      <c r="E1917" s="34"/>
      <c r="F1917" s="24"/>
      <c r="G1917" s="33"/>
      <c r="H1917" s="24"/>
    </row>
    <row r="1918" customFormat="false" ht="15" hidden="false" customHeight="true" outlineLevel="0" collapsed="false">
      <c r="A1918" s="38"/>
      <c r="B1918" s="36" t="str">
        <f aca="false">IF(A1918="","","R-"&amp;TEXT(ROW()-4,"0000"))</f>
        <v/>
      </c>
      <c r="C1918" s="24"/>
      <c r="D1918" s="37" t="str">
        <f aca="false">IF(C1918="","",IFERROR(INDEX(Members!$B$5:$B$304,MATCH(C1918,Members!$A$5:$A$304,0)),"Unknown flat"))</f>
        <v/>
      </c>
      <c r="E1918" s="34"/>
      <c r="F1918" s="24"/>
      <c r="G1918" s="33"/>
      <c r="H1918" s="24"/>
    </row>
    <row r="1919" customFormat="false" ht="15" hidden="false" customHeight="true" outlineLevel="0" collapsed="false">
      <c r="A1919" s="38"/>
      <c r="B1919" s="36" t="str">
        <f aca="false">IF(A1919="","","R-"&amp;TEXT(ROW()-4,"0000"))</f>
        <v/>
      </c>
      <c r="C1919" s="24"/>
      <c r="D1919" s="37" t="str">
        <f aca="false">IF(C1919="","",IFERROR(INDEX(Members!$B$5:$B$304,MATCH(C1919,Members!$A$5:$A$304,0)),"Unknown flat"))</f>
        <v/>
      </c>
      <c r="E1919" s="34"/>
      <c r="F1919" s="24"/>
      <c r="G1919" s="33"/>
      <c r="H1919" s="24"/>
    </row>
    <row r="1920" customFormat="false" ht="15" hidden="false" customHeight="true" outlineLevel="0" collapsed="false">
      <c r="A1920" s="38"/>
      <c r="B1920" s="36" t="str">
        <f aca="false">IF(A1920="","","R-"&amp;TEXT(ROW()-4,"0000"))</f>
        <v/>
      </c>
      <c r="C1920" s="24"/>
      <c r="D1920" s="37" t="str">
        <f aca="false">IF(C1920="","",IFERROR(INDEX(Members!$B$5:$B$304,MATCH(C1920,Members!$A$5:$A$304,0)),"Unknown flat"))</f>
        <v/>
      </c>
      <c r="E1920" s="34"/>
      <c r="F1920" s="24"/>
      <c r="G1920" s="33"/>
      <c r="H1920" s="24"/>
    </row>
    <row r="1921" customFormat="false" ht="15" hidden="false" customHeight="true" outlineLevel="0" collapsed="false">
      <c r="A1921" s="38"/>
      <c r="B1921" s="36" t="str">
        <f aca="false">IF(A1921="","","R-"&amp;TEXT(ROW()-4,"0000"))</f>
        <v/>
      </c>
      <c r="C1921" s="24"/>
      <c r="D1921" s="37" t="str">
        <f aca="false">IF(C1921="","",IFERROR(INDEX(Members!$B$5:$B$304,MATCH(C1921,Members!$A$5:$A$304,0)),"Unknown flat"))</f>
        <v/>
      </c>
      <c r="E1921" s="34"/>
      <c r="F1921" s="24"/>
      <c r="G1921" s="33"/>
      <c r="H1921" s="24"/>
    </row>
    <row r="1922" customFormat="false" ht="15" hidden="false" customHeight="true" outlineLevel="0" collapsed="false">
      <c r="A1922" s="38"/>
      <c r="B1922" s="36" t="str">
        <f aca="false">IF(A1922="","","R-"&amp;TEXT(ROW()-4,"0000"))</f>
        <v/>
      </c>
      <c r="C1922" s="24"/>
      <c r="D1922" s="37" t="str">
        <f aca="false">IF(C1922="","",IFERROR(INDEX(Members!$B$5:$B$304,MATCH(C1922,Members!$A$5:$A$304,0)),"Unknown flat"))</f>
        <v/>
      </c>
      <c r="E1922" s="34"/>
      <c r="F1922" s="24"/>
      <c r="G1922" s="33"/>
      <c r="H1922" s="24"/>
    </row>
    <row r="1923" customFormat="false" ht="15" hidden="false" customHeight="true" outlineLevel="0" collapsed="false">
      <c r="A1923" s="38"/>
      <c r="B1923" s="36" t="str">
        <f aca="false">IF(A1923="","","R-"&amp;TEXT(ROW()-4,"0000"))</f>
        <v/>
      </c>
      <c r="C1923" s="24"/>
      <c r="D1923" s="37" t="str">
        <f aca="false">IF(C1923="","",IFERROR(INDEX(Members!$B$5:$B$304,MATCH(C1923,Members!$A$5:$A$304,0)),"Unknown flat"))</f>
        <v/>
      </c>
      <c r="E1923" s="34"/>
      <c r="F1923" s="24"/>
      <c r="G1923" s="33"/>
      <c r="H1923" s="24"/>
    </row>
    <row r="1924" customFormat="false" ht="15" hidden="false" customHeight="true" outlineLevel="0" collapsed="false">
      <c r="A1924" s="38"/>
      <c r="B1924" s="36" t="str">
        <f aca="false">IF(A1924="","","R-"&amp;TEXT(ROW()-4,"0000"))</f>
        <v/>
      </c>
      <c r="C1924" s="24"/>
      <c r="D1924" s="37" t="str">
        <f aca="false">IF(C1924="","",IFERROR(INDEX(Members!$B$5:$B$304,MATCH(C1924,Members!$A$5:$A$304,0)),"Unknown flat"))</f>
        <v/>
      </c>
      <c r="E1924" s="34"/>
      <c r="F1924" s="24"/>
      <c r="G1924" s="33"/>
      <c r="H1924" s="24"/>
    </row>
    <row r="1925" customFormat="false" ht="15" hidden="false" customHeight="true" outlineLevel="0" collapsed="false">
      <c r="A1925" s="38"/>
      <c r="B1925" s="36" t="str">
        <f aca="false">IF(A1925="","","R-"&amp;TEXT(ROW()-4,"0000"))</f>
        <v/>
      </c>
      <c r="C1925" s="24"/>
      <c r="D1925" s="37" t="str">
        <f aca="false">IF(C1925="","",IFERROR(INDEX(Members!$B$5:$B$304,MATCH(C1925,Members!$A$5:$A$304,0)),"Unknown flat"))</f>
        <v/>
      </c>
      <c r="E1925" s="34"/>
      <c r="F1925" s="24"/>
      <c r="G1925" s="33"/>
      <c r="H1925" s="24"/>
    </row>
    <row r="1926" customFormat="false" ht="15" hidden="false" customHeight="true" outlineLevel="0" collapsed="false">
      <c r="A1926" s="38"/>
      <c r="B1926" s="36" t="str">
        <f aca="false">IF(A1926="","","R-"&amp;TEXT(ROW()-4,"0000"))</f>
        <v/>
      </c>
      <c r="C1926" s="24"/>
      <c r="D1926" s="37" t="str">
        <f aca="false">IF(C1926="","",IFERROR(INDEX(Members!$B$5:$B$304,MATCH(C1926,Members!$A$5:$A$304,0)),"Unknown flat"))</f>
        <v/>
      </c>
      <c r="E1926" s="34"/>
      <c r="F1926" s="24"/>
      <c r="G1926" s="33"/>
      <c r="H1926" s="24"/>
    </row>
    <row r="1927" customFormat="false" ht="15" hidden="false" customHeight="true" outlineLevel="0" collapsed="false">
      <c r="A1927" s="38"/>
      <c r="B1927" s="36" t="str">
        <f aca="false">IF(A1927="","","R-"&amp;TEXT(ROW()-4,"0000"))</f>
        <v/>
      </c>
      <c r="C1927" s="24"/>
      <c r="D1927" s="37" t="str">
        <f aca="false">IF(C1927="","",IFERROR(INDEX(Members!$B$5:$B$304,MATCH(C1927,Members!$A$5:$A$304,0)),"Unknown flat"))</f>
        <v/>
      </c>
      <c r="E1927" s="34"/>
      <c r="F1927" s="24"/>
      <c r="G1927" s="33"/>
      <c r="H1927" s="24"/>
    </row>
    <row r="1928" customFormat="false" ht="15" hidden="false" customHeight="true" outlineLevel="0" collapsed="false">
      <c r="A1928" s="38"/>
      <c r="B1928" s="36" t="str">
        <f aca="false">IF(A1928="","","R-"&amp;TEXT(ROW()-4,"0000"))</f>
        <v/>
      </c>
      <c r="C1928" s="24"/>
      <c r="D1928" s="37" t="str">
        <f aca="false">IF(C1928="","",IFERROR(INDEX(Members!$B$5:$B$304,MATCH(C1928,Members!$A$5:$A$304,0)),"Unknown flat"))</f>
        <v/>
      </c>
      <c r="E1928" s="34"/>
      <c r="F1928" s="24"/>
      <c r="G1928" s="33"/>
      <c r="H1928" s="24"/>
    </row>
    <row r="1929" customFormat="false" ht="15" hidden="false" customHeight="true" outlineLevel="0" collapsed="false">
      <c r="A1929" s="38"/>
      <c r="B1929" s="36" t="str">
        <f aca="false">IF(A1929="","","R-"&amp;TEXT(ROW()-4,"0000"))</f>
        <v/>
      </c>
      <c r="C1929" s="24"/>
      <c r="D1929" s="37" t="str">
        <f aca="false">IF(C1929="","",IFERROR(INDEX(Members!$B$5:$B$304,MATCH(C1929,Members!$A$5:$A$304,0)),"Unknown flat"))</f>
        <v/>
      </c>
      <c r="E1929" s="34"/>
      <c r="F1929" s="24"/>
      <c r="G1929" s="33"/>
      <c r="H1929" s="24"/>
    </row>
    <row r="1930" customFormat="false" ht="15" hidden="false" customHeight="true" outlineLevel="0" collapsed="false">
      <c r="A1930" s="38"/>
      <c r="B1930" s="36" t="str">
        <f aca="false">IF(A1930="","","R-"&amp;TEXT(ROW()-4,"0000"))</f>
        <v/>
      </c>
      <c r="C1930" s="24"/>
      <c r="D1930" s="37" t="str">
        <f aca="false">IF(C1930="","",IFERROR(INDEX(Members!$B$5:$B$304,MATCH(C1930,Members!$A$5:$A$304,0)),"Unknown flat"))</f>
        <v/>
      </c>
      <c r="E1930" s="34"/>
      <c r="F1930" s="24"/>
      <c r="G1930" s="33"/>
      <c r="H1930" s="24"/>
    </row>
    <row r="1931" customFormat="false" ht="15" hidden="false" customHeight="true" outlineLevel="0" collapsed="false">
      <c r="A1931" s="38"/>
      <c r="B1931" s="36" t="str">
        <f aca="false">IF(A1931="","","R-"&amp;TEXT(ROW()-4,"0000"))</f>
        <v/>
      </c>
      <c r="C1931" s="24"/>
      <c r="D1931" s="37" t="str">
        <f aca="false">IF(C1931="","",IFERROR(INDEX(Members!$B$5:$B$304,MATCH(C1931,Members!$A$5:$A$304,0)),"Unknown flat"))</f>
        <v/>
      </c>
      <c r="E1931" s="34"/>
      <c r="F1931" s="24"/>
      <c r="G1931" s="33"/>
      <c r="H1931" s="24"/>
    </row>
    <row r="1932" customFormat="false" ht="15" hidden="false" customHeight="true" outlineLevel="0" collapsed="false">
      <c r="A1932" s="38"/>
      <c r="B1932" s="36" t="str">
        <f aca="false">IF(A1932="","","R-"&amp;TEXT(ROW()-4,"0000"))</f>
        <v/>
      </c>
      <c r="C1932" s="24"/>
      <c r="D1932" s="37" t="str">
        <f aca="false">IF(C1932="","",IFERROR(INDEX(Members!$B$5:$B$304,MATCH(C1932,Members!$A$5:$A$304,0)),"Unknown flat"))</f>
        <v/>
      </c>
      <c r="E1932" s="34"/>
      <c r="F1932" s="24"/>
      <c r="G1932" s="33"/>
      <c r="H1932" s="24"/>
    </row>
    <row r="1933" customFormat="false" ht="15" hidden="false" customHeight="true" outlineLevel="0" collapsed="false">
      <c r="A1933" s="38"/>
      <c r="B1933" s="36" t="str">
        <f aca="false">IF(A1933="","","R-"&amp;TEXT(ROW()-4,"0000"))</f>
        <v/>
      </c>
      <c r="C1933" s="24"/>
      <c r="D1933" s="37" t="str">
        <f aca="false">IF(C1933="","",IFERROR(INDEX(Members!$B$5:$B$304,MATCH(C1933,Members!$A$5:$A$304,0)),"Unknown flat"))</f>
        <v/>
      </c>
      <c r="E1933" s="34"/>
      <c r="F1933" s="24"/>
      <c r="G1933" s="33"/>
      <c r="H1933" s="24"/>
    </row>
    <row r="1934" customFormat="false" ht="15" hidden="false" customHeight="true" outlineLevel="0" collapsed="false">
      <c r="A1934" s="38"/>
      <c r="B1934" s="36" t="str">
        <f aca="false">IF(A1934="","","R-"&amp;TEXT(ROW()-4,"0000"))</f>
        <v/>
      </c>
      <c r="C1934" s="24"/>
      <c r="D1934" s="37" t="str">
        <f aca="false">IF(C1934="","",IFERROR(INDEX(Members!$B$5:$B$304,MATCH(C1934,Members!$A$5:$A$304,0)),"Unknown flat"))</f>
        <v/>
      </c>
      <c r="E1934" s="34"/>
      <c r="F1934" s="24"/>
      <c r="G1934" s="33"/>
      <c r="H1934" s="24"/>
    </row>
    <row r="1935" customFormat="false" ht="15" hidden="false" customHeight="true" outlineLevel="0" collapsed="false">
      <c r="A1935" s="38"/>
      <c r="B1935" s="36" t="str">
        <f aca="false">IF(A1935="","","R-"&amp;TEXT(ROW()-4,"0000"))</f>
        <v/>
      </c>
      <c r="C1935" s="24"/>
      <c r="D1935" s="37" t="str">
        <f aca="false">IF(C1935="","",IFERROR(INDEX(Members!$B$5:$B$304,MATCH(C1935,Members!$A$5:$A$304,0)),"Unknown flat"))</f>
        <v/>
      </c>
      <c r="E1935" s="34"/>
      <c r="F1935" s="24"/>
      <c r="G1935" s="33"/>
      <c r="H1935" s="24"/>
    </row>
    <row r="1936" customFormat="false" ht="15" hidden="false" customHeight="true" outlineLevel="0" collapsed="false">
      <c r="A1936" s="38"/>
      <c r="B1936" s="36" t="str">
        <f aca="false">IF(A1936="","","R-"&amp;TEXT(ROW()-4,"0000"))</f>
        <v/>
      </c>
      <c r="C1936" s="24"/>
      <c r="D1936" s="37" t="str">
        <f aca="false">IF(C1936="","",IFERROR(INDEX(Members!$B$5:$B$304,MATCH(C1936,Members!$A$5:$A$304,0)),"Unknown flat"))</f>
        <v/>
      </c>
      <c r="E1936" s="34"/>
      <c r="F1936" s="24"/>
      <c r="G1936" s="33"/>
      <c r="H1936" s="24"/>
    </row>
    <row r="1937" customFormat="false" ht="15" hidden="false" customHeight="true" outlineLevel="0" collapsed="false">
      <c r="A1937" s="38"/>
      <c r="B1937" s="36" t="str">
        <f aca="false">IF(A1937="","","R-"&amp;TEXT(ROW()-4,"0000"))</f>
        <v/>
      </c>
      <c r="C1937" s="24"/>
      <c r="D1937" s="37" t="str">
        <f aca="false">IF(C1937="","",IFERROR(INDEX(Members!$B$5:$B$304,MATCH(C1937,Members!$A$5:$A$304,0)),"Unknown flat"))</f>
        <v/>
      </c>
      <c r="E1937" s="34"/>
      <c r="F1937" s="24"/>
      <c r="G1937" s="33"/>
      <c r="H1937" s="24"/>
    </row>
    <row r="1938" customFormat="false" ht="15" hidden="false" customHeight="true" outlineLevel="0" collapsed="false">
      <c r="A1938" s="38"/>
      <c r="B1938" s="36" t="str">
        <f aca="false">IF(A1938="","","R-"&amp;TEXT(ROW()-4,"0000"))</f>
        <v/>
      </c>
      <c r="C1938" s="24"/>
      <c r="D1938" s="37" t="str">
        <f aca="false">IF(C1938="","",IFERROR(INDEX(Members!$B$5:$B$304,MATCH(C1938,Members!$A$5:$A$304,0)),"Unknown flat"))</f>
        <v/>
      </c>
      <c r="E1938" s="34"/>
      <c r="F1938" s="24"/>
      <c r="G1938" s="33"/>
      <c r="H1938" s="24"/>
    </row>
    <row r="1939" customFormat="false" ht="15" hidden="false" customHeight="true" outlineLevel="0" collapsed="false">
      <c r="A1939" s="38"/>
      <c r="B1939" s="36" t="str">
        <f aca="false">IF(A1939="","","R-"&amp;TEXT(ROW()-4,"0000"))</f>
        <v/>
      </c>
      <c r="C1939" s="24"/>
      <c r="D1939" s="37" t="str">
        <f aca="false">IF(C1939="","",IFERROR(INDEX(Members!$B$5:$B$304,MATCH(C1939,Members!$A$5:$A$304,0)),"Unknown flat"))</f>
        <v/>
      </c>
      <c r="E1939" s="34"/>
      <c r="F1939" s="24"/>
      <c r="G1939" s="33"/>
      <c r="H1939" s="24"/>
    </row>
    <row r="1940" customFormat="false" ht="15" hidden="false" customHeight="true" outlineLevel="0" collapsed="false">
      <c r="A1940" s="38"/>
      <c r="B1940" s="36" t="str">
        <f aca="false">IF(A1940="","","R-"&amp;TEXT(ROW()-4,"0000"))</f>
        <v/>
      </c>
      <c r="C1940" s="24"/>
      <c r="D1940" s="37" t="str">
        <f aca="false">IF(C1940="","",IFERROR(INDEX(Members!$B$5:$B$304,MATCH(C1940,Members!$A$5:$A$304,0)),"Unknown flat"))</f>
        <v/>
      </c>
      <c r="E1940" s="34"/>
      <c r="F1940" s="24"/>
      <c r="G1940" s="33"/>
      <c r="H1940" s="24"/>
    </row>
    <row r="1941" customFormat="false" ht="15" hidden="false" customHeight="true" outlineLevel="0" collapsed="false">
      <c r="A1941" s="38"/>
      <c r="B1941" s="36" t="str">
        <f aca="false">IF(A1941="","","R-"&amp;TEXT(ROW()-4,"0000"))</f>
        <v/>
      </c>
      <c r="C1941" s="24"/>
      <c r="D1941" s="37" t="str">
        <f aca="false">IF(C1941="","",IFERROR(INDEX(Members!$B$5:$B$304,MATCH(C1941,Members!$A$5:$A$304,0)),"Unknown flat"))</f>
        <v/>
      </c>
      <c r="E1941" s="34"/>
      <c r="F1941" s="24"/>
      <c r="G1941" s="33"/>
      <c r="H1941" s="24"/>
    </row>
    <row r="1942" customFormat="false" ht="15" hidden="false" customHeight="true" outlineLevel="0" collapsed="false">
      <c r="A1942" s="38"/>
      <c r="B1942" s="36" t="str">
        <f aca="false">IF(A1942="","","R-"&amp;TEXT(ROW()-4,"0000"))</f>
        <v/>
      </c>
      <c r="C1942" s="24"/>
      <c r="D1942" s="37" t="str">
        <f aca="false">IF(C1942="","",IFERROR(INDEX(Members!$B$5:$B$304,MATCH(C1942,Members!$A$5:$A$304,0)),"Unknown flat"))</f>
        <v/>
      </c>
      <c r="E1942" s="34"/>
      <c r="F1942" s="24"/>
      <c r="G1942" s="33"/>
      <c r="H1942" s="24"/>
    </row>
    <row r="1943" customFormat="false" ht="15" hidden="false" customHeight="true" outlineLevel="0" collapsed="false">
      <c r="A1943" s="38"/>
      <c r="B1943" s="36" t="str">
        <f aca="false">IF(A1943="","","R-"&amp;TEXT(ROW()-4,"0000"))</f>
        <v/>
      </c>
      <c r="C1943" s="24"/>
      <c r="D1943" s="37" t="str">
        <f aca="false">IF(C1943="","",IFERROR(INDEX(Members!$B$5:$B$304,MATCH(C1943,Members!$A$5:$A$304,0)),"Unknown flat"))</f>
        <v/>
      </c>
      <c r="E1943" s="34"/>
      <c r="F1943" s="24"/>
      <c r="G1943" s="33"/>
      <c r="H1943" s="24"/>
    </row>
    <row r="1944" customFormat="false" ht="15" hidden="false" customHeight="true" outlineLevel="0" collapsed="false">
      <c r="A1944" s="38"/>
      <c r="B1944" s="36" t="str">
        <f aca="false">IF(A1944="","","R-"&amp;TEXT(ROW()-4,"0000"))</f>
        <v/>
      </c>
      <c r="C1944" s="24"/>
      <c r="D1944" s="37" t="str">
        <f aca="false">IF(C1944="","",IFERROR(INDEX(Members!$B$5:$B$304,MATCH(C1944,Members!$A$5:$A$304,0)),"Unknown flat"))</f>
        <v/>
      </c>
      <c r="E1944" s="34"/>
      <c r="F1944" s="24"/>
      <c r="G1944" s="33"/>
      <c r="H1944" s="24"/>
    </row>
    <row r="1945" customFormat="false" ht="15" hidden="false" customHeight="true" outlineLevel="0" collapsed="false">
      <c r="A1945" s="38"/>
      <c r="B1945" s="36" t="str">
        <f aca="false">IF(A1945="","","R-"&amp;TEXT(ROW()-4,"0000"))</f>
        <v/>
      </c>
      <c r="C1945" s="24"/>
      <c r="D1945" s="37" t="str">
        <f aca="false">IF(C1945="","",IFERROR(INDEX(Members!$B$5:$B$304,MATCH(C1945,Members!$A$5:$A$304,0)),"Unknown flat"))</f>
        <v/>
      </c>
      <c r="E1945" s="34"/>
      <c r="F1945" s="24"/>
      <c r="G1945" s="33"/>
      <c r="H1945" s="24"/>
    </row>
    <row r="1946" customFormat="false" ht="15" hidden="false" customHeight="true" outlineLevel="0" collapsed="false">
      <c r="A1946" s="38"/>
      <c r="B1946" s="36" t="str">
        <f aca="false">IF(A1946="","","R-"&amp;TEXT(ROW()-4,"0000"))</f>
        <v/>
      </c>
      <c r="C1946" s="24"/>
      <c r="D1946" s="37" t="str">
        <f aca="false">IF(C1946="","",IFERROR(INDEX(Members!$B$5:$B$304,MATCH(C1946,Members!$A$5:$A$304,0)),"Unknown flat"))</f>
        <v/>
      </c>
      <c r="E1946" s="34"/>
      <c r="F1946" s="24"/>
      <c r="G1946" s="33"/>
      <c r="H1946" s="24"/>
    </row>
    <row r="1947" customFormat="false" ht="15" hidden="false" customHeight="true" outlineLevel="0" collapsed="false">
      <c r="A1947" s="38"/>
      <c r="B1947" s="36" t="str">
        <f aca="false">IF(A1947="","","R-"&amp;TEXT(ROW()-4,"0000"))</f>
        <v/>
      </c>
      <c r="C1947" s="24"/>
      <c r="D1947" s="37" t="str">
        <f aca="false">IF(C1947="","",IFERROR(INDEX(Members!$B$5:$B$304,MATCH(C1947,Members!$A$5:$A$304,0)),"Unknown flat"))</f>
        <v/>
      </c>
      <c r="E1947" s="34"/>
      <c r="F1947" s="24"/>
      <c r="G1947" s="33"/>
      <c r="H1947" s="24"/>
    </row>
    <row r="1948" customFormat="false" ht="15" hidden="false" customHeight="true" outlineLevel="0" collapsed="false">
      <c r="A1948" s="38"/>
      <c r="B1948" s="36" t="str">
        <f aca="false">IF(A1948="","","R-"&amp;TEXT(ROW()-4,"0000"))</f>
        <v/>
      </c>
      <c r="C1948" s="24"/>
      <c r="D1948" s="37" t="str">
        <f aca="false">IF(C1948="","",IFERROR(INDEX(Members!$B$5:$B$304,MATCH(C1948,Members!$A$5:$A$304,0)),"Unknown flat"))</f>
        <v/>
      </c>
      <c r="E1948" s="34"/>
      <c r="F1948" s="24"/>
      <c r="G1948" s="33"/>
      <c r="H1948" s="24"/>
    </row>
    <row r="1949" customFormat="false" ht="15" hidden="false" customHeight="true" outlineLevel="0" collapsed="false">
      <c r="A1949" s="38"/>
      <c r="B1949" s="36" t="str">
        <f aca="false">IF(A1949="","","R-"&amp;TEXT(ROW()-4,"0000"))</f>
        <v/>
      </c>
      <c r="C1949" s="24"/>
      <c r="D1949" s="37" t="str">
        <f aca="false">IF(C1949="","",IFERROR(INDEX(Members!$B$5:$B$304,MATCH(C1949,Members!$A$5:$A$304,0)),"Unknown flat"))</f>
        <v/>
      </c>
      <c r="E1949" s="34"/>
      <c r="F1949" s="24"/>
      <c r="G1949" s="33"/>
      <c r="H1949" s="24"/>
    </row>
    <row r="1950" customFormat="false" ht="15" hidden="false" customHeight="true" outlineLevel="0" collapsed="false">
      <c r="A1950" s="38"/>
      <c r="B1950" s="36" t="str">
        <f aca="false">IF(A1950="","","R-"&amp;TEXT(ROW()-4,"0000"))</f>
        <v/>
      </c>
      <c r="C1950" s="24"/>
      <c r="D1950" s="37" t="str">
        <f aca="false">IF(C1950="","",IFERROR(INDEX(Members!$B$5:$B$304,MATCH(C1950,Members!$A$5:$A$304,0)),"Unknown flat"))</f>
        <v/>
      </c>
      <c r="E1950" s="34"/>
      <c r="F1950" s="24"/>
      <c r="G1950" s="33"/>
      <c r="H1950" s="24"/>
    </row>
    <row r="1951" customFormat="false" ht="15" hidden="false" customHeight="true" outlineLevel="0" collapsed="false">
      <c r="A1951" s="38"/>
      <c r="B1951" s="36" t="str">
        <f aca="false">IF(A1951="","","R-"&amp;TEXT(ROW()-4,"0000"))</f>
        <v/>
      </c>
      <c r="C1951" s="24"/>
      <c r="D1951" s="37" t="str">
        <f aca="false">IF(C1951="","",IFERROR(INDEX(Members!$B$5:$B$304,MATCH(C1951,Members!$A$5:$A$304,0)),"Unknown flat"))</f>
        <v/>
      </c>
      <c r="E1951" s="34"/>
      <c r="F1951" s="24"/>
      <c r="G1951" s="33"/>
      <c r="H1951" s="24"/>
    </row>
    <row r="1952" customFormat="false" ht="15" hidden="false" customHeight="true" outlineLevel="0" collapsed="false">
      <c r="A1952" s="38"/>
      <c r="B1952" s="36" t="str">
        <f aca="false">IF(A1952="","","R-"&amp;TEXT(ROW()-4,"0000"))</f>
        <v/>
      </c>
      <c r="C1952" s="24"/>
      <c r="D1952" s="37" t="str">
        <f aca="false">IF(C1952="","",IFERROR(INDEX(Members!$B$5:$B$304,MATCH(C1952,Members!$A$5:$A$304,0)),"Unknown flat"))</f>
        <v/>
      </c>
      <c r="E1952" s="34"/>
      <c r="F1952" s="24"/>
      <c r="G1952" s="33"/>
      <c r="H1952" s="24"/>
    </row>
    <row r="1953" customFormat="false" ht="15" hidden="false" customHeight="true" outlineLevel="0" collapsed="false">
      <c r="A1953" s="38"/>
      <c r="B1953" s="36" t="str">
        <f aca="false">IF(A1953="","","R-"&amp;TEXT(ROW()-4,"0000"))</f>
        <v/>
      </c>
      <c r="C1953" s="24"/>
      <c r="D1953" s="37" t="str">
        <f aca="false">IF(C1953="","",IFERROR(INDEX(Members!$B$5:$B$304,MATCH(C1953,Members!$A$5:$A$304,0)),"Unknown flat"))</f>
        <v/>
      </c>
      <c r="E1953" s="34"/>
      <c r="F1953" s="24"/>
      <c r="G1953" s="33"/>
      <c r="H1953" s="24"/>
    </row>
    <row r="1954" customFormat="false" ht="15" hidden="false" customHeight="true" outlineLevel="0" collapsed="false">
      <c r="A1954" s="38"/>
      <c r="B1954" s="36" t="str">
        <f aca="false">IF(A1954="","","R-"&amp;TEXT(ROW()-4,"0000"))</f>
        <v/>
      </c>
      <c r="C1954" s="24"/>
      <c r="D1954" s="37" t="str">
        <f aca="false">IF(C1954="","",IFERROR(INDEX(Members!$B$5:$B$304,MATCH(C1954,Members!$A$5:$A$304,0)),"Unknown flat"))</f>
        <v/>
      </c>
      <c r="E1954" s="34"/>
      <c r="F1954" s="24"/>
      <c r="G1954" s="33"/>
      <c r="H1954" s="24"/>
    </row>
    <row r="1955" customFormat="false" ht="15" hidden="false" customHeight="true" outlineLevel="0" collapsed="false">
      <c r="A1955" s="38"/>
      <c r="B1955" s="36" t="str">
        <f aca="false">IF(A1955="","","R-"&amp;TEXT(ROW()-4,"0000"))</f>
        <v/>
      </c>
      <c r="C1955" s="24"/>
      <c r="D1955" s="37" t="str">
        <f aca="false">IF(C1955="","",IFERROR(INDEX(Members!$B$5:$B$304,MATCH(C1955,Members!$A$5:$A$304,0)),"Unknown flat"))</f>
        <v/>
      </c>
      <c r="E1955" s="34"/>
      <c r="F1955" s="24"/>
      <c r="G1955" s="33"/>
      <c r="H1955" s="24"/>
    </row>
    <row r="1956" customFormat="false" ht="15" hidden="false" customHeight="true" outlineLevel="0" collapsed="false">
      <c r="A1956" s="38"/>
      <c r="B1956" s="36" t="str">
        <f aca="false">IF(A1956="","","R-"&amp;TEXT(ROW()-4,"0000"))</f>
        <v/>
      </c>
      <c r="C1956" s="24"/>
      <c r="D1956" s="37" t="str">
        <f aca="false">IF(C1956="","",IFERROR(INDEX(Members!$B$5:$B$304,MATCH(C1956,Members!$A$5:$A$304,0)),"Unknown flat"))</f>
        <v/>
      </c>
      <c r="E1956" s="34"/>
      <c r="F1956" s="24"/>
      <c r="G1956" s="33"/>
      <c r="H1956" s="24"/>
    </row>
    <row r="1957" customFormat="false" ht="15" hidden="false" customHeight="true" outlineLevel="0" collapsed="false">
      <c r="A1957" s="38"/>
      <c r="B1957" s="36" t="str">
        <f aca="false">IF(A1957="","","R-"&amp;TEXT(ROW()-4,"0000"))</f>
        <v/>
      </c>
      <c r="C1957" s="24"/>
      <c r="D1957" s="37" t="str">
        <f aca="false">IF(C1957="","",IFERROR(INDEX(Members!$B$5:$B$304,MATCH(C1957,Members!$A$5:$A$304,0)),"Unknown flat"))</f>
        <v/>
      </c>
      <c r="E1957" s="34"/>
      <c r="F1957" s="24"/>
      <c r="G1957" s="33"/>
      <c r="H1957" s="24"/>
    </row>
    <row r="1958" customFormat="false" ht="15" hidden="false" customHeight="true" outlineLevel="0" collapsed="false">
      <c r="A1958" s="38"/>
      <c r="B1958" s="36" t="str">
        <f aca="false">IF(A1958="","","R-"&amp;TEXT(ROW()-4,"0000"))</f>
        <v/>
      </c>
      <c r="C1958" s="24"/>
      <c r="D1958" s="37" t="str">
        <f aca="false">IF(C1958="","",IFERROR(INDEX(Members!$B$5:$B$304,MATCH(C1958,Members!$A$5:$A$304,0)),"Unknown flat"))</f>
        <v/>
      </c>
      <c r="E1958" s="34"/>
      <c r="F1958" s="24"/>
      <c r="G1958" s="33"/>
      <c r="H1958" s="24"/>
    </row>
    <row r="1959" customFormat="false" ht="15" hidden="false" customHeight="true" outlineLevel="0" collapsed="false">
      <c r="A1959" s="38"/>
      <c r="B1959" s="36" t="str">
        <f aca="false">IF(A1959="","","R-"&amp;TEXT(ROW()-4,"0000"))</f>
        <v/>
      </c>
      <c r="C1959" s="24"/>
      <c r="D1959" s="37" t="str">
        <f aca="false">IF(C1959="","",IFERROR(INDEX(Members!$B$5:$B$304,MATCH(C1959,Members!$A$5:$A$304,0)),"Unknown flat"))</f>
        <v/>
      </c>
      <c r="E1959" s="34"/>
      <c r="F1959" s="24"/>
      <c r="G1959" s="33"/>
      <c r="H1959" s="24"/>
    </row>
    <row r="1960" customFormat="false" ht="15" hidden="false" customHeight="true" outlineLevel="0" collapsed="false">
      <c r="A1960" s="38"/>
      <c r="B1960" s="36" t="str">
        <f aca="false">IF(A1960="","","R-"&amp;TEXT(ROW()-4,"0000"))</f>
        <v/>
      </c>
      <c r="C1960" s="24"/>
      <c r="D1960" s="37" t="str">
        <f aca="false">IF(C1960="","",IFERROR(INDEX(Members!$B$5:$B$304,MATCH(C1960,Members!$A$5:$A$304,0)),"Unknown flat"))</f>
        <v/>
      </c>
      <c r="E1960" s="34"/>
      <c r="F1960" s="24"/>
      <c r="G1960" s="33"/>
      <c r="H1960" s="24"/>
    </row>
    <row r="1961" customFormat="false" ht="15" hidden="false" customHeight="true" outlineLevel="0" collapsed="false">
      <c r="A1961" s="38"/>
      <c r="B1961" s="36" t="str">
        <f aca="false">IF(A1961="","","R-"&amp;TEXT(ROW()-4,"0000"))</f>
        <v/>
      </c>
      <c r="C1961" s="24"/>
      <c r="D1961" s="37" t="str">
        <f aca="false">IF(C1961="","",IFERROR(INDEX(Members!$B$5:$B$304,MATCH(C1961,Members!$A$5:$A$304,0)),"Unknown flat"))</f>
        <v/>
      </c>
      <c r="E1961" s="34"/>
      <c r="F1961" s="24"/>
      <c r="G1961" s="33"/>
      <c r="H1961" s="24"/>
    </row>
    <row r="1962" customFormat="false" ht="15" hidden="false" customHeight="true" outlineLevel="0" collapsed="false">
      <c r="A1962" s="38"/>
      <c r="B1962" s="36" t="str">
        <f aca="false">IF(A1962="","","R-"&amp;TEXT(ROW()-4,"0000"))</f>
        <v/>
      </c>
      <c r="C1962" s="24"/>
      <c r="D1962" s="37" t="str">
        <f aca="false">IF(C1962="","",IFERROR(INDEX(Members!$B$5:$B$304,MATCH(C1962,Members!$A$5:$A$304,0)),"Unknown flat"))</f>
        <v/>
      </c>
      <c r="E1962" s="34"/>
      <c r="F1962" s="24"/>
      <c r="G1962" s="33"/>
      <c r="H1962" s="24"/>
    </row>
    <row r="1963" customFormat="false" ht="15" hidden="false" customHeight="true" outlineLevel="0" collapsed="false">
      <c r="A1963" s="38"/>
      <c r="B1963" s="36" t="str">
        <f aca="false">IF(A1963="","","R-"&amp;TEXT(ROW()-4,"0000"))</f>
        <v/>
      </c>
      <c r="C1963" s="24"/>
      <c r="D1963" s="37" t="str">
        <f aca="false">IF(C1963="","",IFERROR(INDEX(Members!$B$5:$B$304,MATCH(C1963,Members!$A$5:$A$304,0)),"Unknown flat"))</f>
        <v/>
      </c>
      <c r="E1963" s="34"/>
      <c r="F1963" s="24"/>
      <c r="G1963" s="33"/>
      <c r="H1963" s="24"/>
    </row>
    <row r="1964" customFormat="false" ht="15" hidden="false" customHeight="true" outlineLevel="0" collapsed="false">
      <c r="A1964" s="38"/>
      <c r="B1964" s="36" t="str">
        <f aca="false">IF(A1964="","","R-"&amp;TEXT(ROW()-4,"0000"))</f>
        <v/>
      </c>
      <c r="C1964" s="24"/>
      <c r="D1964" s="37" t="str">
        <f aca="false">IF(C1964="","",IFERROR(INDEX(Members!$B$5:$B$304,MATCH(C1964,Members!$A$5:$A$304,0)),"Unknown flat"))</f>
        <v/>
      </c>
      <c r="E1964" s="34"/>
      <c r="F1964" s="24"/>
      <c r="G1964" s="33"/>
      <c r="H1964" s="24"/>
    </row>
    <row r="1965" customFormat="false" ht="15" hidden="false" customHeight="true" outlineLevel="0" collapsed="false">
      <c r="A1965" s="38"/>
      <c r="B1965" s="36" t="str">
        <f aca="false">IF(A1965="","","R-"&amp;TEXT(ROW()-4,"0000"))</f>
        <v/>
      </c>
      <c r="C1965" s="24"/>
      <c r="D1965" s="37" t="str">
        <f aca="false">IF(C1965="","",IFERROR(INDEX(Members!$B$5:$B$304,MATCH(C1965,Members!$A$5:$A$304,0)),"Unknown flat"))</f>
        <v/>
      </c>
      <c r="E1965" s="34"/>
      <c r="F1965" s="24"/>
      <c r="G1965" s="33"/>
      <c r="H1965" s="24"/>
    </row>
    <row r="1966" customFormat="false" ht="15" hidden="false" customHeight="true" outlineLevel="0" collapsed="false">
      <c r="A1966" s="38"/>
      <c r="B1966" s="36" t="str">
        <f aca="false">IF(A1966="","","R-"&amp;TEXT(ROW()-4,"0000"))</f>
        <v/>
      </c>
      <c r="C1966" s="24"/>
      <c r="D1966" s="37" t="str">
        <f aca="false">IF(C1966="","",IFERROR(INDEX(Members!$B$5:$B$304,MATCH(C1966,Members!$A$5:$A$304,0)),"Unknown flat"))</f>
        <v/>
      </c>
      <c r="E1966" s="34"/>
      <c r="F1966" s="24"/>
      <c r="G1966" s="33"/>
      <c r="H1966" s="24"/>
    </row>
    <row r="1967" customFormat="false" ht="15" hidden="false" customHeight="true" outlineLevel="0" collapsed="false">
      <c r="A1967" s="38"/>
      <c r="B1967" s="36" t="str">
        <f aca="false">IF(A1967="","","R-"&amp;TEXT(ROW()-4,"0000"))</f>
        <v/>
      </c>
      <c r="C1967" s="24"/>
      <c r="D1967" s="37" t="str">
        <f aca="false">IF(C1967="","",IFERROR(INDEX(Members!$B$5:$B$304,MATCH(C1967,Members!$A$5:$A$304,0)),"Unknown flat"))</f>
        <v/>
      </c>
      <c r="E1967" s="34"/>
      <c r="F1967" s="24"/>
      <c r="G1967" s="33"/>
      <c r="H1967" s="24"/>
    </row>
    <row r="1968" customFormat="false" ht="15" hidden="false" customHeight="true" outlineLevel="0" collapsed="false">
      <c r="A1968" s="38"/>
      <c r="B1968" s="36" t="str">
        <f aca="false">IF(A1968="","","R-"&amp;TEXT(ROW()-4,"0000"))</f>
        <v/>
      </c>
      <c r="C1968" s="24"/>
      <c r="D1968" s="37" t="str">
        <f aca="false">IF(C1968="","",IFERROR(INDEX(Members!$B$5:$B$304,MATCH(C1968,Members!$A$5:$A$304,0)),"Unknown flat"))</f>
        <v/>
      </c>
      <c r="E1968" s="34"/>
      <c r="F1968" s="24"/>
      <c r="G1968" s="33"/>
      <c r="H1968" s="24"/>
    </row>
    <row r="1969" customFormat="false" ht="15" hidden="false" customHeight="true" outlineLevel="0" collapsed="false">
      <c r="A1969" s="38"/>
      <c r="B1969" s="36" t="str">
        <f aca="false">IF(A1969="","","R-"&amp;TEXT(ROW()-4,"0000"))</f>
        <v/>
      </c>
      <c r="C1969" s="24"/>
      <c r="D1969" s="37" t="str">
        <f aca="false">IF(C1969="","",IFERROR(INDEX(Members!$B$5:$B$304,MATCH(C1969,Members!$A$5:$A$304,0)),"Unknown flat"))</f>
        <v/>
      </c>
      <c r="E1969" s="34"/>
      <c r="F1969" s="24"/>
      <c r="G1969" s="33"/>
      <c r="H1969" s="24"/>
    </row>
    <row r="1970" customFormat="false" ht="15" hidden="false" customHeight="true" outlineLevel="0" collapsed="false">
      <c r="A1970" s="38"/>
      <c r="B1970" s="36" t="str">
        <f aca="false">IF(A1970="","","R-"&amp;TEXT(ROW()-4,"0000"))</f>
        <v/>
      </c>
      <c r="C1970" s="24"/>
      <c r="D1970" s="37" t="str">
        <f aca="false">IF(C1970="","",IFERROR(INDEX(Members!$B$5:$B$304,MATCH(C1970,Members!$A$5:$A$304,0)),"Unknown flat"))</f>
        <v/>
      </c>
      <c r="E1970" s="34"/>
      <c r="F1970" s="24"/>
      <c r="G1970" s="33"/>
      <c r="H1970" s="24"/>
    </row>
    <row r="1971" customFormat="false" ht="15" hidden="false" customHeight="true" outlineLevel="0" collapsed="false">
      <c r="A1971" s="38"/>
      <c r="B1971" s="36" t="str">
        <f aca="false">IF(A1971="","","R-"&amp;TEXT(ROW()-4,"0000"))</f>
        <v/>
      </c>
      <c r="C1971" s="24"/>
      <c r="D1971" s="37" t="str">
        <f aca="false">IF(C1971="","",IFERROR(INDEX(Members!$B$5:$B$304,MATCH(C1971,Members!$A$5:$A$304,0)),"Unknown flat"))</f>
        <v/>
      </c>
      <c r="E1971" s="34"/>
      <c r="F1971" s="24"/>
      <c r="G1971" s="33"/>
      <c r="H1971" s="24"/>
    </row>
    <row r="1972" customFormat="false" ht="15" hidden="false" customHeight="true" outlineLevel="0" collapsed="false">
      <c r="A1972" s="38"/>
      <c r="B1972" s="36" t="str">
        <f aca="false">IF(A1972="","","R-"&amp;TEXT(ROW()-4,"0000"))</f>
        <v/>
      </c>
      <c r="C1972" s="24"/>
      <c r="D1972" s="37" t="str">
        <f aca="false">IF(C1972="","",IFERROR(INDEX(Members!$B$5:$B$304,MATCH(C1972,Members!$A$5:$A$304,0)),"Unknown flat"))</f>
        <v/>
      </c>
      <c r="E1972" s="34"/>
      <c r="F1972" s="24"/>
      <c r="G1972" s="33"/>
      <c r="H1972" s="24"/>
    </row>
    <row r="1973" customFormat="false" ht="15" hidden="false" customHeight="true" outlineLevel="0" collapsed="false">
      <c r="A1973" s="38"/>
      <c r="B1973" s="36" t="str">
        <f aca="false">IF(A1973="","","R-"&amp;TEXT(ROW()-4,"0000"))</f>
        <v/>
      </c>
      <c r="C1973" s="24"/>
      <c r="D1973" s="37" t="str">
        <f aca="false">IF(C1973="","",IFERROR(INDEX(Members!$B$5:$B$304,MATCH(C1973,Members!$A$5:$A$304,0)),"Unknown flat"))</f>
        <v/>
      </c>
      <c r="E1973" s="34"/>
      <c r="F1973" s="24"/>
      <c r="G1973" s="33"/>
      <c r="H1973" s="24"/>
    </row>
    <row r="1974" customFormat="false" ht="15" hidden="false" customHeight="true" outlineLevel="0" collapsed="false">
      <c r="A1974" s="38"/>
      <c r="B1974" s="36" t="str">
        <f aca="false">IF(A1974="","","R-"&amp;TEXT(ROW()-4,"0000"))</f>
        <v/>
      </c>
      <c r="C1974" s="24"/>
      <c r="D1974" s="37" t="str">
        <f aca="false">IF(C1974="","",IFERROR(INDEX(Members!$B$5:$B$304,MATCH(C1974,Members!$A$5:$A$304,0)),"Unknown flat"))</f>
        <v/>
      </c>
      <c r="E1974" s="34"/>
      <c r="F1974" s="24"/>
      <c r="G1974" s="33"/>
      <c r="H1974" s="24"/>
    </row>
    <row r="1975" customFormat="false" ht="15" hidden="false" customHeight="true" outlineLevel="0" collapsed="false">
      <c r="A1975" s="38"/>
      <c r="B1975" s="36" t="str">
        <f aca="false">IF(A1975="","","R-"&amp;TEXT(ROW()-4,"0000"))</f>
        <v/>
      </c>
      <c r="C1975" s="24"/>
      <c r="D1975" s="37" t="str">
        <f aca="false">IF(C1975="","",IFERROR(INDEX(Members!$B$5:$B$304,MATCH(C1975,Members!$A$5:$A$304,0)),"Unknown flat"))</f>
        <v/>
      </c>
      <c r="E1975" s="34"/>
      <c r="F1975" s="24"/>
      <c r="G1975" s="33"/>
      <c r="H1975" s="24"/>
    </row>
    <row r="1976" customFormat="false" ht="15" hidden="false" customHeight="true" outlineLevel="0" collapsed="false">
      <c r="A1976" s="38"/>
      <c r="B1976" s="36" t="str">
        <f aca="false">IF(A1976="","","R-"&amp;TEXT(ROW()-4,"0000"))</f>
        <v/>
      </c>
      <c r="C1976" s="24"/>
      <c r="D1976" s="37" t="str">
        <f aca="false">IF(C1976="","",IFERROR(INDEX(Members!$B$5:$B$304,MATCH(C1976,Members!$A$5:$A$304,0)),"Unknown flat"))</f>
        <v/>
      </c>
      <c r="E1976" s="34"/>
      <c r="F1976" s="24"/>
      <c r="G1976" s="33"/>
      <c r="H1976" s="24"/>
    </row>
    <row r="1977" customFormat="false" ht="15" hidden="false" customHeight="true" outlineLevel="0" collapsed="false">
      <c r="A1977" s="38"/>
      <c r="B1977" s="36" t="str">
        <f aca="false">IF(A1977="","","R-"&amp;TEXT(ROW()-4,"0000"))</f>
        <v/>
      </c>
      <c r="C1977" s="24"/>
      <c r="D1977" s="37" t="str">
        <f aca="false">IF(C1977="","",IFERROR(INDEX(Members!$B$5:$B$304,MATCH(C1977,Members!$A$5:$A$304,0)),"Unknown flat"))</f>
        <v/>
      </c>
      <c r="E1977" s="34"/>
      <c r="F1977" s="24"/>
      <c r="G1977" s="33"/>
      <c r="H1977" s="24"/>
    </row>
    <row r="1978" customFormat="false" ht="15" hidden="false" customHeight="true" outlineLevel="0" collapsed="false">
      <c r="A1978" s="38"/>
      <c r="B1978" s="36" t="str">
        <f aca="false">IF(A1978="","","R-"&amp;TEXT(ROW()-4,"0000"))</f>
        <v/>
      </c>
      <c r="C1978" s="24"/>
      <c r="D1978" s="37" t="str">
        <f aca="false">IF(C1978="","",IFERROR(INDEX(Members!$B$5:$B$304,MATCH(C1978,Members!$A$5:$A$304,0)),"Unknown flat"))</f>
        <v/>
      </c>
      <c r="E1978" s="34"/>
      <c r="F1978" s="24"/>
      <c r="G1978" s="33"/>
      <c r="H1978" s="24"/>
    </row>
    <row r="1979" customFormat="false" ht="15" hidden="false" customHeight="true" outlineLevel="0" collapsed="false">
      <c r="A1979" s="38"/>
      <c r="B1979" s="36" t="str">
        <f aca="false">IF(A1979="","","R-"&amp;TEXT(ROW()-4,"0000"))</f>
        <v/>
      </c>
      <c r="C1979" s="24"/>
      <c r="D1979" s="37" t="str">
        <f aca="false">IF(C1979="","",IFERROR(INDEX(Members!$B$5:$B$304,MATCH(C1979,Members!$A$5:$A$304,0)),"Unknown flat"))</f>
        <v/>
      </c>
      <c r="E1979" s="34"/>
      <c r="F1979" s="24"/>
      <c r="G1979" s="33"/>
      <c r="H1979" s="24"/>
    </row>
    <row r="1980" customFormat="false" ht="15" hidden="false" customHeight="true" outlineLevel="0" collapsed="false">
      <c r="A1980" s="38"/>
      <c r="B1980" s="36" t="str">
        <f aca="false">IF(A1980="","","R-"&amp;TEXT(ROW()-4,"0000"))</f>
        <v/>
      </c>
      <c r="C1980" s="24"/>
      <c r="D1980" s="37" t="str">
        <f aca="false">IF(C1980="","",IFERROR(INDEX(Members!$B$5:$B$304,MATCH(C1980,Members!$A$5:$A$304,0)),"Unknown flat"))</f>
        <v/>
      </c>
      <c r="E1980" s="34"/>
      <c r="F1980" s="24"/>
      <c r="G1980" s="33"/>
      <c r="H1980" s="24"/>
    </row>
    <row r="1981" customFormat="false" ht="15" hidden="false" customHeight="true" outlineLevel="0" collapsed="false">
      <c r="A1981" s="38"/>
      <c r="B1981" s="36" t="str">
        <f aca="false">IF(A1981="","","R-"&amp;TEXT(ROW()-4,"0000"))</f>
        <v/>
      </c>
      <c r="C1981" s="24"/>
      <c r="D1981" s="37" t="str">
        <f aca="false">IF(C1981="","",IFERROR(INDEX(Members!$B$5:$B$304,MATCH(C1981,Members!$A$5:$A$304,0)),"Unknown flat"))</f>
        <v/>
      </c>
      <c r="E1981" s="34"/>
      <c r="F1981" s="24"/>
      <c r="G1981" s="33"/>
      <c r="H1981" s="24"/>
    </row>
    <row r="1982" customFormat="false" ht="15" hidden="false" customHeight="true" outlineLevel="0" collapsed="false">
      <c r="A1982" s="38"/>
      <c r="B1982" s="36" t="str">
        <f aca="false">IF(A1982="","","R-"&amp;TEXT(ROW()-4,"0000"))</f>
        <v/>
      </c>
      <c r="C1982" s="24"/>
      <c r="D1982" s="37" t="str">
        <f aca="false">IF(C1982="","",IFERROR(INDEX(Members!$B$5:$B$304,MATCH(C1982,Members!$A$5:$A$304,0)),"Unknown flat"))</f>
        <v/>
      </c>
      <c r="E1982" s="34"/>
      <c r="F1982" s="24"/>
      <c r="G1982" s="33"/>
      <c r="H1982" s="24"/>
    </row>
    <row r="1983" customFormat="false" ht="15" hidden="false" customHeight="true" outlineLevel="0" collapsed="false">
      <c r="A1983" s="38"/>
      <c r="B1983" s="36" t="str">
        <f aca="false">IF(A1983="","","R-"&amp;TEXT(ROW()-4,"0000"))</f>
        <v/>
      </c>
      <c r="C1983" s="24"/>
      <c r="D1983" s="37" t="str">
        <f aca="false">IF(C1983="","",IFERROR(INDEX(Members!$B$5:$B$304,MATCH(C1983,Members!$A$5:$A$304,0)),"Unknown flat"))</f>
        <v/>
      </c>
      <c r="E1983" s="34"/>
      <c r="F1983" s="24"/>
      <c r="G1983" s="33"/>
      <c r="H1983" s="24"/>
    </row>
    <row r="1984" customFormat="false" ht="15" hidden="false" customHeight="true" outlineLevel="0" collapsed="false">
      <c r="A1984" s="38"/>
      <c r="B1984" s="36" t="str">
        <f aca="false">IF(A1984="","","R-"&amp;TEXT(ROW()-4,"0000"))</f>
        <v/>
      </c>
      <c r="C1984" s="24"/>
      <c r="D1984" s="37" t="str">
        <f aca="false">IF(C1984="","",IFERROR(INDEX(Members!$B$5:$B$304,MATCH(C1984,Members!$A$5:$A$304,0)),"Unknown flat"))</f>
        <v/>
      </c>
      <c r="E1984" s="34"/>
      <c r="F1984" s="24"/>
      <c r="G1984" s="33"/>
      <c r="H1984" s="24"/>
    </row>
    <row r="1985" customFormat="false" ht="15" hidden="false" customHeight="true" outlineLevel="0" collapsed="false">
      <c r="A1985" s="38"/>
      <c r="B1985" s="36" t="str">
        <f aca="false">IF(A1985="","","R-"&amp;TEXT(ROW()-4,"0000"))</f>
        <v/>
      </c>
      <c r="C1985" s="24"/>
      <c r="D1985" s="37" t="str">
        <f aca="false">IF(C1985="","",IFERROR(INDEX(Members!$B$5:$B$304,MATCH(C1985,Members!$A$5:$A$304,0)),"Unknown flat"))</f>
        <v/>
      </c>
      <c r="E1985" s="34"/>
      <c r="F1985" s="24"/>
      <c r="G1985" s="33"/>
      <c r="H1985" s="24"/>
    </row>
    <row r="1986" customFormat="false" ht="15" hidden="false" customHeight="true" outlineLevel="0" collapsed="false">
      <c r="A1986" s="38"/>
      <c r="B1986" s="36" t="str">
        <f aca="false">IF(A1986="","","R-"&amp;TEXT(ROW()-4,"0000"))</f>
        <v/>
      </c>
      <c r="C1986" s="24"/>
      <c r="D1986" s="37" t="str">
        <f aca="false">IF(C1986="","",IFERROR(INDEX(Members!$B$5:$B$304,MATCH(C1986,Members!$A$5:$A$304,0)),"Unknown flat"))</f>
        <v/>
      </c>
      <c r="E1986" s="34"/>
      <c r="F1986" s="24"/>
      <c r="G1986" s="33"/>
      <c r="H1986" s="24"/>
    </row>
    <row r="1987" customFormat="false" ht="15" hidden="false" customHeight="true" outlineLevel="0" collapsed="false">
      <c r="A1987" s="38"/>
      <c r="B1987" s="36" t="str">
        <f aca="false">IF(A1987="","","R-"&amp;TEXT(ROW()-4,"0000"))</f>
        <v/>
      </c>
      <c r="C1987" s="24"/>
      <c r="D1987" s="37" t="str">
        <f aca="false">IF(C1987="","",IFERROR(INDEX(Members!$B$5:$B$304,MATCH(C1987,Members!$A$5:$A$304,0)),"Unknown flat"))</f>
        <v/>
      </c>
      <c r="E1987" s="34"/>
      <c r="F1987" s="24"/>
      <c r="G1987" s="33"/>
      <c r="H1987" s="24"/>
    </row>
    <row r="1988" customFormat="false" ht="15" hidden="false" customHeight="true" outlineLevel="0" collapsed="false">
      <c r="A1988" s="38"/>
      <c r="B1988" s="36" t="str">
        <f aca="false">IF(A1988="","","R-"&amp;TEXT(ROW()-4,"0000"))</f>
        <v/>
      </c>
      <c r="C1988" s="24"/>
      <c r="D1988" s="37" t="str">
        <f aca="false">IF(C1988="","",IFERROR(INDEX(Members!$B$5:$B$304,MATCH(C1988,Members!$A$5:$A$304,0)),"Unknown flat"))</f>
        <v/>
      </c>
      <c r="E1988" s="34"/>
      <c r="F1988" s="24"/>
      <c r="G1988" s="33"/>
      <c r="H1988" s="24"/>
    </row>
    <row r="1989" customFormat="false" ht="15" hidden="false" customHeight="true" outlineLevel="0" collapsed="false">
      <c r="A1989" s="38"/>
      <c r="B1989" s="36" t="str">
        <f aca="false">IF(A1989="","","R-"&amp;TEXT(ROW()-4,"0000"))</f>
        <v/>
      </c>
      <c r="C1989" s="24"/>
      <c r="D1989" s="37" t="str">
        <f aca="false">IF(C1989="","",IFERROR(INDEX(Members!$B$5:$B$304,MATCH(C1989,Members!$A$5:$A$304,0)),"Unknown flat"))</f>
        <v/>
      </c>
      <c r="E1989" s="34"/>
      <c r="F1989" s="24"/>
      <c r="G1989" s="33"/>
      <c r="H1989" s="24"/>
    </row>
    <row r="1990" customFormat="false" ht="15" hidden="false" customHeight="true" outlineLevel="0" collapsed="false">
      <c r="A1990" s="38"/>
      <c r="B1990" s="36" t="str">
        <f aca="false">IF(A1990="","","R-"&amp;TEXT(ROW()-4,"0000"))</f>
        <v/>
      </c>
      <c r="C1990" s="24"/>
      <c r="D1990" s="37" t="str">
        <f aca="false">IF(C1990="","",IFERROR(INDEX(Members!$B$5:$B$304,MATCH(C1990,Members!$A$5:$A$304,0)),"Unknown flat"))</f>
        <v/>
      </c>
      <c r="E1990" s="34"/>
      <c r="F1990" s="24"/>
      <c r="G1990" s="33"/>
      <c r="H1990" s="24"/>
    </row>
    <row r="1991" customFormat="false" ht="15" hidden="false" customHeight="true" outlineLevel="0" collapsed="false">
      <c r="A1991" s="38"/>
      <c r="B1991" s="36" t="str">
        <f aca="false">IF(A1991="","","R-"&amp;TEXT(ROW()-4,"0000"))</f>
        <v/>
      </c>
      <c r="C1991" s="24"/>
      <c r="D1991" s="37" t="str">
        <f aca="false">IF(C1991="","",IFERROR(INDEX(Members!$B$5:$B$304,MATCH(C1991,Members!$A$5:$A$304,0)),"Unknown flat"))</f>
        <v/>
      </c>
      <c r="E1991" s="34"/>
      <c r="F1991" s="24"/>
      <c r="G1991" s="33"/>
      <c r="H1991" s="24"/>
    </row>
    <row r="1992" customFormat="false" ht="15" hidden="false" customHeight="true" outlineLevel="0" collapsed="false">
      <c r="A1992" s="38"/>
      <c r="B1992" s="36" t="str">
        <f aca="false">IF(A1992="","","R-"&amp;TEXT(ROW()-4,"0000"))</f>
        <v/>
      </c>
      <c r="C1992" s="24"/>
      <c r="D1992" s="37" t="str">
        <f aca="false">IF(C1992="","",IFERROR(INDEX(Members!$B$5:$B$304,MATCH(C1992,Members!$A$5:$A$304,0)),"Unknown flat"))</f>
        <v/>
      </c>
      <c r="E1992" s="34"/>
      <c r="F1992" s="24"/>
      <c r="G1992" s="33"/>
      <c r="H1992" s="24"/>
    </row>
    <row r="1993" customFormat="false" ht="15" hidden="false" customHeight="true" outlineLevel="0" collapsed="false">
      <c r="A1993" s="38"/>
      <c r="B1993" s="36" t="str">
        <f aca="false">IF(A1993="","","R-"&amp;TEXT(ROW()-4,"0000"))</f>
        <v/>
      </c>
      <c r="C1993" s="24"/>
      <c r="D1993" s="37" t="str">
        <f aca="false">IF(C1993="","",IFERROR(INDEX(Members!$B$5:$B$304,MATCH(C1993,Members!$A$5:$A$304,0)),"Unknown flat"))</f>
        <v/>
      </c>
      <c r="E1993" s="34"/>
      <c r="F1993" s="24"/>
      <c r="G1993" s="33"/>
      <c r="H1993" s="24"/>
    </row>
    <row r="1994" customFormat="false" ht="15" hidden="false" customHeight="true" outlineLevel="0" collapsed="false">
      <c r="A1994" s="38"/>
      <c r="B1994" s="36" t="str">
        <f aca="false">IF(A1994="","","R-"&amp;TEXT(ROW()-4,"0000"))</f>
        <v/>
      </c>
      <c r="C1994" s="24"/>
      <c r="D1994" s="37" t="str">
        <f aca="false">IF(C1994="","",IFERROR(INDEX(Members!$B$5:$B$304,MATCH(C1994,Members!$A$5:$A$304,0)),"Unknown flat"))</f>
        <v/>
      </c>
      <c r="E1994" s="34"/>
      <c r="F1994" s="24"/>
      <c r="G1994" s="33"/>
      <c r="H1994" s="24"/>
    </row>
    <row r="1995" customFormat="false" ht="15" hidden="false" customHeight="true" outlineLevel="0" collapsed="false">
      <c r="A1995" s="38"/>
      <c r="B1995" s="36" t="str">
        <f aca="false">IF(A1995="","","R-"&amp;TEXT(ROW()-4,"0000"))</f>
        <v/>
      </c>
      <c r="C1995" s="24"/>
      <c r="D1995" s="37" t="str">
        <f aca="false">IF(C1995="","",IFERROR(INDEX(Members!$B$5:$B$304,MATCH(C1995,Members!$A$5:$A$304,0)),"Unknown flat"))</f>
        <v/>
      </c>
      <c r="E1995" s="34"/>
      <c r="F1995" s="24"/>
      <c r="G1995" s="33"/>
      <c r="H1995" s="24"/>
    </row>
    <row r="1996" customFormat="false" ht="15" hidden="false" customHeight="true" outlineLevel="0" collapsed="false">
      <c r="A1996" s="38"/>
      <c r="B1996" s="36" t="str">
        <f aca="false">IF(A1996="","","R-"&amp;TEXT(ROW()-4,"0000"))</f>
        <v/>
      </c>
      <c r="C1996" s="24"/>
      <c r="D1996" s="37" t="str">
        <f aca="false">IF(C1996="","",IFERROR(INDEX(Members!$B$5:$B$304,MATCH(C1996,Members!$A$5:$A$304,0)),"Unknown flat"))</f>
        <v/>
      </c>
      <c r="E1996" s="34"/>
      <c r="F1996" s="24"/>
      <c r="G1996" s="33"/>
      <c r="H1996" s="24"/>
    </row>
    <row r="1997" customFormat="false" ht="15" hidden="false" customHeight="true" outlineLevel="0" collapsed="false">
      <c r="A1997" s="38"/>
      <c r="B1997" s="36" t="str">
        <f aca="false">IF(A1997="","","R-"&amp;TEXT(ROW()-4,"0000"))</f>
        <v/>
      </c>
      <c r="C1997" s="24"/>
      <c r="D1997" s="37" t="str">
        <f aca="false">IF(C1997="","",IFERROR(INDEX(Members!$B$5:$B$304,MATCH(C1997,Members!$A$5:$A$304,0)),"Unknown flat"))</f>
        <v/>
      </c>
      <c r="E1997" s="34"/>
      <c r="F1997" s="24"/>
      <c r="G1997" s="33"/>
      <c r="H1997" s="24"/>
    </row>
    <row r="1998" customFormat="false" ht="15" hidden="false" customHeight="true" outlineLevel="0" collapsed="false">
      <c r="A1998" s="38"/>
      <c r="B1998" s="36" t="str">
        <f aca="false">IF(A1998="","","R-"&amp;TEXT(ROW()-4,"0000"))</f>
        <v/>
      </c>
      <c r="C1998" s="24"/>
      <c r="D1998" s="37" t="str">
        <f aca="false">IF(C1998="","",IFERROR(INDEX(Members!$B$5:$B$304,MATCH(C1998,Members!$A$5:$A$304,0)),"Unknown flat"))</f>
        <v/>
      </c>
      <c r="E1998" s="34"/>
      <c r="F1998" s="24"/>
      <c r="G1998" s="33"/>
      <c r="H1998" s="24"/>
    </row>
    <row r="1999" customFormat="false" ht="15" hidden="false" customHeight="true" outlineLevel="0" collapsed="false">
      <c r="A1999" s="38"/>
      <c r="B1999" s="36" t="str">
        <f aca="false">IF(A1999="","","R-"&amp;TEXT(ROW()-4,"0000"))</f>
        <v/>
      </c>
      <c r="C1999" s="24"/>
      <c r="D1999" s="37" t="str">
        <f aca="false">IF(C1999="","",IFERROR(INDEX(Members!$B$5:$B$304,MATCH(C1999,Members!$A$5:$A$304,0)),"Unknown flat"))</f>
        <v/>
      </c>
      <c r="E1999" s="34"/>
      <c r="F1999" s="24"/>
      <c r="G1999" s="33"/>
      <c r="H1999" s="24"/>
    </row>
    <row r="2000" customFormat="false" ht="15" hidden="false" customHeight="true" outlineLevel="0" collapsed="false">
      <c r="A2000" s="38"/>
      <c r="B2000" s="36" t="str">
        <f aca="false">IF(A2000="","","R-"&amp;TEXT(ROW()-4,"0000"))</f>
        <v/>
      </c>
      <c r="C2000" s="24"/>
      <c r="D2000" s="37" t="str">
        <f aca="false">IF(C2000="","",IFERROR(INDEX(Members!$B$5:$B$304,MATCH(C2000,Members!$A$5:$A$304,0)),"Unknown flat"))</f>
        <v/>
      </c>
      <c r="E2000" s="34"/>
      <c r="F2000" s="24"/>
      <c r="G2000" s="33"/>
      <c r="H2000" s="24"/>
    </row>
    <row r="2001" customFormat="false" ht="15" hidden="false" customHeight="true" outlineLevel="0" collapsed="false">
      <c r="A2001" s="38"/>
      <c r="B2001" s="36" t="str">
        <f aca="false">IF(A2001="","","R-"&amp;TEXT(ROW()-4,"0000"))</f>
        <v/>
      </c>
      <c r="C2001" s="24"/>
      <c r="D2001" s="37" t="str">
        <f aca="false">IF(C2001="","",IFERROR(INDEX(Members!$B$5:$B$304,MATCH(C2001,Members!$A$5:$A$304,0)),"Unknown flat"))</f>
        <v/>
      </c>
      <c r="E2001" s="34"/>
      <c r="F2001" s="24"/>
      <c r="G2001" s="33"/>
      <c r="H2001" s="24"/>
    </row>
    <row r="2002" customFormat="false" ht="15" hidden="false" customHeight="true" outlineLevel="0" collapsed="false">
      <c r="A2002" s="38"/>
      <c r="B2002" s="36" t="str">
        <f aca="false">IF(A2002="","","R-"&amp;TEXT(ROW()-4,"0000"))</f>
        <v/>
      </c>
      <c r="C2002" s="24"/>
      <c r="D2002" s="37" t="str">
        <f aca="false">IF(C2002="","",IFERROR(INDEX(Members!$B$5:$B$304,MATCH(C2002,Members!$A$5:$A$304,0)),"Unknown flat"))</f>
        <v/>
      </c>
      <c r="E2002" s="34"/>
      <c r="F2002" s="24"/>
      <c r="G2002" s="33"/>
      <c r="H2002" s="24"/>
    </row>
    <row r="2003" customFormat="false" ht="15" hidden="false" customHeight="true" outlineLevel="0" collapsed="false">
      <c r="A2003" s="38"/>
      <c r="B2003" s="36" t="str">
        <f aca="false">IF(A2003="","","R-"&amp;TEXT(ROW()-4,"0000"))</f>
        <v/>
      </c>
      <c r="C2003" s="24"/>
      <c r="D2003" s="37" t="str">
        <f aca="false">IF(C2003="","",IFERROR(INDEX(Members!$B$5:$B$304,MATCH(C2003,Members!$A$5:$A$304,0)),"Unknown flat"))</f>
        <v/>
      </c>
      <c r="E2003" s="34"/>
      <c r="F2003" s="24"/>
      <c r="G2003" s="33"/>
      <c r="H2003" s="24"/>
    </row>
    <row r="2004" customFormat="false" ht="15" hidden="false" customHeight="true" outlineLevel="0" collapsed="false">
      <c r="A2004" s="38"/>
      <c r="B2004" s="36" t="str">
        <f aca="false">IF(A2004="","","R-"&amp;TEXT(ROW()-4,"0000"))</f>
        <v/>
      </c>
      <c r="C2004" s="24"/>
      <c r="D2004" s="37" t="str">
        <f aca="false">IF(C2004="","",IFERROR(INDEX(Members!$B$5:$B$304,MATCH(C2004,Members!$A$5:$A$304,0)),"Unknown flat"))</f>
        <v/>
      </c>
      <c r="E2004" s="34"/>
      <c r="F2004" s="24"/>
      <c r="G2004" s="33"/>
      <c r="H2004" s="24"/>
    </row>
  </sheetData>
  <autoFilter ref="A4:H2004"/>
  <dataValidations count="2">
    <dataValidation allowBlank="true" errorStyle="stop" operator="between" prompt="Flat" promptTitle="Select" showDropDown="false" showErrorMessage="false" showInputMessage="true" sqref="C5:C2004" type="list">
      <formula1>Members!$A$5:$A$304</formula1>
      <formula2>0</formula2>
    </dataValidation>
    <dataValidation allowBlank="true" errorStyle="stop" operator="between" showDropDown="false" showErrorMessage="false" showInputMessage="false" sqref="F5:F2004" type="list">
      <formula1>"UPI,NEFT,Cheque,Cash"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G1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0"/>
    <col collapsed="false" customWidth="true" hidden="false" outlineLevel="0" max="4" min="3" style="1" width="24"/>
    <col collapsed="false" customWidth="true" hidden="false" outlineLevel="0" max="5" min="5" style="1" width="12"/>
    <col collapsed="false" customWidth="true" hidden="false" outlineLevel="0" max="6" min="6" style="1" width="10"/>
    <col collapsed="false" customWidth="true" hidden="false" outlineLevel="0" max="7" min="7" style="1" width="22"/>
  </cols>
  <sheetData>
    <row r="1" customFormat="false" ht="21.75" hidden="false" customHeight="true" outlineLevel="0" collapsed="false">
      <c r="A1" s="13" t="s">
        <v>380</v>
      </c>
      <c r="G1" s="14" t="s">
        <v>54</v>
      </c>
    </row>
    <row r="2" customFormat="false" ht="15" hidden="false" customHeight="true" outlineLevel="0" collapsed="false">
      <c r="A2" s="3" t="s">
        <v>381</v>
      </c>
    </row>
    <row r="4" customFormat="false" ht="33.75" hidden="false" customHeight="true" outlineLevel="0" collapsed="false">
      <c r="A4" s="28" t="s">
        <v>223</v>
      </c>
      <c r="B4" s="29" t="s">
        <v>382</v>
      </c>
      <c r="C4" s="29" t="s">
        <v>383</v>
      </c>
      <c r="D4" s="29" t="s">
        <v>384</v>
      </c>
      <c r="E4" s="29" t="s">
        <v>225</v>
      </c>
      <c r="F4" s="29" t="s">
        <v>226</v>
      </c>
      <c r="G4" s="29" t="s">
        <v>385</v>
      </c>
    </row>
    <row r="5" customFormat="false" ht="15" hidden="false" customHeight="true" outlineLevel="0" collapsed="false">
      <c r="A5" s="35" t="n">
        <v>46117</v>
      </c>
      <c r="B5" s="36" t="str">
        <f aca="false">IF(A5="","","V-"&amp;TEXT(ROW()-4,"0000"))</f>
        <v>V-0001</v>
      </c>
      <c r="C5" s="18" t="s">
        <v>64</v>
      </c>
      <c r="D5" s="18" t="s">
        <v>386</v>
      </c>
      <c r="E5" s="22" t="n">
        <v>18000</v>
      </c>
      <c r="F5" s="18" t="s">
        <v>231</v>
      </c>
      <c r="G5" s="24"/>
    </row>
    <row r="6" customFormat="false" ht="15" hidden="false" customHeight="true" outlineLevel="0" collapsed="false">
      <c r="A6" s="35" t="n">
        <v>46117</v>
      </c>
      <c r="B6" s="36" t="str">
        <f aca="false">IF(A6="","","V-"&amp;TEXT(ROW()-4,"0000"))</f>
        <v>V-0002</v>
      </c>
      <c r="C6" s="18" t="s">
        <v>60</v>
      </c>
      <c r="D6" s="18" t="s">
        <v>387</v>
      </c>
      <c r="E6" s="22" t="n">
        <v>36000</v>
      </c>
      <c r="F6" s="18" t="s">
        <v>231</v>
      </c>
      <c r="G6" s="24"/>
    </row>
    <row r="7" customFormat="false" ht="15" hidden="false" customHeight="true" outlineLevel="0" collapsed="false">
      <c r="A7" s="35" t="n">
        <v>46124</v>
      </c>
      <c r="B7" s="36" t="str">
        <f aca="false">IF(A7="","","V-"&amp;TEXT(ROW()-4,"0000"))</f>
        <v>V-0003</v>
      </c>
      <c r="C7" s="18" t="s">
        <v>68</v>
      </c>
      <c r="D7" s="18" t="s">
        <v>388</v>
      </c>
      <c r="E7" s="22" t="n">
        <v>10450</v>
      </c>
      <c r="F7" s="18" t="s">
        <v>229</v>
      </c>
      <c r="G7" s="24"/>
    </row>
    <row r="8" customFormat="false" ht="15" hidden="false" customHeight="true" outlineLevel="0" collapsed="false">
      <c r="A8" s="35" t="n">
        <v>46127</v>
      </c>
      <c r="B8" s="36" t="str">
        <f aca="false">IF(A8="","","V-"&amp;TEXT(ROW()-4,"0000"))</f>
        <v>V-0004</v>
      </c>
      <c r="C8" s="18" t="s">
        <v>76</v>
      </c>
      <c r="D8" s="18" t="s">
        <v>389</v>
      </c>
      <c r="E8" s="22" t="n">
        <v>4000</v>
      </c>
      <c r="F8" s="18" t="s">
        <v>229</v>
      </c>
      <c r="G8" s="24"/>
    </row>
    <row r="9" customFormat="false" ht="15" hidden="false" customHeight="true" outlineLevel="0" collapsed="false">
      <c r="A9" s="35" t="n">
        <v>46130</v>
      </c>
      <c r="B9" s="36" t="str">
        <f aca="false">IF(A9="","","V-"&amp;TEXT(ROW()-4,"0000"))</f>
        <v>V-0005</v>
      </c>
      <c r="C9" s="18" t="s">
        <v>74</v>
      </c>
      <c r="D9" s="18" t="s">
        <v>390</v>
      </c>
      <c r="E9" s="22" t="n">
        <v>15600</v>
      </c>
      <c r="F9" s="18" t="s">
        <v>238</v>
      </c>
      <c r="G9" s="24"/>
    </row>
    <row r="10" customFormat="false" ht="15" hidden="false" customHeight="true" outlineLevel="0" collapsed="false">
      <c r="A10" s="35" t="n">
        <v>46132</v>
      </c>
      <c r="B10" s="36" t="str">
        <f aca="false">IF(A10="","","V-"&amp;TEXT(ROW()-4,"0000"))</f>
        <v>V-0006</v>
      </c>
      <c r="C10" s="18" t="s">
        <v>85</v>
      </c>
      <c r="D10" s="18" t="s">
        <v>391</v>
      </c>
      <c r="E10" s="22" t="n">
        <v>900</v>
      </c>
      <c r="F10" s="18" t="s">
        <v>242</v>
      </c>
      <c r="G10" s="24"/>
    </row>
    <row r="11" customFormat="false" ht="15" hidden="false" customHeight="true" outlineLevel="0" collapsed="false">
      <c r="A11" s="35" t="n">
        <v>46134</v>
      </c>
      <c r="B11" s="36" t="str">
        <f aca="false">IF(A11="","","V-"&amp;TEXT(ROW()-4,"0000"))</f>
        <v>V-0007</v>
      </c>
      <c r="C11" s="18" t="s">
        <v>71</v>
      </c>
      <c r="D11" s="18" t="s">
        <v>392</v>
      </c>
      <c r="E11" s="22" t="n">
        <v>7500</v>
      </c>
      <c r="F11" s="18" t="s">
        <v>229</v>
      </c>
      <c r="G11" s="24"/>
    </row>
    <row r="12" customFormat="false" ht="15" hidden="false" customHeight="true" outlineLevel="0" collapsed="false">
      <c r="A12" s="35" t="n">
        <v>46138</v>
      </c>
      <c r="B12" s="36" t="str">
        <f aca="false">IF(A12="","","V-"&amp;TEXT(ROW()-4,"0000"))</f>
        <v>V-0008</v>
      </c>
      <c r="C12" s="18" t="s">
        <v>91</v>
      </c>
      <c r="D12" s="18" t="s">
        <v>393</v>
      </c>
      <c r="E12" s="22" t="n">
        <v>7200</v>
      </c>
      <c r="F12" s="18" t="s">
        <v>231</v>
      </c>
      <c r="G12" s="24"/>
    </row>
    <row r="13" customFormat="false" ht="15" hidden="false" customHeight="true" outlineLevel="0" collapsed="false">
      <c r="A13" s="35" t="n">
        <v>46140</v>
      </c>
      <c r="B13" s="36" t="str">
        <f aca="false">IF(A13="","","V-"&amp;TEXT(ROW()-4,"0000"))</f>
        <v>V-0009</v>
      </c>
      <c r="C13" s="18" t="s">
        <v>87</v>
      </c>
      <c r="D13" s="18" t="s">
        <v>394</v>
      </c>
      <c r="E13" s="22" t="n">
        <v>118</v>
      </c>
      <c r="F13" s="18" t="s">
        <v>231</v>
      </c>
      <c r="G13" s="24"/>
    </row>
    <row r="14" customFormat="false" ht="15" hidden="false" customHeight="true" outlineLevel="0" collapsed="false">
      <c r="A14" s="35" t="n">
        <v>46147</v>
      </c>
      <c r="B14" s="36" t="str">
        <f aca="false">IF(A14="","","V-"&amp;TEXT(ROW()-4,"0000"))</f>
        <v>V-0010</v>
      </c>
      <c r="C14" s="18" t="s">
        <v>64</v>
      </c>
      <c r="D14" s="18" t="s">
        <v>386</v>
      </c>
      <c r="E14" s="22" t="n">
        <v>18000</v>
      </c>
      <c r="F14" s="18" t="s">
        <v>231</v>
      </c>
      <c r="G14" s="24"/>
    </row>
    <row r="15" customFormat="false" ht="15" hidden="false" customHeight="true" outlineLevel="0" collapsed="false">
      <c r="A15" s="35" t="n">
        <v>46147</v>
      </c>
      <c r="B15" s="36" t="str">
        <f aca="false">IF(A15="","","V-"&amp;TEXT(ROW()-4,"0000"))</f>
        <v>V-0011</v>
      </c>
      <c r="C15" s="18" t="s">
        <v>60</v>
      </c>
      <c r="D15" s="18" t="s">
        <v>387</v>
      </c>
      <c r="E15" s="22" t="n">
        <v>36000</v>
      </c>
      <c r="F15" s="18" t="s">
        <v>231</v>
      </c>
      <c r="G15" s="24"/>
    </row>
    <row r="16" customFormat="false" ht="15" hidden="false" customHeight="true" outlineLevel="0" collapsed="false">
      <c r="A16" s="35" t="n">
        <v>46154</v>
      </c>
      <c r="B16" s="36" t="str">
        <f aca="false">IF(A16="","","V-"&amp;TEXT(ROW()-4,"0000"))</f>
        <v>V-0012</v>
      </c>
      <c r="C16" s="18" t="s">
        <v>68</v>
      </c>
      <c r="D16" s="18" t="s">
        <v>388</v>
      </c>
      <c r="E16" s="22" t="n">
        <v>10450</v>
      </c>
      <c r="F16" s="18" t="s">
        <v>229</v>
      </c>
      <c r="G16" s="24"/>
    </row>
    <row r="17" customFormat="false" ht="15" hidden="false" customHeight="true" outlineLevel="0" collapsed="false">
      <c r="A17" s="35" t="n">
        <v>46157</v>
      </c>
      <c r="B17" s="36" t="str">
        <f aca="false">IF(A17="","","V-"&amp;TEXT(ROW()-4,"0000"))</f>
        <v>V-0013</v>
      </c>
      <c r="C17" s="18" t="s">
        <v>76</v>
      </c>
      <c r="D17" s="18" t="s">
        <v>389</v>
      </c>
      <c r="E17" s="22" t="n">
        <v>4000</v>
      </c>
      <c r="F17" s="18" t="s">
        <v>229</v>
      </c>
      <c r="G17" s="24"/>
    </row>
    <row r="18" customFormat="false" ht="15" hidden="false" customHeight="true" outlineLevel="0" collapsed="false">
      <c r="A18" s="35" t="n">
        <v>46162</v>
      </c>
      <c r="B18" s="36" t="str">
        <f aca="false">IF(A18="","","V-"&amp;TEXT(ROW()-4,"0000"))</f>
        <v>V-0014</v>
      </c>
      <c r="C18" s="18" t="s">
        <v>85</v>
      </c>
      <c r="D18" s="18" t="s">
        <v>391</v>
      </c>
      <c r="E18" s="22" t="n">
        <v>650</v>
      </c>
      <c r="F18" s="18" t="s">
        <v>242</v>
      </c>
      <c r="G18" s="24"/>
    </row>
    <row r="19" customFormat="false" ht="15" hidden="false" customHeight="true" outlineLevel="0" collapsed="false">
      <c r="A19" s="35" t="n">
        <v>46163</v>
      </c>
      <c r="B19" s="36" t="str">
        <f aca="false">IF(A19="","","V-"&amp;TEXT(ROW()-4,"0000"))</f>
        <v>V-0015</v>
      </c>
      <c r="C19" s="18" t="s">
        <v>81</v>
      </c>
      <c r="D19" s="18" t="s">
        <v>395</v>
      </c>
      <c r="E19" s="22" t="n">
        <v>18600</v>
      </c>
      <c r="F19" s="18" t="s">
        <v>229</v>
      </c>
      <c r="G19" s="24"/>
    </row>
    <row r="20" customFormat="false" ht="15" hidden="false" customHeight="true" outlineLevel="0" collapsed="false">
      <c r="A20" s="35" t="n">
        <v>46164</v>
      </c>
      <c r="B20" s="36" t="str">
        <f aca="false">IF(A20="","","V-"&amp;TEXT(ROW()-4,"0000"))</f>
        <v>V-0016</v>
      </c>
      <c r="C20" s="18" t="s">
        <v>71</v>
      </c>
      <c r="D20" s="18" t="s">
        <v>392</v>
      </c>
      <c r="E20" s="22" t="n">
        <v>9000</v>
      </c>
      <c r="F20" s="18" t="s">
        <v>229</v>
      </c>
      <c r="G20" s="24"/>
    </row>
    <row r="21" customFormat="false" ht="15" hidden="false" customHeight="true" outlineLevel="0" collapsed="false">
      <c r="A21" s="35" t="n">
        <v>46168</v>
      </c>
      <c r="B21" s="36" t="str">
        <f aca="false">IF(A21="","","V-"&amp;TEXT(ROW()-4,"0000"))</f>
        <v>V-0017</v>
      </c>
      <c r="C21" s="18" t="s">
        <v>91</v>
      </c>
      <c r="D21" s="18" t="s">
        <v>393</v>
      </c>
      <c r="E21" s="22" t="n">
        <v>7200</v>
      </c>
      <c r="F21" s="18" t="s">
        <v>231</v>
      </c>
      <c r="G21" s="24"/>
    </row>
    <row r="22" customFormat="false" ht="15" hidden="false" customHeight="true" outlineLevel="0" collapsed="false">
      <c r="A22" s="35" t="n">
        <v>46170</v>
      </c>
      <c r="B22" s="36" t="str">
        <f aca="false">IF(A22="","","V-"&amp;TEXT(ROW()-4,"0000"))</f>
        <v>V-0018</v>
      </c>
      <c r="C22" s="18" t="s">
        <v>87</v>
      </c>
      <c r="D22" s="18" t="s">
        <v>394</v>
      </c>
      <c r="E22" s="22" t="n">
        <v>118</v>
      </c>
      <c r="F22" s="18" t="s">
        <v>231</v>
      </c>
      <c r="G22" s="24"/>
    </row>
    <row r="23" customFormat="false" ht="15" hidden="false" customHeight="true" outlineLevel="0" collapsed="false">
      <c r="A23" s="35" t="n">
        <v>46178</v>
      </c>
      <c r="B23" s="36" t="str">
        <f aca="false">IF(A23="","","V-"&amp;TEXT(ROW()-4,"0000"))</f>
        <v>V-0019</v>
      </c>
      <c r="C23" s="18" t="s">
        <v>64</v>
      </c>
      <c r="D23" s="18" t="s">
        <v>386</v>
      </c>
      <c r="E23" s="22" t="n">
        <v>18000</v>
      </c>
      <c r="F23" s="18" t="s">
        <v>231</v>
      </c>
      <c r="G23" s="24"/>
    </row>
    <row r="24" customFormat="false" ht="15" hidden="false" customHeight="true" outlineLevel="0" collapsed="false">
      <c r="A24" s="35" t="n">
        <v>46178</v>
      </c>
      <c r="B24" s="36" t="str">
        <f aca="false">IF(A24="","","V-"&amp;TEXT(ROW()-4,"0000"))</f>
        <v>V-0020</v>
      </c>
      <c r="C24" s="18" t="s">
        <v>60</v>
      </c>
      <c r="D24" s="18" t="s">
        <v>387</v>
      </c>
      <c r="E24" s="22" t="n">
        <v>36000</v>
      </c>
      <c r="F24" s="18" t="s">
        <v>231</v>
      </c>
      <c r="G24" s="24"/>
    </row>
    <row r="25" customFormat="false" ht="15" hidden="false" customHeight="true" outlineLevel="0" collapsed="false">
      <c r="A25" s="35" t="n">
        <v>46185</v>
      </c>
      <c r="B25" s="36" t="str">
        <f aca="false">IF(A25="","","V-"&amp;TEXT(ROW()-4,"0000"))</f>
        <v>V-0021</v>
      </c>
      <c r="C25" s="18" t="s">
        <v>68</v>
      </c>
      <c r="D25" s="18" t="s">
        <v>388</v>
      </c>
      <c r="E25" s="22" t="n">
        <v>9800</v>
      </c>
      <c r="F25" s="18" t="s">
        <v>229</v>
      </c>
      <c r="G25" s="24"/>
    </row>
    <row r="26" customFormat="false" ht="15" hidden="false" customHeight="true" outlineLevel="0" collapsed="false">
      <c r="A26" s="35" t="n">
        <v>46188</v>
      </c>
      <c r="B26" s="36" t="str">
        <f aca="false">IF(A26="","","V-"&amp;TEXT(ROW()-4,"0000"))</f>
        <v>V-0022</v>
      </c>
      <c r="C26" s="18" t="s">
        <v>76</v>
      </c>
      <c r="D26" s="18" t="s">
        <v>389</v>
      </c>
      <c r="E26" s="22" t="n">
        <v>4000</v>
      </c>
      <c r="F26" s="18" t="s">
        <v>229</v>
      </c>
      <c r="G26" s="24"/>
    </row>
    <row r="27" customFormat="false" ht="15" hidden="false" customHeight="true" outlineLevel="0" collapsed="false">
      <c r="A27" s="35" t="n">
        <v>46193</v>
      </c>
      <c r="B27" s="36" t="str">
        <f aca="false">IF(A27="","","V-"&amp;TEXT(ROW()-4,"0000"))</f>
        <v>V-0023</v>
      </c>
      <c r="C27" s="18" t="s">
        <v>85</v>
      </c>
      <c r="D27" s="18" t="s">
        <v>391</v>
      </c>
      <c r="E27" s="22" t="n">
        <v>900</v>
      </c>
      <c r="F27" s="18" t="s">
        <v>242</v>
      </c>
      <c r="G27" s="24"/>
    </row>
    <row r="28" customFormat="false" ht="15" hidden="false" customHeight="true" outlineLevel="0" collapsed="false">
      <c r="A28" s="35" t="n">
        <v>46195</v>
      </c>
      <c r="B28" s="36" t="str">
        <f aca="false">IF(A28="","","V-"&amp;TEXT(ROW()-4,"0000"))</f>
        <v>V-0024</v>
      </c>
      <c r="C28" s="18" t="s">
        <v>71</v>
      </c>
      <c r="D28" s="18" t="s">
        <v>392</v>
      </c>
      <c r="E28" s="22" t="n">
        <v>4500</v>
      </c>
      <c r="F28" s="18" t="s">
        <v>229</v>
      </c>
      <c r="G28" s="24"/>
    </row>
    <row r="29" customFormat="false" ht="15" hidden="false" customHeight="true" outlineLevel="0" collapsed="false">
      <c r="A29" s="35" t="n">
        <v>46198</v>
      </c>
      <c r="B29" s="36" t="str">
        <f aca="false">IF(A29="","","V-"&amp;TEXT(ROW()-4,"0000"))</f>
        <v>V-0025</v>
      </c>
      <c r="C29" s="18" t="s">
        <v>83</v>
      </c>
      <c r="D29" s="18" t="s">
        <v>396</v>
      </c>
      <c r="E29" s="22" t="n">
        <v>4200</v>
      </c>
      <c r="F29" s="18" t="s">
        <v>229</v>
      </c>
      <c r="G29" s="24"/>
    </row>
    <row r="30" customFormat="false" ht="15" hidden="false" customHeight="true" outlineLevel="0" collapsed="false">
      <c r="A30" s="35" t="n">
        <v>46199</v>
      </c>
      <c r="B30" s="36" t="str">
        <f aca="false">IF(A30="","","V-"&amp;TEXT(ROW()-4,"0000"))</f>
        <v>V-0026</v>
      </c>
      <c r="C30" s="18" t="s">
        <v>91</v>
      </c>
      <c r="D30" s="18" t="s">
        <v>393</v>
      </c>
      <c r="E30" s="22" t="n">
        <v>7200</v>
      </c>
      <c r="F30" s="18" t="s">
        <v>231</v>
      </c>
      <c r="G30" s="24"/>
    </row>
    <row r="31" customFormat="false" ht="15" hidden="false" customHeight="true" outlineLevel="0" collapsed="false">
      <c r="A31" s="35" t="n">
        <v>46201</v>
      </c>
      <c r="B31" s="36" t="str">
        <f aca="false">IF(A31="","","V-"&amp;TEXT(ROW()-4,"0000"))</f>
        <v>V-0027</v>
      </c>
      <c r="C31" s="18" t="s">
        <v>87</v>
      </c>
      <c r="D31" s="18" t="s">
        <v>394</v>
      </c>
      <c r="E31" s="22" t="n">
        <v>118</v>
      </c>
      <c r="F31" s="18" t="s">
        <v>231</v>
      </c>
      <c r="G31" s="24"/>
    </row>
    <row r="32" customFormat="false" ht="15" hidden="false" customHeight="true" outlineLevel="0" collapsed="false">
      <c r="A32" s="35" t="n">
        <v>46208</v>
      </c>
      <c r="B32" s="36" t="str">
        <f aca="false">IF(A32="","","V-"&amp;TEXT(ROW()-4,"0000"))</f>
        <v>V-0028</v>
      </c>
      <c r="C32" s="18" t="s">
        <v>64</v>
      </c>
      <c r="D32" s="18" t="s">
        <v>386</v>
      </c>
      <c r="E32" s="22" t="n">
        <v>18000</v>
      </c>
      <c r="F32" s="18" t="s">
        <v>231</v>
      </c>
      <c r="G32" s="24"/>
    </row>
    <row r="33" customFormat="false" ht="15" hidden="false" customHeight="true" outlineLevel="0" collapsed="false">
      <c r="A33" s="35" t="n">
        <v>46208</v>
      </c>
      <c r="B33" s="36" t="str">
        <f aca="false">IF(A33="","","V-"&amp;TEXT(ROW()-4,"0000"))</f>
        <v>V-0029</v>
      </c>
      <c r="C33" s="18" t="s">
        <v>60</v>
      </c>
      <c r="D33" s="18" t="s">
        <v>387</v>
      </c>
      <c r="E33" s="22" t="n">
        <v>36000</v>
      </c>
      <c r="F33" s="18" t="s">
        <v>231</v>
      </c>
      <c r="G33" s="24"/>
    </row>
    <row r="34" customFormat="false" ht="15" hidden="false" customHeight="true" outlineLevel="0" collapsed="false">
      <c r="A34" s="35" t="n">
        <v>46215</v>
      </c>
      <c r="B34" s="36" t="str">
        <f aca="false">IF(A34="","","V-"&amp;TEXT(ROW()-4,"0000"))</f>
        <v>V-0030</v>
      </c>
      <c r="C34" s="18" t="s">
        <v>68</v>
      </c>
      <c r="D34" s="18" t="s">
        <v>388</v>
      </c>
      <c r="E34" s="22" t="n">
        <v>10450</v>
      </c>
      <c r="F34" s="18" t="s">
        <v>229</v>
      </c>
      <c r="G34" s="24"/>
    </row>
    <row r="35" customFormat="false" ht="15" hidden="false" customHeight="true" outlineLevel="0" collapsed="false">
      <c r="A35" s="35" t="n">
        <v>46218</v>
      </c>
      <c r="B35" s="36" t="str">
        <f aca="false">IF(A35="","","V-"&amp;TEXT(ROW()-4,"0000"))</f>
        <v>V-0031</v>
      </c>
      <c r="C35" s="18" t="s">
        <v>76</v>
      </c>
      <c r="D35" s="18" t="s">
        <v>389</v>
      </c>
      <c r="E35" s="22" t="n">
        <v>4000</v>
      </c>
      <c r="F35" s="18" t="s">
        <v>229</v>
      </c>
      <c r="G35" s="24"/>
    </row>
    <row r="36" customFormat="false" ht="15" hidden="false" customHeight="true" outlineLevel="0" collapsed="false">
      <c r="A36" s="35" t="n">
        <v>46221</v>
      </c>
      <c r="B36" s="36" t="str">
        <f aca="false">IF(A36="","","V-"&amp;TEXT(ROW()-4,"0000"))</f>
        <v>V-0032</v>
      </c>
      <c r="C36" s="18" t="s">
        <v>74</v>
      </c>
      <c r="D36" s="18" t="s">
        <v>390</v>
      </c>
      <c r="E36" s="22" t="n">
        <v>15600</v>
      </c>
      <c r="F36" s="18" t="s">
        <v>238</v>
      </c>
      <c r="G36" s="24"/>
    </row>
    <row r="37" customFormat="false" ht="15" hidden="false" customHeight="true" outlineLevel="0" collapsed="false">
      <c r="A37" s="35" t="n">
        <v>46223</v>
      </c>
      <c r="B37" s="36" t="str">
        <f aca="false">IF(A37="","","V-"&amp;TEXT(ROW()-4,"0000"))</f>
        <v>V-0033</v>
      </c>
      <c r="C37" s="18" t="s">
        <v>85</v>
      </c>
      <c r="D37" s="18" t="s">
        <v>391</v>
      </c>
      <c r="E37" s="22" t="n">
        <v>900</v>
      </c>
      <c r="F37" s="18" t="s">
        <v>242</v>
      </c>
      <c r="G37" s="24"/>
    </row>
    <row r="38" customFormat="false" ht="15" hidden="false" customHeight="true" outlineLevel="0" collapsed="false">
      <c r="A38" s="35" t="n">
        <v>46229</v>
      </c>
      <c r="B38" s="36" t="str">
        <f aca="false">IF(A38="","","V-"&amp;TEXT(ROW()-4,"0000"))</f>
        <v>V-0034</v>
      </c>
      <c r="C38" s="18" t="s">
        <v>91</v>
      </c>
      <c r="D38" s="18" t="s">
        <v>393</v>
      </c>
      <c r="E38" s="22" t="n">
        <v>7200</v>
      </c>
      <c r="F38" s="18" t="s">
        <v>231</v>
      </c>
      <c r="G38" s="24"/>
    </row>
    <row r="39" customFormat="false" ht="15" hidden="false" customHeight="true" outlineLevel="0" collapsed="false">
      <c r="A39" s="35" t="n">
        <v>46231</v>
      </c>
      <c r="B39" s="36" t="str">
        <f aca="false">IF(A39="","","V-"&amp;TEXT(ROW()-4,"0000"))</f>
        <v>V-0035</v>
      </c>
      <c r="C39" s="18" t="s">
        <v>87</v>
      </c>
      <c r="D39" s="18" t="s">
        <v>394</v>
      </c>
      <c r="E39" s="22" t="n">
        <v>118</v>
      </c>
      <c r="F39" s="18" t="s">
        <v>231</v>
      </c>
      <c r="G39" s="24"/>
    </row>
    <row r="40" customFormat="false" ht="15" hidden="false" customHeight="true" outlineLevel="0" collapsed="false">
      <c r="A40" s="35" t="n">
        <v>46239</v>
      </c>
      <c r="B40" s="36" t="str">
        <f aca="false">IF(A40="","","V-"&amp;TEXT(ROW()-4,"0000"))</f>
        <v>V-0036</v>
      </c>
      <c r="C40" s="18" t="s">
        <v>64</v>
      </c>
      <c r="D40" s="18" t="s">
        <v>386</v>
      </c>
      <c r="E40" s="22" t="n">
        <v>18000</v>
      </c>
      <c r="F40" s="18" t="s">
        <v>231</v>
      </c>
      <c r="G40" s="24"/>
    </row>
    <row r="41" customFormat="false" ht="15" hidden="false" customHeight="true" outlineLevel="0" collapsed="false">
      <c r="A41" s="35" t="n">
        <v>46239</v>
      </c>
      <c r="B41" s="36" t="str">
        <f aca="false">IF(A41="","","V-"&amp;TEXT(ROW()-4,"0000"))</f>
        <v>V-0037</v>
      </c>
      <c r="C41" s="18" t="s">
        <v>60</v>
      </c>
      <c r="D41" s="18" t="s">
        <v>387</v>
      </c>
      <c r="E41" s="22" t="n">
        <v>36000</v>
      </c>
      <c r="F41" s="18" t="s">
        <v>231</v>
      </c>
      <c r="G41" s="24"/>
    </row>
    <row r="42" customFormat="false" ht="15" hidden="false" customHeight="true" outlineLevel="0" collapsed="false">
      <c r="A42" s="35" t="n">
        <v>46246</v>
      </c>
      <c r="B42" s="36" t="str">
        <f aca="false">IF(A42="","","V-"&amp;TEXT(ROW()-4,"0000"))</f>
        <v>V-0038</v>
      </c>
      <c r="C42" s="18" t="s">
        <v>68</v>
      </c>
      <c r="D42" s="18" t="s">
        <v>388</v>
      </c>
      <c r="E42" s="22" t="n">
        <v>11200</v>
      </c>
      <c r="F42" s="18" t="s">
        <v>229</v>
      </c>
      <c r="G42" s="24"/>
    </row>
    <row r="43" customFormat="false" ht="15" hidden="false" customHeight="true" outlineLevel="0" collapsed="false">
      <c r="A43" s="35" t="n">
        <v>46248</v>
      </c>
      <c r="B43" s="36" t="str">
        <f aca="false">IF(A43="","","V-"&amp;TEXT(ROW()-4,"0000"))</f>
        <v>V-0039</v>
      </c>
      <c r="C43" s="18" t="s">
        <v>89</v>
      </c>
      <c r="D43" s="18" t="s">
        <v>397</v>
      </c>
      <c r="E43" s="22" t="n">
        <v>8500</v>
      </c>
      <c r="F43" s="18" t="s">
        <v>229</v>
      </c>
      <c r="G43" s="24"/>
    </row>
    <row r="44" customFormat="false" ht="15" hidden="false" customHeight="true" outlineLevel="0" collapsed="false">
      <c r="A44" s="35" t="n">
        <v>46249</v>
      </c>
      <c r="B44" s="36" t="str">
        <f aca="false">IF(A44="","","V-"&amp;TEXT(ROW()-4,"0000"))</f>
        <v>V-0040</v>
      </c>
      <c r="C44" s="18" t="s">
        <v>76</v>
      </c>
      <c r="D44" s="18" t="s">
        <v>389</v>
      </c>
      <c r="E44" s="22" t="n">
        <v>4000</v>
      </c>
      <c r="F44" s="18" t="s">
        <v>229</v>
      </c>
      <c r="G44" s="24"/>
    </row>
    <row r="45" customFormat="false" ht="15" hidden="false" customHeight="true" outlineLevel="0" collapsed="false">
      <c r="A45" s="35" t="n">
        <v>46254</v>
      </c>
      <c r="B45" s="36" t="str">
        <f aca="false">IF(A45="","","V-"&amp;TEXT(ROW()-4,"0000"))</f>
        <v>V-0041</v>
      </c>
      <c r="C45" s="18" t="s">
        <v>85</v>
      </c>
      <c r="D45" s="18" t="s">
        <v>391</v>
      </c>
      <c r="E45" s="22" t="n">
        <v>1200</v>
      </c>
      <c r="F45" s="18" t="s">
        <v>242</v>
      </c>
      <c r="G45" s="24"/>
    </row>
    <row r="46" customFormat="false" ht="15" hidden="false" customHeight="true" outlineLevel="0" collapsed="false">
      <c r="A46" s="35" t="n">
        <v>46260</v>
      </c>
      <c r="B46" s="36" t="str">
        <f aca="false">IF(A46="","","V-"&amp;TEXT(ROW()-4,"0000"))</f>
        <v>V-0042</v>
      </c>
      <c r="C46" s="18" t="s">
        <v>91</v>
      </c>
      <c r="D46" s="18" t="s">
        <v>393</v>
      </c>
      <c r="E46" s="22" t="n">
        <v>7200</v>
      </c>
      <c r="F46" s="18" t="s">
        <v>231</v>
      </c>
      <c r="G46" s="24"/>
    </row>
    <row r="47" customFormat="false" ht="15" hidden="false" customHeight="true" outlineLevel="0" collapsed="false">
      <c r="A47" s="35" t="n">
        <v>46262</v>
      </c>
      <c r="B47" s="36" t="str">
        <f aca="false">IF(A47="","","V-"&amp;TEXT(ROW()-4,"0000"))</f>
        <v>V-0043</v>
      </c>
      <c r="C47" s="18" t="s">
        <v>87</v>
      </c>
      <c r="D47" s="18" t="s">
        <v>394</v>
      </c>
      <c r="E47" s="22" t="n">
        <v>118</v>
      </c>
      <c r="F47" s="18" t="s">
        <v>231</v>
      </c>
      <c r="G47" s="24"/>
    </row>
    <row r="48" customFormat="false" ht="15" hidden="false" customHeight="true" outlineLevel="0" collapsed="false">
      <c r="A48" s="35" t="n">
        <v>46270</v>
      </c>
      <c r="B48" s="36" t="str">
        <f aca="false">IF(A48="","","V-"&amp;TEXT(ROW()-4,"0000"))</f>
        <v>V-0044</v>
      </c>
      <c r="C48" s="18" t="s">
        <v>64</v>
      </c>
      <c r="D48" s="18" t="s">
        <v>386</v>
      </c>
      <c r="E48" s="22" t="n">
        <v>18000</v>
      </c>
      <c r="F48" s="18" t="s">
        <v>231</v>
      </c>
      <c r="G48" s="24"/>
    </row>
    <row r="49" customFormat="false" ht="15" hidden="false" customHeight="true" outlineLevel="0" collapsed="false">
      <c r="A49" s="35" t="n">
        <v>46270</v>
      </c>
      <c r="B49" s="36" t="str">
        <f aca="false">IF(A49="","","V-"&amp;TEXT(ROW()-4,"0000"))</f>
        <v>V-0045</v>
      </c>
      <c r="C49" s="18" t="s">
        <v>60</v>
      </c>
      <c r="D49" s="18" t="s">
        <v>387</v>
      </c>
      <c r="E49" s="22" t="n">
        <v>36000</v>
      </c>
      <c r="F49" s="18" t="s">
        <v>231</v>
      </c>
      <c r="G49" s="24"/>
    </row>
    <row r="50" customFormat="false" ht="15" hidden="false" customHeight="true" outlineLevel="0" collapsed="false">
      <c r="A50" s="35" t="n">
        <v>46274</v>
      </c>
      <c r="B50" s="36" t="str">
        <f aca="false">IF(A50="","","V-"&amp;TEXT(ROW()-4,"0000"))</f>
        <v>V-0046</v>
      </c>
      <c r="C50" s="18" t="s">
        <v>79</v>
      </c>
      <c r="D50" s="18" t="s">
        <v>398</v>
      </c>
      <c r="E50" s="22" t="n">
        <v>42000</v>
      </c>
      <c r="F50" s="18" t="s">
        <v>238</v>
      </c>
      <c r="G50" s="24"/>
    </row>
    <row r="51" customFormat="false" ht="15" hidden="false" customHeight="true" outlineLevel="0" collapsed="false">
      <c r="A51" s="35" t="n">
        <v>46277</v>
      </c>
      <c r="B51" s="36" t="str">
        <f aca="false">IF(A51="","","V-"&amp;TEXT(ROW()-4,"0000"))</f>
        <v>V-0047</v>
      </c>
      <c r="C51" s="18" t="s">
        <v>68</v>
      </c>
      <c r="D51" s="18" t="s">
        <v>388</v>
      </c>
      <c r="E51" s="22" t="n">
        <v>9800</v>
      </c>
      <c r="F51" s="18" t="s">
        <v>229</v>
      </c>
      <c r="G51" s="24"/>
    </row>
    <row r="52" customFormat="false" ht="15" hidden="false" customHeight="true" outlineLevel="0" collapsed="false">
      <c r="A52" s="35" t="n">
        <v>46280</v>
      </c>
      <c r="B52" s="36" t="str">
        <f aca="false">IF(A52="","","V-"&amp;TEXT(ROW()-4,"0000"))</f>
        <v>V-0048</v>
      </c>
      <c r="C52" s="18" t="s">
        <v>76</v>
      </c>
      <c r="D52" s="18" t="s">
        <v>389</v>
      </c>
      <c r="E52" s="22" t="n">
        <v>4000</v>
      </c>
      <c r="F52" s="18" t="s">
        <v>229</v>
      </c>
      <c r="G52" s="24"/>
    </row>
    <row r="53" customFormat="false" ht="15" hidden="false" customHeight="true" outlineLevel="0" collapsed="false">
      <c r="A53" s="35" t="n">
        <v>46285</v>
      </c>
      <c r="B53" s="36" t="str">
        <f aca="false">IF(A53="","","V-"&amp;TEXT(ROW()-4,"0000"))</f>
        <v>V-0049</v>
      </c>
      <c r="C53" s="18" t="s">
        <v>85</v>
      </c>
      <c r="D53" s="18" t="s">
        <v>391</v>
      </c>
      <c r="E53" s="22" t="n">
        <v>900</v>
      </c>
      <c r="F53" s="18" t="s">
        <v>242</v>
      </c>
      <c r="G53" s="24"/>
    </row>
    <row r="54" customFormat="false" ht="15" hidden="false" customHeight="true" outlineLevel="0" collapsed="false">
      <c r="A54" s="35" t="n">
        <v>46290</v>
      </c>
      <c r="B54" s="36" t="str">
        <f aca="false">IF(A54="","","V-"&amp;TEXT(ROW()-4,"0000"))</f>
        <v>V-0050</v>
      </c>
      <c r="C54" s="18" t="s">
        <v>83</v>
      </c>
      <c r="D54" s="18" t="s">
        <v>396</v>
      </c>
      <c r="E54" s="22" t="n">
        <v>4200</v>
      </c>
      <c r="F54" s="18" t="s">
        <v>229</v>
      </c>
      <c r="G54" s="24"/>
    </row>
    <row r="55" customFormat="false" ht="15" hidden="false" customHeight="true" outlineLevel="0" collapsed="false">
      <c r="A55" s="35" t="n">
        <v>46291</v>
      </c>
      <c r="B55" s="36" t="str">
        <f aca="false">IF(A55="","","V-"&amp;TEXT(ROW()-4,"0000"))</f>
        <v>V-0051</v>
      </c>
      <c r="C55" s="18" t="s">
        <v>91</v>
      </c>
      <c r="D55" s="18" t="s">
        <v>393</v>
      </c>
      <c r="E55" s="22" t="n">
        <v>7200</v>
      </c>
      <c r="F55" s="18" t="s">
        <v>231</v>
      </c>
      <c r="G55" s="24"/>
    </row>
    <row r="56" customFormat="false" ht="15" hidden="false" customHeight="true" outlineLevel="0" collapsed="false">
      <c r="A56" s="35" t="n">
        <v>46293</v>
      </c>
      <c r="B56" s="36" t="str">
        <f aca="false">IF(A56="","","V-"&amp;TEXT(ROW()-4,"0000"))</f>
        <v>V-0052</v>
      </c>
      <c r="C56" s="18" t="s">
        <v>87</v>
      </c>
      <c r="D56" s="18" t="s">
        <v>394</v>
      </c>
      <c r="E56" s="22" t="n">
        <v>118</v>
      </c>
      <c r="F56" s="18" t="s">
        <v>231</v>
      </c>
      <c r="G56" s="24"/>
    </row>
    <row r="57" customFormat="false" ht="15" hidden="false" customHeight="true" outlineLevel="0" collapsed="false">
      <c r="A57" s="35" t="n">
        <v>46297</v>
      </c>
      <c r="B57" s="36" t="str">
        <f aca="false">IF(A57="","","V-"&amp;TEXT(ROW()-4,"0000"))</f>
        <v>V-0053</v>
      </c>
      <c r="C57" s="18" t="s">
        <v>89</v>
      </c>
      <c r="D57" s="18" t="s">
        <v>399</v>
      </c>
      <c r="E57" s="22" t="n">
        <v>12000</v>
      </c>
      <c r="F57" s="18" t="s">
        <v>229</v>
      </c>
      <c r="G57" s="24"/>
    </row>
    <row r="58" customFormat="false" ht="15" hidden="false" customHeight="true" outlineLevel="0" collapsed="false">
      <c r="A58" s="35" t="n">
        <v>46300</v>
      </c>
      <c r="B58" s="36" t="str">
        <f aca="false">IF(A58="","","V-"&amp;TEXT(ROW()-4,"0000"))</f>
        <v>V-0054</v>
      </c>
      <c r="C58" s="18" t="s">
        <v>64</v>
      </c>
      <c r="D58" s="18" t="s">
        <v>386</v>
      </c>
      <c r="E58" s="22" t="n">
        <v>18000</v>
      </c>
      <c r="F58" s="18" t="s">
        <v>231</v>
      </c>
      <c r="G58" s="24"/>
    </row>
    <row r="59" customFormat="false" ht="15" hidden="false" customHeight="true" outlineLevel="0" collapsed="false">
      <c r="A59" s="35" t="n">
        <v>46300</v>
      </c>
      <c r="B59" s="36" t="str">
        <f aca="false">IF(A59="","","V-"&amp;TEXT(ROW()-4,"0000"))</f>
        <v>V-0055</v>
      </c>
      <c r="C59" s="18" t="s">
        <v>60</v>
      </c>
      <c r="D59" s="18" t="s">
        <v>387</v>
      </c>
      <c r="E59" s="22" t="n">
        <v>36000</v>
      </c>
      <c r="F59" s="18" t="s">
        <v>231</v>
      </c>
      <c r="G59" s="24"/>
    </row>
    <row r="60" customFormat="false" ht="15" hidden="false" customHeight="true" outlineLevel="0" collapsed="false">
      <c r="A60" s="35" t="n">
        <v>46307</v>
      </c>
      <c r="B60" s="36" t="str">
        <f aca="false">IF(A60="","","V-"&amp;TEXT(ROW()-4,"0000"))</f>
        <v>V-0056</v>
      </c>
      <c r="C60" s="18" t="s">
        <v>68</v>
      </c>
      <c r="D60" s="18" t="s">
        <v>388</v>
      </c>
      <c r="E60" s="22" t="n">
        <v>9800</v>
      </c>
      <c r="F60" s="18" t="s">
        <v>229</v>
      </c>
      <c r="G60" s="24"/>
    </row>
    <row r="61" customFormat="false" ht="15" hidden="false" customHeight="true" outlineLevel="0" collapsed="false">
      <c r="A61" s="38"/>
      <c r="B61" s="36" t="str">
        <f aca="false">IF(A61="","","V-"&amp;TEXT(ROW()-4,"0000"))</f>
        <v/>
      </c>
      <c r="C61" s="24"/>
      <c r="D61" s="24"/>
      <c r="E61" s="34"/>
      <c r="F61" s="24"/>
      <c r="G61" s="24"/>
    </row>
    <row r="62" customFormat="false" ht="15" hidden="false" customHeight="true" outlineLevel="0" collapsed="false">
      <c r="A62" s="38"/>
      <c r="B62" s="36" t="str">
        <f aca="false">IF(A62="","","V-"&amp;TEXT(ROW()-4,"0000"))</f>
        <v/>
      </c>
      <c r="C62" s="24"/>
      <c r="D62" s="24"/>
      <c r="E62" s="34"/>
      <c r="F62" s="24"/>
      <c r="G62" s="24"/>
    </row>
    <row r="63" customFormat="false" ht="15" hidden="false" customHeight="true" outlineLevel="0" collapsed="false">
      <c r="A63" s="38"/>
      <c r="B63" s="36" t="str">
        <f aca="false">IF(A63="","","V-"&amp;TEXT(ROW()-4,"0000"))</f>
        <v/>
      </c>
      <c r="C63" s="24"/>
      <c r="D63" s="24"/>
      <c r="E63" s="34"/>
      <c r="F63" s="24"/>
      <c r="G63" s="24"/>
    </row>
    <row r="64" customFormat="false" ht="15" hidden="false" customHeight="true" outlineLevel="0" collapsed="false">
      <c r="A64" s="38"/>
      <c r="B64" s="36" t="str">
        <f aca="false">IF(A64="","","V-"&amp;TEXT(ROW()-4,"0000"))</f>
        <v/>
      </c>
      <c r="C64" s="24"/>
      <c r="D64" s="24"/>
      <c r="E64" s="34"/>
      <c r="F64" s="24"/>
      <c r="G64" s="24"/>
    </row>
    <row r="65" customFormat="false" ht="15" hidden="false" customHeight="true" outlineLevel="0" collapsed="false">
      <c r="A65" s="38"/>
      <c r="B65" s="36" t="str">
        <f aca="false">IF(A65="","","V-"&amp;TEXT(ROW()-4,"0000"))</f>
        <v/>
      </c>
      <c r="C65" s="24"/>
      <c r="D65" s="24"/>
      <c r="E65" s="34"/>
      <c r="F65" s="24"/>
      <c r="G65" s="24"/>
    </row>
    <row r="66" customFormat="false" ht="15" hidden="false" customHeight="true" outlineLevel="0" collapsed="false">
      <c r="A66" s="38"/>
      <c r="B66" s="36" t="str">
        <f aca="false">IF(A66="","","V-"&amp;TEXT(ROW()-4,"0000"))</f>
        <v/>
      </c>
      <c r="C66" s="24"/>
      <c r="D66" s="24"/>
      <c r="E66" s="34"/>
      <c r="F66" s="24"/>
      <c r="G66" s="24"/>
    </row>
    <row r="67" customFormat="false" ht="15" hidden="false" customHeight="true" outlineLevel="0" collapsed="false">
      <c r="A67" s="38"/>
      <c r="B67" s="36" t="str">
        <f aca="false">IF(A67="","","V-"&amp;TEXT(ROW()-4,"0000"))</f>
        <v/>
      </c>
      <c r="C67" s="24"/>
      <c r="D67" s="24"/>
      <c r="E67" s="34"/>
      <c r="F67" s="24"/>
      <c r="G67" s="24"/>
    </row>
    <row r="68" customFormat="false" ht="15" hidden="false" customHeight="true" outlineLevel="0" collapsed="false">
      <c r="A68" s="38"/>
      <c r="B68" s="36" t="str">
        <f aca="false">IF(A68="","","V-"&amp;TEXT(ROW()-4,"0000"))</f>
        <v/>
      </c>
      <c r="C68" s="24"/>
      <c r="D68" s="24"/>
      <c r="E68" s="34"/>
      <c r="F68" s="24"/>
      <c r="G68" s="24"/>
    </row>
    <row r="69" customFormat="false" ht="15" hidden="false" customHeight="true" outlineLevel="0" collapsed="false">
      <c r="A69" s="38"/>
      <c r="B69" s="36" t="str">
        <f aca="false">IF(A69="","","V-"&amp;TEXT(ROW()-4,"0000"))</f>
        <v/>
      </c>
      <c r="C69" s="24"/>
      <c r="D69" s="24"/>
      <c r="E69" s="34"/>
      <c r="F69" s="24"/>
      <c r="G69" s="24"/>
    </row>
    <row r="70" customFormat="false" ht="15" hidden="false" customHeight="true" outlineLevel="0" collapsed="false">
      <c r="A70" s="38"/>
      <c r="B70" s="36" t="str">
        <f aca="false">IF(A70="","","V-"&amp;TEXT(ROW()-4,"0000"))</f>
        <v/>
      </c>
      <c r="C70" s="24"/>
      <c r="D70" s="24"/>
      <c r="E70" s="34"/>
      <c r="F70" s="24"/>
      <c r="G70" s="24"/>
    </row>
    <row r="71" customFormat="false" ht="15" hidden="false" customHeight="true" outlineLevel="0" collapsed="false">
      <c r="A71" s="38"/>
      <c r="B71" s="36" t="str">
        <f aca="false">IF(A71="","","V-"&amp;TEXT(ROW()-4,"0000"))</f>
        <v/>
      </c>
      <c r="C71" s="24"/>
      <c r="D71" s="24"/>
      <c r="E71" s="34"/>
      <c r="F71" s="24"/>
      <c r="G71" s="24"/>
    </row>
    <row r="72" customFormat="false" ht="15" hidden="false" customHeight="true" outlineLevel="0" collapsed="false">
      <c r="A72" s="38"/>
      <c r="B72" s="36" t="str">
        <f aca="false">IF(A72="","","V-"&amp;TEXT(ROW()-4,"0000"))</f>
        <v/>
      </c>
      <c r="C72" s="24"/>
      <c r="D72" s="24"/>
      <c r="E72" s="34"/>
      <c r="F72" s="24"/>
      <c r="G72" s="24"/>
    </row>
    <row r="73" customFormat="false" ht="15" hidden="false" customHeight="true" outlineLevel="0" collapsed="false">
      <c r="A73" s="38"/>
      <c r="B73" s="36" t="str">
        <f aca="false">IF(A73="","","V-"&amp;TEXT(ROW()-4,"0000"))</f>
        <v/>
      </c>
      <c r="C73" s="24"/>
      <c r="D73" s="24"/>
      <c r="E73" s="34"/>
      <c r="F73" s="24"/>
      <c r="G73" s="24"/>
    </row>
    <row r="74" customFormat="false" ht="15" hidden="false" customHeight="true" outlineLevel="0" collapsed="false">
      <c r="A74" s="38"/>
      <c r="B74" s="36" t="str">
        <f aca="false">IF(A74="","","V-"&amp;TEXT(ROW()-4,"0000"))</f>
        <v/>
      </c>
      <c r="C74" s="24"/>
      <c r="D74" s="24"/>
      <c r="E74" s="34"/>
      <c r="F74" s="24"/>
      <c r="G74" s="24"/>
    </row>
    <row r="75" customFormat="false" ht="15" hidden="false" customHeight="true" outlineLevel="0" collapsed="false">
      <c r="A75" s="38"/>
      <c r="B75" s="36" t="str">
        <f aca="false">IF(A75="","","V-"&amp;TEXT(ROW()-4,"0000"))</f>
        <v/>
      </c>
      <c r="C75" s="24"/>
      <c r="D75" s="24"/>
      <c r="E75" s="34"/>
      <c r="F75" s="24"/>
      <c r="G75" s="24"/>
    </row>
    <row r="76" customFormat="false" ht="15" hidden="false" customHeight="true" outlineLevel="0" collapsed="false">
      <c r="A76" s="38"/>
      <c r="B76" s="36" t="str">
        <f aca="false">IF(A76="","","V-"&amp;TEXT(ROW()-4,"0000"))</f>
        <v/>
      </c>
      <c r="C76" s="24"/>
      <c r="D76" s="24"/>
      <c r="E76" s="34"/>
      <c r="F76" s="24"/>
      <c r="G76" s="24"/>
    </row>
    <row r="77" customFormat="false" ht="15" hidden="false" customHeight="true" outlineLevel="0" collapsed="false">
      <c r="A77" s="38"/>
      <c r="B77" s="36" t="str">
        <f aca="false">IF(A77="","","V-"&amp;TEXT(ROW()-4,"0000"))</f>
        <v/>
      </c>
      <c r="C77" s="24"/>
      <c r="D77" s="24"/>
      <c r="E77" s="34"/>
      <c r="F77" s="24"/>
      <c r="G77" s="24"/>
    </row>
    <row r="78" customFormat="false" ht="15" hidden="false" customHeight="true" outlineLevel="0" collapsed="false">
      <c r="A78" s="38"/>
      <c r="B78" s="36" t="str">
        <f aca="false">IF(A78="","","V-"&amp;TEXT(ROW()-4,"0000"))</f>
        <v/>
      </c>
      <c r="C78" s="24"/>
      <c r="D78" s="24"/>
      <c r="E78" s="34"/>
      <c r="F78" s="24"/>
      <c r="G78" s="24"/>
    </row>
    <row r="79" customFormat="false" ht="15" hidden="false" customHeight="true" outlineLevel="0" collapsed="false">
      <c r="A79" s="38"/>
      <c r="B79" s="36" t="str">
        <f aca="false">IF(A79="","","V-"&amp;TEXT(ROW()-4,"0000"))</f>
        <v/>
      </c>
      <c r="C79" s="24"/>
      <c r="D79" s="24"/>
      <c r="E79" s="34"/>
      <c r="F79" s="24"/>
      <c r="G79" s="24"/>
    </row>
    <row r="80" customFormat="false" ht="15" hidden="false" customHeight="true" outlineLevel="0" collapsed="false">
      <c r="A80" s="38"/>
      <c r="B80" s="36" t="str">
        <f aca="false">IF(A80="","","V-"&amp;TEXT(ROW()-4,"0000"))</f>
        <v/>
      </c>
      <c r="C80" s="24"/>
      <c r="D80" s="24"/>
      <c r="E80" s="34"/>
      <c r="F80" s="24"/>
      <c r="G80" s="24"/>
    </row>
    <row r="81" customFormat="false" ht="15" hidden="false" customHeight="true" outlineLevel="0" collapsed="false">
      <c r="A81" s="38"/>
      <c r="B81" s="36" t="str">
        <f aca="false">IF(A81="","","V-"&amp;TEXT(ROW()-4,"0000"))</f>
        <v/>
      </c>
      <c r="C81" s="24"/>
      <c r="D81" s="24"/>
      <c r="E81" s="34"/>
      <c r="F81" s="24"/>
      <c r="G81" s="24"/>
    </row>
    <row r="82" customFormat="false" ht="15" hidden="false" customHeight="true" outlineLevel="0" collapsed="false">
      <c r="A82" s="38"/>
      <c r="B82" s="36" t="str">
        <f aca="false">IF(A82="","","V-"&amp;TEXT(ROW()-4,"0000"))</f>
        <v/>
      </c>
      <c r="C82" s="24"/>
      <c r="D82" s="24"/>
      <c r="E82" s="34"/>
      <c r="F82" s="24"/>
      <c r="G82" s="24"/>
    </row>
    <row r="83" customFormat="false" ht="15" hidden="false" customHeight="true" outlineLevel="0" collapsed="false">
      <c r="A83" s="38"/>
      <c r="B83" s="36" t="str">
        <f aca="false">IF(A83="","","V-"&amp;TEXT(ROW()-4,"0000"))</f>
        <v/>
      </c>
      <c r="C83" s="24"/>
      <c r="D83" s="24"/>
      <c r="E83" s="34"/>
      <c r="F83" s="24"/>
      <c r="G83" s="24"/>
    </row>
    <row r="84" customFormat="false" ht="15" hidden="false" customHeight="true" outlineLevel="0" collapsed="false">
      <c r="A84" s="38"/>
      <c r="B84" s="36" t="str">
        <f aca="false">IF(A84="","","V-"&amp;TEXT(ROW()-4,"0000"))</f>
        <v/>
      </c>
      <c r="C84" s="24"/>
      <c r="D84" s="24"/>
      <c r="E84" s="34"/>
      <c r="F84" s="24"/>
      <c r="G84" s="24"/>
    </row>
    <row r="85" customFormat="false" ht="15" hidden="false" customHeight="true" outlineLevel="0" collapsed="false">
      <c r="A85" s="38"/>
      <c r="B85" s="36" t="str">
        <f aca="false">IF(A85="","","V-"&amp;TEXT(ROW()-4,"0000"))</f>
        <v/>
      </c>
      <c r="C85" s="24"/>
      <c r="D85" s="24"/>
      <c r="E85" s="34"/>
      <c r="F85" s="24"/>
      <c r="G85" s="24"/>
    </row>
    <row r="86" customFormat="false" ht="15" hidden="false" customHeight="true" outlineLevel="0" collapsed="false">
      <c r="A86" s="38"/>
      <c r="B86" s="36" t="str">
        <f aca="false">IF(A86="","","V-"&amp;TEXT(ROW()-4,"0000"))</f>
        <v/>
      </c>
      <c r="C86" s="24"/>
      <c r="D86" s="24"/>
      <c r="E86" s="34"/>
      <c r="F86" s="24"/>
      <c r="G86" s="24"/>
    </row>
    <row r="87" customFormat="false" ht="15" hidden="false" customHeight="true" outlineLevel="0" collapsed="false">
      <c r="A87" s="38"/>
      <c r="B87" s="36" t="str">
        <f aca="false">IF(A87="","","V-"&amp;TEXT(ROW()-4,"0000"))</f>
        <v/>
      </c>
      <c r="C87" s="24"/>
      <c r="D87" s="24"/>
      <c r="E87" s="34"/>
      <c r="F87" s="24"/>
      <c r="G87" s="24"/>
    </row>
    <row r="88" customFormat="false" ht="15" hidden="false" customHeight="true" outlineLevel="0" collapsed="false">
      <c r="A88" s="38"/>
      <c r="B88" s="36" t="str">
        <f aca="false">IF(A88="","","V-"&amp;TEXT(ROW()-4,"0000"))</f>
        <v/>
      </c>
      <c r="C88" s="24"/>
      <c r="D88" s="24"/>
      <c r="E88" s="34"/>
      <c r="F88" s="24"/>
      <c r="G88" s="24"/>
    </row>
    <row r="89" customFormat="false" ht="15" hidden="false" customHeight="true" outlineLevel="0" collapsed="false">
      <c r="A89" s="38"/>
      <c r="B89" s="36" t="str">
        <f aca="false">IF(A89="","","V-"&amp;TEXT(ROW()-4,"0000"))</f>
        <v/>
      </c>
      <c r="C89" s="24"/>
      <c r="D89" s="24"/>
      <c r="E89" s="34"/>
      <c r="F89" s="24"/>
      <c r="G89" s="24"/>
    </row>
    <row r="90" customFormat="false" ht="15" hidden="false" customHeight="true" outlineLevel="0" collapsed="false">
      <c r="A90" s="38"/>
      <c r="B90" s="36" t="str">
        <f aca="false">IF(A90="","","V-"&amp;TEXT(ROW()-4,"0000"))</f>
        <v/>
      </c>
      <c r="C90" s="24"/>
      <c r="D90" s="24"/>
      <c r="E90" s="34"/>
      <c r="F90" s="24"/>
      <c r="G90" s="24"/>
    </row>
    <row r="91" customFormat="false" ht="15" hidden="false" customHeight="true" outlineLevel="0" collapsed="false">
      <c r="A91" s="38"/>
      <c r="B91" s="36" t="str">
        <f aca="false">IF(A91="","","V-"&amp;TEXT(ROW()-4,"0000"))</f>
        <v/>
      </c>
      <c r="C91" s="24"/>
      <c r="D91" s="24"/>
      <c r="E91" s="34"/>
      <c r="F91" s="24"/>
      <c r="G91" s="24"/>
    </row>
    <row r="92" customFormat="false" ht="15" hidden="false" customHeight="true" outlineLevel="0" collapsed="false">
      <c r="A92" s="38"/>
      <c r="B92" s="36" t="str">
        <f aca="false">IF(A92="","","V-"&amp;TEXT(ROW()-4,"0000"))</f>
        <v/>
      </c>
      <c r="C92" s="24"/>
      <c r="D92" s="24"/>
      <c r="E92" s="34"/>
      <c r="F92" s="24"/>
      <c r="G92" s="24"/>
    </row>
    <row r="93" customFormat="false" ht="15" hidden="false" customHeight="true" outlineLevel="0" collapsed="false">
      <c r="A93" s="38"/>
      <c r="B93" s="36" t="str">
        <f aca="false">IF(A93="","","V-"&amp;TEXT(ROW()-4,"0000"))</f>
        <v/>
      </c>
      <c r="C93" s="24"/>
      <c r="D93" s="24"/>
      <c r="E93" s="34"/>
      <c r="F93" s="24"/>
      <c r="G93" s="24"/>
    </row>
    <row r="94" customFormat="false" ht="15" hidden="false" customHeight="true" outlineLevel="0" collapsed="false">
      <c r="A94" s="38"/>
      <c r="B94" s="36" t="str">
        <f aca="false">IF(A94="","","V-"&amp;TEXT(ROW()-4,"0000"))</f>
        <v/>
      </c>
      <c r="C94" s="24"/>
      <c r="D94" s="24"/>
      <c r="E94" s="34"/>
      <c r="F94" s="24"/>
      <c r="G94" s="24"/>
    </row>
    <row r="95" customFormat="false" ht="15" hidden="false" customHeight="true" outlineLevel="0" collapsed="false">
      <c r="A95" s="38"/>
      <c r="B95" s="36" t="str">
        <f aca="false">IF(A95="","","V-"&amp;TEXT(ROW()-4,"0000"))</f>
        <v/>
      </c>
      <c r="C95" s="24"/>
      <c r="D95" s="24"/>
      <c r="E95" s="34"/>
      <c r="F95" s="24"/>
      <c r="G95" s="24"/>
    </row>
    <row r="96" customFormat="false" ht="15" hidden="false" customHeight="true" outlineLevel="0" collapsed="false">
      <c r="A96" s="38"/>
      <c r="B96" s="36" t="str">
        <f aca="false">IF(A96="","","V-"&amp;TEXT(ROW()-4,"0000"))</f>
        <v/>
      </c>
      <c r="C96" s="24"/>
      <c r="D96" s="24"/>
      <c r="E96" s="34"/>
      <c r="F96" s="24"/>
      <c r="G96" s="24"/>
    </row>
    <row r="97" customFormat="false" ht="15" hidden="false" customHeight="true" outlineLevel="0" collapsed="false">
      <c r="A97" s="38"/>
      <c r="B97" s="36" t="str">
        <f aca="false">IF(A97="","","V-"&amp;TEXT(ROW()-4,"0000"))</f>
        <v/>
      </c>
      <c r="C97" s="24"/>
      <c r="D97" s="24"/>
      <c r="E97" s="34"/>
      <c r="F97" s="24"/>
      <c r="G97" s="24"/>
    </row>
    <row r="98" customFormat="false" ht="15" hidden="false" customHeight="true" outlineLevel="0" collapsed="false">
      <c r="A98" s="38"/>
      <c r="B98" s="36" t="str">
        <f aca="false">IF(A98="","","V-"&amp;TEXT(ROW()-4,"0000"))</f>
        <v/>
      </c>
      <c r="C98" s="24"/>
      <c r="D98" s="24"/>
      <c r="E98" s="34"/>
      <c r="F98" s="24"/>
      <c r="G98" s="24"/>
    </row>
    <row r="99" customFormat="false" ht="15" hidden="false" customHeight="true" outlineLevel="0" collapsed="false">
      <c r="A99" s="38"/>
      <c r="B99" s="36" t="str">
        <f aca="false">IF(A99="","","V-"&amp;TEXT(ROW()-4,"0000"))</f>
        <v/>
      </c>
      <c r="C99" s="24"/>
      <c r="D99" s="24"/>
      <c r="E99" s="34"/>
      <c r="F99" s="24"/>
      <c r="G99" s="24"/>
    </row>
    <row r="100" customFormat="false" ht="15" hidden="false" customHeight="true" outlineLevel="0" collapsed="false">
      <c r="A100" s="38"/>
      <c r="B100" s="36" t="str">
        <f aca="false">IF(A100="","","V-"&amp;TEXT(ROW()-4,"0000"))</f>
        <v/>
      </c>
      <c r="C100" s="24"/>
      <c r="D100" s="24"/>
      <c r="E100" s="34"/>
      <c r="F100" s="24"/>
      <c r="G100" s="24"/>
    </row>
    <row r="101" customFormat="false" ht="15" hidden="false" customHeight="true" outlineLevel="0" collapsed="false">
      <c r="A101" s="38"/>
      <c r="B101" s="36" t="str">
        <f aca="false">IF(A101="","","V-"&amp;TEXT(ROW()-4,"0000"))</f>
        <v/>
      </c>
      <c r="C101" s="24"/>
      <c r="D101" s="24"/>
      <c r="E101" s="34"/>
      <c r="F101" s="24"/>
      <c r="G101" s="24"/>
    </row>
    <row r="102" customFormat="false" ht="15" hidden="false" customHeight="true" outlineLevel="0" collapsed="false">
      <c r="A102" s="38"/>
      <c r="B102" s="36" t="str">
        <f aca="false">IF(A102="","","V-"&amp;TEXT(ROW()-4,"0000"))</f>
        <v/>
      </c>
      <c r="C102" s="24"/>
      <c r="D102" s="24"/>
      <c r="E102" s="34"/>
      <c r="F102" s="24"/>
      <c r="G102" s="24"/>
    </row>
    <row r="103" customFormat="false" ht="15" hidden="false" customHeight="true" outlineLevel="0" collapsed="false">
      <c r="A103" s="38"/>
      <c r="B103" s="36" t="str">
        <f aca="false">IF(A103="","","V-"&amp;TEXT(ROW()-4,"0000"))</f>
        <v/>
      </c>
      <c r="C103" s="24"/>
      <c r="D103" s="24"/>
      <c r="E103" s="34"/>
      <c r="F103" s="24"/>
      <c r="G103" s="24"/>
    </row>
    <row r="104" customFormat="false" ht="15" hidden="false" customHeight="true" outlineLevel="0" collapsed="false">
      <c r="A104" s="38"/>
      <c r="B104" s="36" t="str">
        <f aca="false">IF(A104="","","V-"&amp;TEXT(ROW()-4,"0000"))</f>
        <v/>
      </c>
      <c r="C104" s="24"/>
      <c r="D104" s="24"/>
      <c r="E104" s="34"/>
      <c r="F104" s="24"/>
      <c r="G104" s="24"/>
    </row>
    <row r="105" customFormat="false" ht="15" hidden="false" customHeight="true" outlineLevel="0" collapsed="false">
      <c r="A105" s="38"/>
      <c r="B105" s="36" t="str">
        <f aca="false">IF(A105="","","V-"&amp;TEXT(ROW()-4,"0000"))</f>
        <v/>
      </c>
      <c r="C105" s="24"/>
      <c r="D105" s="24"/>
      <c r="E105" s="34"/>
      <c r="F105" s="24"/>
      <c r="G105" s="24"/>
    </row>
    <row r="106" customFormat="false" ht="15" hidden="false" customHeight="true" outlineLevel="0" collapsed="false">
      <c r="A106" s="38"/>
      <c r="B106" s="36" t="str">
        <f aca="false">IF(A106="","","V-"&amp;TEXT(ROW()-4,"0000"))</f>
        <v/>
      </c>
      <c r="C106" s="24"/>
      <c r="D106" s="24"/>
      <c r="E106" s="34"/>
      <c r="F106" s="24"/>
      <c r="G106" s="24"/>
    </row>
    <row r="107" customFormat="false" ht="15" hidden="false" customHeight="true" outlineLevel="0" collapsed="false">
      <c r="A107" s="38"/>
      <c r="B107" s="36" t="str">
        <f aca="false">IF(A107="","","V-"&amp;TEXT(ROW()-4,"0000"))</f>
        <v/>
      </c>
      <c r="C107" s="24"/>
      <c r="D107" s="24"/>
      <c r="E107" s="34"/>
      <c r="F107" s="24"/>
      <c r="G107" s="24"/>
    </row>
    <row r="108" customFormat="false" ht="15" hidden="false" customHeight="true" outlineLevel="0" collapsed="false">
      <c r="A108" s="38"/>
      <c r="B108" s="36" t="str">
        <f aca="false">IF(A108="","","V-"&amp;TEXT(ROW()-4,"0000"))</f>
        <v/>
      </c>
      <c r="C108" s="24"/>
      <c r="D108" s="24"/>
      <c r="E108" s="34"/>
      <c r="F108" s="24"/>
      <c r="G108" s="24"/>
    </row>
    <row r="109" customFormat="false" ht="15" hidden="false" customHeight="true" outlineLevel="0" collapsed="false">
      <c r="A109" s="38"/>
      <c r="B109" s="36" t="str">
        <f aca="false">IF(A109="","","V-"&amp;TEXT(ROW()-4,"0000"))</f>
        <v/>
      </c>
      <c r="C109" s="24"/>
      <c r="D109" s="24"/>
      <c r="E109" s="34"/>
      <c r="F109" s="24"/>
      <c r="G109" s="24"/>
    </row>
    <row r="110" customFormat="false" ht="15" hidden="false" customHeight="true" outlineLevel="0" collapsed="false">
      <c r="A110" s="38"/>
      <c r="B110" s="36" t="str">
        <f aca="false">IF(A110="","","V-"&amp;TEXT(ROW()-4,"0000"))</f>
        <v/>
      </c>
      <c r="C110" s="24"/>
      <c r="D110" s="24"/>
      <c r="E110" s="34"/>
      <c r="F110" s="24"/>
      <c r="G110" s="24"/>
    </row>
    <row r="111" customFormat="false" ht="15" hidden="false" customHeight="true" outlineLevel="0" collapsed="false">
      <c r="A111" s="38"/>
      <c r="B111" s="36" t="str">
        <f aca="false">IF(A111="","","V-"&amp;TEXT(ROW()-4,"0000"))</f>
        <v/>
      </c>
      <c r="C111" s="24"/>
      <c r="D111" s="24"/>
      <c r="E111" s="34"/>
      <c r="F111" s="24"/>
      <c r="G111" s="24"/>
    </row>
    <row r="112" customFormat="false" ht="15" hidden="false" customHeight="true" outlineLevel="0" collapsed="false">
      <c r="A112" s="38"/>
      <c r="B112" s="36" t="str">
        <f aca="false">IF(A112="","","V-"&amp;TEXT(ROW()-4,"0000"))</f>
        <v/>
      </c>
      <c r="C112" s="24"/>
      <c r="D112" s="24"/>
      <c r="E112" s="34"/>
      <c r="F112" s="24"/>
      <c r="G112" s="24"/>
    </row>
    <row r="113" customFormat="false" ht="15" hidden="false" customHeight="true" outlineLevel="0" collapsed="false">
      <c r="A113" s="38"/>
      <c r="B113" s="36" t="str">
        <f aca="false">IF(A113="","","V-"&amp;TEXT(ROW()-4,"0000"))</f>
        <v/>
      </c>
      <c r="C113" s="24"/>
      <c r="D113" s="24"/>
      <c r="E113" s="34"/>
      <c r="F113" s="24"/>
      <c r="G113" s="24"/>
    </row>
    <row r="114" customFormat="false" ht="15" hidden="false" customHeight="true" outlineLevel="0" collapsed="false">
      <c r="A114" s="38"/>
      <c r="B114" s="36" t="str">
        <f aca="false">IF(A114="","","V-"&amp;TEXT(ROW()-4,"0000"))</f>
        <v/>
      </c>
      <c r="C114" s="24"/>
      <c r="D114" s="24"/>
      <c r="E114" s="34"/>
      <c r="F114" s="24"/>
      <c r="G114" s="24"/>
    </row>
    <row r="115" customFormat="false" ht="15" hidden="false" customHeight="true" outlineLevel="0" collapsed="false">
      <c r="A115" s="38"/>
      <c r="B115" s="36" t="str">
        <f aca="false">IF(A115="","","V-"&amp;TEXT(ROW()-4,"0000"))</f>
        <v/>
      </c>
      <c r="C115" s="24"/>
      <c r="D115" s="24"/>
      <c r="E115" s="34"/>
      <c r="F115" s="24"/>
      <c r="G115" s="24"/>
    </row>
    <row r="116" customFormat="false" ht="15" hidden="false" customHeight="true" outlineLevel="0" collapsed="false">
      <c r="A116" s="38"/>
      <c r="B116" s="36" t="str">
        <f aca="false">IF(A116="","","V-"&amp;TEXT(ROW()-4,"0000"))</f>
        <v/>
      </c>
      <c r="C116" s="24"/>
      <c r="D116" s="24"/>
      <c r="E116" s="34"/>
      <c r="F116" s="24"/>
      <c r="G116" s="24"/>
    </row>
    <row r="117" customFormat="false" ht="15" hidden="false" customHeight="true" outlineLevel="0" collapsed="false">
      <c r="A117" s="38"/>
      <c r="B117" s="36" t="str">
        <f aca="false">IF(A117="","","V-"&amp;TEXT(ROW()-4,"0000"))</f>
        <v/>
      </c>
      <c r="C117" s="24"/>
      <c r="D117" s="24"/>
      <c r="E117" s="34"/>
      <c r="F117" s="24"/>
      <c r="G117" s="24"/>
    </row>
    <row r="118" customFormat="false" ht="15" hidden="false" customHeight="true" outlineLevel="0" collapsed="false">
      <c r="A118" s="38"/>
      <c r="B118" s="36" t="str">
        <f aca="false">IF(A118="","","V-"&amp;TEXT(ROW()-4,"0000"))</f>
        <v/>
      </c>
      <c r="C118" s="24"/>
      <c r="D118" s="24"/>
      <c r="E118" s="34"/>
      <c r="F118" s="24"/>
      <c r="G118" s="24"/>
    </row>
    <row r="119" customFormat="false" ht="15" hidden="false" customHeight="true" outlineLevel="0" collapsed="false">
      <c r="A119" s="38"/>
      <c r="B119" s="36" t="str">
        <f aca="false">IF(A119="","","V-"&amp;TEXT(ROW()-4,"0000"))</f>
        <v/>
      </c>
      <c r="C119" s="24"/>
      <c r="D119" s="24"/>
      <c r="E119" s="34"/>
      <c r="F119" s="24"/>
      <c r="G119" s="24"/>
    </row>
    <row r="120" customFormat="false" ht="15" hidden="false" customHeight="true" outlineLevel="0" collapsed="false">
      <c r="A120" s="38"/>
      <c r="B120" s="36" t="str">
        <f aca="false">IF(A120="","","V-"&amp;TEXT(ROW()-4,"0000"))</f>
        <v/>
      </c>
      <c r="C120" s="24"/>
      <c r="D120" s="24"/>
      <c r="E120" s="34"/>
      <c r="F120" s="24"/>
      <c r="G120" s="24"/>
    </row>
    <row r="121" customFormat="false" ht="15" hidden="false" customHeight="true" outlineLevel="0" collapsed="false">
      <c r="A121" s="38"/>
      <c r="B121" s="36" t="str">
        <f aca="false">IF(A121="","","V-"&amp;TEXT(ROW()-4,"0000"))</f>
        <v/>
      </c>
      <c r="C121" s="24"/>
      <c r="D121" s="24"/>
      <c r="E121" s="34"/>
      <c r="F121" s="24"/>
      <c r="G121" s="24"/>
    </row>
    <row r="122" customFormat="false" ht="15" hidden="false" customHeight="true" outlineLevel="0" collapsed="false">
      <c r="A122" s="38"/>
      <c r="B122" s="36" t="str">
        <f aca="false">IF(A122="","","V-"&amp;TEXT(ROW()-4,"0000"))</f>
        <v/>
      </c>
      <c r="C122" s="24"/>
      <c r="D122" s="24"/>
      <c r="E122" s="34"/>
      <c r="F122" s="24"/>
      <c r="G122" s="24"/>
    </row>
    <row r="123" customFormat="false" ht="15" hidden="false" customHeight="true" outlineLevel="0" collapsed="false">
      <c r="A123" s="38"/>
      <c r="B123" s="36" t="str">
        <f aca="false">IF(A123="","","V-"&amp;TEXT(ROW()-4,"0000"))</f>
        <v/>
      </c>
      <c r="C123" s="24"/>
      <c r="D123" s="24"/>
      <c r="E123" s="34"/>
      <c r="F123" s="24"/>
      <c r="G123" s="24"/>
    </row>
    <row r="124" customFormat="false" ht="15" hidden="false" customHeight="true" outlineLevel="0" collapsed="false">
      <c r="A124" s="38"/>
      <c r="B124" s="36" t="str">
        <f aca="false">IF(A124="","","V-"&amp;TEXT(ROW()-4,"0000"))</f>
        <v/>
      </c>
      <c r="C124" s="24"/>
      <c r="D124" s="24"/>
      <c r="E124" s="34"/>
      <c r="F124" s="24"/>
      <c r="G124" s="24"/>
    </row>
    <row r="125" customFormat="false" ht="15" hidden="false" customHeight="true" outlineLevel="0" collapsed="false">
      <c r="A125" s="38"/>
      <c r="B125" s="36" t="str">
        <f aca="false">IF(A125="","","V-"&amp;TEXT(ROW()-4,"0000"))</f>
        <v/>
      </c>
      <c r="C125" s="24"/>
      <c r="D125" s="24"/>
      <c r="E125" s="34"/>
      <c r="F125" s="24"/>
      <c r="G125" s="24"/>
    </row>
    <row r="126" customFormat="false" ht="15" hidden="false" customHeight="true" outlineLevel="0" collapsed="false">
      <c r="A126" s="38"/>
      <c r="B126" s="36" t="str">
        <f aca="false">IF(A126="","","V-"&amp;TEXT(ROW()-4,"0000"))</f>
        <v/>
      </c>
      <c r="C126" s="24"/>
      <c r="D126" s="24"/>
      <c r="E126" s="34"/>
      <c r="F126" s="24"/>
      <c r="G126" s="24"/>
    </row>
    <row r="127" customFormat="false" ht="15" hidden="false" customHeight="true" outlineLevel="0" collapsed="false">
      <c r="A127" s="38"/>
      <c r="B127" s="36" t="str">
        <f aca="false">IF(A127="","","V-"&amp;TEXT(ROW()-4,"0000"))</f>
        <v/>
      </c>
      <c r="C127" s="24"/>
      <c r="D127" s="24"/>
      <c r="E127" s="34"/>
      <c r="F127" s="24"/>
      <c r="G127" s="24"/>
    </row>
    <row r="128" customFormat="false" ht="15" hidden="false" customHeight="true" outlineLevel="0" collapsed="false">
      <c r="A128" s="38"/>
      <c r="B128" s="36" t="str">
        <f aca="false">IF(A128="","","V-"&amp;TEXT(ROW()-4,"0000"))</f>
        <v/>
      </c>
      <c r="C128" s="24"/>
      <c r="D128" s="24"/>
      <c r="E128" s="34"/>
      <c r="F128" s="24"/>
      <c r="G128" s="24"/>
    </row>
    <row r="129" customFormat="false" ht="15" hidden="false" customHeight="true" outlineLevel="0" collapsed="false">
      <c r="A129" s="38"/>
      <c r="B129" s="36" t="str">
        <f aca="false">IF(A129="","","V-"&amp;TEXT(ROW()-4,"0000"))</f>
        <v/>
      </c>
      <c r="C129" s="24"/>
      <c r="D129" s="24"/>
      <c r="E129" s="34"/>
      <c r="F129" s="24"/>
      <c r="G129" s="24"/>
    </row>
    <row r="130" customFormat="false" ht="15" hidden="false" customHeight="true" outlineLevel="0" collapsed="false">
      <c r="A130" s="38"/>
      <c r="B130" s="36" t="str">
        <f aca="false">IF(A130="","","V-"&amp;TEXT(ROW()-4,"0000"))</f>
        <v/>
      </c>
      <c r="C130" s="24"/>
      <c r="D130" s="24"/>
      <c r="E130" s="34"/>
      <c r="F130" s="24"/>
      <c r="G130" s="24"/>
    </row>
    <row r="131" customFormat="false" ht="15" hidden="false" customHeight="true" outlineLevel="0" collapsed="false">
      <c r="A131" s="38"/>
      <c r="B131" s="36" t="str">
        <f aca="false">IF(A131="","","V-"&amp;TEXT(ROW()-4,"0000"))</f>
        <v/>
      </c>
      <c r="C131" s="24"/>
      <c r="D131" s="24"/>
      <c r="E131" s="34"/>
      <c r="F131" s="24"/>
      <c r="G131" s="24"/>
    </row>
    <row r="132" customFormat="false" ht="15" hidden="false" customHeight="true" outlineLevel="0" collapsed="false">
      <c r="A132" s="38"/>
      <c r="B132" s="36" t="str">
        <f aca="false">IF(A132="","","V-"&amp;TEXT(ROW()-4,"0000"))</f>
        <v/>
      </c>
      <c r="C132" s="24"/>
      <c r="D132" s="24"/>
      <c r="E132" s="34"/>
      <c r="F132" s="24"/>
      <c r="G132" s="24"/>
    </row>
    <row r="133" customFormat="false" ht="15" hidden="false" customHeight="true" outlineLevel="0" collapsed="false">
      <c r="A133" s="38"/>
      <c r="B133" s="36" t="str">
        <f aca="false">IF(A133="","","V-"&amp;TEXT(ROW()-4,"0000"))</f>
        <v/>
      </c>
      <c r="C133" s="24"/>
      <c r="D133" s="24"/>
      <c r="E133" s="34"/>
      <c r="F133" s="24"/>
      <c r="G133" s="24"/>
    </row>
    <row r="134" customFormat="false" ht="15" hidden="false" customHeight="true" outlineLevel="0" collapsed="false">
      <c r="A134" s="38"/>
      <c r="B134" s="36" t="str">
        <f aca="false">IF(A134="","","V-"&amp;TEXT(ROW()-4,"0000"))</f>
        <v/>
      </c>
      <c r="C134" s="24"/>
      <c r="D134" s="24"/>
      <c r="E134" s="34"/>
      <c r="F134" s="24"/>
      <c r="G134" s="24"/>
    </row>
    <row r="135" customFormat="false" ht="15" hidden="false" customHeight="true" outlineLevel="0" collapsed="false">
      <c r="A135" s="38"/>
      <c r="B135" s="36" t="str">
        <f aca="false">IF(A135="","","V-"&amp;TEXT(ROW()-4,"0000"))</f>
        <v/>
      </c>
      <c r="C135" s="24"/>
      <c r="D135" s="24"/>
      <c r="E135" s="34"/>
      <c r="F135" s="24"/>
      <c r="G135" s="24"/>
    </row>
    <row r="136" customFormat="false" ht="15" hidden="false" customHeight="true" outlineLevel="0" collapsed="false">
      <c r="A136" s="38"/>
      <c r="B136" s="36" t="str">
        <f aca="false">IF(A136="","","V-"&amp;TEXT(ROW()-4,"0000"))</f>
        <v/>
      </c>
      <c r="C136" s="24"/>
      <c r="D136" s="24"/>
      <c r="E136" s="34"/>
      <c r="F136" s="24"/>
      <c r="G136" s="24"/>
    </row>
    <row r="137" customFormat="false" ht="15" hidden="false" customHeight="true" outlineLevel="0" collapsed="false">
      <c r="A137" s="38"/>
      <c r="B137" s="36" t="str">
        <f aca="false">IF(A137="","","V-"&amp;TEXT(ROW()-4,"0000"))</f>
        <v/>
      </c>
      <c r="C137" s="24"/>
      <c r="D137" s="24"/>
      <c r="E137" s="34"/>
      <c r="F137" s="24"/>
      <c r="G137" s="24"/>
    </row>
    <row r="138" customFormat="false" ht="15" hidden="false" customHeight="true" outlineLevel="0" collapsed="false">
      <c r="A138" s="38"/>
      <c r="B138" s="36" t="str">
        <f aca="false">IF(A138="","","V-"&amp;TEXT(ROW()-4,"0000"))</f>
        <v/>
      </c>
      <c r="C138" s="24"/>
      <c r="D138" s="24"/>
      <c r="E138" s="34"/>
      <c r="F138" s="24"/>
      <c r="G138" s="24"/>
    </row>
    <row r="139" customFormat="false" ht="15" hidden="false" customHeight="true" outlineLevel="0" collapsed="false">
      <c r="A139" s="38"/>
      <c r="B139" s="36" t="str">
        <f aca="false">IF(A139="","","V-"&amp;TEXT(ROW()-4,"0000"))</f>
        <v/>
      </c>
      <c r="C139" s="24"/>
      <c r="D139" s="24"/>
      <c r="E139" s="34"/>
      <c r="F139" s="24"/>
      <c r="G139" s="24"/>
    </row>
    <row r="140" customFormat="false" ht="15" hidden="false" customHeight="true" outlineLevel="0" collapsed="false">
      <c r="A140" s="38"/>
      <c r="B140" s="36" t="str">
        <f aca="false">IF(A140="","","V-"&amp;TEXT(ROW()-4,"0000"))</f>
        <v/>
      </c>
      <c r="C140" s="24"/>
      <c r="D140" s="24"/>
      <c r="E140" s="34"/>
      <c r="F140" s="24"/>
      <c r="G140" s="24"/>
    </row>
    <row r="141" customFormat="false" ht="15" hidden="false" customHeight="true" outlineLevel="0" collapsed="false">
      <c r="A141" s="38"/>
      <c r="B141" s="36" t="str">
        <f aca="false">IF(A141="","","V-"&amp;TEXT(ROW()-4,"0000"))</f>
        <v/>
      </c>
      <c r="C141" s="24"/>
      <c r="D141" s="24"/>
      <c r="E141" s="34"/>
      <c r="F141" s="24"/>
      <c r="G141" s="24"/>
    </row>
    <row r="142" customFormat="false" ht="15" hidden="false" customHeight="true" outlineLevel="0" collapsed="false">
      <c r="A142" s="38"/>
      <c r="B142" s="36" t="str">
        <f aca="false">IF(A142="","","V-"&amp;TEXT(ROW()-4,"0000"))</f>
        <v/>
      </c>
      <c r="C142" s="24"/>
      <c r="D142" s="24"/>
      <c r="E142" s="34"/>
      <c r="F142" s="24"/>
      <c r="G142" s="24"/>
    </row>
    <row r="143" customFormat="false" ht="15" hidden="false" customHeight="true" outlineLevel="0" collapsed="false">
      <c r="A143" s="38"/>
      <c r="B143" s="36" t="str">
        <f aca="false">IF(A143="","","V-"&amp;TEXT(ROW()-4,"0000"))</f>
        <v/>
      </c>
      <c r="C143" s="24"/>
      <c r="D143" s="24"/>
      <c r="E143" s="34"/>
      <c r="F143" s="24"/>
      <c r="G143" s="24"/>
    </row>
    <row r="144" customFormat="false" ht="15" hidden="false" customHeight="true" outlineLevel="0" collapsed="false">
      <c r="A144" s="38"/>
      <c r="B144" s="36" t="str">
        <f aca="false">IF(A144="","","V-"&amp;TEXT(ROW()-4,"0000"))</f>
        <v/>
      </c>
      <c r="C144" s="24"/>
      <c r="D144" s="24"/>
      <c r="E144" s="34"/>
      <c r="F144" s="24"/>
      <c r="G144" s="24"/>
    </row>
    <row r="145" customFormat="false" ht="15" hidden="false" customHeight="true" outlineLevel="0" collapsed="false">
      <c r="A145" s="38"/>
      <c r="B145" s="36" t="str">
        <f aca="false">IF(A145="","","V-"&amp;TEXT(ROW()-4,"0000"))</f>
        <v/>
      </c>
      <c r="C145" s="24"/>
      <c r="D145" s="24"/>
      <c r="E145" s="34"/>
      <c r="F145" s="24"/>
      <c r="G145" s="24"/>
    </row>
    <row r="146" customFormat="false" ht="15" hidden="false" customHeight="true" outlineLevel="0" collapsed="false">
      <c r="A146" s="38"/>
      <c r="B146" s="36" t="str">
        <f aca="false">IF(A146="","","V-"&amp;TEXT(ROW()-4,"0000"))</f>
        <v/>
      </c>
      <c r="C146" s="24"/>
      <c r="D146" s="24"/>
      <c r="E146" s="34"/>
      <c r="F146" s="24"/>
      <c r="G146" s="24"/>
    </row>
    <row r="147" customFormat="false" ht="15" hidden="false" customHeight="true" outlineLevel="0" collapsed="false">
      <c r="A147" s="38"/>
      <c r="B147" s="36" t="str">
        <f aca="false">IF(A147="","","V-"&amp;TEXT(ROW()-4,"0000"))</f>
        <v/>
      </c>
      <c r="C147" s="24"/>
      <c r="D147" s="24"/>
      <c r="E147" s="34"/>
      <c r="F147" s="24"/>
      <c r="G147" s="24"/>
    </row>
    <row r="148" customFormat="false" ht="15" hidden="false" customHeight="true" outlineLevel="0" collapsed="false">
      <c r="A148" s="38"/>
      <c r="B148" s="36" t="str">
        <f aca="false">IF(A148="","","V-"&amp;TEXT(ROW()-4,"0000"))</f>
        <v/>
      </c>
      <c r="C148" s="24"/>
      <c r="D148" s="24"/>
      <c r="E148" s="34"/>
      <c r="F148" s="24"/>
      <c r="G148" s="24"/>
    </row>
    <row r="149" customFormat="false" ht="15" hidden="false" customHeight="true" outlineLevel="0" collapsed="false">
      <c r="A149" s="38"/>
      <c r="B149" s="36" t="str">
        <f aca="false">IF(A149="","","V-"&amp;TEXT(ROW()-4,"0000"))</f>
        <v/>
      </c>
      <c r="C149" s="24"/>
      <c r="D149" s="24"/>
      <c r="E149" s="34"/>
      <c r="F149" s="24"/>
      <c r="G149" s="24"/>
    </row>
    <row r="150" customFormat="false" ht="15" hidden="false" customHeight="true" outlineLevel="0" collapsed="false">
      <c r="A150" s="38"/>
      <c r="B150" s="36" t="str">
        <f aca="false">IF(A150="","","V-"&amp;TEXT(ROW()-4,"0000"))</f>
        <v/>
      </c>
      <c r="C150" s="24"/>
      <c r="D150" s="24"/>
      <c r="E150" s="34"/>
      <c r="F150" s="24"/>
      <c r="G150" s="24"/>
    </row>
    <row r="151" customFormat="false" ht="15" hidden="false" customHeight="true" outlineLevel="0" collapsed="false">
      <c r="A151" s="38"/>
      <c r="B151" s="36" t="str">
        <f aca="false">IF(A151="","","V-"&amp;TEXT(ROW()-4,"0000"))</f>
        <v/>
      </c>
      <c r="C151" s="24"/>
      <c r="D151" s="24"/>
      <c r="E151" s="34"/>
      <c r="F151" s="24"/>
      <c r="G151" s="24"/>
    </row>
    <row r="152" customFormat="false" ht="15" hidden="false" customHeight="true" outlineLevel="0" collapsed="false">
      <c r="A152" s="38"/>
      <c r="B152" s="36" t="str">
        <f aca="false">IF(A152="","","V-"&amp;TEXT(ROW()-4,"0000"))</f>
        <v/>
      </c>
      <c r="C152" s="24"/>
      <c r="D152" s="24"/>
      <c r="E152" s="34"/>
      <c r="F152" s="24"/>
      <c r="G152" s="24"/>
    </row>
    <row r="153" customFormat="false" ht="15" hidden="false" customHeight="true" outlineLevel="0" collapsed="false">
      <c r="A153" s="38"/>
      <c r="B153" s="36" t="str">
        <f aca="false">IF(A153="","","V-"&amp;TEXT(ROW()-4,"0000"))</f>
        <v/>
      </c>
      <c r="C153" s="24"/>
      <c r="D153" s="24"/>
      <c r="E153" s="34"/>
      <c r="F153" s="24"/>
      <c r="G153" s="24"/>
    </row>
    <row r="154" customFormat="false" ht="15" hidden="false" customHeight="true" outlineLevel="0" collapsed="false">
      <c r="A154" s="38"/>
      <c r="B154" s="36" t="str">
        <f aca="false">IF(A154="","","V-"&amp;TEXT(ROW()-4,"0000"))</f>
        <v/>
      </c>
      <c r="C154" s="24"/>
      <c r="D154" s="24"/>
      <c r="E154" s="34"/>
      <c r="F154" s="24"/>
      <c r="G154" s="24"/>
    </row>
    <row r="155" customFormat="false" ht="15" hidden="false" customHeight="true" outlineLevel="0" collapsed="false">
      <c r="A155" s="38"/>
      <c r="B155" s="36" t="str">
        <f aca="false">IF(A155="","","V-"&amp;TEXT(ROW()-4,"0000"))</f>
        <v/>
      </c>
      <c r="C155" s="24"/>
      <c r="D155" s="24"/>
      <c r="E155" s="34"/>
      <c r="F155" s="24"/>
      <c r="G155" s="24"/>
    </row>
    <row r="156" customFormat="false" ht="15" hidden="false" customHeight="true" outlineLevel="0" collapsed="false">
      <c r="A156" s="38"/>
      <c r="B156" s="36" t="str">
        <f aca="false">IF(A156="","","V-"&amp;TEXT(ROW()-4,"0000"))</f>
        <v/>
      </c>
      <c r="C156" s="24"/>
      <c r="D156" s="24"/>
      <c r="E156" s="34"/>
      <c r="F156" s="24"/>
      <c r="G156" s="24"/>
    </row>
    <row r="157" customFormat="false" ht="15" hidden="false" customHeight="true" outlineLevel="0" collapsed="false">
      <c r="A157" s="38"/>
      <c r="B157" s="36" t="str">
        <f aca="false">IF(A157="","","V-"&amp;TEXT(ROW()-4,"0000"))</f>
        <v/>
      </c>
      <c r="C157" s="24"/>
      <c r="D157" s="24"/>
      <c r="E157" s="34"/>
      <c r="F157" s="24"/>
      <c r="G157" s="24"/>
    </row>
    <row r="158" customFormat="false" ht="15" hidden="false" customHeight="true" outlineLevel="0" collapsed="false">
      <c r="A158" s="38"/>
      <c r="B158" s="36" t="str">
        <f aca="false">IF(A158="","","V-"&amp;TEXT(ROW()-4,"0000"))</f>
        <v/>
      </c>
      <c r="C158" s="24"/>
      <c r="D158" s="24"/>
      <c r="E158" s="34"/>
      <c r="F158" s="24"/>
      <c r="G158" s="24"/>
    </row>
    <row r="159" customFormat="false" ht="15" hidden="false" customHeight="true" outlineLevel="0" collapsed="false">
      <c r="A159" s="38"/>
      <c r="B159" s="36" t="str">
        <f aca="false">IF(A159="","","V-"&amp;TEXT(ROW()-4,"0000"))</f>
        <v/>
      </c>
      <c r="C159" s="24"/>
      <c r="D159" s="24"/>
      <c r="E159" s="34"/>
      <c r="F159" s="24"/>
      <c r="G159" s="24"/>
    </row>
    <row r="160" customFormat="false" ht="15" hidden="false" customHeight="true" outlineLevel="0" collapsed="false">
      <c r="A160" s="38"/>
      <c r="B160" s="36" t="str">
        <f aca="false">IF(A160="","","V-"&amp;TEXT(ROW()-4,"0000"))</f>
        <v/>
      </c>
      <c r="C160" s="24"/>
      <c r="D160" s="24"/>
      <c r="E160" s="34"/>
      <c r="F160" s="24"/>
      <c r="G160" s="24"/>
    </row>
    <row r="161" customFormat="false" ht="15" hidden="false" customHeight="true" outlineLevel="0" collapsed="false">
      <c r="A161" s="38"/>
      <c r="B161" s="36" t="str">
        <f aca="false">IF(A161="","","V-"&amp;TEXT(ROW()-4,"0000"))</f>
        <v/>
      </c>
      <c r="C161" s="24"/>
      <c r="D161" s="24"/>
      <c r="E161" s="34"/>
      <c r="F161" s="24"/>
      <c r="G161" s="24"/>
    </row>
    <row r="162" customFormat="false" ht="15" hidden="false" customHeight="true" outlineLevel="0" collapsed="false">
      <c r="A162" s="38"/>
      <c r="B162" s="36" t="str">
        <f aca="false">IF(A162="","","V-"&amp;TEXT(ROW()-4,"0000"))</f>
        <v/>
      </c>
      <c r="C162" s="24"/>
      <c r="D162" s="24"/>
      <c r="E162" s="34"/>
      <c r="F162" s="24"/>
      <c r="G162" s="24"/>
    </row>
    <row r="163" customFormat="false" ht="15" hidden="false" customHeight="true" outlineLevel="0" collapsed="false">
      <c r="A163" s="38"/>
      <c r="B163" s="36" t="str">
        <f aca="false">IF(A163="","","V-"&amp;TEXT(ROW()-4,"0000"))</f>
        <v/>
      </c>
      <c r="C163" s="24"/>
      <c r="D163" s="24"/>
      <c r="E163" s="34"/>
      <c r="F163" s="24"/>
      <c r="G163" s="24"/>
    </row>
    <row r="164" customFormat="false" ht="15" hidden="false" customHeight="true" outlineLevel="0" collapsed="false">
      <c r="A164" s="38"/>
      <c r="B164" s="36" t="str">
        <f aca="false">IF(A164="","","V-"&amp;TEXT(ROW()-4,"0000"))</f>
        <v/>
      </c>
      <c r="C164" s="24"/>
      <c r="D164" s="24"/>
      <c r="E164" s="34"/>
      <c r="F164" s="24"/>
      <c r="G164" s="24"/>
    </row>
    <row r="165" customFormat="false" ht="15" hidden="false" customHeight="true" outlineLevel="0" collapsed="false">
      <c r="A165" s="38"/>
      <c r="B165" s="36" t="str">
        <f aca="false">IF(A165="","","V-"&amp;TEXT(ROW()-4,"0000"))</f>
        <v/>
      </c>
      <c r="C165" s="24"/>
      <c r="D165" s="24"/>
      <c r="E165" s="34"/>
      <c r="F165" s="24"/>
      <c r="G165" s="24"/>
    </row>
    <row r="166" customFormat="false" ht="15" hidden="false" customHeight="true" outlineLevel="0" collapsed="false">
      <c r="A166" s="38"/>
      <c r="B166" s="36" t="str">
        <f aca="false">IF(A166="","","V-"&amp;TEXT(ROW()-4,"0000"))</f>
        <v/>
      </c>
      <c r="C166" s="24"/>
      <c r="D166" s="24"/>
      <c r="E166" s="34"/>
      <c r="F166" s="24"/>
      <c r="G166" s="24"/>
    </row>
    <row r="167" customFormat="false" ht="15" hidden="false" customHeight="true" outlineLevel="0" collapsed="false">
      <c r="A167" s="38"/>
      <c r="B167" s="36" t="str">
        <f aca="false">IF(A167="","","V-"&amp;TEXT(ROW()-4,"0000"))</f>
        <v/>
      </c>
      <c r="C167" s="24"/>
      <c r="D167" s="24"/>
      <c r="E167" s="34"/>
      <c r="F167" s="24"/>
      <c r="G167" s="24"/>
    </row>
    <row r="168" customFormat="false" ht="15" hidden="false" customHeight="true" outlineLevel="0" collapsed="false">
      <c r="A168" s="38"/>
      <c r="B168" s="36" t="str">
        <f aca="false">IF(A168="","","V-"&amp;TEXT(ROW()-4,"0000"))</f>
        <v/>
      </c>
      <c r="C168" s="24"/>
      <c r="D168" s="24"/>
      <c r="E168" s="34"/>
      <c r="F168" s="24"/>
      <c r="G168" s="24"/>
    </row>
    <row r="169" customFormat="false" ht="15" hidden="false" customHeight="true" outlineLevel="0" collapsed="false">
      <c r="A169" s="38"/>
      <c r="B169" s="36" t="str">
        <f aca="false">IF(A169="","","V-"&amp;TEXT(ROW()-4,"0000"))</f>
        <v/>
      </c>
      <c r="C169" s="24"/>
      <c r="D169" s="24"/>
      <c r="E169" s="34"/>
      <c r="F169" s="24"/>
      <c r="G169" s="24"/>
    </row>
    <row r="170" customFormat="false" ht="15" hidden="false" customHeight="true" outlineLevel="0" collapsed="false">
      <c r="A170" s="38"/>
      <c r="B170" s="36" t="str">
        <f aca="false">IF(A170="","","V-"&amp;TEXT(ROW()-4,"0000"))</f>
        <v/>
      </c>
      <c r="C170" s="24"/>
      <c r="D170" s="24"/>
      <c r="E170" s="34"/>
      <c r="F170" s="24"/>
      <c r="G170" s="24"/>
    </row>
    <row r="171" customFormat="false" ht="15" hidden="false" customHeight="true" outlineLevel="0" collapsed="false">
      <c r="A171" s="38"/>
      <c r="B171" s="36" t="str">
        <f aca="false">IF(A171="","","V-"&amp;TEXT(ROW()-4,"0000"))</f>
        <v/>
      </c>
      <c r="C171" s="24"/>
      <c r="D171" s="24"/>
      <c r="E171" s="34"/>
      <c r="F171" s="24"/>
      <c r="G171" s="24"/>
    </row>
    <row r="172" customFormat="false" ht="15" hidden="false" customHeight="true" outlineLevel="0" collapsed="false">
      <c r="A172" s="38"/>
      <c r="B172" s="36" t="str">
        <f aca="false">IF(A172="","","V-"&amp;TEXT(ROW()-4,"0000"))</f>
        <v/>
      </c>
      <c r="C172" s="24"/>
      <c r="D172" s="24"/>
      <c r="E172" s="34"/>
      <c r="F172" s="24"/>
      <c r="G172" s="24"/>
    </row>
    <row r="173" customFormat="false" ht="15" hidden="false" customHeight="true" outlineLevel="0" collapsed="false">
      <c r="A173" s="38"/>
      <c r="B173" s="36" t="str">
        <f aca="false">IF(A173="","","V-"&amp;TEXT(ROW()-4,"0000"))</f>
        <v/>
      </c>
      <c r="C173" s="24"/>
      <c r="D173" s="24"/>
      <c r="E173" s="34"/>
      <c r="F173" s="24"/>
      <c r="G173" s="24"/>
    </row>
    <row r="174" customFormat="false" ht="15" hidden="false" customHeight="true" outlineLevel="0" collapsed="false">
      <c r="A174" s="38"/>
      <c r="B174" s="36" t="str">
        <f aca="false">IF(A174="","","V-"&amp;TEXT(ROW()-4,"0000"))</f>
        <v/>
      </c>
      <c r="C174" s="24"/>
      <c r="D174" s="24"/>
      <c r="E174" s="34"/>
      <c r="F174" s="24"/>
      <c r="G174" s="24"/>
    </row>
    <row r="175" customFormat="false" ht="15" hidden="false" customHeight="true" outlineLevel="0" collapsed="false">
      <c r="A175" s="38"/>
      <c r="B175" s="36" t="str">
        <f aca="false">IF(A175="","","V-"&amp;TEXT(ROW()-4,"0000"))</f>
        <v/>
      </c>
      <c r="C175" s="24"/>
      <c r="D175" s="24"/>
      <c r="E175" s="34"/>
      <c r="F175" s="24"/>
      <c r="G175" s="24"/>
    </row>
    <row r="176" customFormat="false" ht="15" hidden="false" customHeight="true" outlineLevel="0" collapsed="false">
      <c r="A176" s="38"/>
      <c r="B176" s="36" t="str">
        <f aca="false">IF(A176="","","V-"&amp;TEXT(ROW()-4,"0000"))</f>
        <v/>
      </c>
      <c r="C176" s="24"/>
      <c r="D176" s="24"/>
      <c r="E176" s="34"/>
      <c r="F176" s="24"/>
      <c r="G176" s="24"/>
    </row>
    <row r="177" customFormat="false" ht="15" hidden="false" customHeight="true" outlineLevel="0" collapsed="false">
      <c r="A177" s="38"/>
      <c r="B177" s="36" t="str">
        <f aca="false">IF(A177="","","V-"&amp;TEXT(ROW()-4,"0000"))</f>
        <v/>
      </c>
      <c r="C177" s="24"/>
      <c r="D177" s="24"/>
      <c r="E177" s="34"/>
      <c r="F177" s="24"/>
      <c r="G177" s="24"/>
    </row>
    <row r="178" customFormat="false" ht="15" hidden="false" customHeight="true" outlineLevel="0" collapsed="false">
      <c r="A178" s="38"/>
      <c r="B178" s="36" t="str">
        <f aca="false">IF(A178="","","V-"&amp;TEXT(ROW()-4,"0000"))</f>
        <v/>
      </c>
      <c r="C178" s="24"/>
      <c r="D178" s="24"/>
      <c r="E178" s="34"/>
      <c r="F178" s="24"/>
      <c r="G178" s="24"/>
    </row>
    <row r="179" customFormat="false" ht="15" hidden="false" customHeight="true" outlineLevel="0" collapsed="false">
      <c r="A179" s="38"/>
      <c r="B179" s="36" t="str">
        <f aca="false">IF(A179="","","V-"&amp;TEXT(ROW()-4,"0000"))</f>
        <v/>
      </c>
      <c r="C179" s="24"/>
      <c r="D179" s="24"/>
      <c r="E179" s="34"/>
      <c r="F179" s="24"/>
      <c r="G179" s="24"/>
    </row>
    <row r="180" customFormat="false" ht="15" hidden="false" customHeight="true" outlineLevel="0" collapsed="false">
      <c r="A180" s="38"/>
      <c r="B180" s="36" t="str">
        <f aca="false">IF(A180="","","V-"&amp;TEXT(ROW()-4,"0000"))</f>
        <v/>
      </c>
      <c r="C180" s="24"/>
      <c r="D180" s="24"/>
      <c r="E180" s="34"/>
      <c r="F180" s="24"/>
      <c r="G180" s="24"/>
    </row>
    <row r="181" customFormat="false" ht="15" hidden="false" customHeight="true" outlineLevel="0" collapsed="false">
      <c r="A181" s="38"/>
      <c r="B181" s="36" t="str">
        <f aca="false">IF(A181="","","V-"&amp;TEXT(ROW()-4,"0000"))</f>
        <v/>
      </c>
      <c r="C181" s="24"/>
      <c r="D181" s="24"/>
      <c r="E181" s="34"/>
      <c r="F181" s="24"/>
      <c r="G181" s="24"/>
    </row>
    <row r="182" customFormat="false" ht="15" hidden="false" customHeight="true" outlineLevel="0" collapsed="false">
      <c r="A182" s="38"/>
      <c r="B182" s="36" t="str">
        <f aca="false">IF(A182="","","V-"&amp;TEXT(ROW()-4,"0000"))</f>
        <v/>
      </c>
      <c r="C182" s="24"/>
      <c r="D182" s="24"/>
      <c r="E182" s="34"/>
      <c r="F182" s="24"/>
      <c r="G182" s="24"/>
    </row>
    <row r="183" customFormat="false" ht="15" hidden="false" customHeight="true" outlineLevel="0" collapsed="false">
      <c r="A183" s="38"/>
      <c r="B183" s="36" t="str">
        <f aca="false">IF(A183="","","V-"&amp;TEXT(ROW()-4,"0000"))</f>
        <v/>
      </c>
      <c r="C183" s="24"/>
      <c r="D183" s="24"/>
      <c r="E183" s="34"/>
      <c r="F183" s="24"/>
      <c r="G183" s="24"/>
    </row>
    <row r="184" customFormat="false" ht="15" hidden="false" customHeight="true" outlineLevel="0" collapsed="false">
      <c r="A184" s="38"/>
      <c r="B184" s="36" t="str">
        <f aca="false">IF(A184="","","V-"&amp;TEXT(ROW()-4,"0000"))</f>
        <v/>
      </c>
      <c r="C184" s="24"/>
      <c r="D184" s="24"/>
      <c r="E184" s="34"/>
      <c r="F184" s="24"/>
      <c r="G184" s="24"/>
    </row>
    <row r="185" customFormat="false" ht="15" hidden="false" customHeight="true" outlineLevel="0" collapsed="false">
      <c r="A185" s="38"/>
      <c r="B185" s="36" t="str">
        <f aca="false">IF(A185="","","V-"&amp;TEXT(ROW()-4,"0000"))</f>
        <v/>
      </c>
      <c r="C185" s="24"/>
      <c r="D185" s="24"/>
      <c r="E185" s="34"/>
      <c r="F185" s="24"/>
      <c r="G185" s="24"/>
    </row>
    <row r="186" customFormat="false" ht="15" hidden="false" customHeight="true" outlineLevel="0" collapsed="false">
      <c r="A186" s="38"/>
      <c r="B186" s="36" t="str">
        <f aca="false">IF(A186="","","V-"&amp;TEXT(ROW()-4,"0000"))</f>
        <v/>
      </c>
      <c r="C186" s="24"/>
      <c r="D186" s="24"/>
      <c r="E186" s="34"/>
      <c r="F186" s="24"/>
      <c r="G186" s="24"/>
    </row>
    <row r="187" customFormat="false" ht="15" hidden="false" customHeight="true" outlineLevel="0" collapsed="false">
      <c r="A187" s="38"/>
      <c r="B187" s="36" t="str">
        <f aca="false">IF(A187="","","V-"&amp;TEXT(ROW()-4,"0000"))</f>
        <v/>
      </c>
      <c r="C187" s="24"/>
      <c r="D187" s="24"/>
      <c r="E187" s="34"/>
      <c r="F187" s="24"/>
      <c r="G187" s="24"/>
    </row>
    <row r="188" customFormat="false" ht="15" hidden="false" customHeight="true" outlineLevel="0" collapsed="false">
      <c r="A188" s="38"/>
      <c r="B188" s="36" t="str">
        <f aca="false">IF(A188="","","V-"&amp;TEXT(ROW()-4,"0000"))</f>
        <v/>
      </c>
      <c r="C188" s="24"/>
      <c r="D188" s="24"/>
      <c r="E188" s="34"/>
      <c r="F188" s="24"/>
      <c r="G188" s="24"/>
    </row>
    <row r="189" customFormat="false" ht="15" hidden="false" customHeight="true" outlineLevel="0" collapsed="false">
      <c r="A189" s="38"/>
      <c r="B189" s="36" t="str">
        <f aca="false">IF(A189="","","V-"&amp;TEXT(ROW()-4,"0000"))</f>
        <v/>
      </c>
      <c r="C189" s="24"/>
      <c r="D189" s="24"/>
      <c r="E189" s="34"/>
      <c r="F189" s="24"/>
      <c r="G189" s="24"/>
    </row>
    <row r="190" customFormat="false" ht="15" hidden="false" customHeight="true" outlineLevel="0" collapsed="false">
      <c r="A190" s="38"/>
      <c r="B190" s="36" t="str">
        <f aca="false">IF(A190="","","V-"&amp;TEXT(ROW()-4,"0000"))</f>
        <v/>
      </c>
      <c r="C190" s="24"/>
      <c r="D190" s="24"/>
      <c r="E190" s="34"/>
      <c r="F190" s="24"/>
      <c r="G190" s="24"/>
    </row>
    <row r="191" customFormat="false" ht="15" hidden="false" customHeight="true" outlineLevel="0" collapsed="false">
      <c r="A191" s="38"/>
      <c r="B191" s="36" t="str">
        <f aca="false">IF(A191="","","V-"&amp;TEXT(ROW()-4,"0000"))</f>
        <v/>
      </c>
      <c r="C191" s="24"/>
      <c r="D191" s="24"/>
      <c r="E191" s="34"/>
      <c r="F191" s="24"/>
      <c r="G191" s="24"/>
    </row>
    <row r="192" customFormat="false" ht="15" hidden="false" customHeight="true" outlineLevel="0" collapsed="false">
      <c r="A192" s="38"/>
      <c r="B192" s="36" t="str">
        <f aca="false">IF(A192="","","V-"&amp;TEXT(ROW()-4,"0000"))</f>
        <v/>
      </c>
      <c r="C192" s="24"/>
      <c r="D192" s="24"/>
      <c r="E192" s="34"/>
      <c r="F192" s="24"/>
      <c r="G192" s="24"/>
    </row>
    <row r="193" customFormat="false" ht="15" hidden="false" customHeight="true" outlineLevel="0" collapsed="false">
      <c r="A193" s="38"/>
      <c r="B193" s="36" t="str">
        <f aca="false">IF(A193="","","V-"&amp;TEXT(ROW()-4,"0000"))</f>
        <v/>
      </c>
      <c r="C193" s="24"/>
      <c r="D193" s="24"/>
      <c r="E193" s="34"/>
      <c r="F193" s="24"/>
      <c r="G193" s="24"/>
    </row>
    <row r="194" customFormat="false" ht="15" hidden="false" customHeight="true" outlineLevel="0" collapsed="false">
      <c r="A194" s="38"/>
      <c r="B194" s="36" t="str">
        <f aca="false">IF(A194="","","V-"&amp;TEXT(ROW()-4,"0000"))</f>
        <v/>
      </c>
      <c r="C194" s="24"/>
      <c r="D194" s="24"/>
      <c r="E194" s="34"/>
      <c r="F194" s="24"/>
      <c r="G194" s="24"/>
    </row>
    <row r="195" customFormat="false" ht="15" hidden="false" customHeight="true" outlineLevel="0" collapsed="false">
      <c r="A195" s="38"/>
      <c r="B195" s="36" t="str">
        <f aca="false">IF(A195="","","V-"&amp;TEXT(ROW()-4,"0000"))</f>
        <v/>
      </c>
      <c r="C195" s="24"/>
      <c r="D195" s="24"/>
      <c r="E195" s="34"/>
      <c r="F195" s="24"/>
      <c r="G195" s="24"/>
    </row>
    <row r="196" customFormat="false" ht="15" hidden="false" customHeight="true" outlineLevel="0" collapsed="false">
      <c r="A196" s="38"/>
      <c r="B196" s="36" t="str">
        <f aca="false">IF(A196="","","V-"&amp;TEXT(ROW()-4,"0000"))</f>
        <v/>
      </c>
      <c r="C196" s="24"/>
      <c r="D196" s="24"/>
      <c r="E196" s="34"/>
      <c r="F196" s="24"/>
      <c r="G196" s="24"/>
    </row>
    <row r="197" customFormat="false" ht="15" hidden="false" customHeight="true" outlineLevel="0" collapsed="false">
      <c r="A197" s="38"/>
      <c r="B197" s="36" t="str">
        <f aca="false">IF(A197="","","V-"&amp;TEXT(ROW()-4,"0000"))</f>
        <v/>
      </c>
      <c r="C197" s="24"/>
      <c r="D197" s="24"/>
      <c r="E197" s="34"/>
      <c r="F197" s="24"/>
      <c r="G197" s="24"/>
    </row>
    <row r="198" customFormat="false" ht="15" hidden="false" customHeight="true" outlineLevel="0" collapsed="false">
      <c r="A198" s="38"/>
      <c r="B198" s="36" t="str">
        <f aca="false">IF(A198="","","V-"&amp;TEXT(ROW()-4,"0000"))</f>
        <v/>
      </c>
      <c r="C198" s="24"/>
      <c r="D198" s="24"/>
      <c r="E198" s="34"/>
      <c r="F198" s="24"/>
      <c r="G198" s="24"/>
    </row>
    <row r="199" customFormat="false" ht="15" hidden="false" customHeight="true" outlineLevel="0" collapsed="false">
      <c r="A199" s="38"/>
      <c r="B199" s="36" t="str">
        <f aca="false">IF(A199="","","V-"&amp;TEXT(ROW()-4,"0000"))</f>
        <v/>
      </c>
      <c r="C199" s="24"/>
      <c r="D199" s="24"/>
      <c r="E199" s="34"/>
      <c r="F199" s="24"/>
      <c r="G199" s="24"/>
    </row>
    <row r="200" customFormat="false" ht="15" hidden="false" customHeight="true" outlineLevel="0" collapsed="false">
      <c r="A200" s="38"/>
      <c r="B200" s="36" t="str">
        <f aca="false">IF(A200="","","V-"&amp;TEXT(ROW()-4,"0000"))</f>
        <v/>
      </c>
      <c r="C200" s="24"/>
      <c r="D200" s="24"/>
      <c r="E200" s="34"/>
      <c r="F200" s="24"/>
      <c r="G200" s="24"/>
    </row>
    <row r="201" customFormat="false" ht="15" hidden="false" customHeight="true" outlineLevel="0" collapsed="false">
      <c r="A201" s="38"/>
      <c r="B201" s="36" t="str">
        <f aca="false">IF(A201="","","V-"&amp;TEXT(ROW()-4,"0000"))</f>
        <v/>
      </c>
      <c r="C201" s="24"/>
      <c r="D201" s="24"/>
      <c r="E201" s="34"/>
      <c r="F201" s="24"/>
      <c r="G201" s="24"/>
    </row>
    <row r="202" customFormat="false" ht="15" hidden="false" customHeight="true" outlineLevel="0" collapsed="false">
      <c r="A202" s="38"/>
      <c r="B202" s="36" t="str">
        <f aca="false">IF(A202="","","V-"&amp;TEXT(ROW()-4,"0000"))</f>
        <v/>
      </c>
      <c r="C202" s="24"/>
      <c r="D202" s="24"/>
      <c r="E202" s="34"/>
      <c r="F202" s="24"/>
      <c r="G202" s="24"/>
    </row>
    <row r="203" customFormat="false" ht="15" hidden="false" customHeight="true" outlineLevel="0" collapsed="false">
      <c r="A203" s="38"/>
      <c r="B203" s="36" t="str">
        <f aca="false">IF(A203="","","V-"&amp;TEXT(ROW()-4,"0000"))</f>
        <v/>
      </c>
      <c r="C203" s="24"/>
      <c r="D203" s="24"/>
      <c r="E203" s="34"/>
      <c r="F203" s="24"/>
      <c r="G203" s="24"/>
    </row>
    <row r="204" customFormat="false" ht="15" hidden="false" customHeight="true" outlineLevel="0" collapsed="false">
      <c r="A204" s="38"/>
      <c r="B204" s="36" t="str">
        <f aca="false">IF(A204="","","V-"&amp;TEXT(ROW()-4,"0000"))</f>
        <v/>
      </c>
      <c r="C204" s="24"/>
      <c r="D204" s="24"/>
      <c r="E204" s="34"/>
      <c r="F204" s="24"/>
      <c r="G204" s="24"/>
    </row>
    <row r="205" customFormat="false" ht="15" hidden="false" customHeight="true" outlineLevel="0" collapsed="false">
      <c r="A205" s="38"/>
      <c r="B205" s="36" t="str">
        <f aca="false">IF(A205="","","V-"&amp;TEXT(ROW()-4,"0000"))</f>
        <v/>
      </c>
      <c r="C205" s="24"/>
      <c r="D205" s="24"/>
      <c r="E205" s="34"/>
      <c r="F205" s="24"/>
      <c r="G205" s="24"/>
    </row>
    <row r="206" customFormat="false" ht="15" hidden="false" customHeight="true" outlineLevel="0" collapsed="false">
      <c r="A206" s="38"/>
      <c r="B206" s="36" t="str">
        <f aca="false">IF(A206="","","V-"&amp;TEXT(ROW()-4,"0000"))</f>
        <v/>
      </c>
      <c r="C206" s="24"/>
      <c r="D206" s="24"/>
      <c r="E206" s="34"/>
      <c r="F206" s="24"/>
      <c r="G206" s="24"/>
    </row>
    <row r="207" customFormat="false" ht="15" hidden="false" customHeight="true" outlineLevel="0" collapsed="false">
      <c r="A207" s="38"/>
      <c r="B207" s="36" t="str">
        <f aca="false">IF(A207="","","V-"&amp;TEXT(ROW()-4,"0000"))</f>
        <v/>
      </c>
      <c r="C207" s="24"/>
      <c r="D207" s="24"/>
      <c r="E207" s="34"/>
      <c r="F207" s="24"/>
      <c r="G207" s="24"/>
    </row>
    <row r="208" customFormat="false" ht="15" hidden="false" customHeight="true" outlineLevel="0" collapsed="false">
      <c r="A208" s="38"/>
      <c r="B208" s="36" t="str">
        <f aca="false">IF(A208="","","V-"&amp;TEXT(ROW()-4,"0000"))</f>
        <v/>
      </c>
      <c r="C208" s="24"/>
      <c r="D208" s="24"/>
      <c r="E208" s="34"/>
      <c r="F208" s="24"/>
      <c r="G208" s="24"/>
    </row>
    <row r="209" customFormat="false" ht="15" hidden="false" customHeight="true" outlineLevel="0" collapsed="false">
      <c r="A209" s="38"/>
      <c r="B209" s="36" t="str">
        <f aca="false">IF(A209="","","V-"&amp;TEXT(ROW()-4,"0000"))</f>
        <v/>
      </c>
      <c r="C209" s="24"/>
      <c r="D209" s="24"/>
      <c r="E209" s="34"/>
      <c r="F209" s="24"/>
      <c r="G209" s="24"/>
    </row>
    <row r="210" customFormat="false" ht="15" hidden="false" customHeight="true" outlineLevel="0" collapsed="false">
      <c r="A210" s="38"/>
      <c r="B210" s="36" t="str">
        <f aca="false">IF(A210="","","V-"&amp;TEXT(ROW()-4,"0000"))</f>
        <v/>
      </c>
      <c r="C210" s="24"/>
      <c r="D210" s="24"/>
      <c r="E210" s="34"/>
      <c r="F210" s="24"/>
      <c r="G210" s="24"/>
    </row>
    <row r="211" customFormat="false" ht="15" hidden="false" customHeight="true" outlineLevel="0" collapsed="false">
      <c r="A211" s="38"/>
      <c r="B211" s="36" t="str">
        <f aca="false">IF(A211="","","V-"&amp;TEXT(ROW()-4,"0000"))</f>
        <v/>
      </c>
      <c r="C211" s="24"/>
      <c r="D211" s="24"/>
      <c r="E211" s="34"/>
      <c r="F211" s="24"/>
      <c r="G211" s="24"/>
    </row>
    <row r="212" customFormat="false" ht="15" hidden="false" customHeight="true" outlineLevel="0" collapsed="false">
      <c r="A212" s="38"/>
      <c r="B212" s="36" t="str">
        <f aca="false">IF(A212="","","V-"&amp;TEXT(ROW()-4,"0000"))</f>
        <v/>
      </c>
      <c r="C212" s="24"/>
      <c r="D212" s="24"/>
      <c r="E212" s="34"/>
      <c r="F212" s="24"/>
      <c r="G212" s="24"/>
    </row>
    <row r="213" customFormat="false" ht="15" hidden="false" customHeight="true" outlineLevel="0" collapsed="false">
      <c r="A213" s="38"/>
      <c r="B213" s="36" t="str">
        <f aca="false">IF(A213="","","V-"&amp;TEXT(ROW()-4,"0000"))</f>
        <v/>
      </c>
      <c r="C213" s="24"/>
      <c r="D213" s="24"/>
      <c r="E213" s="34"/>
      <c r="F213" s="24"/>
      <c r="G213" s="24"/>
    </row>
    <row r="214" customFormat="false" ht="15" hidden="false" customHeight="true" outlineLevel="0" collapsed="false">
      <c r="A214" s="38"/>
      <c r="B214" s="36" t="str">
        <f aca="false">IF(A214="","","V-"&amp;TEXT(ROW()-4,"0000"))</f>
        <v/>
      </c>
      <c r="C214" s="24"/>
      <c r="D214" s="24"/>
      <c r="E214" s="34"/>
      <c r="F214" s="24"/>
      <c r="G214" s="24"/>
    </row>
    <row r="215" customFormat="false" ht="15" hidden="false" customHeight="true" outlineLevel="0" collapsed="false">
      <c r="A215" s="38"/>
      <c r="B215" s="36" t="str">
        <f aca="false">IF(A215="","","V-"&amp;TEXT(ROW()-4,"0000"))</f>
        <v/>
      </c>
      <c r="C215" s="24"/>
      <c r="D215" s="24"/>
      <c r="E215" s="34"/>
      <c r="F215" s="24"/>
      <c r="G215" s="24"/>
    </row>
    <row r="216" customFormat="false" ht="15" hidden="false" customHeight="true" outlineLevel="0" collapsed="false">
      <c r="A216" s="38"/>
      <c r="B216" s="36" t="str">
        <f aca="false">IF(A216="","","V-"&amp;TEXT(ROW()-4,"0000"))</f>
        <v/>
      </c>
      <c r="C216" s="24"/>
      <c r="D216" s="24"/>
      <c r="E216" s="34"/>
      <c r="F216" s="24"/>
      <c r="G216" s="24"/>
    </row>
    <row r="217" customFormat="false" ht="15" hidden="false" customHeight="true" outlineLevel="0" collapsed="false">
      <c r="A217" s="38"/>
      <c r="B217" s="36" t="str">
        <f aca="false">IF(A217="","","V-"&amp;TEXT(ROW()-4,"0000"))</f>
        <v/>
      </c>
      <c r="C217" s="24"/>
      <c r="D217" s="24"/>
      <c r="E217" s="34"/>
      <c r="F217" s="24"/>
      <c r="G217" s="24"/>
    </row>
    <row r="218" customFormat="false" ht="15" hidden="false" customHeight="true" outlineLevel="0" collapsed="false">
      <c r="A218" s="38"/>
      <c r="B218" s="36" t="str">
        <f aca="false">IF(A218="","","V-"&amp;TEXT(ROW()-4,"0000"))</f>
        <v/>
      </c>
      <c r="C218" s="24"/>
      <c r="D218" s="24"/>
      <c r="E218" s="34"/>
      <c r="F218" s="24"/>
      <c r="G218" s="24"/>
    </row>
    <row r="219" customFormat="false" ht="15" hidden="false" customHeight="true" outlineLevel="0" collapsed="false">
      <c r="A219" s="38"/>
      <c r="B219" s="36" t="str">
        <f aca="false">IF(A219="","","V-"&amp;TEXT(ROW()-4,"0000"))</f>
        <v/>
      </c>
      <c r="C219" s="24"/>
      <c r="D219" s="24"/>
      <c r="E219" s="34"/>
      <c r="F219" s="24"/>
      <c r="G219" s="24"/>
    </row>
    <row r="220" customFormat="false" ht="15" hidden="false" customHeight="true" outlineLevel="0" collapsed="false">
      <c r="A220" s="38"/>
      <c r="B220" s="36" t="str">
        <f aca="false">IF(A220="","","V-"&amp;TEXT(ROW()-4,"0000"))</f>
        <v/>
      </c>
      <c r="C220" s="24"/>
      <c r="D220" s="24"/>
      <c r="E220" s="34"/>
      <c r="F220" s="24"/>
      <c r="G220" s="24"/>
    </row>
    <row r="221" customFormat="false" ht="15" hidden="false" customHeight="true" outlineLevel="0" collapsed="false">
      <c r="A221" s="38"/>
      <c r="B221" s="36" t="str">
        <f aca="false">IF(A221="","","V-"&amp;TEXT(ROW()-4,"0000"))</f>
        <v/>
      </c>
      <c r="C221" s="24"/>
      <c r="D221" s="24"/>
      <c r="E221" s="34"/>
      <c r="F221" s="24"/>
      <c r="G221" s="24"/>
    </row>
    <row r="222" customFormat="false" ht="15" hidden="false" customHeight="true" outlineLevel="0" collapsed="false">
      <c r="A222" s="38"/>
      <c r="B222" s="36" t="str">
        <f aca="false">IF(A222="","","V-"&amp;TEXT(ROW()-4,"0000"))</f>
        <v/>
      </c>
      <c r="C222" s="24"/>
      <c r="D222" s="24"/>
      <c r="E222" s="34"/>
      <c r="F222" s="24"/>
      <c r="G222" s="24"/>
    </row>
    <row r="223" customFormat="false" ht="15" hidden="false" customHeight="true" outlineLevel="0" collapsed="false">
      <c r="A223" s="38"/>
      <c r="B223" s="36" t="str">
        <f aca="false">IF(A223="","","V-"&amp;TEXT(ROW()-4,"0000"))</f>
        <v/>
      </c>
      <c r="C223" s="24"/>
      <c r="D223" s="24"/>
      <c r="E223" s="34"/>
      <c r="F223" s="24"/>
      <c r="G223" s="24"/>
    </row>
    <row r="224" customFormat="false" ht="15" hidden="false" customHeight="true" outlineLevel="0" collapsed="false">
      <c r="A224" s="38"/>
      <c r="B224" s="36" t="str">
        <f aca="false">IF(A224="","","V-"&amp;TEXT(ROW()-4,"0000"))</f>
        <v/>
      </c>
      <c r="C224" s="24"/>
      <c r="D224" s="24"/>
      <c r="E224" s="34"/>
      <c r="F224" s="24"/>
      <c r="G224" s="24"/>
    </row>
    <row r="225" customFormat="false" ht="15" hidden="false" customHeight="true" outlineLevel="0" collapsed="false">
      <c r="A225" s="38"/>
      <c r="B225" s="36" t="str">
        <f aca="false">IF(A225="","","V-"&amp;TEXT(ROW()-4,"0000"))</f>
        <v/>
      </c>
      <c r="C225" s="24"/>
      <c r="D225" s="24"/>
      <c r="E225" s="34"/>
      <c r="F225" s="24"/>
      <c r="G225" s="24"/>
    </row>
    <row r="226" customFormat="false" ht="15" hidden="false" customHeight="true" outlineLevel="0" collapsed="false">
      <c r="A226" s="38"/>
      <c r="B226" s="36" t="str">
        <f aca="false">IF(A226="","","V-"&amp;TEXT(ROW()-4,"0000"))</f>
        <v/>
      </c>
      <c r="C226" s="24"/>
      <c r="D226" s="24"/>
      <c r="E226" s="34"/>
      <c r="F226" s="24"/>
      <c r="G226" s="24"/>
    </row>
    <row r="227" customFormat="false" ht="15" hidden="false" customHeight="true" outlineLevel="0" collapsed="false">
      <c r="A227" s="38"/>
      <c r="B227" s="36" t="str">
        <f aca="false">IF(A227="","","V-"&amp;TEXT(ROW()-4,"0000"))</f>
        <v/>
      </c>
      <c r="C227" s="24"/>
      <c r="D227" s="24"/>
      <c r="E227" s="34"/>
      <c r="F227" s="24"/>
      <c r="G227" s="24"/>
    </row>
    <row r="228" customFormat="false" ht="15" hidden="false" customHeight="true" outlineLevel="0" collapsed="false">
      <c r="A228" s="38"/>
      <c r="B228" s="36" t="str">
        <f aca="false">IF(A228="","","V-"&amp;TEXT(ROW()-4,"0000"))</f>
        <v/>
      </c>
      <c r="C228" s="24"/>
      <c r="D228" s="24"/>
      <c r="E228" s="34"/>
      <c r="F228" s="24"/>
      <c r="G228" s="24"/>
    </row>
    <row r="229" customFormat="false" ht="15" hidden="false" customHeight="true" outlineLevel="0" collapsed="false">
      <c r="A229" s="38"/>
      <c r="B229" s="36" t="str">
        <f aca="false">IF(A229="","","V-"&amp;TEXT(ROW()-4,"0000"))</f>
        <v/>
      </c>
      <c r="C229" s="24"/>
      <c r="D229" s="24"/>
      <c r="E229" s="34"/>
      <c r="F229" s="24"/>
      <c r="G229" s="24"/>
    </row>
    <row r="230" customFormat="false" ht="15" hidden="false" customHeight="true" outlineLevel="0" collapsed="false">
      <c r="A230" s="38"/>
      <c r="B230" s="36" t="str">
        <f aca="false">IF(A230="","","V-"&amp;TEXT(ROW()-4,"0000"))</f>
        <v/>
      </c>
      <c r="C230" s="24"/>
      <c r="D230" s="24"/>
      <c r="E230" s="34"/>
      <c r="F230" s="24"/>
      <c r="G230" s="24"/>
    </row>
    <row r="231" customFormat="false" ht="15" hidden="false" customHeight="true" outlineLevel="0" collapsed="false">
      <c r="A231" s="38"/>
      <c r="B231" s="36" t="str">
        <f aca="false">IF(A231="","","V-"&amp;TEXT(ROW()-4,"0000"))</f>
        <v/>
      </c>
      <c r="C231" s="24"/>
      <c r="D231" s="24"/>
      <c r="E231" s="34"/>
      <c r="F231" s="24"/>
      <c r="G231" s="24"/>
    </row>
    <row r="232" customFormat="false" ht="15" hidden="false" customHeight="true" outlineLevel="0" collapsed="false">
      <c r="A232" s="38"/>
      <c r="B232" s="36" t="str">
        <f aca="false">IF(A232="","","V-"&amp;TEXT(ROW()-4,"0000"))</f>
        <v/>
      </c>
      <c r="C232" s="24"/>
      <c r="D232" s="24"/>
      <c r="E232" s="34"/>
      <c r="F232" s="24"/>
      <c r="G232" s="24"/>
    </row>
    <row r="233" customFormat="false" ht="15" hidden="false" customHeight="true" outlineLevel="0" collapsed="false">
      <c r="A233" s="38"/>
      <c r="B233" s="36" t="str">
        <f aca="false">IF(A233="","","V-"&amp;TEXT(ROW()-4,"0000"))</f>
        <v/>
      </c>
      <c r="C233" s="24"/>
      <c r="D233" s="24"/>
      <c r="E233" s="34"/>
      <c r="F233" s="24"/>
      <c r="G233" s="24"/>
    </row>
    <row r="234" customFormat="false" ht="15" hidden="false" customHeight="true" outlineLevel="0" collapsed="false">
      <c r="A234" s="38"/>
      <c r="B234" s="36" t="str">
        <f aca="false">IF(A234="","","V-"&amp;TEXT(ROW()-4,"0000"))</f>
        <v/>
      </c>
      <c r="C234" s="24"/>
      <c r="D234" s="24"/>
      <c r="E234" s="34"/>
      <c r="F234" s="24"/>
      <c r="G234" s="24"/>
    </row>
    <row r="235" customFormat="false" ht="15" hidden="false" customHeight="true" outlineLevel="0" collapsed="false">
      <c r="A235" s="38"/>
      <c r="B235" s="36" t="str">
        <f aca="false">IF(A235="","","V-"&amp;TEXT(ROW()-4,"0000"))</f>
        <v/>
      </c>
      <c r="C235" s="24"/>
      <c r="D235" s="24"/>
      <c r="E235" s="34"/>
      <c r="F235" s="24"/>
      <c r="G235" s="24"/>
    </row>
    <row r="236" customFormat="false" ht="15" hidden="false" customHeight="true" outlineLevel="0" collapsed="false">
      <c r="A236" s="38"/>
      <c r="B236" s="36" t="str">
        <f aca="false">IF(A236="","","V-"&amp;TEXT(ROW()-4,"0000"))</f>
        <v/>
      </c>
      <c r="C236" s="24"/>
      <c r="D236" s="24"/>
      <c r="E236" s="34"/>
      <c r="F236" s="24"/>
      <c r="G236" s="24"/>
    </row>
    <row r="237" customFormat="false" ht="15" hidden="false" customHeight="true" outlineLevel="0" collapsed="false">
      <c r="A237" s="38"/>
      <c r="B237" s="36" t="str">
        <f aca="false">IF(A237="","","V-"&amp;TEXT(ROW()-4,"0000"))</f>
        <v/>
      </c>
      <c r="C237" s="24"/>
      <c r="D237" s="24"/>
      <c r="E237" s="34"/>
      <c r="F237" s="24"/>
      <c r="G237" s="24"/>
    </row>
    <row r="238" customFormat="false" ht="15" hidden="false" customHeight="true" outlineLevel="0" collapsed="false">
      <c r="A238" s="38"/>
      <c r="B238" s="36" t="str">
        <f aca="false">IF(A238="","","V-"&amp;TEXT(ROW()-4,"0000"))</f>
        <v/>
      </c>
      <c r="C238" s="24"/>
      <c r="D238" s="24"/>
      <c r="E238" s="34"/>
      <c r="F238" s="24"/>
      <c r="G238" s="24"/>
    </row>
    <row r="239" customFormat="false" ht="15" hidden="false" customHeight="true" outlineLevel="0" collapsed="false">
      <c r="A239" s="38"/>
      <c r="B239" s="36" t="str">
        <f aca="false">IF(A239="","","V-"&amp;TEXT(ROW()-4,"0000"))</f>
        <v/>
      </c>
      <c r="C239" s="24"/>
      <c r="D239" s="24"/>
      <c r="E239" s="34"/>
      <c r="F239" s="24"/>
      <c r="G239" s="24"/>
    </row>
    <row r="240" customFormat="false" ht="15" hidden="false" customHeight="true" outlineLevel="0" collapsed="false">
      <c r="A240" s="38"/>
      <c r="B240" s="36" t="str">
        <f aca="false">IF(A240="","","V-"&amp;TEXT(ROW()-4,"0000"))</f>
        <v/>
      </c>
      <c r="C240" s="24"/>
      <c r="D240" s="24"/>
      <c r="E240" s="34"/>
      <c r="F240" s="24"/>
      <c r="G240" s="24"/>
    </row>
    <row r="241" customFormat="false" ht="15" hidden="false" customHeight="true" outlineLevel="0" collapsed="false">
      <c r="A241" s="38"/>
      <c r="B241" s="36" t="str">
        <f aca="false">IF(A241="","","V-"&amp;TEXT(ROW()-4,"0000"))</f>
        <v/>
      </c>
      <c r="C241" s="24"/>
      <c r="D241" s="24"/>
      <c r="E241" s="34"/>
      <c r="F241" s="24"/>
      <c r="G241" s="24"/>
    </row>
    <row r="242" customFormat="false" ht="15" hidden="false" customHeight="true" outlineLevel="0" collapsed="false">
      <c r="A242" s="38"/>
      <c r="B242" s="36" t="str">
        <f aca="false">IF(A242="","","V-"&amp;TEXT(ROW()-4,"0000"))</f>
        <v/>
      </c>
      <c r="C242" s="24"/>
      <c r="D242" s="24"/>
      <c r="E242" s="34"/>
      <c r="F242" s="24"/>
      <c r="G242" s="24"/>
    </row>
    <row r="243" customFormat="false" ht="15" hidden="false" customHeight="true" outlineLevel="0" collapsed="false">
      <c r="A243" s="38"/>
      <c r="B243" s="36" t="str">
        <f aca="false">IF(A243="","","V-"&amp;TEXT(ROW()-4,"0000"))</f>
        <v/>
      </c>
      <c r="C243" s="24"/>
      <c r="D243" s="24"/>
      <c r="E243" s="34"/>
      <c r="F243" s="24"/>
      <c r="G243" s="24"/>
    </row>
    <row r="244" customFormat="false" ht="15" hidden="false" customHeight="true" outlineLevel="0" collapsed="false">
      <c r="A244" s="38"/>
      <c r="B244" s="36" t="str">
        <f aca="false">IF(A244="","","V-"&amp;TEXT(ROW()-4,"0000"))</f>
        <v/>
      </c>
      <c r="C244" s="24"/>
      <c r="D244" s="24"/>
      <c r="E244" s="34"/>
      <c r="F244" s="24"/>
      <c r="G244" s="24"/>
    </row>
    <row r="245" customFormat="false" ht="15" hidden="false" customHeight="true" outlineLevel="0" collapsed="false">
      <c r="A245" s="38"/>
      <c r="B245" s="36" t="str">
        <f aca="false">IF(A245="","","V-"&amp;TEXT(ROW()-4,"0000"))</f>
        <v/>
      </c>
      <c r="C245" s="24"/>
      <c r="D245" s="24"/>
      <c r="E245" s="34"/>
      <c r="F245" s="24"/>
      <c r="G245" s="24"/>
    </row>
    <row r="246" customFormat="false" ht="15" hidden="false" customHeight="true" outlineLevel="0" collapsed="false">
      <c r="A246" s="38"/>
      <c r="B246" s="36" t="str">
        <f aca="false">IF(A246="","","V-"&amp;TEXT(ROW()-4,"0000"))</f>
        <v/>
      </c>
      <c r="C246" s="24"/>
      <c r="D246" s="24"/>
      <c r="E246" s="34"/>
      <c r="F246" s="24"/>
      <c r="G246" s="24"/>
    </row>
    <row r="247" customFormat="false" ht="15" hidden="false" customHeight="true" outlineLevel="0" collapsed="false">
      <c r="A247" s="38"/>
      <c r="B247" s="36" t="str">
        <f aca="false">IF(A247="","","V-"&amp;TEXT(ROW()-4,"0000"))</f>
        <v/>
      </c>
      <c r="C247" s="24"/>
      <c r="D247" s="24"/>
      <c r="E247" s="34"/>
      <c r="F247" s="24"/>
      <c r="G247" s="24"/>
    </row>
    <row r="248" customFormat="false" ht="15" hidden="false" customHeight="true" outlineLevel="0" collapsed="false">
      <c r="A248" s="38"/>
      <c r="B248" s="36" t="str">
        <f aca="false">IF(A248="","","V-"&amp;TEXT(ROW()-4,"0000"))</f>
        <v/>
      </c>
      <c r="C248" s="24"/>
      <c r="D248" s="24"/>
      <c r="E248" s="34"/>
      <c r="F248" s="24"/>
      <c r="G248" s="24"/>
    </row>
    <row r="249" customFormat="false" ht="15" hidden="false" customHeight="true" outlineLevel="0" collapsed="false">
      <c r="A249" s="38"/>
      <c r="B249" s="36" t="str">
        <f aca="false">IF(A249="","","V-"&amp;TEXT(ROW()-4,"0000"))</f>
        <v/>
      </c>
      <c r="C249" s="24"/>
      <c r="D249" s="24"/>
      <c r="E249" s="34"/>
      <c r="F249" s="24"/>
      <c r="G249" s="24"/>
    </row>
    <row r="250" customFormat="false" ht="15" hidden="false" customHeight="true" outlineLevel="0" collapsed="false">
      <c r="A250" s="38"/>
      <c r="B250" s="36" t="str">
        <f aca="false">IF(A250="","","V-"&amp;TEXT(ROW()-4,"0000"))</f>
        <v/>
      </c>
      <c r="C250" s="24"/>
      <c r="D250" s="24"/>
      <c r="E250" s="34"/>
      <c r="F250" s="24"/>
      <c r="G250" s="24"/>
    </row>
    <row r="251" customFormat="false" ht="15" hidden="false" customHeight="true" outlineLevel="0" collapsed="false">
      <c r="A251" s="38"/>
      <c r="B251" s="36" t="str">
        <f aca="false">IF(A251="","","V-"&amp;TEXT(ROW()-4,"0000"))</f>
        <v/>
      </c>
      <c r="C251" s="24"/>
      <c r="D251" s="24"/>
      <c r="E251" s="34"/>
      <c r="F251" s="24"/>
      <c r="G251" s="24"/>
    </row>
    <row r="252" customFormat="false" ht="15" hidden="false" customHeight="true" outlineLevel="0" collapsed="false">
      <c r="A252" s="38"/>
      <c r="B252" s="36" t="str">
        <f aca="false">IF(A252="","","V-"&amp;TEXT(ROW()-4,"0000"))</f>
        <v/>
      </c>
      <c r="C252" s="24"/>
      <c r="D252" s="24"/>
      <c r="E252" s="34"/>
      <c r="F252" s="24"/>
      <c r="G252" s="24"/>
    </row>
    <row r="253" customFormat="false" ht="15" hidden="false" customHeight="true" outlineLevel="0" collapsed="false">
      <c r="A253" s="38"/>
      <c r="B253" s="36" t="str">
        <f aca="false">IF(A253="","","V-"&amp;TEXT(ROW()-4,"0000"))</f>
        <v/>
      </c>
      <c r="C253" s="24"/>
      <c r="D253" s="24"/>
      <c r="E253" s="34"/>
      <c r="F253" s="24"/>
      <c r="G253" s="24"/>
    </row>
    <row r="254" customFormat="false" ht="15" hidden="false" customHeight="true" outlineLevel="0" collapsed="false">
      <c r="A254" s="38"/>
      <c r="B254" s="36" t="str">
        <f aca="false">IF(A254="","","V-"&amp;TEXT(ROW()-4,"0000"))</f>
        <v/>
      </c>
      <c r="C254" s="24"/>
      <c r="D254" s="24"/>
      <c r="E254" s="34"/>
      <c r="F254" s="24"/>
      <c r="G254" s="24"/>
    </row>
    <row r="255" customFormat="false" ht="15" hidden="false" customHeight="true" outlineLevel="0" collapsed="false">
      <c r="A255" s="38"/>
      <c r="B255" s="36" t="str">
        <f aca="false">IF(A255="","","V-"&amp;TEXT(ROW()-4,"0000"))</f>
        <v/>
      </c>
      <c r="C255" s="24"/>
      <c r="D255" s="24"/>
      <c r="E255" s="34"/>
      <c r="F255" s="24"/>
      <c r="G255" s="24"/>
    </row>
    <row r="256" customFormat="false" ht="15" hidden="false" customHeight="true" outlineLevel="0" collapsed="false">
      <c r="A256" s="38"/>
      <c r="B256" s="36" t="str">
        <f aca="false">IF(A256="","","V-"&amp;TEXT(ROW()-4,"0000"))</f>
        <v/>
      </c>
      <c r="C256" s="24"/>
      <c r="D256" s="24"/>
      <c r="E256" s="34"/>
      <c r="F256" s="24"/>
      <c r="G256" s="24"/>
    </row>
    <row r="257" customFormat="false" ht="15" hidden="false" customHeight="true" outlineLevel="0" collapsed="false">
      <c r="A257" s="38"/>
      <c r="B257" s="36" t="str">
        <f aca="false">IF(A257="","","V-"&amp;TEXT(ROW()-4,"0000"))</f>
        <v/>
      </c>
      <c r="C257" s="24"/>
      <c r="D257" s="24"/>
      <c r="E257" s="34"/>
      <c r="F257" s="24"/>
      <c r="G257" s="24"/>
    </row>
    <row r="258" customFormat="false" ht="15" hidden="false" customHeight="true" outlineLevel="0" collapsed="false">
      <c r="A258" s="38"/>
      <c r="B258" s="36" t="str">
        <f aca="false">IF(A258="","","V-"&amp;TEXT(ROW()-4,"0000"))</f>
        <v/>
      </c>
      <c r="C258" s="24"/>
      <c r="D258" s="24"/>
      <c r="E258" s="34"/>
      <c r="F258" s="24"/>
      <c r="G258" s="24"/>
    </row>
    <row r="259" customFormat="false" ht="15" hidden="false" customHeight="true" outlineLevel="0" collapsed="false">
      <c r="A259" s="38"/>
      <c r="B259" s="36" t="str">
        <f aca="false">IF(A259="","","V-"&amp;TEXT(ROW()-4,"0000"))</f>
        <v/>
      </c>
      <c r="C259" s="24"/>
      <c r="D259" s="24"/>
      <c r="E259" s="34"/>
      <c r="F259" s="24"/>
      <c r="G259" s="24"/>
    </row>
    <row r="260" customFormat="false" ht="15" hidden="false" customHeight="true" outlineLevel="0" collapsed="false">
      <c r="A260" s="38"/>
      <c r="B260" s="36" t="str">
        <f aca="false">IF(A260="","","V-"&amp;TEXT(ROW()-4,"0000"))</f>
        <v/>
      </c>
      <c r="C260" s="24"/>
      <c r="D260" s="24"/>
      <c r="E260" s="34"/>
      <c r="F260" s="24"/>
      <c r="G260" s="24"/>
    </row>
    <row r="261" customFormat="false" ht="15" hidden="false" customHeight="true" outlineLevel="0" collapsed="false">
      <c r="A261" s="38"/>
      <c r="B261" s="36" t="str">
        <f aca="false">IF(A261="","","V-"&amp;TEXT(ROW()-4,"0000"))</f>
        <v/>
      </c>
      <c r="C261" s="24"/>
      <c r="D261" s="24"/>
      <c r="E261" s="34"/>
      <c r="F261" s="24"/>
      <c r="G261" s="24"/>
    </row>
    <row r="262" customFormat="false" ht="15" hidden="false" customHeight="true" outlineLevel="0" collapsed="false">
      <c r="A262" s="38"/>
      <c r="B262" s="36" t="str">
        <f aca="false">IF(A262="","","V-"&amp;TEXT(ROW()-4,"0000"))</f>
        <v/>
      </c>
      <c r="C262" s="24"/>
      <c r="D262" s="24"/>
      <c r="E262" s="34"/>
      <c r="F262" s="24"/>
      <c r="G262" s="24"/>
    </row>
    <row r="263" customFormat="false" ht="15" hidden="false" customHeight="true" outlineLevel="0" collapsed="false">
      <c r="A263" s="38"/>
      <c r="B263" s="36" t="str">
        <f aca="false">IF(A263="","","V-"&amp;TEXT(ROW()-4,"0000"))</f>
        <v/>
      </c>
      <c r="C263" s="24"/>
      <c r="D263" s="24"/>
      <c r="E263" s="34"/>
      <c r="F263" s="24"/>
      <c r="G263" s="24"/>
    </row>
    <row r="264" customFormat="false" ht="15" hidden="false" customHeight="true" outlineLevel="0" collapsed="false">
      <c r="A264" s="38"/>
      <c r="B264" s="36" t="str">
        <f aca="false">IF(A264="","","V-"&amp;TEXT(ROW()-4,"0000"))</f>
        <v/>
      </c>
      <c r="C264" s="24"/>
      <c r="D264" s="24"/>
      <c r="E264" s="34"/>
      <c r="F264" s="24"/>
      <c r="G264" s="24"/>
    </row>
    <row r="265" customFormat="false" ht="15" hidden="false" customHeight="true" outlineLevel="0" collapsed="false">
      <c r="A265" s="38"/>
      <c r="B265" s="36" t="str">
        <f aca="false">IF(A265="","","V-"&amp;TEXT(ROW()-4,"0000"))</f>
        <v/>
      </c>
      <c r="C265" s="24"/>
      <c r="D265" s="24"/>
      <c r="E265" s="34"/>
      <c r="F265" s="24"/>
      <c r="G265" s="24"/>
    </row>
    <row r="266" customFormat="false" ht="15" hidden="false" customHeight="true" outlineLevel="0" collapsed="false">
      <c r="A266" s="38"/>
      <c r="B266" s="36" t="str">
        <f aca="false">IF(A266="","","V-"&amp;TEXT(ROW()-4,"0000"))</f>
        <v/>
      </c>
      <c r="C266" s="24"/>
      <c r="D266" s="24"/>
      <c r="E266" s="34"/>
      <c r="F266" s="24"/>
      <c r="G266" s="24"/>
    </row>
    <row r="267" customFormat="false" ht="15" hidden="false" customHeight="true" outlineLevel="0" collapsed="false">
      <c r="A267" s="38"/>
      <c r="B267" s="36" t="str">
        <f aca="false">IF(A267="","","V-"&amp;TEXT(ROW()-4,"0000"))</f>
        <v/>
      </c>
      <c r="C267" s="24"/>
      <c r="D267" s="24"/>
      <c r="E267" s="34"/>
      <c r="F267" s="24"/>
      <c r="G267" s="24"/>
    </row>
    <row r="268" customFormat="false" ht="15" hidden="false" customHeight="true" outlineLevel="0" collapsed="false">
      <c r="A268" s="38"/>
      <c r="B268" s="36" t="str">
        <f aca="false">IF(A268="","","V-"&amp;TEXT(ROW()-4,"0000"))</f>
        <v/>
      </c>
      <c r="C268" s="24"/>
      <c r="D268" s="24"/>
      <c r="E268" s="34"/>
      <c r="F268" s="24"/>
      <c r="G268" s="24"/>
    </row>
    <row r="269" customFormat="false" ht="15" hidden="false" customHeight="true" outlineLevel="0" collapsed="false">
      <c r="A269" s="38"/>
      <c r="B269" s="36" t="str">
        <f aca="false">IF(A269="","","V-"&amp;TEXT(ROW()-4,"0000"))</f>
        <v/>
      </c>
      <c r="C269" s="24"/>
      <c r="D269" s="24"/>
      <c r="E269" s="34"/>
      <c r="F269" s="24"/>
      <c r="G269" s="24"/>
    </row>
    <row r="270" customFormat="false" ht="15" hidden="false" customHeight="true" outlineLevel="0" collapsed="false">
      <c r="A270" s="38"/>
      <c r="B270" s="36" t="str">
        <f aca="false">IF(A270="","","V-"&amp;TEXT(ROW()-4,"0000"))</f>
        <v/>
      </c>
      <c r="C270" s="24"/>
      <c r="D270" s="24"/>
      <c r="E270" s="34"/>
      <c r="F270" s="24"/>
      <c r="G270" s="24"/>
    </row>
    <row r="271" customFormat="false" ht="15" hidden="false" customHeight="true" outlineLevel="0" collapsed="false">
      <c r="A271" s="38"/>
      <c r="B271" s="36" t="str">
        <f aca="false">IF(A271="","","V-"&amp;TEXT(ROW()-4,"0000"))</f>
        <v/>
      </c>
      <c r="C271" s="24"/>
      <c r="D271" s="24"/>
      <c r="E271" s="34"/>
      <c r="F271" s="24"/>
      <c r="G271" s="24"/>
    </row>
    <row r="272" customFormat="false" ht="15" hidden="false" customHeight="true" outlineLevel="0" collapsed="false">
      <c r="A272" s="38"/>
      <c r="B272" s="36" t="str">
        <f aca="false">IF(A272="","","V-"&amp;TEXT(ROW()-4,"0000"))</f>
        <v/>
      </c>
      <c r="C272" s="24"/>
      <c r="D272" s="24"/>
      <c r="E272" s="34"/>
      <c r="F272" s="24"/>
      <c r="G272" s="24"/>
    </row>
    <row r="273" customFormat="false" ht="15" hidden="false" customHeight="true" outlineLevel="0" collapsed="false">
      <c r="A273" s="38"/>
      <c r="B273" s="36" t="str">
        <f aca="false">IF(A273="","","V-"&amp;TEXT(ROW()-4,"0000"))</f>
        <v/>
      </c>
      <c r="C273" s="24"/>
      <c r="D273" s="24"/>
      <c r="E273" s="34"/>
      <c r="F273" s="24"/>
      <c r="G273" s="24"/>
    </row>
    <row r="274" customFormat="false" ht="15" hidden="false" customHeight="true" outlineLevel="0" collapsed="false">
      <c r="A274" s="38"/>
      <c r="B274" s="36" t="str">
        <f aca="false">IF(A274="","","V-"&amp;TEXT(ROW()-4,"0000"))</f>
        <v/>
      </c>
      <c r="C274" s="24"/>
      <c r="D274" s="24"/>
      <c r="E274" s="34"/>
      <c r="F274" s="24"/>
      <c r="G274" s="24"/>
    </row>
    <row r="275" customFormat="false" ht="15" hidden="false" customHeight="true" outlineLevel="0" collapsed="false">
      <c r="A275" s="38"/>
      <c r="B275" s="36" t="str">
        <f aca="false">IF(A275="","","V-"&amp;TEXT(ROW()-4,"0000"))</f>
        <v/>
      </c>
      <c r="C275" s="24"/>
      <c r="D275" s="24"/>
      <c r="E275" s="34"/>
      <c r="F275" s="24"/>
      <c r="G275" s="24"/>
    </row>
    <row r="276" customFormat="false" ht="15" hidden="false" customHeight="true" outlineLevel="0" collapsed="false">
      <c r="A276" s="38"/>
      <c r="B276" s="36" t="str">
        <f aca="false">IF(A276="","","V-"&amp;TEXT(ROW()-4,"0000"))</f>
        <v/>
      </c>
      <c r="C276" s="24"/>
      <c r="D276" s="24"/>
      <c r="E276" s="34"/>
      <c r="F276" s="24"/>
      <c r="G276" s="24"/>
    </row>
    <row r="277" customFormat="false" ht="15" hidden="false" customHeight="true" outlineLevel="0" collapsed="false">
      <c r="A277" s="38"/>
      <c r="B277" s="36" t="str">
        <f aca="false">IF(A277="","","V-"&amp;TEXT(ROW()-4,"0000"))</f>
        <v/>
      </c>
      <c r="C277" s="24"/>
      <c r="D277" s="24"/>
      <c r="E277" s="34"/>
      <c r="F277" s="24"/>
      <c r="G277" s="24"/>
    </row>
    <row r="278" customFormat="false" ht="15" hidden="false" customHeight="true" outlineLevel="0" collapsed="false">
      <c r="A278" s="38"/>
      <c r="B278" s="36" t="str">
        <f aca="false">IF(A278="","","V-"&amp;TEXT(ROW()-4,"0000"))</f>
        <v/>
      </c>
      <c r="C278" s="24"/>
      <c r="D278" s="24"/>
      <c r="E278" s="34"/>
      <c r="F278" s="24"/>
      <c r="G278" s="24"/>
    </row>
    <row r="279" customFormat="false" ht="15" hidden="false" customHeight="true" outlineLevel="0" collapsed="false">
      <c r="A279" s="38"/>
      <c r="B279" s="36" t="str">
        <f aca="false">IF(A279="","","V-"&amp;TEXT(ROW()-4,"0000"))</f>
        <v/>
      </c>
      <c r="C279" s="24"/>
      <c r="D279" s="24"/>
      <c r="E279" s="34"/>
      <c r="F279" s="24"/>
      <c r="G279" s="24"/>
    </row>
    <row r="280" customFormat="false" ht="15" hidden="false" customHeight="true" outlineLevel="0" collapsed="false">
      <c r="A280" s="38"/>
      <c r="B280" s="36" t="str">
        <f aca="false">IF(A280="","","V-"&amp;TEXT(ROW()-4,"0000"))</f>
        <v/>
      </c>
      <c r="C280" s="24"/>
      <c r="D280" s="24"/>
      <c r="E280" s="34"/>
      <c r="F280" s="24"/>
      <c r="G280" s="24"/>
    </row>
    <row r="281" customFormat="false" ht="15" hidden="false" customHeight="true" outlineLevel="0" collapsed="false">
      <c r="A281" s="38"/>
      <c r="B281" s="36" t="str">
        <f aca="false">IF(A281="","","V-"&amp;TEXT(ROW()-4,"0000"))</f>
        <v/>
      </c>
      <c r="C281" s="24"/>
      <c r="D281" s="24"/>
      <c r="E281" s="34"/>
      <c r="F281" s="24"/>
      <c r="G281" s="24"/>
    </row>
    <row r="282" customFormat="false" ht="15" hidden="false" customHeight="true" outlineLevel="0" collapsed="false">
      <c r="A282" s="38"/>
      <c r="B282" s="36" t="str">
        <f aca="false">IF(A282="","","V-"&amp;TEXT(ROW()-4,"0000"))</f>
        <v/>
      </c>
      <c r="C282" s="24"/>
      <c r="D282" s="24"/>
      <c r="E282" s="34"/>
      <c r="F282" s="24"/>
      <c r="G282" s="24"/>
    </row>
    <row r="283" customFormat="false" ht="15" hidden="false" customHeight="true" outlineLevel="0" collapsed="false">
      <c r="A283" s="38"/>
      <c r="B283" s="36" t="str">
        <f aca="false">IF(A283="","","V-"&amp;TEXT(ROW()-4,"0000"))</f>
        <v/>
      </c>
      <c r="C283" s="24"/>
      <c r="D283" s="24"/>
      <c r="E283" s="34"/>
      <c r="F283" s="24"/>
      <c r="G283" s="24"/>
    </row>
    <row r="284" customFormat="false" ht="15" hidden="false" customHeight="true" outlineLevel="0" collapsed="false">
      <c r="A284" s="38"/>
      <c r="B284" s="36" t="str">
        <f aca="false">IF(A284="","","V-"&amp;TEXT(ROW()-4,"0000"))</f>
        <v/>
      </c>
      <c r="C284" s="24"/>
      <c r="D284" s="24"/>
      <c r="E284" s="34"/>
      <c r="F284" s="24"/>
      <c r="G284" s="24"/>
    </row>
    <row r="285" customFormat="false" ht="15" hidden="false" customHeight="true" outlineLevel="0" collapsed="false">
      <c r="A285" s="38"/>
      <c r="B285" s="36" t="str">
        <f aca="false">IF(A285="","","V-"&amp;TEXT(ROW()-4,"0000"))</f>
        <v/>
      </c>
      <c r="C285" s="24"/>
      <c r="D285" s="24"/>
      <c r="E285" s="34"/>
      <c r="F285" s="24"/>
      <c r="G285" s="24"/>
    </row>
    <row r="286" customFormat="false" ht="15" hidden="false" customHeight="true" outlineLevel="0" collapsed="false">
      <c r="A286" s="38"/>
      <c r="B286" s="36" t="str">
        <f aca="false">IF(A286="","","V-"&amp;TEXT(ROW()-4,"0000"))</f>
        <v/>
      </c>
      <c r="C286" s="24"/>
      <c r="D286" s="24"/>
      <c r="E286" s="34"/>
      <c r="F286" s="24"/>
      <c r="G286" s="24"/>
    </row>
    <row r="287" customFormat="false" ht="15" hidden="false" customHeight="true" outlineLevel="0" collapsed="false">
      <c r="A287" s="38"/>
      <c r="B287" s="36" t="str">
        <f aca="false">IF(A287="","","V-"&amp;TEXT(ROW()-4,"0000"))</f>
        <v/>
      </c>
      <c r="C287" s="24"/>
      <c r="D287" s="24"/>
      <c r="E287" s="34"/>
      <c r="F287" s="24"/>
      <c r="G287" s="24"/>
    </row>
    <row r="288" customFormat="false" ht="15" hidden="false" customHeight="true" outlineLevel="0" collapsed="false">
      <c r="A288" s="38"/>
      <c r="B288" s="36" t="str">
        <f aca="false">IF(A288="","","V-"&amp;TEXT(ROW()-4,"0000"))</f>
        <v/>
      </c>
      <c r="C288" s="24"/>
      <c r="D288" s="24"/>
      <c r="E288" s="34"/>
      <c r="F288" s="24"/>
      <c r="G288" s="24"/>
    </row>
    <row r="289" customFormat="false" ht="15" hidden="false" customHeight="true" outlineLevel="0" collapsed="false">
      <c r="A289" s="38"/>
      <c r="B289" s="36" t="str">
        <f aca="false">IF(A289="","","V-"&amp;TEXT(ROW()-4,"0000"))</f>
        <v/>
      </c>
      <c r="C289" s="24"/>
      <c r="D289" s="24"/>
      <c r="E289" s="34"/>
      <c r="F289" s="24"/>
      <c r="G289" s="24"/>
    </row>
    <row r="290" customFormat="false" ht="15" hidden="false" customHeight="true" outlineLevel="0" collapsed="false">
      <c r="A290" s="38"/>
      <c r="B290" s="36" t="str">
        <f aca="false">IF(A290="","","V-"&amp;TEXT(ROW()-4,"0000"))</f>
        <v/>
      </c>
      <c r="C290" s="24"/>
      <c r="D290" s="24"/>
      <c r="E290" s="34"/>
      <c r="F290" s="24"/>
      <c r="G290" s="24"/>
    </row>
    <row r="291" customFormat="false" ht="15" hidden="false" customHeight="true" outlineLevel="0" collapsed="false">
      <c r="A291" s="38"/>
      <c r="B291" s="36" t="str">
        <f aca="false">IF(A291="","","V-"&amp;TEXT(ROW()-4,"0000"))</f>
        <v/>
      </c>
      <c r="C291" s="24"/>
      <c r="D291" s="24"/>
      <c r="E291" s="34"/>
      <c r="F291" s="24"/>
      <c r="G291" s="24"/>
    </row>
    <row r="292" customFormat="false" ht="15" hidden="false" customHeight="true" outlineLevel="0" collapsed="false">
      <c r="A292" s="38"/>
      <c r="B292" s="36" t="str">
        <f aca="false">IF(A292="","","V-"&amp;TEXT(ROW()-4,"0000"))</f>
        <v/>
      </c>
      <c r="C292" s="24"/>
      <c r="D292" s="24"/>
      <c r="E292" s="34"/>
      <c r="F292" s="24"/>
      <c r="G292" s="24"/>
    </row>
    <row r="293" customFormat="false" ht="15" hidden="false" customHeight="true" outlineLevel="0" collapsed="false">
      <c r="A293" s="38"/>
      <c r="B293" s="36" t="str">
        <f aca="false">IF(A293="","","V-"&amp;TEXT(ROW()-4,"0000"))</f>
        <v/>
      </c>
      <c r="C293" s="24"/>
      <c r="D293" s="24"/>
      <c r="E293" s="34"/>
      <c r="F293" s="24"/>
      <c r="G293" s="24"/>
    </row>
    <row r="294" customFormat="false" ht="15" hidden="false" customHeight="true" outlineLevel="0" collapsed="false">
      <c r="A294" s="38"/>
      <c r="B294" s="36" t="str">
        <f aca="false">IF(A294="","","V-"&amp;TEXT(ROW()-4,"0000"))</f>
        <v/>
      </c>
      <c r="C294" s="24"/>
      <c r="D294" s="24"/>
      <c r="E294" s="34"/>
      <c r="F294" s="24"/>
      <c r="G294" s="24"/>
    </row>
    <row r="295" customFormat="false" ht="15" hidden="false" customHeight="true" outlineLevel="0" collapsed="false">
      <c r="A295" s="38"/>
      <c r="B295" s="36" t="str">
        <f aca="false">IF(A295="","","V-"&amp;TEXT(ROW()-4,"0000"))</f>
        <v/>
      </c>
      <c r="C295" s="24"/>
      <c r="D295" s="24"/>
      <c r="E295" s="34"/>
      <c r="F295" s="24"/>
      <c r="G295" s="24"/>
    </row>
    <row r="296" customFormat="false" ht="15" hidden="false" customHeight="true" outlineLevel="0" collapsed="false">
      <c r="A296" s="38"/>
      <c r="B296" s="36" t="str">
        <f aca="false">IF(A296="","","V-"&amp;TEXT(ROW()-4,"0000"))</f>
        <v/>
      </c>
      <c r="C296" s="24"/>
      <c r="D296" s="24"/>
      <c r="E296" s="34"/>
      <c r="F296" s="24"/>
      <c r="G296" s="24"/>
    </row>
    <row r="297" customFormat="false" ht="15" hidden="false" customHeight="true" outlineLevel="0" collapsed="false">
      <c r="A297" s="38"/>
      <c r="B297" s="36" t="str">
        <f aca="false">IF(A297="","","V-"&amp;TEXT(ROW()-4,"0000"))</f>
        <v/>
      </c>
      <c r="C297" s="24"/>
      <c r="D297" s="24"/>
      <c r="E297" s="34"/>
      <c r="F297" s="24"/>
      <c r="G297" s="24"/>
    </row>
    <row r="298" customFormat="false" ht="15" hidden="false" customHeight="true" outlineLevel="0" collapsed="false">
      <c r="A298" s="38"/>
      <c r="B298" s="36" t="str">
        <f aca="false">IF(A298="","","V-"&amp;TEXT(ROW()-4,"0000"))</f>
        <v/>
      </c>
      <c r="C298" s="24"/>
      <c r="D298" s="24"/>
      <c r="E298" s="34"/>
      <c r="F298" s="24"/>
      <c r="G298" s="24"/>
    </row>
    <row r="299" customFormat="false" ht="15" hidden="false" customHeight="true" outlineLevel="0" collapsed="false">
      <c r="A299" s="38"/>
      <c r="B299" s="36" t="str">
        <f aca="false">IF(A299="","","V-"&amp;TEXT(ROW()-4,"0000"))</f>
        <v/>
      </c>
      <c r="C299" s="24"/>
      <c r="D299" s="24"/>
      <c r="E299" s="34"/>
      <c r="F299" s="24"/>
      <c r="G299" s="24"/>
    </row>
    <row r="300" customFormat="false" ht="15" hidden="false" customHeight="true" outlineLevel="0" collapsed="false">
      <c r="A300" s="38"/>
      <c r="B300" s="36" t="str">
        <f aca="false">IF(A300="","","V-"&amp;TEXT(ROW()-4,"0000"))</f>
        <v/>
      </c>
      <c r="C300" s="24"/>
      <c r="D300" s="24"/>
      <c r="E300" s="34"/>
      <c r="F300" s="24"/>
      <c r="G300" s="24"/>
    </row>
    <row r="301" customFormat="false" ht="15" hidden="false" customHeight="true" outlineLevel="0" collapsed="false">
      <c r="A301" s="38"/>
      <c r="B301" s="36" t="str">
        <f aca="false">IF(A301="","","V-"&amp;TEXT(ROW()-4,"0000"))</f>
        <v/>
      </c>
      <c r="C301" s="24"/>
      <c r="D301" s="24"/>
      <c r="E301" s="34"/>
      <c r="F301" s="24"/>
      <c r="G301" s="24"/>
    </row>
    <row r="302" customFormat="false" ht="15" hidden="false" customHeight="true" outlineLevel="0" collapsed="false">
      <c r="A302" s="38"/>
      <c r="B302" s="36" t="str">
        <f aca="false">IF(A302="","","V-"&amp;TEXT(ROW()-4,"0000"))</f>
        <v/>
      </c>
      <c r="C302" s="24"/>
      <c r="D302" s="24"/>
      <c r="E302" s="34"/>
      <c r="F302" s="24"/>
      <c r="G302" s="24"/>
    </row>
    <row r="303" customFormat="false" ht="15" hidden="false" customHeight="true" outlineLevel="0" collapsed="false">
      <c r="A303" s="38"/>
      <c r="B303" s="36" t="str">
        <f aca="false">IF(A303="","","V-"&amp;TEXT(ROW()-4,"0000"))</f>
        <v/>
      </c>
      <c r="C303" s="24"/>
      <c r="D303" s="24"/>
      <c r="E303" s="34"/>
      <c r="F303" s="24"/>
      <c r="G303" s="24"/>
    </row>
    <row r="304" customFormat="false" ht="15" hidden="false" customHeight="true" outlineLevel="0" collapsed="false">
      <c r="A304" s="38"/>
      <c r="B304" s="36" t="str">
        <f aca="false">IF(A304="","","V-"&amp;TEXT(ROW()-4,"0000"))</f>
        <v/>
      </c>
      <c r="C304" s="24"/>
      <c r="D304" s="24"/>
      <c r="E304" s="34"/>
      <c r="F304" s="24"/>
      <c r="G304" s="24"/>
    </row>
    <row r="305" customFormat="false" ht="15" hidden="false" customHeight="true" outlineLevel="0" collapsed="false">
      <c r="A305" s="38"/>
      <c r="B305" s="36" t="str">
        <f aca="false">IF(A305="","","V-"&amp;TEXT(ROW()-4,"0000"))</f>
        <v/>
      </c>
      <c r="C305" s="24"/>
      <c r="D305" s="24"/>
      <c r="E305" s="34"/>
      <c r="F305" s="24"/>
      <c r="G305" s="24"/>
    </row>
    <row r="306" customFormat="false" ht="15" hidden="false" customHeight="true" outlineLevel="0" collapsed="false">
      <c r="A306" s="38"/>
      <c r="B306" s="36" t="str">
        <f aca="false">IF(A306="","","V-"&amp;TEXT(ROW()-4,"0000"))</f>
        <v/>
      </c>
      <c r="C306" s="24"/>
      <c r="D306" s="24"/>
      <c r="E306" s="34"/>
      <c r="F306" s="24"/>
      <c r="G306" s="24"/>
    </row>
    <row r="307" customFormat="false" ht="15" hidden="false" customHeight="true" outlineLevel="0" collapsed="false">
      <c r="A307" s="38"/>
      <c r="B307" s="36" t="str">
        <f aca="false">IF(A307="","","V-"&amp;TEXT(ROW()-4,"0000"))</f>
        <v/>
      </c>
      <c r="C307" s="24"/>
      <c r="D307" s="24"/>
      <c r="E307" s="34"/>
      <c r="F307" s="24"/>
      <c r="G307" s="24"/>
    </row>
    <row r="308" customFormat="false" ht="15" hidden="false" customHeight="true" outlineLevel="0" collapsed="false">
      <c r="A308" s="38"/>
      <c r="B308" s="36" t="str">
        <f aca="false">IF(A308="","","V-"&amp;TEXT(ROW()-4,"0000"))</f>
        <v/>
      </c>
      <c r="C308" s="24"/>
      <c r="D308" s="24"/>
      <c r="E308" s="34"/>
      <c r="F308" s="24"/>
      <c r="G308" s="24"/>
    </row>
    <row r="309" customFormat="false" ht="15" hidden="false" customHeight="true" outlineLevel="0" collapsed="false">
      <c r="A309" s="38"/>
      <c r="B309" s="36" t="str">
        <f aca="false">IF(A309="","","V-"&amp;TEXT(ROW()-4,"0000"))</f>
        <v/>
      </c>
      <c r="C309" s="24"/>
      <c r="D309" s="24"/>
      <c r="E309" s="34"/>
      <c r="F309" s="24"/>
      <c r="G309" s="24"/>
    </row>
    <row r="310" customFormat="false" ht="15" hidden="false" customHeight="true" outlineLevel="0" collapsed="false">
      <c r="A310" s="38"/>
      <c r="B310" s="36" t="str">
        <f aca="false">IF(A310="","","V-"&amp;TEXT(ROW()-4,"0000"))</f>
        <v/>
      </c>
      <c r="C310" s="24"/>
      <c r="D310" s="24"/>
      <c r="E310" s="34"/>
      <c r="F310" s="24"/>
      <c r="G310" s="24"/>
    </row>
    <row r="311" customFormat="false" ht="15" hidden="false" customHeight="true" outlineLevel="0" collapsed="false">
      <c r="A311" s="38"/>
      <c r="B311" s="36" t="str">
        <f aca="false">IF(A311="","","V-"&amp;TEXT(ROW()-4,"0000"))</f>
        <v/>
      </c>
      <c r="C311" s="24"/>
      <c r="D311" s="24"/>
      <c r="E311" s="34"/>
      <c r="F311" s="24"/>
      <c r="G311" s="24"/>
    </row>
    <row r="312" customFormat="false" ht="15" hidden="false" customHeight="true" outlineLevel="0" collapsed="false">
      <c r="A312" s="38"/>
      <c r="B312" s="36" t="str">
        <f aca="false">IF(A312="","","V-"&amp;TEXT(ROW()-4,"0000"))</f>
        <v/>
      </c>
      <c r="C312" s="24"/>
      <c r="D312" s="24"/>
      <c r="E312" s="34"/>
      <c r="F312" s="24"/>
      <c r="G312" s="24"/>
    </row>
    <row r="313" customFormat="false" ht="15" hidden="false" customHeight="true" outlineLevel="0" collapsed="false">
      <c r="A313" s="38"/>
      <c r="B313" s="36" t="str">
        <f aca="false">IF(A313="","","V-"&amp;TEXT(ROW()-4,"0000"))</f>
        <v/>
      </c>
      <c r="C313" s="24"/>
      <c r="D313" s="24"/>
      <c r="E313" s="34"/>
      <c r="F313" s="24"/>
      <c r="G313" s="24"/>
    </row>
    <row r="314" customFormat="false" ht="15" hidden="false" customHeight="true" outlineLevel="0" collapsed="false">
      <c r="A314" s="38"/>
      <c r="B314" s="36" t="str">
        <f aca="false">IF(A314="","","V-"&amp;TEXT(ROW()-4,"0000"))</f>
        <v/>
      </c>
      <c r="C314" s="24"/>
      <c r="D314" s="24"/>
      <c r="E314" s="34"/>
      <c r="F314" s="24"/>
      <c r="G314" s="24"/>
    </row>
    <row r="315" customFormat="false" ht="15" hidden="false" customHeight="true" outlineLevel="0" collapsed="false">
      <c r="A315" s="38"/>
      <c r="B315" s="36" t="str">
        <f aca="false">IF(A315="","","V-"&amp;TEXT(ROW()-4,"0000"))</f>
        <v/>
      </c>
      <c r="C315" s="24"/>
      <c r="D315" s="24"/>
      <c r="E315" s="34"/>
      <c r="F315" s="24"/>
      <c r="G315" s="24"/>
    </row>
    <row r="316" customFormat="false" ht="15" hidden="false" customHeight="true" outlineLevel="0" collapsed="false">
      <c r="A316" s="38"/>
      <c r="B316" s="36" t="str">
        <f aca="false">IF(A316="","","V-"&amp;TEXT(ROW()-4,"0000"))</f>
        <v/>
      </c>
      <c r="C316" s="24"/>
      <c r="D316" s="24"/>
      <c r="E316" s="34"/>
      <c r="F316" s="24"/>
      <c r="G316" s="24"/>
    </row>
    <row r="317" customFormat="false" ht="15" hidden="false" customHeight="true" outlineLevel="0" collapsed="false">
      <c r="A317" s="38"/>
      <c r="B317" s="36" t="str">
        <f aca="false">IF(A317="","","V-"&amp;TEXT(ROW()-4,"0000"))</f>
        <v/>
      </c>
      <c r="C317" s="24"/>
      <c r="D317" s="24"/>
      <c r="E317" s="34"/>
      <c r="F317" s="24"/>
      <c r="G317" s="24"/>
    </row>
    <row r="318" customFormat="false" ht="15" hidden="false" customHeight="true" outlineLevel="0" collapsed="false">
      <c r="A318" s="38"/>
      <c r="B318" s="36" t="str">
        <f aca="false">IF(A318="","","V-"&amp;TEXT(ROW()-4,"0000"))</f>
        <v/>
      </c>
      <c r="C318" s="24"/>
      <c r="D318" s="24"/>
      <c r="E318" s="34"/>
      <c r="F318" s="24"/>
      <c r="G318" s="24"/>
    </row>
    <row r="319" customFormat="false" ht="15" hidden="false" customHeight="true" outlineLevel="0" collapsed="false">
      <c r="A319" s="38"/>
      <c r="B319" s="36" t="str">
        <f aca="false">IF(A319="","","V-"&amp;TEXT(ROW()-4,"0000"))</f>
        <v/>
      </c>
      <c r="C319" s="24"/>
      <c r="D319" s="24"/>
      <c r="E319" s="34"/>
      <c r="F319" s="24"/>
      <c r="G319" s="24"/>
    </row>
    <row r="320" customFormat="false" ht="15" hidden="false" customHeight="true" outlineLevel="0" collapsed="false">
      <c r="A320" s="38"/>
      <c r="B320" s="36" t="str">
        <f aca="false">IF(A320="","","V-"&amp;TEXT(ROW()-4,"0000"))</f>
        <v/>
      </c>
      <c r="C320" s="24"/>
      <c r="D320" s="24"/>
      <c r="E320" s="34"/>
      <c r="F320" s="24"/>
      <c r="G320" s="24"/>
    </row>
    <row r="321" customFormat="false" ht="15" hidden="false" customHeight="true" outlineLevel="0" collapsed="false">
      <c r="A321" s="38"/>
      <c r="B321" s="36" t="str">
        <f aca="false">IF(A321="","","V-"&amp;TEXT(ROW()-4,"0000"))</f>
        <v/>
      </c>
      <c r="C321" s="24"/>
      <c r="D321" s="24"/>
      <c r="E321" s="34"/>
      <c r="F321" s="24"/>
      <c r="G321" s="24"/>
    </row>
    <row r="322" customFormat="false" ht="15" hidden="false" customHeight="true" outlineLevel="0" collapsed="false">
      <c r="A322" s="38"/>
      <c r="B322" s="36" t="str">
        <f aca="false">IF(A322="","","V-"&amp;TEXT(ROW()-4,"0000"))</f>
        <v/>
      </c>
      <c r="C322" s="24"/>
      <c r="D322" s="24"/>
      <c r="E322" s="34"/>
      <c r="F322" s="24"/>
      <c r="G322" s="24"/>
    </row>
    <row r="323" customFormat="false" ht="15" hidden="false" customHeight="true" outlineLevel="0" collapsed="false">
      <c r="A323" s="38"/>
      <c r="B323" s="36" t="str">
        <f aca="false">IF(A323="","","V-"&amp;TEXT(ROW()-4,"0000"))</f>
        <v/>
      </c>
      <c r="C323" s="24"/>
      <c r="D323" s="24"/>
      <c r="E323" s="34"/>
      <c r="F323" s="24"/>
      <c r="G323" s="24"/>
    </row>
    <row r="324" customFormat="false" ht="15" hidden="false" customHeight="true" outlineLevel="0" collapsed="false">
      <c r="A324" s="38"/>
      <c r="B324" s="36" t="str">
        <f aca="false">IF(A324="","","V-"&amp;TEXT(ROW()-4,"0000"))</f>
        <v/>
      </c>
      <c r="C324" s="24"/>
      <c r="D324" s="24"/>
      <c r="E324" s="34"/>
      <c r="F324" s="24"/>
      <c r="G324" s="24"/>
    </row>
    <row r="325" customFormat="false" ht="15" hidden="false" customHeight="true" outlineLevel="0" collapsed="false">
      <c r="A325" s="38"/>
      <c r="B325" s="36" t="str">
        <f aca="false">IF(A325="","","V-"&amp;TEXT(ROW()-4,"0000"))</f>
        <v/>
      </c>
      <c r="C325" s="24"/>
      <c r="D325" s="24"/>
      <c r="E325" s="34"/>
      <c r="F325" s="24"/>
      <c r="G325" s="24"/>
    </row>
    <row r="326" customFormat="false" ht="15" hidden="false" customHeight="true" outlineLevel="0" collapsed="false">
      <c r="A326" s="38"/>
      <c r="B326" s="36" t="str">
        <f aca="false">IF(A326="","","V-"&amp;TEXT(ROW()-4,"0000"))</f>
        <v/>
      </c>
      <c r="C326" s="24"/>
      <c r="D326" s="24"/>
      <c r="E326" s="34"/>
      <c r="F326" s="24"/>
      <c r="G326" s="24"/>
    </row>
    <row r="327" customFormat="false" ht="15" hidden="false" customHeight="true" outlineLevel="0" collapsed="false">
      <c r="A327" s="38"/>
      <c r="B327" s="36" t="str">
        <f aca="false">IF(A327="","","V-"&amp;TEXT(ROW()-4,"0000"))</f>
        <v/>
      </c>
      <c r="C327" s="24"/>
      <c r="D327" s="24"/>
      <c r="E327" s="34"/>
      <c r="F327" s="24"/>
      <c r="G327" s="24"/>
    </row>
    <row r="328" customFormat="false" ht="15" hidden="false" customHeight="true" outlineLevel="0" collapsed="false">
      <c r="A328" s="38"/>
      <c r="B328" s="36" t="str">
        <f aca="false">IF(A328="","","V-"&amp;TEXT(ROW()-4,"0000"))</f>
        <v/>
      </c>
      <c r="C328" s="24"/>
      <c r="D328" s="24"/>
      <c r="E328" s="34"/>
      <c r="F328" s="24"/>
      <c r="G328" s="24"/>
    </row>
    <row r="329" customFormat="false" ht="15" hidden="false" customHeight="true" outlineLevel="0" collapsed="false">
      <c r="A329" s="38"/>
      <c r="B329" s="36" t="str">
        <f aca="false">IF(A329="","","V-"&amp;TEXT(ROW()-4,"0000"))</f>
        <v/>
      </c>
      <c r="C329" s="24"/>
      <c r="D329" s="24"/>
      <c r="E329" s="34"/>
      <c r="F329" s="24"/>
      <c r="G329" s="24"/>
    </row>
    <row r="330" customFormat="false" ht="15" hidden="false" customHeight="true" outlineLevel="0" collapsed="false">
      <c r="A330" s="38"/>
      <c r="B330" s="36" t="str">
        <f aca="false">IF(A330="","","V-"&amp;TEXT(ROW()-4,"0000"))</f>
        <v/>
      </c>
      <c r="C330" s="24"/>
      <c r="D330" s="24"/>
      <c r="E330" s="34"/>
      <c r="F330" s="24"/>
      <c r="G330" s="24"/>
    </row>
    <row r="331" customFormat="false" ht="15" hidden="false" customHeight="true" outlineLevel="0" collapsed="false">
      <c r="A331" s="38"/>
      <c r="B331" s="36" t="str">
        <f aca="false">IF(A331="","","V-"&amp;TEXT(ROW()-4,"0000"))</f>
        <v/>
      </c>
      <c r="C331" s="24"/>
      <c r="D331" s="24"/>
      <c r="E331" s="34"/>
      <c r="F331" s="24"/>
      <c r="G331" s="24"/>
    </row>
    <row r="332" customFormat="false" ht="15" hidden="false" customHeight="true" outlineLevel="0" collapsed="false">
      <c r="A332" s="38"/>
      <c r="B332" s="36" t="str">
        <f aca="false">IF(A332="","","V-"&amp;TEXT(ROW()-4,"0000"))</f>
        <v/>
      </c>
      <c r="C332" s="24"/>
      <c r="D332" s="24"/>
      <c r="E332" s="34"/>
      <c r="F332" s="24"/>
      <c r="G332" s="24"/>
    </row>
    <row r="333" customFormat="false" ht="15" hidden="false" customHeight="true" outlineLevel="0" collapsed="false">
      <c r="A333" s="38"/>
      <c r="B333" s="36" t="str">
        <f aca="false">IF(A333="","","V-"&amp;TEXT(ROW()-4,"0000"))</f>
        <v/>
      </c>
      <c r="C333" s="24"/>
      <c r="D333" s="24"/>
      <c r="E333" s="34"/>
      <c r="F333" s="24"/>
      <c r="G333" s="24"/>
    </row>
    <row r="334" customFormat="false" ht="15" hidden="false" customHeight="true" outlineLevel="0" collapsed="false">
      <c r="A334" s="38"/>
      <c r="B334" s="36" t="str">
        <f aca="false">IF(A334="","","V-"&amp;TEXT(ROW()-4,"0000"))</f>
        <v/>
      </c>
      <c r="C334" s="24"/>
      <c r="D334" s="24"/>
      <c r="E334" s="34"/>
      <c r="F334" s="24"/>
      <c r="G334" s="24"/>
    </row>
    <row r="335" customFormat="false" ht="15" hidden="false" customHeight="true" outlineLevel="0" collapsed="false">
      <c r="A335" s="38"/>
      <c r="B335" s="36" t="str">
        <f aca="false">IF(A335="","","V-"&amp;TEXT(ROW()-4,"0000"))</f>
        <v/>
      </c>
      <c r="C335" s="24"/>
      <c r="D335" s="24"/>
      <c r="E335" s="34"/>
      <c r="F335" s="24"/>
      <c r="G335" s="24"/>
    </row>
    <row r="336" customFormat="false" ht="15" hidden="false" customHeight="true" outlineLevel="0" collapsed="false">
      <c r="A336" s="38"/>
      <c r="B336" s="36" t="str">
        <f aca="false">IF(A336="","","V-"&amp;TEXT(ROW()-4,"0000"))</f>
        <v/>
      </c>
      <c r="C336" s="24"/>
      <c r="D336" s="24"/>
      <c r="E336" s="34"/>
      <c r="F336" s="24"/>
      <c r="G336" s="24"/>
    </row>
    <row r="337" customFormat="false" ht="15" hidden="false" customHeight="true" outlineLevel="0" collapsed="false">
      <c r="A337" s="38"/>
      <c r="B337" s="36" t="str">
        <f aca="false">IF(A337="","","V-"&amp;TEXT(ROW()-4,"0000"))</f>
        <v/>
      </c>
      <c r="C337" s="24"/>
      <c r="D337" s="24"/>
      <c r="E337" s="34"/>
      <c r="F337" s="24"/>
      <c r="G337" s="24"/>
    </row>
    <row r="338" customFormat="false" ht="15" hidden="false" customHeight="true" outlineLevel="0" collapsed="false">
      <c r="A338" s="38"/>
      <c r="B338" s="36" t="str">
        <f aca="false">IF(A338="","","V-"&amp;TEXT(ROW()-4,"0000"))</f>
        <v/>
      </c>
      <c r="C338" s="24"/>
      <c r="D338" s="24"/>
      <c r="E338" s="34"/>
      <c r="F338" s="24"/>
      <c r="G338" s="24"/>
    </row>
    <row r="339" customFormat="false" ht="15" hidden="false" customHeight="true" outlineLevel="0" collapsed="false">
      <c r="A339" s="38"/>
      <c r="B339" s="36" t="str">
        <f aca="false">IF(A339="","","V-"&amp;TEXT(ROW()-4,"0000"))</f>
        <v/>
      </c>
      <c r="C339" s="24"/>
      <c r="D339" s="24"/>
      <c r="E339" s="34"/>
      <c r="F339" s="24"/>
      <c r="G339" s="24"/>
    </row>
    <row r="340" customFormat="false" ht="15" hidden="false" customHeight="true" outlineLevel="0" collapsed="false">
      <c r="A340" s="38"/>
      <c r="B340" s="36" t="str">
        <f aca="false">IF(A340="","","V-"&amp;TEXT(ROW()-4,"0000"))</f>
        <v/>
      </c>
      <c r="C340" s="24"/>
      <c r="D340" s="24"/>
      <c r="E340" s="34"/>
      <c r="F340" s="24"/>
      <c r="G340" s="24"/>
    </row>
    <row r="341" customFormat="false" ht="15" hidden="false" customHeight="true" outlineLevel="0" collapsed="false">
      <c r="A341" s="38"/>
      <c r="B341" s="36" t="str">
        <f aca="false">IF(A341="","","V-"&amp;TEXT(ROW()-4,"0000"))</f>
        <v/>
      </c>
      <c r="C341" s="24"/>
      <c r="D341" s="24"/>
      <c r="E341" s="34"/>
      <c r="F341" s="24"/>
      <c r="G341" s="24"/>
    </row>
    <row r="342" customFormat="false" ht="15" hidden="false" customHeight="true" outlineLevel="0" collapsed="false">
      <c r="A342" s="38"/>
      <c r="B342" s="36" t="str">
        <f aca="false">IF(A342="","","V-"&amp;TEXT(ROW()-4,"0000"))</f>
        <v/>
      </c>
      <c r="C342" s="24"/>
      <c r="D342" s="24"/>
      <c r="E342" s="34"/>
      <c r="F342" s="24"/>
      <c r="G342" s="24"/>
    </row>
    <row r="343" customFormat="false" ht="15" hidden="false" customHeight="true" outlineLevel="0" collapsed="false">
      <c r="A343" s="38"/>
      <c r="B343" s="36" t="str">
        <f aca="false">IF(A343="","","V-"&amp;TEXT(ROW()-4,"0000"))</f>
        <v/>
      </c>
      <c r="C343" s="24"/>
      <c r="D343" s="24"/>
      <c r="E343" s="34"/>
      <c r="F343" s="24"/>
      <c r="G343" s="24"/>
    </row>
    <row r="344" customFormat="false" ht="15" hidden="false" customHeight="true" outlineLevel="0" collapsed="false">
      <c r="A344" s="38"/>
      <c r="B344" s="36" t="str">
        <f aca="false">IF(A344="","","V-"&amp;TEXT(ROW()-4,"0000"))</f>
        <v/>
      </c>
      <c r="C344" s="24"/>
      <c r="D344" s="24"/>
      <c r="E344" s="34"/>
      <c r="F344" s="24"/>
      <c r="G344" s="24"/>
    </row>
    <row r="345" customFormat="false" ht="15" hidden="false" customHeight="true" outlineLevel="0" collapsed="false">
      <c r="A345" s="38"/>
      <c r="B345" s="36" t="str">
        <f aca="false">IF(A345="","","V-"&amp;TEXT(ROW()-4,"0000"))</f>
        <v/>
      </c>
      <c r="C345" s="24"/>
      <c r="D345" s="24"/>
      <c r="E345" s="34"/>
      <c r="F345" s="24"/>
      <c r="G345" s="24"/>
    </row>
    <row r="346" customFormat="false" ht="15" hidden="false" customHeight="true" outlineLevel="0" collapsed="false">
      <c r="A346" s="38"/>
      <c r="B346" s="36" t="str">
        <f aca="false">IF(A346="","","V-"&amp;TEXT(ROW()-4,"0000"))</f>
        <v/>
      </c>
      <c r="C346" s="24"/>
      <c r="D346" s="24"/>
      <c r="E346" s="34"/>
      <c r="F346" s="24"/>
      <c r="G346" s="24"/>
    </row>
    <row r="347" customFormat="false" ht="15" hidden="false" customHeight="true" outlineLevel="0" collapsed="false">
      <c r="A347" s="38"/>
      <c r="B347" s="36" t="str">
        <f aca="false">IF(A347="","","V-"&amp;TEXT(ROW()-4,"0000"))</f>
        <v/>
      </c>
      <c r="C347" s="24"/>
      <c r="D347" s="24"/>
      <c r="E347" s="34"/>
      <c r="F347" s="24"/>
      <c r="G347" s="24"/>
    </row>
    <row r="348" customFormat="false" ht="15" hidden="false" customHeight="true" outlineLevel="0" collapsed="false">
      <c r="A348" s="38"/>
      <c r="B348" s="36" t="str">
        <f aca="false">IF(A348="","","V-"&amp;TEXT(ROW()-4,"0000"))</f>
        <v/>
      </c>
      <c r="C348" s="24"/>
      <c r="D348" s="24"/>
      <c r="E348" s="34"/>
      <c r="F348" s="24"/>
      <c r="G348" s="24"/>
    </row>
    <row r="349" customFormat="false" ht="15" hidden="false" customHeight="true" outlineLevel="0" collapsed="false">
      <c r="A349" s="38"/>
      <c r="B349" s="36" t="str">
        <f aca="false">IF(A349="","","V-"&amp;TEXT(ROW()-4,"0000"))</f>
        <v/>
      </c>
      <c r="C349" s="24"/>
      <c r="D349" s="24"/>
      <c r="E349" s="34"/>
      <c r="F349" s="24"/>
      <c r="G349" s="24"/>
    </row>
    <row r="350" customFormat="false" ht="15" hidden="false" customHeight="true" outlineLevel="0" collapsed="false">
      <c r="A350" s="38"/>
      <c r="B350" s="36" t="str">
        <f aca="false">IF(A350="","","V-"&amp;TEXT(ROW()-4,"0000"))</f>
        <v/>
      </c>
      <c r="C350" s="24"/>
      <c r="D350" s="24"/>
      <c r="E350" s="34"/>
      <c r="F350" s="24"/>
      <c r="G350" s="24"/>
    </row>
    <row r="351" customFormat="false" ht="15" hidden="false" customHeight="true" outlineLevel="0" collapsed="false">
      <c r="A351" s="38"/>
      <c r="B351" s="36" t="str">
        <f aca="false">IF(A351="","","V-"&amp;TEXT(ROW()-4,"0000"))</f>
        <v/>
      </c>
      <c r="C351" s="24"/>
      <c r="D351" s="24"/>
      <c r="E351" s="34"/>
      <c r="F351" s="24"/>
      <c r="G351" s="24"/>
    </row>
    <row r="352" customFormat="false" ht="15" hidden="false" customHeight="true" outlineLevel="0" collapsed="false">
      <c r="A352" s="38"/>
      <c r="B352" s="36" t="str">
        <f aca="false">IF(A352="","","V-"&amp;TEXT(ROW()-4,"0000"))</f>
        <v/>
      </c>
      <c r="C352" s="24"/>
      <c r="D352" s="24"/>
      <c r="E352" s="34"/>
      <c r="F352" s="24"/>
      <c r="G352" s="24"/>
    </row>
    <row r="353" customFormat="false" ht="15" hidden="false" customHeight="true" outlineLevel="0" collapsed="false">
      <c r="A353" s="38"/>
      <c r="B353" s="36" t="str">
        <f aca="false">IF(A353="","","V-"&amp;TEXT(ROW()-4,"0000"))</f>
        <v/>
      </c>
      <c r="C353" s="24"/>
      <c r="D353" s="24"/>
      <c r="E353" s="34"/>
      <c r="F353" s="24"/>
      <c r="G353" s="24"/>
    </row>
    <row r="354" customFormat="false" ht="15" hidden="false" customHeight="true" outlineLevel="0" collapsed="false">
      <c r="A354" s="38"/>
      <c r="B354" s="36" t="str">
        <f aca="false">IF(A354="","","V-"&amp;TEXT(ROW()-4,"0000"))</f>
        <v/>
      </c>
      <c r="C354" s="24"/>
      <c r="D354" s="24"/>
      <c r="E354" s="34"/>
      <c r="F354" s="24"/>
      <c r="G354" s="24"/>
    </row>
    <row r="355" customFormat="false" ht="15" hidden="false" customHeight="true" outlineLevel="0" collapsed="false">
      <c r="A355" s="38"/>
      <c r="B355" s="36" t="str">
        <f aca="false">IF(A355="","","V-"&amp;TEXT(ROW()-4,"0000"))</f>
        <v/>
      </c>
      <c r="C355" s="24"/>
      <c r="D355" s="24"/>
      <c r="E355" s="34"/>
      <c r="F355" s="24"/>
      <c r="G355" s="24"/>
    </row>
    <row r="356" customFormat="false" ht="15" hidden="false" customHeight="true" outlineLevel="0" collapsed="false">
      <c r="A356" s="38"/>
      <c r="B356" s="36" t="str">
        <f aca="false">IF(A356="","","V-"&amp;TEXT(ROW()-4,"0000"))</f>
        <v/>
      </c>
      <c r="C356" s="24"/>
      <c r="D356" s="24"/>
      <c r="E356" s="34"/>
      <c r="F356" s="24"/>
      <c r="G356" s="24"/>
    </row>
    <row r="357" customFormat="false" ht="15" hidden="false" customHeight="true" outlineLevel="0" collapsed="false">
      <c r="A357" s="38"/>
      <c r="B357" s="36" t="str">
        <f aca="false">IF(A357="","","V-"&amp;TEXT(ROW()-4,"0000"))</f>
        <v/>
      </c>
      <c r="C357" s="24"/>
      <c r="D357" s="24"/>
      <c r="E357" s="34"/>
      <c r="F357" s="24"/>
      <c r="G357" s="24"/>
    </row>
    <row r="358" customFormat="false" ht="15" hidden="false" customHeight="true" outlineLevel="0" collapsed="false">
      <c r="A358" s="38"/>
      <c r="B358" s="36" t="str">
        <f aca="false">IF(A358="","","V-"&amp;TEXT(ROW()-4,"0000"))</f>
        <v/>
      </c>
      <c r="C358" s="24"/>
      <c r="D358" s="24"/>
      <c r="E358" s="34"/>
      <c r="F358" s="24"/>
      <c r="G358" s="24"/>
    </row>
    <row r="359" customFormat="false" ht="15" hidden="false" customHeight="true" outlineLevel="0" collapsed="false">
      <c r="A359" s="38"/>
      <c r="B359" s="36" t="str">
        <f aca="false">IF(A359="","","V-"&amp;TEXT(ROW()-4,"0000"))</f>
        <v/>
      </c>
      <c r="C359" s="24"/>
      <c r="D359" s="24"/>
      <c r="E359" s="34"/>
      <c r="F359" s="24"/>
      <c r="G359" s="24"/>
    </row>
    <row r="360" customFormat="false" ht="15" hidden="false" customHeight="true" outlineLevel="0" collapsed="false">
      <c r="A360" s="38"/>
      <c r="B360" s="36" t="str">
        <f aca="false">IF(A360="","","V-"&amp;TEXT(ROW()-4,"0000"))</f>
        <v/>
      </c>
      <c r="C360" s="24"/>
      <c r="D360" s="24"/>
      <c r="E360" s="34"/>
      <c r="F360" s="24"/>
      <c r="G360" s="24"/>
    </row>
    <row r="361" customFormat="false" ht="15" hidden="false" customHeight="true" outlineLevel="0" collapsed="false">
      <c r="A361" s="38"/>
      <c r="B361" s="36" t="str">
        <f aca="false">IF(A361="","","V-"&amp;TEXT(ROW()-4,"0000"))</f>
        <v/>
      </c>
      <c r="C361" s="24"/>
      <c r="D361" s="24"/>
      <c r="E361" s="34"/>
      <c r="F361" s="24"/>
      <c r="G361" s="24"/>
    </row>
    <row r="362" customFormat="false" ht="15" hidden="false" customHeight="true" outlineLevel="0" collapsed="false">
      <c r="A362" s="38"/>
      <c r="B362" s="36" t="str">
        <f aca="false">IF(A362="","","V-"&amp;TEXT(ROW()-4,"0000"))</f>
        <v/>
      </c>
      <c r="C362" s="24"/>
      <c r="D362" s="24"/>
      <c r="E362" s="34"/>
      <c r="F362" s="24"/>
      <c r="G362" s="24"/>
    </row>
    <row r="363" customFormat="false" ht="15" hidden="false" customHeight="true" outlineLevel="0" collapsed="false">
      <c r="A363" s="38"/>
      <c r="B363" s="36" t="str">
        <f aca="false">IF(A363="","","V-"&amp;TEXT(ROW()-4,"0000"))</f>
        <v/>
      </c>
      <c r="C363" s="24"/>
      <c r="D363" s="24"/>
      <c r="E363" s="34"/>
      <c r="F363" s="24"/>
      <c r="G363" s="24"/>
    </row>
    <row r="364" customFormat="false" ht="15" hidden="false" customHeight="true" outlineLevel="0" collapsed="false">
      <c r="A364" s="38"/>
      <c r="B364" s="36" t="str">
        <f aca="false">IF(A364="","","V-"&amp;TEXT(ROW()-4,"0000"))</f>
        <v/>
      </c>
      <c r="C364" s="24"/>
      <c r="D364" s="24"/>
      <c r="E364" s="34"/>
      <c r="F364" s="24"/>
      <c r="G364" s="24"/>
    </row>
    <row r="365" customFormat="false" ht="15" hidden="false" customHeight="true" outlineLevel="0" collapsed="false">
      <c r="A365" s="38"/>
      <c r="B365" s="36" t="str">
        <f aca="false">IF(A365="","","V-"&amp;TEXT(ROW()-4,"0000"))</f>
        <v/>
      </c>
      <c r="C365" s="24"/>
      <c r="D365" s="24"/>
      <c r="E365" s="34"/>
      <c r="F365" s="24"/>
      <c r="G365" s="24"/>
    </row>
    <row r="366" customFormat="false" ht="15" hidden="false" customHeight="true" outlineLevel="0" collapsed="false">
      <c r="A366" s="38"/>
      <c r="B366" s="36" t="str">
        <f aca="false">IF(A366="","","V-"&amp;TEXT(ROW()-4,"0000"))</f>
        <v/>
      </c>
      <c r="C366" s="24"/>
      <c r="D366" s="24"/>
      <c r="E366" s="34"/>
      <c r="F366" s="24"/>
      <c r="G366" s="24"/>
    </row>
    <row r="367" customFormat="false" ht="15" hidden="false" customHeight="true" outlineLevel="0" collapsed="false">
      <c r="A367" s="38"/>
      <c r="B367" s="36" t="str">
        <f aca="false">IF(A367="","","V-"&amp;TEXT(ROW()-4,"0000"))</f>
        <v/>
      </c>
      <c r="C367" s="24"/>
      <c r="D367" s="24"/>
      <c r="E367" s="34"/>
      <c r="F367" s="24"/>
      <c r="G367" s="24"/>
    </row>
    <row r="368" customFormat="false" ht="15" hidden="false" customHeight="true" outlineLevel="0" collapsed="false">
      <c r="A368" s="38"/>
      <c r="B368" s="36" t="str">
        <f aca="false">IF(A368="","","V-"&amp;TEXT(ROW()-4,"0000"))</f>
        <v/>
      </c>
      <c r="C368" s="24"/>
      <c r="D368" s="24"/>
      <c r="E368" s="34"/>
      <c r="F368" s="24"/>
      <c r="G368" s="24"/>
    </row>
    <row r="369" customFormat="false" ht="15" hidden="false" customHeight="true" outlineLevel="0" collapsed="false">
      <c r="A369" s="38"/>
      <c r="B369" s="36" t="str">
        <f aca="false">IF(A369="","","V-"&amp;TEXT(ROW()-4,"0000"))</f>
        <v/>
      </c>
      <c r="C369" s="24"/>
      <c r="D369" s="24"/>
      <c r="E369" s="34"/>
      <c r="F369" s="24"/>
      <c r="G369" s="24"/>
    </row>
    <row r="370" customFormat="false" ht="15" hidden="false" customHeight="true" outlineLevel="0" collapsed="false">
      <c r="A370" s="38"/>
      <c r="B370" s="36" t="str">
        <f aca="false">IF(A370="","","V-"&amp;TEXT(ROW()-4,"0000"))</f>
        <v/>
      </c>
      <c r="C370" s="24"/>
      <c r="D370" s="24"/>
      <c r="E370" s="34"/>
      <c r="F370" s="24"/>
      <c r="G370" s="24"/>
    </row>
    <row r="371" customFormat="false" ht="15" hidden="false" customHeight="true" outlineLevel="0" collapsed="false">
      <c r="A371" s="38"/>
      <c r="B371" s="36" t="str">
        <f aca="false">IF(A371="","","V-"&amp;TEXT(ROW()-4,"0000"))</f>
        <v/>
      </c>
      <c r="C371" s="24"/>
      <c r="D371" s="24"/>
      <c r="E371" s="34"/>
      <c r="F371" s="24"/>
      <c r="G371" s="24"/>
    </row>
    <row r="372" customFormat="false" ht="15" hidden="false" customHeight="true" outlineLevel="0" collapsed="false">
      <c r="A372" s="38"/>
      <c r="B372" s="36" t="str">
        <f aca="false">IF(A372="","","V-"&amp;TEXT(ROW()-4,"0000"))</f>
        <v/>
      </c>
      <c r="C372" s="24"/>
      <c r="D372" s="24"/>
      <c r="E372" s="34"/>
      <c r="F372" s="24"/>
      <c r="G372" s="24"/>
    </row>
    <row r="373" customFormat="false" ht="15" hidden="false" customHeight="true" outlineLevel="0" collapsed="false">
      <c r="A373" s="38"/>
      <c r="B373" s="36" t="str">
        <f aca="false">IF(A373="","","V-"&amp;TEXT(ROW()-4,"0000"))</f>
        <v/>
      </c>
      <c r="C373" s="24"/>
      <c r="D373" s="24"/>
      <c r="E373" s="34"/>
      <c r="F373" s="24"/>
      <c r="G373" s="24"/>
    </row>
    <row r="374" customFormat="false" ht="15" hidden="false" customHeight="true" outlineLevel="0" collapsed="false">
      <c r="A374" s="38"/>
      <c r="B374" s="36" t="str">
        <f aca="false">IF(A374="","","V-"&amp;TEXT(ROW()-4,"0000"))</f>
        <v/>
      </c>
      <c r="C374" s="24"/>
      <c r="D374" s="24"/>
      <c r="E374" s="34"/>
      <c r="F374" s="24"/>
      <c r="G374" s="24"/>
    </row>
    <row r="375" customFormat="false" ht="15" hidden="false" customHeight="true" outlineLevel="0" collapsed="false">
      <c r="A375" s="38"/>
      <c r="B375" s="36" t="str">
        <f aca="false">IF(A375="","","V-"&amp;TEXT(ROW()-4,"0000"))</f>
        <v/>
      </c>
      <c r="C375" s="24"/>
      <c r="D375" s="24"/>
      <c r="E375" s="34"/>
      <c r="F375" s="24"/>
      <c r="G375" s="24"/>
    </row>
    <row r="376" customFormat="false" ht="15" hidden="false" customHeight="true" outlineLevel="0" collapsed="false">
      <c r="A376" s="38"/>
      <c r="B376" s="36" t="str">
        <f aca="false">IF(A376="","","V-"&amp;TEXT(ROW()-4,"0000"))</f>
        <v/>
      </c>
      <c r="C376" s="24"/>
      <c r="D376" s="24"/>
      <c r="E376" s="34"/>
      <c r="F376" s="24"/>
      <c r="G376" s="24"/>
    </row>
    <row r="377" customFormat="false" ht="15" hidden="false" customHeight="true" outlineLevel="0" collapsed="false">
      <c r="A377" s="38"/>
      <c r="B377" s="36" t="str">
        <f aca="false">IF(A377="","","V-"&amp;TEXT(ROW()-4,"0000"))</f>
        <v/>
      </c>
      <c r="C377" s="24"/>
      <c r="D377" s="24"/>
      <c r="E377" s="34"/>
      <c r="F377" s="24"/>
      <c r="G377" s="24"/>
    </row>
    <row r="378" customFormat="false" ht="15" hidden="false" customHeight="true" outlineLevel="0" collapsed="false">
      <c r="A378" s="38"/>
      <c r="B378" s="36" t="str">
        <f aca="false">IF(A378="","","V-"&amp;TEXT(ROW()-4,"0000"))</f>
        <v/>
      </c>
      <c r="C378" s="24"/>
      <c r="D378" s="24"/>
      <c r="E378" s="34"/>
      <c r="F378" s="24"/>
      <c r="G378" s="24"/>
    </row>
    <row r="379" customFormat="false" ht="15" hidden="false" customHeight="true" outlineLevel="0" collapsed="false">
      <c r="A379" s="38"/>
      <c r="B379" s="36" t="str">
        <f aca="false">IF(A379="","","V-"&amp;TEXT(ROW()-4,"0000"))</f>
        <v/>
      </c>
      <c r="C379" s="24"/>
      <c r="D379" s="24"/>
      <c r="E379" s="34"/>
      <c r="F379" s="24"/>
      <c r="G379" s="24"/>
    </row>
    <row r="380" customFormat="false" ht="15" hidden="false" customHeight="true" outlineLevel="0" collapsed="false">
      <c r="A380" s="38"/>
      <c r="B380" s="36" t="str">
        <f aca="false">IF(A380="","","V-"&amp;TEXT(ROW()-4,"0000"))</f>
        <v/>
      </c>
      <c r="C380" s="24"/>
      <c r="D380" s="24"/>
      <c r="E380" s="34"/>
      <c r="F380" s="24"/>
      <c r="G380" s="24"/>
    </row>
    <row r="381" customFormat="false" ht="15" hidden="false" customHeight="true" outlineLevel="0" collapsed="false">
      <c r="A381" s="38"/>
      <c r="B381" s="36" t="str">
        <f aca="false">IF(A381="","","V-"&amp;TEXT(ROW()-4,"0000"))</f>
        <v/>
      </c>
      <c r="C381" s="24"/>
      <c r="D381" s="24"/>
      <c r="E381" s="34"/>
      <c r="F381" s="24"/>
      <c r="G381" s="24"/>
    </row>
    <row r="382" customFormat="false" ht="15" hidden="false" customHeight="true" outlineLevel="0" collapsed="false">
      <c r="A382" s="38"/>
      <c r="B382" s="36" t="str">
        <f aca="false">IF(A382="","","V-"&amp;TEXT(ROW()-4,"0000"))</f>
        <v/>
      </c>
      <c r="C382" s="24"/>
      <c r="D382" s="24"/>
      <c r="E382" s="34"/>
      <c r="F382" s="24"/>
      <c r="G382" s="24"/>
    </row>
    <row r="383" customFormat="false" ht="15" hidden="false" customHeight="true" outlineLevel="0" collapsed="false">
      <c r="A383" s="38"/>
      <c r="B383" s="36" t="str">
        <f aca="false">IF(A383="","","V-"&amp;TEXT(ROW()-4,"0000"))</f>
        <v/>
      </c>
      <c r="C383" s="24"/>
      <c r="D383" s="24"/>
      <c r="E383" s="34"/>
      <c r="F383" s="24"/>
      <c r="G383" s="24"/>
    </row>
    <row r="384" customFormat="false" ht="15" hidden="false" customHeight="true" outlineLevel="0" collapsed="false">
      <c r="A384" s="38"/>
      <c r="B384" s="36" t="str">
        <f aca="false">IF(A384="","","V-"&amp;TEXT(ROW()-4,"0000"))</f>
        <v/>
      </c>
      <c r="C384" s="24"/>
      <c r="D384" s="24"/>
      <c r="E384" s="34"/>
      <c r="F384" s="24"/>
      <c r="G384" s="24"/>
    </row>
    <row r="385" customFormat="false" ht="15" hidden="false" customHeight="true" outlineLevel="0" collapsed="false">
      <c r="A385" s="38"/>
      <c r="B385" s="36" t="str">
        <f aca="false">IF(A385="","","V-"&amp;TEXT(ROW()-4,"0000"))</f>
        <v/>
      </c>
      <c r="C385" s="24"/>
      <c r="D385" s="24"/>
      <c r="E385" s="34"/>
      <c r="F385" s="24"/>
      <c r="G385" s="24"/>
    </row>
    <row r="386" customFormat="false" ht="15" hidden="false" customHeight="true" outlineLevel="0" collapsed="false">
      <c r="A386" s="38"/>
      <c r="B386" s="36" t="str">
        <f aca="false">IF(A386="","","V-"&amp;TEXT(ROW()-4,"0000"))</f>
        <v/>
      </c>
      <c r="C386" s="24"/>
      <c r="D386" s="24"/>
      <c r="E386" s="34"/>
      <c r="F386" s="24"/>
      <c r="G386" s="24"/>
    </row>
    <row r="387" customFormat="false" ht="15" hidden="false" customHeight="true" outlineLevel="0" collapsed="false">
      <c r="A387" s="38"/>
      <c r="B387" s="36" t="str">
        <f aca="false">IF(A387="","","V-"&amp;TEXT(ROW()-4,"0000"))</f>
        <v/>
      </c>
      <c r="C387" s="24"/>
      <c r="D387" s="24"/>
      <c r="E387" s="34"/>
      <c r="F387" s="24"/>
      <c r="G387" s="24"/>
    </row>
    <row r="388" customFormat="false" ht="15" hidden="false" customHeight="true" outlineLevel="0" collapsed="false">
      <c r="A388" s="38"/>
      <c r="B388" s="36" t="str">
        <f aca="false">IF(A388="","","V-"&amp;TEXT(ROW()-4,"0000"))</f>
        <v/>
      </c>
      <c r="C388" s="24"/>
      <c r="D388" s="24"/>
      <c r="E388" s="34"/>
      <c r="F388" s="24"/>
      <c r="G388" s="24"/>
    </row>
    <row r="389" customFormat="false" ht="15" hidden="false" customHeight="true" outlineLevel="0" collapsed="false">
      <c r="A389" s="38"/>
      <c r="B389" s="36" t="str">
        <f aca="false">IF(A389="","","V-"&amp;TEXT(ROW()-4,"0000"))</f>
        <v/>
      </c>
      <c r="C389" s="24"/>
      <c r="D389" s="24"/>
      <c r="E389" s="34"/>
      <c r="F389" s="24"/>
      <c r="G389" s="24"/>
    </row>
    <row r="390" customFormat="false" ht="15" hidden="false" customHeight="true" outlineLevel="0" collapsed="false">
      <c r="A390" s="38"/>
      <c r="B390" s="36" t="str">
        <f aca="false">IF(A390="","","V-"&amp;TEXT(ROW()-4,"0000"))</f>
        <v/>
      </c>
      <c r="C390" s="24"/>
      <c r="D390" s="24"/>
      <c r="E390" s="34"/>
      <c r="F390" s="24"/>
      <c r="G390" s="24"/>
    </row>
    <row r="391" customFormat="false" ht="15" hidden="false" customHeight="true" outlineLevel="0" collapsed="false">
      <c r="A391" s="38"/>
      <c r="B391" s="36" t="str">
        <f aca="false">IF(A391="","","V-"&amp;TEXT(ROW()-4,"0000"))</f>
        <v/>
      </c>
      <c r="C391" s="24"/>
      <c r="D391" s="24"/>
      <c r="E391" s="34"/>
      <c r="F391" s="24"/>
      <c r="G391" s="24"/>
    </row>
    <row r="392" customFormat="false" ht="15" hidden="false" customHeight="true" outlineLevel="0" collapsed="false">
      <c r="A392" s="38"/>
      <c r="B392" s="36" t="str">
        <f aca="false">IF(A392="","","V-"&amp;TEXT(ROW()-4,"0000"))</f>
        <v/>
      </c>
      <c r="C392" s="24"/>
      <c r="D392" s="24"/>
      <c r="E392" s="34"/>
      <c r="F392" s="24"/>
      <c r="G392" s="24"/>
    </row>
    <row r="393" customFormat="false" ht="15" hidden="false" customHeight="true" outlineLevel="0" collapsed="false">
      <c r="A393" s="38"/>
      <c r="B393" s="36" t="str">
        <f aca="false">IF(A393="","","V-"&amp;TEXT(ROW()-4,"0000"))</f>
        <v/>
      </c>
      <c r="C393" s="24"/>
      <c r="D393" s="24"/>
      <c r="E393" s="34"/>
      <c r="F393" s="24"/>
      <c r="G393" s="24"/>
    </row>
    <row r="394" customFormat="false" ht="15" hidden="false" customHeight="true" outlineLevel="0" collapsed="false">
      <c r="A394" s="38"/>
      <c r="B394" s="36" t="str">
        <f aca="false">IF(A394="","","V-"&amp;TEXT(ROW()-4,"0000"))</f>
        <v/>
      </c>
      <c r="C394" s="24"/>
      <c r="D394" s="24"/>
      <c r="E394" s="34"/>
      <c r="F394" s="24"/>
      <c r="G394" s="24"/>
    </row>
    <row r="395" customFormat="false" ht="15" hidden="false" customHeight="true" outlineLevel="0" collapsed="false">
      <c r="A395" s="38"/>
      <c r="B395" s="36" t="str">
        <f aca="false">IF(A395="","","V-"&amp;TEXT(ROW()-4,"0000"))</f>
        <v/>
      </c>
      <c r="C395" s="24"/>
      <c r="D395" s="24"/>
      <c r="E395" s="34"/>
      <c r="F395" s="24"/>
      <c r="G395" s="24"/>
    </row>
    <row r="396" customFormat="false" ht="15" hidden="false" customHeight="true" outlineLevel="0" collapsed="false">
      <c r="A396" s="38"/>
      <c r="B396" s="36" t="str">
        <f aca="false">IF(A396="","","V-"&amp;TEXT(ROW()-4,"0000"))</f>
        <v/>
      </c>
      <c r="C396" s="24"/>
      <c r="D396" s="24"/>
      <c r="E396" s="34"/>
      <c r="F396" s="24"/>
      <c r="G396" s="24"/>
    </row>
    <row r="397" customFormat="false" ht="15" hidden="false" customHeight="true" outlineLevel="0" collapsed="false">
      <c r="A397" s="38"/>
      <c r="B397" s="36" t="str">
        <f aca="false">IF(A397="","","V-"&amp;TEXT(ROW()-4,"0000"))</f>
        <v/>
      </c>
      <c r="C397" s="24"/>
      <c r="D397" s="24"/>
      <c r="E397" s="34"/>
      <c r="F397" s="24"/>
      <c r="G397" s="24"/>
    </row>
    <row r="398" customFormat="false" ht="15" hidden="false" customHeight="true" outlineLevel="0" collapsed="false">
      <c r="A398" s="38"/>
      <c r="B398" s="36" t="str">
        <f aca="false">IF(A398="","","V-"&amp;TEXT(ROW()-4,"0000"))</f>
        <v/>
      </c>
      <c r="C398" s="24"/>
      <c r="D398" s="24"/>
      <c r="E398" s="34"/>
      <c r="F398" s="24"/>
      <c r="G398" s="24"/>
    </row>
    <row r="399" customFormat="false" ht="15" hidden="false" customHeight="true" outlineLevel="0" collapsed="false">
      <c r="A399" s="38"/>
      <c r="B399" s="36" t="str">
        <f aca="false">IF(A399="","","V-"&amp;TEXT(ROW()-4,"0000"))</f>
        <v/>
      </c>
      <c r="C399" s="24"/>
      <c r="D399" s="24"/>
      <c r="E399" s="34"/>
      <c r="F399" s="24"/>
      <c r="G399" s="24"/>
    </row>
    <row r="400" customFormat="false" ht="15" hidden="false" customHeight="true" outlineLevel="0" collapsed="false">
      <c r="A400" s="38"/>
      <c r="B400" s="36" t="str">
        <f aca="false">IF(A400="","","V-"&amp;TEXT(ROW()-4,"0000"))</f>
        <v/>
      </c>
      <c r="C400" s="24"/>
      <c r="D400" s="24"/>
      <c r="E400" s="34"/>
      <c r="F400" s="24"/>
      <c r="G400" s="24"/>
    </row>
    <row r="401" customFormat="false" ht="15" hidden="false" customHeight="true" outlineLevel="0" collapsed="false">
      <c r="A401" s="38"/>
      <c r="B401" s="36" t="str">
        <f aca="false">IF(A401="","","V-"&amp;TEXT(ROW()-4,"0000"))</f>
        <v/>
      </c>
      <c r="C401" s="24"/>
      <c r="D401" s="24"/>
      <c r="E401" s="34"/>
      <c r="F401" s="24"/>
      <c r="G401" s="24"/>
    </row>
    <row r="402" customFormat="false" ht="15" hidden="false" customHeight="true" outlineLevel="0" collapsed="false">
      <c r="A402" s="38"/>
      <c r="B402" s="36" t="str">
        <f aca="false">IF(A402="","","V-"&amp;TEXT(ROW()-4,"0000"))</f>
        <v/>
      </c>
      <c r="C402" s="24"/>
      <c r="D402" s="24"/>
      <c r="E402" s="34"/>
      <c r="F402" s="24"/>
      <c r="G402" s="24"/>
    </row>
    <row r="403" customFormat="false" ht="15" hidden="false" customHeight="true" outlineLevel="0" collapsed="false">
      <c r="A403" s="38"/>
      <c r="B403" s="36" t="str">
        <f aca="false">IF(A403="","","V-"&amp;TEXT(ROW()-4,"0000"))</f>
        <v/>
      </c>
      <c r="C403" s="24"/>
      <c r="D403" s="24"/>
      <c r="E403" s="34"/>
      <c r="F403" s="24"/>
      <c r="G403" s="24"/>
    </row>
    <row r="404" customFormat="false" ht="15" hidden="false" customHeight="true" outlineLevel="0" collapsed="false">
      <c r="A404" s="38"/>
      <c r="B404" s="36" t="str">
        <f aca="false">IF(A404="","","V-"&amp;TEXT(ROW()-4,"0000"))</f>
        <v/>
      </c>
      <c r="C404" s="24"/>
      <c r="D404" s="24"/>
      <c r="E404" s="34"/>
      <c r="F404" s="24"/>
      <c r="G404" s="24"/>
    </row>
    <row r="405" customFormat="false" ht="15" hidden="false" customHeight="true" outlineLevel="0" collapsed="false">
      <c r="A405" s="38"/>
      <c r="B405" s="36" t="str">
        <f aca="false">IF(A405="","","V-"&amp;TEXT(ROW()-4,"0000"))</f>
        <v/>
      </c>
      <c r="C405" s="24"/>
      <c r="D405" s="24"/>
      <c r="E405" s="34"/>
      <c r="F405" s="24"/>
      <c r="G405" s="24"/>
    </row>
    <row r="406" customFormat="false" ht="15" hidden="false" customHeight="true" outlineLevel="0" collapsed="false">
      <c r="A406" s="38"/>
      <c r="B406" s="36" t="str">
        <f aca="false">IF(A406="","","V-"&amp;TEXT(ROW()-4,"0000"))</f>
        <v/>
      </c>
      <c r="C406" s="24"/>
      <c r="D406" s="24"/>
      <c r="E406" s="34"/>
      <c r="F406" s="24"/>
      <c r="G406" s="24"/>
    </row>
    <row r="407" customFormat="false" ht="15" hidden="false" customHeight="true" outlineLevel="0" collapsed="false">
      <c r="A407" s="38"/>
      <c r="B407" s="36" t="str">
        <f aca="false">IF(A407="","","V-"&amp;TEXT(ROW()-4,"0000"))</f>
        <v/>
      </c>
      <c r="C407" s="24"/>
      <c r="D407" s="24"/>
      <c r="E407" s="34"/>
      <c r="F407" s="24"/>
      <c r="G407" s="24"/>
    </row>
    <row r="408" customFormat="false" ht="15" hidden="false" customHeight="true" outlineLevel="0" collapsed="false">
      <c r="A408" s="38"/>
      <c r="B408" s="36" t="str">
        <f aca="false">IF(A408="","","V-"&amp;TEXT(ROW()-4,"0000"))</f>
        <v/>
      </c>
      <c r="C408" s="24"/>
      <c r="D408" s="24"/>
      <c r="E408" s="34"/>
      <c r="F408" s="24"/>
      <c r="G408" s="24"/>
    </row>
    <row r="409" customFormat="false" ht="15" hidden="false" customHeight="true" outlineLevel="0" collapsed="false">
      <c r="A409" s="38"/>
      <c r="B409" s="36" t="str">
        <f aca="false">IF(A409="","","V-"&amp;TEXT(ROW()-4,"0000"))</f>
        <v/>
      </c>
      <c r="C409" s="24"/>
      <c r="D409" s="24"/>
      <c r="E409" s="34"/>
      <c r="F409" s="24"/>
      <c r="G409" s="24"/>
    </row>
    <row r="410" customFormat="false" ht="15" hidden="false" customHeight="true" outlineLevel="0" collapsed="false">
      <c r="A410" s="38"/>
      <c r="B410" s="36" t="str">
        <f aca="false">IF(A410="","","V-"&amp;TEXT(ROW()-4,"0000"))</f>
        <v/>
      </c>
      <c r="C410" s="24"/>
      <c r="D410" s="24"/>
      <c r="E410" s="34"/>
      <c r="F410" s="24"/>
      <c r="G410" s="24"/>
    </row>
    <row r="411" customFormat="false" ht="15" hidden="false" customHeight="true" outlineLevel="0" collapsed="false">
      <c r="A411" s="38"/>
      <c r="B411" s="36" t="str">
        <f aca="false">IF(A411="","","V-"&amp;TEXT(ROW()-4,"0000"))</f>
        <v/>
      </c>
      <c r="C411" s="24"/>
      <c r="D411" s="24"/>
      <c r="E411" s="34"/>
      <c r="F411" s="24"/>
      <c r="G411" s="24"/>
    </row>
    <row r="412" customFormat="false" ht="15" hidden="false" customHeight="true" outlineLevel="0" collapsed="false">
      <c r="A412" s="38"/>
      <c r="B412" s="36" t="str">
        <f aca="false">IF(A412="","","V-"&amp;TEXT(ROW()-4,"0000"))</f>
        <v/>
      </c>
      <c r="C412" s="24"/>
      <c r="D412" s="24"/>
      <c r="E412" s="34"/>
      <c r="F412" s="24"/>
      <c r="G412" s="24"/>
    </row>
    <row r="413" customFormat="false" ht="15" hidden="false" customHeight="true" outlineLevel="0" collapsed="false">
      <c r="A413" s="38"/>
      <c r="B413" s="36" t="str">
        <f aca="false">IF(A413="","","V-"&amp;TEXT(ROW()-4,"0000"))</f>
        <v/>
      </c>
      <c r="C413" s="24"/>
      <c r="D413" s="24"/>
      <c r="E413" s="34"/>
      <c r="F413" s="24"/>
      <c r="G413" s="24"/>
    </row>
    <row r="414" customFormat="false" ht="15" hidden="false" customHeight="true" outlineLevel="0" collapsed="false">
      <c r="A414" s="38"/>
      <c r="B414" s="36" t="str">
        <f aca="false">IF(A414="","","V-"&amp;TEXT(ROW()-4,"0000"))</f>
        <v/>
      </c>
      <c r="C414" s="24"/>
      <c r="D414" s="24"/>
      <c r="E414" s="34"/>
      <c r="F414" s="24"/>
      <c r="G414" s="24"/>
    </row>
    <row r="415" customFormat="false" ht="15" hidden="false" customHeight="true" outlineLevel="0" collapsed="false">
      <c r="A415" s="38"/>
      <c r="B415" s="36" t="str">
        <f aca="false">IF(A415="","","V-"&amp;TEXT(ROW()-4,"0000"))</f>
        <v/>
      </c>
      <c r="C415" s="24"/>
      <c r="D415" s="24"/>
      <c r="E415" s="34"/>
      <c r="F415" s="24"/>
      <c r="G415" s="24"/>
    </row>
    <row r="416" customFormat="false" ht="15" hidden="false" customHeight="true" outlineLevel="0" collapsed="false">
      <c r="A416" s="38"/>
      <c r="B416" s="36" t="str">
        <f aca="false">IF(A416="","","V-"&amp;TEXT(ROW()-4,"0000"))</f>
        <v/>
      </c>
      <c r="C416" s="24"/>
      <c r="D416" s="24"/>
      <c r="E416" s="34"/>
      <c r="F416" s="24"/>
      <c r="G416" s="24"/>
    </row>
    <row r="417" customFormat="false" ht="15" hidden="false" customHeight="true" outlineLevel="0" collapsed="false">
      <c r="A417" s="38"/>
      <c r="B417" s="36" t="str">
        <f aca="false">IF(A417="","","V-"&amp;TEXT(ROW()-4,"0000"))</f>
        <v/>
      </c>
      <c r="C417" s="24"/>
      <c r="D417" s="24"/>
      <c r="E417" s="34"/>
      <c r="F417" s="24"/>
      <c r="G417" s="24"/>
    </row>
    <row r="418" customFormat="false" ht="15" hidden="false" customHeight="true" outlineLevel="0" collapsed="false">
      <c r="A418" s="38"/>
      <c r="B418" s="36" t="str">
        <f aca="false">IF(A418="","","V-"&amp;TEXT(ROW()-4,"0000"))</f>
        <v/>
      </c>
      <c r="C418" s="24"/>
      <c r="D418" s="24"/>
      <c r="E418" s="34"/>
      <c r="F418" s="24"/>
      <c r="G418" s="24"/>
    </row>
    <row r="419" customFormat="false" ht="15" hidden="false" customHeight="true" outlineLevel="0" collapsed="false">
      <c r="A419" s="38"/>
      <c r="B419" s="36" t="str">
        <f aca="false">IF(A419="","","V-"&amp;TEXT(ROW()-4,"0000"))</f>
        <v/>
      </c>
      <c r="C419" s="24"/>
      <c r="D419" s="24"/>
      <c r="E419" s="34"/>
      <c r="F419" s="24"/>
      <c r="G419" s="24"/>
    </row>
    <row r="420" customFormat="false" ht="15" hidden="false" customHeight="true" outlineLevel="0" collapsed="false">
      <c r="A420" s="38"/>
      <c r="B420" s="36" t="str">
        <f aca="false">IF(A420="","","V-"&amp;TEXT(ROW()-4,"0000"))</f>
        <v/>
      </c>
      <c r="C420" s="24"/>
      <c r="D420" s="24"/>
      <c r="E420" s="34"/>
      <c r="F420" s="24"/>
      <c r="G420" s="24"/>
    </row>
    <row r="421" customFormat="false" ht="15" hidden="false" customHeight="true" outlineLevel="0" collapsed="false">
      <c r="A421" s="38"/>
      <c r="B421" s="36" t="str">
        <f aca="false">IF(A421="","","V-"&amp;TEXT(ROW()-4,"0000"))</f>
        <v/>
      </c>
      <c r="C421" s="24"/>
      <c r="D421" s="24"/>
      <c r="E421" s="34"/>
      <c r="F421" s="24"/>
      <c r="G421" s="24"/>
    </row>
    <row r="422" customFormat="false" ht="15" hidden="false" customHeight="true" outlineLevel="0" collapsed="false">
      <c r="A422" s="38"/>
      <c r="B422" s="36" t="str">
        <f aca="false">IF(A422="","","V-"&amp;TEXT(ROW()-4,"0000"))</f>
        <v/>
      </c>
      <c r="C422" s="24"/>
      <c r="D422" s="24"/>
      <c r="E422" s="34"/>
      <c r="F422" s="24"/>
      <c r="G422" s="24"/>
    </row>
    <row r="423" customFormat="false" ht="15" hidden="false" customHeight="true" outlineLevel="0" collapsed="false">
      <c r="A423" s="38"/>
      <c r="B423" s="36" t="str">
        <f aca="false">IF(A423="","","V-"&amp;TEXT(ROW()-4,"0000"))</f>
        <v/>
      </c>
      <c r="C423" s="24"/>
      <c r="D423" s="24"/>
      <c r="E423" s="34"/>
      <c r="F423" s="24"/>
      <c r="G423" s="24"/>
    </row>
    <row r="424" customFormat="false" ht="15" hidden="false" customHeight="true" outlineLevel="0" collapsed="false">
      <c r="A424" s="38"/>
      <c r="B424" s="36" t="str">
        <f aca="false">IF(A424="","","V-"&amp;TEXT(ROW()-4,"0000"))</f>
        <v/>
      </c>
      <c r="C424" s="24"/>
      <c r="D424" s="24"/>
      <c r="E424" s="34"/>
      <c r="F424" s="24"/>
      <c r="G424" s="24"/>
    </row>
    <row r="425" customFormat="false" ht="15" hidden="false" customHeight="true" outlineLevel="0" collapsed="false">
      <c r="A425" s="38"/>
      <c r="B425" s="36" t="str">
        <f aca="false">IF(A425="","","V-"&amp;TEXT(ROW()-4,"0000"))</f>
        <v/>
      </c>
      <c r="C425" s="24"/>
      <c r="D425" s="24"/>
      <c r="E425" s="34"/>
      <c r="F425" s="24"/>
      <c r="G425" s="24"/>
    </row>
    <row r="426" customFormat="false" ht="15" hidden="false" customHeight="true" outlineLevel="0" collapsed="false">
      <c r="A426" s="38"/>
      <c r="B426" s="36" t="str">
        <f aca="false">IF(A426="","","V-"&amp;TEXT(ROW()-4,"0000"))</f>
        <v/>
      </c>
      <c r="C426" s="24"/>
      <c r="D426" s="24"/>
      <c r="E426" s="34"/>
      <c r="F426" s="24"/>
      <c r="G426" s="24"/>
    </row>
    <row r="427" customFormat="false" ht="15" hidden="false" customHeight="true" outlineLevel="0" collapsed="false">
      <c r="A427" s="38"/>
      <c r="B427" s="36" t="str">
        <f aca="false">IF(A427="","","V-"&amp;TEXT(ROW()-4,"0000"))</f>
        <v/>
      </c>
      <c r="C427" s="24"/>
      <c r="D427" s="24"/>
      <c r="E427" s="34"/>
      <c r="F427" s="24"/>
      <c r="G427" s="24"/>
    </row>
    <row r="428" customFormat="false" ht="15" hidden="false" customHeight="true" outlineLevel="0" collapsed="false">
      <c r="A428" s="38"/>
      <c r="B428" s="36" t="str">
        <f aca="false">IF(A428="","","V-"&amp;TEXT(ROW()-4,"0000"))</f>
        <v/>
      </c>
      <c r="C428" s="24"/>
      <c r="D428" s="24"/>
      <c r="E428" s="34"/>
      <c r="F428" s="24"/>
      <c r="G428" s="24"/>
    </row>
    <row r="429" customFormat="false" ht="15" hidden="false" customHeight="true" outlineLevel="0" collapsed="false">
      <c r="A429" s="38"/>
      <c r="B429" s="36" t="str">
        <f aca="false">IF(A429="","","V-"&amp;TEXT(ROW()-4,"0000"))</f>
        <v/>
      </c>
      <c r="C429" s="24"/>
      <c r="D429" s="24"/>
      <c r="E429" s="34"/>
      <c r="F429" s="24"/>
      <c r="G429" s="24"/>
    </row>
    <row r="430" customFormat="false" ht="15" hidden="false" customHeight="true" outlineLevel="0" collapsed="false">
      <c r="A430" s="38"/>
      <c r="B430" s="36" t="str">
        <f aca="false">IF(A430="","","V-"&amp;TEXT(ROW()-4,"0000"))</f>
        <v/>
      </c>
      <c r="C430" s="24"/>
      <c r="D430" s="24"/>
      <c r="E430" s="34"/>
      <c r="F430" s="24"/>
      <c r="G430" s="24"/>
    </row>
    <row r="431" customFormat="false" ht="15" hidden="false" customHeight="true" outlineLevel="0" collapsed="false">
      <c r="A431" s="38"/>
      <c r="B431" s="36" t="str">
        <f aca="false">IF(A431="","","V-"&amp;TEXT(ROW()-4,"0000"))</f>
        <v/>
      </c>
      <c r="C431" s="24"/>
      <c r="D431" s="24"/>
      <c r="E431" s="34"/>
      <c r="F431" s="24"/>
      <c r="G431" s="24"/>
    </row>
    <row r="432" customFormat="false" ht="15" hidden="false" customHeight="true" outlineLevel="0" collapsed="false">
      <c r="A432" s="38"/>
      <c r="B432" s="36" t="str">
        <f aca="false">IF(A432="","","V-"&amp;TEXT(ROW()-4,"0000"))</f>
        <v/>
      </c>
      <c r="C432" s="24"/>
      <c r="D432" s="24"/>
      <c r="E432" s="34"/>
      <c r="F432" s="24"/>
      <c r="G432" s="24"/>
    </row>
    <row r="433" customFormat="false" ht="15" hidden="false" customHeight="true" outlineLevel="0" collapsed="false">
      <c r="A433" s="38"/>
      <c r="B433" s="36" t="str">
        <f aca="false">IF(A433="","","V-"&amp;TEXT(ROW()-4,"0000"))</f>
        <v/>
      </c>
      <c r="C433" s="24"/>
      <c r="D433" s="24"/>
      <c r="E433" s="34"/>
      <c r="F433" s="24"/>
      <c r="G433" s="24"/>
    </row>
    <row r="434" customFormat="false" ht="15" hidden="false" customHeight="true" outlineLevel="0" collapsed="false">
      <c r="A434" s="38"/>
      <c r="B434" s="36" t="str">
        <f aca="false">IF(A434="","","V-"&amp;TEXT(ROW()-4,"0000"))</f>
        <v/>
      </c>
      <c r="C434" s="24"/>
      <c r="D434" s="24"/>
      <c r="E434" s="34"/>
      <c r="F434" s="24"/>
      <c r="G434" s="24"/>
    </row>
    <row r="435" customFormat="false" ht="15" hidden="false" customHeight="true" outlineLevel="0" collapsed="false">
      <c r="A435" s="38"/>
      <c r="B435" s="36" t="str">
        <f aca="false">IF(A435="","","V-"&amp;TEXT(ROW()-4,"0000"))</f>
        <v/>
      </c>
      <c r="C435" s="24"/>
      <c r="D435" s="24"/>
      <c r="E435" s="34"/>
      <c r="F435" s="24"/>
      <c r="G435" s="24"/>
    </row>
    <row r="436" customFormat="false" ht="15" hidden="false" customHeight="true" outlineLevel="0" collapsed="false">
      <c r="A436" s="38"/>
      <c r="B436" s="36" t="str">
        <f aca="false">IF(A436="","","V-"&amp;TEXT(ROW()-4,"0000"))</f>
        <v/>
      </c>
      <c r="C436" s="24"/>
      <c r="D436" s="24"/>
      <c r="E436" s="34"/>
      <c r="F436" s="24"/>
      <c r="G436" s="24"/>
    </row>
    <row r="437" customFormat="false" ht="15" hidden="false" customHeight="true" outlineLevel="0" collapsed="false">
      <c r="A437" s="38"/>
      <c r="B437" s="36" t="str">
        <f aca="false">IF(A437="","","V-"&amp;TEXT(ROW()-4,"0000"))</f>
        <v/>
      </c>
      <c r="C437" s="24"/>
      <c r="D437" s="24"/>
      <c r="E437" s="34"/>
      <c r="F437" s="24"/>
      <c r="G437" s="24"/>
    </row>
    <row r="438" customFormat="false" ht="15" hidden="false" customHeight="true" outlineLevel="0" collapsed="false">
      <c r="A438" s="38"/>
      <c r="B438" s="36" t="str">
        <f aca="false">IF(A438="","","V-"&amp;TEXT(ROW()-4,"0000"))</f>
        <v/>
      </c>
      <c r="C438" s="24"/>
      <c r="D438" s="24"/>
      <c r="E438" s="34"/>
      <c r="F438" s="24"/>
      <c r="G438" s="24"/>
    </row>
    <row r="439" customFormat="false" ht="15" hidden="false" customHeight="true" outlineLevel="0" collapsed="false">
      <c r="A439" s="38"/>
      <c r="B439" s="36" t="str">
        <f aca="false">IF(A439="","","V-"&amp;TEXT(ROW()-4,"0000"))</f>
        <v/>
      </c>
      <c r="C439" s="24"/>
      <c r="D439" s="24"/>
      <c r="E439" s="34"/>
      <c r="F439" s="24"/>
      <c r="G439" s="24"/>
    </row>
    <row r="440" customFormat="false" ht="15" hidden="false" customHeight="true" outlineLevel="0" collapsed="false">
      <c r="A440" s="38"/>
      <c r="B440" s="36" t="str">
        <f aca="false">IF(A440="","","V-"&amp;TEXT(ROW()-4,"0000"))</f>
        <v/>
      </c>
      <c r="C440" s="24"/>
      <c r="D440" s="24"/>
      <c r="E440" s="34"/>
      <c r="F440" s="24"/>
      <c r="G440" s="24"/>
    </row>
    <row r="441" customFormat="false" ht="15" hidden="false" customHeight="true" outlineLevel="0" collapsed="false">
      <c r="A441" s="38"/>
      <c r="B441" s="36" t="str">
        <f aca="false">IF(A441="","","V-"&amp;TEXT(ROW()-4,"0000"))</f>
        <v/>
      </c>
      <c r="C441" s="24"/>
      <c r="D441" s="24"/>
      <c r="E441" s="34"/>
      <c r="F441" s="24"/>
      <c r="G441" s="24"/>
    </row>
    <row r="442" customFormat="false" ht="15" hidden="false" customHeight="true" outlineLevel="0" collapsed="false">
      <c r="A442" s="38"/>
      <c r="B442" s="36" t="str">
        <f aca="false">IF(A442="","","V-"&amp;TEXT(ROW()-4,"0000"))</f>
        <v/>
      </c>
      <c r="C442" s="24"/>
      <c r="D442" s="24"/>
      <c r="E442" s="34"/>
      <c r="F442" s="24"/>
      <c r="G442" s="24"/>
    </row>
    <row r="443" customFormat="false" ht="15" hidden="false" customHeight="true" outlineLevel="0" collapsed="false">
      <c r="A443" s="38"/>
      <c r="B443" s="36" t="str">
        <f aca="false">IF(A443="","","V-"&amp;TEXT(ROW()-4,"0000"))</f>
        <v/>
      </c>
      <c r="C443" s="24"/>
      <c r="D443" s="24"/>
      <c r="E443" s="34"/>
      <c r="F443" s="24"/>
      <c r="G443" s="24"/>
    </row>
    <row r="444" customFormat="false" ht="15" hidden="false" customHeight="true" outlineLevel="0" collapsed="false">
      <c r="A444" s="38"/>
      <c r="B444" s="36" t="str">
        <f aca="false">IF(A444="","","V-"&amp;TEXT(ROW()-4,"0000"))</f>
        <v/>
      </c>
      <c r="C444" s="24"/>
      <c r="D444" s="24"/>
      <c r="E444" s="34"/>
      <c r="F444" s="24"/>
      <c r="G444" s="24"/>
    </row>
    <row r="445" customFormat="false" ht="15" hidden="false" customHeight="true" outlineLevel="0" collapsed="false">
      <c r="A445" s="38"/>
      <c r="B445" s="36" t="str">
        <f aca="false">IF(A445="","","V-"&amp;TEXT(ROW()-4,"0000"))</f>
        <v/>
      </c>
      <c r="C445" s="24"/>
      <c r="D445" s="24"/>
      <c r="E445" s="34"/>
      <c r="F445" s="24"/>
      <c r="G445" s="24"/>
    </row>
    <row r="446" customFormat="false" ht="15" hidden="false" customHeight="true" outlineLevel="0" collapsed="false">
      <c r="A446" s="38"/>
      <c r="B446" s="36" t="str">
        <f aca="false">IF(A446="","","V-"&amp;TEXT(ROW()-4,"0000"))</f>
        <v/>
      </c>
      <c r="C446" s="24"/>
      <c r="D446" s="24"/>
      <c r="E446" s="34"/>
      <c r="F446" s="24"/>
      <c r="G446" s="24"/>
    </row>
    <row r="447" customFormat="false" ht="15" hidden="false" customHeight="true" outlineLevel="0" collapsed="false">
      <c r="A447" s="38"/>
      <c r="B447" s="36" t="str">
        <f aca="false">IF(A447="","","V-"&amp;TEXT(ROW()-4,"0000"))</f>
        <v/>
      </c>
      <c r="C447" s="24"/>
      <c r="D447" s="24"/>
      <c r="E447" s="34"/>
      <c r="F447" s="24"/>
      <c r="G447" s="24"/>
    </row>
    <row r="448" customFormat="false" ht="15" hidden="false" customHeight="true" outlineLevel="0" collapsed="false">
      <c r="A448" s="38"/>
      <c r="B448" s="36" t="str">
        <f aca="false">IF(A448="","","V-"&amp;TEXT(ROW()-4,"0000"))</f>
        <v/>
      </c>
      <c r="C448" s="24"/>
      <c r="D448" s="24"/>
      <c r="E448" s="34"/>
      <c r="F448" s="24"/>
      <c r="G448" s="24"/>
    </row>
    <row r="449" customFormat="false" ht="15" hidden="false" customHeight="true" outlineLevel="0" collapsed="false">
      <c r="A449" s="38"/>
      <c r="B449" s="36" t="str">
        <f aca="false">IF(A449="","","V-"&amp;TEXT(ROW()-4,"0000"))</f>
        <v/>
      </c>
      <c r="C449" s="24"/>
      <c r="D449" s="24"/>
      <c r="E449" s="34"/>
      <c r="F449" s="24"/>
      <c r="G449" s="24"/>
    </row>
    <row r="450" customFormat="false" ht="15" hidden="false" customHeight="true" outlineLevel="0" collapsed="false">
      <c r="A450" s="38"/>
      <c r="B450" s="36" t="str">
        <f aca="false">IF(A450="","","V-"&amp;TEXT(ROW()-4,"0000"))</f>
        <v/>
      </c>
      <c r="C450" s="24"/>
      <c r="D450" s="24"/>
      <c r="E450" s="34"/>
      <c r="F450" s="24"/>
      <c r="G450" s="24"/>
    </row>
    <row r="451" customFormat="false" ht="15" hidden="false" customHeight="true" outlineLevel="0" collapsed="false">
      <c r="A451" s="38"/>
      <c r="B451" s="36" t="str">
        <f aca="false">IF(A451="","","V-"&amp;TEXT(ROW()-4,"0000"))</f>
        <v/>
      </c>
      <c r="C451" s="24"/>
      <c r="D451" s="24"/>
      <c r="E451" s="34"/>
      <c r="F451" s="24"/>
      <c r="G451" s="24"/>
    </row>
    <row r="452" customFormat="false" ht="15" hidden="false" customHeight="true" outlineLevel="0" collapsed="false">
      <c r="A452" s="38"/>
      <c r="B452" s="36" t="str">
        <f aca="false">IF(A452="","","V-"&amp;TEXT(ROW()-4,"0000"))</f>
        <v/>
      </c>
      <c r="C452" s="24"/>
      <c r="D452" s="24"/>
      <c r="E452" s="34"/>
      <c r="F452" s="24"/>
      <c r="G452" s="24"/>
    </row>
    <row r="453" customFormat="false" ht="15" hidden="false" customHeight="true" outlineLevel="0" collapsed="false">
      <c r="A453" s="38"/>
      <c r="B453" s="36" t="str">
        <f aca="false">IF(A453="","","V-"&amp;TEXT(ROW()-4,"0000"))</f>
        <v/>
      </c>
      <c r="C453" s="24"/>
      <c r="D453" s="24"/>
      <c r="E453" s="34"/>
      <c r="F453" s="24"/>
      <c r="G453" s="24"/>
    </row>
    <row r="454" customFormat="false" ht="15" hidden="false" customHeight="true" outlineLevel="0" collapsed="false">
      <c r="A454" s="38"/>
      <c r="B454" s="36" t="str">
        <f aca="false">IF(A454="","","V-"&amp;TEXT(ROW()-4,"0000"))</f>
        <v/>
      </c>
      <c r="C454" s="24"/>
      <c r="D454" s="24"/>
      <c r="E454" s="34"/>
      <c r="F454" s="24"/>
      <c r="G454" s="24"/>
    </row>
    <row r="455" customFormat="false" ht="15" hidden="false" customHeight="true" outlineLevel="0" collapsed="false">
      <c r="A455" s="38"/>
      <c r="B455" s="36" t="str">
        <f aca="false">IF(A455="","","V-"&amp;TEXT(ROW()-4,"0000"))</f>
        <v/>
      </c>
      <c r="C455" s="24"/>
      <c r="D455" s="24"/>
      <c r="E455" s="34"/>
      <c r="F455" s="24"/>
      <c r="G455" s="24"/>
    </row>
    <row r="456" customFormat="false" ht="15" hidden="false" customHeight="true" outlineLevel="0" collapsed="false">
      <c r="A456" s="38"/>
      <c r="B456" s="36" t="str">
        <f aca="false">IF(A456="","","V-"&amp;TEXT(ROW()-4,"0000"))</f>
        <v/>
      </c>
      <c r="C456" s="24"/>
      <c r="D456" s="24"/>
      <c r="E456" s="34"/>
      <c r="F456" s="24"/>
      <c r="G456" s="24"/>
    </row>
    <row r="457" customFormat="false" ht="15" hidden="false" customHeight="true" outlineLevel="0" collapsed="false">
      <c r="A457" s="38"/>
      <c r="B457" s="36" t="str">
        <f aca="false">IF(A457="","","V-"&amp;TEXT(ROW()-4,"0000"))</f>
        <v/>
      </c>
      <c r="C457" s="24"/>
      <c r="D457" s="24"/>
      <c r="E457" s="34"/>
      <c r="F457" s="24"/>
      <c r="G457" s="24"/>
    </row>
    <row r="458" customFormat="false" ht="15" hidden="false" customHeight="true" outlineLevel="0" collapsed="false">
      <c r="A458" s="38"/>
      <c r="B458" s="36" t="str">
        <f aca="false">IF(A458="","","V-"&amp;TEXT(ROW()-4,"0000"))</f>
        <v/>
      </c>
      <c r="C458" s="24"/>
      <c r="D458" s="24"/>
      <c r="E458" s="34"/>
      <c r="F458" s="24"/>
      <c r="G458" s="24"/>
    </row>
    <row r="459" customFormat="false" ht="15" hidden="false" customHeight="true" outlineLevel="0" collapsed="false">
      <c r="A459" s="38"/>
      <c r="B459" s="36" t="str">
        <f aca="false">IF(A459="","","V-"&amp;TEXT(ROW()-4,"0000"))</f>
        <v/>
      </c>
      <c r="C459" s="24"/>
      <c r="D459" s="24"/>
      <c r="E459" s="34"/>
      <c r="F459" s="24"/>
      <c r="G459" s="24"/>
    </row>
    <row r="460" customFormat="false" ht="15" hidden="false" customHeight="true" outlineLevel="0" collapsed="false">
      <c r="A460" s="38"/>
      <c r="B460" s="36" t="str">
        <f aca="false">IF(A460="","","V-"&amp;TEXT(ROW()-4,"0000"))</f>
        <v/>
      </c>
      <c r="C460" s="24"/>
      <c r="D460" s="24"/>
      <c r="E460" s="34"/>
      <c r="F460" s="24"/>
      <c r="G460" s="24"/>
    </row>
    <row r="461" customFormat="false" ht="15" hidden="false" customHeight="true" outlineLevel="0" collapsed="false">
      <c r="A461" s="38"/>
      <c r="B461" s="36" t="str">
        <f aca="false">IF(A461="","","V-"&amp;TEXT(ROW()-4,"0000"))</f>
        <v/>
      </c>
      <c r="C461" s="24"/>
      <c r="D461" s="24"/>
      <c r="E461" s="34"/>
      <c r="F461" s="24"/>
      <c r="G461" s="24"/>
    </row>
    <row r="462" customFormat="false" ht="15" hidden="false" customHeight="true" outlineLevel="0" collapsed="false">
      <c r="A462" s="38"/>
      <c r="B462" s="36" t="str">
        <f aca="false">IF(A462="","","V-"&amp;TEXT(ROW()-4,"0000"))</f>
        <v/>
      </c>
      <c r="C462" s="24"/>
      <c r="D462" s="24"/>
      <c r="E462" s="34"/>
      <c r="F462" s="24"/>
      <c r="G462" s="24"/>
    </row>
    <row r="463" customFormat="false" ht="15" hidden="false" customHeight="true" outlineLevel="0" collapsed="false">
      <c r="A463" s="38"/>
      <c r="B463" s="36" t="str">
        <f aca="false">IF(A463="","","V-"&amp;TEXT(ROW()-4,"0000"))</f>
        <v/>
      </c>
      <c r="C463" s="24"/>
      <c r="D463" s="24"/>
      <c r="E463" s="34"/>
      <c r="F463" s="24"/>
      <c r="G463" s="24"/>
    </row>
    <row r="464" customFormat="false" ht="15" hidden="false" customHeight="true" outlineLevel="0" collapsed="false">
      <c r="A464" s="38"/>
      <c r="B464" s="36" t="str">
        <f aca="false">IF(A464="","","V-"&amp;TEXT(ROW()-4,"0000"))</f>
        <v/>
      </c>
      <c r="C464" s="24"/>
      <c r="D464" s="24"/>
      <c r="E464" s="34"/>
      <c r="F464" s="24"/>
      <c r="G464" s="24"/>
    </row>
    <row r="465" customFormat="false" ht="15" hidden="false" customHeight="true" outlineLevel="0" collapsed="false">
      <c r="A465" s="38"/>
      <c r="B465" s="36" t="str">
        <f aca="false">IF(A465="","","V-"&amp;TEXT(ROW()-4,"0000"))</f>
        <v/>
      </c>
      <c r="C465" s="24"/>
      <c r="D465" s="24"/>
      <c r="E465" s="34"/>
      <c r="F465" s="24"/>
      <c r="G465" s="24"/>
    </row>
    <row r="466" customFormat="false" ht="15" hidden="false" customHeight="true" outlineLevel="0" collapsed="false">
      <c r="A466" s="38"/>
      <c r="B466" s="36" t="str">
        <f aca="false">IF(A466="","","V-"&amp;TEXT(ROW()-4,"0000"))</f>
        <v/>
      </c>
      <c r="C466" s="24"/>
      <c r="D466" s="24"/>
      <c r="E466" s="34"/>
      <c r="F466" s="24"/>
      <c r="G466" s="24"/>
    </row>
    <row r="467" customFormat="false" ht="15" hidden="false" customHeight="true" outlineLevel="0" collapsed="false">
      <c r="A467" s="38"/>
      <c r="B467" s="36" t="str">
        <f aca="false">IF(A467="","","V-"&amp;TEXT(ROW()-4,"0000"))</f>
        <v/>
      </c>
      <c r="C467" s="24"/>
      <c r="D467" s="24"/>
      <c r="E467" s="34"/>
      <c r="F467" s="24"/>
      <c r="G467" s="24"/>
    </row>
    <row r="468" customFormat="false" ht="15" hidden="false" customHeight="true" outlineLevel="0" collapsed="false">
      <c r="A468" s="38"/>
      <c r="B468" s="36" t="str">
        <f aca="false">IF(A468="","","V-"&amp;TEXT(ROW()-4,"0000"))</f>
        <v/>
      </c>
      <c r="C468" s="24"/>
      <c r="D468" s="24"/>
      <c r="E468" s="34"/>
      <c r="F468" s="24"/>
      <c r="G468" s="24"/>
    </row>
    <row r="469" customFormat="false" ht="15" hidden="false" customHeight="true" outlineLevel="0" collapsed="false">
      <c r="A469" s="38"/>
      <c r="B469" s="36" t="str">
        <f aca="false">IF(A469="","","V-"&amp;TEXT(ROW()-4,"0000"))</f>
        <v/>
      </c>
      <c r="C469" s="24"/>
      <c r="D469" s="24"/>
      <c r="E469" s="34"/>
      <c r="F469" s="24"/>
      <c r="G469" s="24"/>
    </row>
    <row r="470" customFormat="false" ht="15" hidden="false" customHeight="true" outlineLevel="0" collapsed="false">
      <c r="A470" s="38"/>
      <c r="B470" s="36" t="str">
        <f aca="false">IF(A470="","","V-"&amp;TEXT(ROW()-4,"0000"))</f>
        <v/>
      </c>
      <c r="C470" s="24"/>
      <c r="D470" s="24"/>
      <c r="E470" s="34"/>
      <c r="F470" s="24"/>
      <c r="G470" s="24"/>
    </row>
    <row r="471" customFormat="false" ht="15" hidden="false" customHeight="true" outlineLevel="0" collapsed="false">
      <c r="A471" s="38"/>
      <c r="B471" s="36" t="str">
        <f aca="false">IF(A471="","","V-"&amp;TEXT(ROW()-4,"0000"))</f>
        <v/>
      </c>
      <c r="C471" s="24"/>
      <c r="D471" s="24"/>
      <c r="E471" s="34"/>
      <c r="F471" s="24"/>
      <c r="G471" s="24"/>
    </row>
    <row r="472" customFormat="false" ht="15" hidden="false" customHeight="true" outlineLevel="0" collapsed="false">
      <c r="A472" s="38"/>
      <c r="B472" s="36" t="str">
        <f aca="false">IF(A472="","","V-"&amp;TEXT(ROW()-4,"0000"))</f>
        <v/>
      </c>
      <c r="C472" s="24"/>
      <c r="D472" s="24"/>
      <c r="E472" s="34"/>
      <c r="F472" s="24"/>
      <c r="G472" s="24"/>
    </row>
    <row r="473" customFormat="false" ht="15" hidden="false" customHeight="true" outlineLevel="0" collapsed="false">
      <c r="A473" s="38"/>
      <c r="B473" s="36" t="str">
        <f aca="false">IF(A473="","","V-"&amp;TEXT(ROW()-4,"0000"))</f>
        <v/>
      </c>
      <c r="C473" s="24"/>
      <c r="D473" s="24"/>
      <c r="E473" s="34"/>
      <c r="F473" s="24"/>
      <c r="G473" s="24"/>
    </row>
    <row r="474" customFormat="false" ht="15" hidden="false" customHeight="true" outlineLevel="0" collapsed="false">
      <c r="A474" s="38"/>
      <c r="B474" s="36" t="str">
        <f aca="false">IF(A474="","","V-"&amp;TEXT(ROW()-4,"0000"))</f>
        <v/>
      </c>
      <c r="C474" s="24"/>
      <c r="D474" s="24"/>
      <c r="E474" s="34"/>
      <c r="F474" s="24"/>
      <c r="G474" s="24"/>
    </row>
    <row r="475" customFormat="false" ht="15" hidden="false" customHeight="true" outlineLevel="0" collapsed="false">
      <c r="A475" s="38"/>
      <c r="B475" s="36" t="str">
        <f aca="false">IF(A475="","","V-"&amp;TEXT(ROW()-4,"0000"))</f>
        <v/>
      </c>
      <c r="C475" s="24"/>
      <c r="D475" s="24"/>
      <c r="E475" s="34"/>
      <c r="F475" s="24"/>
      <c r="G475" s="24"/>
    </row>
    <row r="476" customFormat="false" ht="15" hidden="false" customHeight="true" outlineLevel="0" collapsed="false">
      <c r="A476" s="38"/>
      <c r="B476" s="36" t="str">
        <f aca="false">IF(A476="","","V-"&amp;TEXT(ROW()-4,"0000"))</f>
        <v/>
      </c>
      <c r="C476" s="24"/>
      <c r="D476" s="24"/>
      <c r="E476" s="34"/>
      <c r="F476" s="24"/>
      <c r="G476" s="24"/>
    </row>
    <row r="477" customFormat="false" ht="15" hidden="false" customHeight="true" outlineLevel="0" collapsed="false">
      <c r="A477" s="38"/>
      <c r="B477" s="36" t="str">
        <f aca="false">IF(A477="","","V-"&amp;TEXT(ROW()-4,"0000"))</f>
        <v/>
      </c>
      <c r="C477" s="24"/>
      <c r="D477" s="24"/>
      <c r="E477" s="34"/>
      <c r="F477" s="24"/>
      <c r="G477" s="24"/>
    </row>
    <row r="478" customFormat="false" ht="15" hidden="false" customHeight="true" outlineLevel="0" collapsed="false">
      <c r="A478" s="38"/>
      <c r="B478" s="36" t="str">
        <f aca="false">IF(A478="","","V-"&amp;TEXT(ROW()-4,"0000"))</f>
        <v/>
      </c>
      <c r="C478" s="24"/>
      <c r="D478" s="24"/>
      <c r="E478" s="34"/>
      <c r="F478" s="24"/>
      <c r="G478" s="24"/>
    </row>
    <row r="479" customFormat="false" ht="15" hidden="false" customHeight="true" outlineLevel="0" collapsed="false">
      <c r="A479" s="38"/>
      <c r="B479" s="36" t="str">
        <f aca="false">IF(A479="","","V-"&amp;TEXT(ROW()-4,"0000"))</f>
        <v/>
      </c>
      <c r="C479" s="24"/>
      <c r="D479" s="24"/>
      <c r="E479" s="34"/>
      <c r="F479" s="24"/>
      <c r="G479" s="24"/>
    </row>
    <row r="480" customFormat="false" ht="15" hidden="false" customHeight="true" outlineLevel="0" collapsed="false">
      <c r="A480" s="38"/>
      <c r="B480" s="36" t="str">
        <f aca="false">IF(A480="","","V-"&amp;TEXT(ROW()-4,"0000"))</f>
        <v/>
      </c>
      <c r="C480" s="24"/>
      <c r="D480" s="24"/>
      <c r="E480" s="34"/>
      <c r="F480" s="24"/>
      <c r="G480" s="24"/>
    </row>
    <row r="481" customFormat="false" ht="15" hidden="false" customHeight="true" outlineLevel="0" collapsed="false">
      <c r="A481" s="38"/>
      <c r="B481" s="36" t="str">
        <f aca="false">IF(A481="","","V-"&amp;TEXT(ROW()-4,"0000"))</f>
        <v/>
      </c>
      <c r="C481" s="24"/>
      <c r="D481" s="24"/>
      <c r="E481" s="34"/>
      <c r="F481" s="24"/>
      <c r="G481" s="24"/>
    </row>
    <row r="482" customFormat="false" ht="15" hidden="false" customHeight="true" outlineLevel="0" collapsed="false">
      <c r="A482" s="38"/>
      <c r="B482" s="36" t="str">
        <f aca="false">IF(A482="","","V-"&amp;TEXT(ROW()-4,"0000"))</f>
        <v/>
      </c>
      <c r="C482" s="24"/>
      <c r="D482" s="24"/>
      <c r="E482" s="34"/>
      <c r="F482" s="24"/>
      <c r="G482" s="24"/>
    </row>
    <row r="483" customFormat="false" ht="15" hidden="false" customHeight="true" outlineLevel="0" collapsed="false">
      <c r="A483" s="38"/>
      <c r="B483" s="36" t="str">
        <f aca="false">IF(A483="","","V-"&amp;TEXT(ROW()-4,"0000"))</f>
        <v/>
      </c>
      <c r="C483" s="24"/>
      <c r="D483" s="24"/>
      <c r="E483" s="34"/>
      <c r="F483" s="24"/>
      <c r="G483" s="24"/>
    </row>
    <row r="484" customFormat="false" ht="15" hidden="false" customHeight="true" outlineLevel="0" collapsed="false">
      <c r="A484" s="38"/>
      <c r="B484" s="36" t="str">
        <f aca="false">IF(A484="","","V-"&amp;TEXT(ROW()-4,"0000"))</f>
        <v/>
      </c>
      <c r="C484" s="24"/>
      <c r="D484" s="24"/>
      <c r="E484" s="34"/>
      <c r="F484" s="24"/>
      <c r="G484" s="24"/>
    </row>
    <row r="485" customFormat="false" ht="15" hidden="false" customHeight="true" outlineLevel="0" collapsed="false">
      <c r="A485" s="38"/>
      <c r="B485" s="36" t="str">
        <f aca="false">IF(A485="","","V-"&amp;TEXT(ROW()-4,"0000"))</f>
        <v/>
      </c>
      <c r="C485" s="24"/>
      <c r="D485" s="24"/>
      <c r="E485" s="34"/>
      <c r="F485" s="24"/>
      <c r="G485" s="24"/>
    </row>
    <row r="486" customFormat="false" ht="15" hidden="false" customHeight="true" outlineLevel="0" collapsed="false">
      <c r="A486" s="38"/>
      <c r="B486" s="36" t="str">
        <f aca="false">IF(A486="","","V-"&amp;TEXT(ROW()-4,"0000"))</f>
        <v/>
      </c>
      <c r="C486" s="24"/>
      <c r="D486" s="24"/>
      <c r="E486" s="34"/>
      <c r="F486" s="24"/>
      <c r="G486" s="24"/>
    </row>
    <row r="487" customFormat="false" ht="15" hidden="false" customHeight="true" outlineLevel="0" collapsed="false">
      <c r="A487" s="38"/>
      <c r="B487" s="36" t="str">
        <f aca="false">IF(A487="","","V-"&amp;TEXT(ROW()-4,"0000"))</f>
        <v/>
      </c>
      <c r="C487" s="24"/>
      <c r="D487" s="24"/>
      <c r="E487" s="34"/>
      <c r="F487" s="24"/>
      <c r="G487" s="24"/>
    </row>
    <row r="488" customFormat="false" ht="15" hidden="false" customHeight="true" outlineLevel="0" collapsed="false">
      <c r="A488" s="38"/>
      <c r="B488" s="36" t="str">
        <f aca="false">IF(A488="","","V-"&amp;TEXT(ROW()-4,"0000"))</f>
        <v/>
      </c>
      <c r="C488" s="24"/>
      <c r="D488" s="24"/>
      <c r="E488" s="34"/>
      <c r="F488" s="24"/>
      <c r="G488" s="24"/>
    </row>
    <row r="489" customFormat="false" ht="15" hidden="false" customHeight="true" outlineLevel="0" collapsed="false">
      <c r="A489" s="38"/>
      <c r="B489" s="36" t="str">
        <f aca="false">IF(A489="","","V-"&amp;TEXT(ROW()-4,"0000"))</f>
        <v/>
      </c>
      <c r="C489" s="24"/>
      <c r="D489" s="24"/>
      <c r="E489" s="34"/>
      <c r="F489" s="24"/>
      <c r="G489" s="24"/>
    </row>
    <row r="490" customFormat="false" ht="15" hidden="false" customHeight="true" outlineLevel="0" collapsed="false">
      <c r="A490" s="38"/>
      <c r="B490" s="36" t="str">
        <f aca="false">IF(A490="","","V-"&amp;TEXT(ROW()-4,"0000"))</f>
        <v/>
      </c>
      <c r="C490" s="24"/>
      <c r="D490" s="24"/>
      <c r="E490" s="34"/>
      <c r="F490" s="24"/>
      <c r="G490" s="24"/>
    </row>
    <row r="491" customFormat="false" ht="15" hidden="false" customHeight="true" outlineLevel="0" collapsed="false">
      <c r="A491" s="38"/>
      <c r="B491" s="36" t="str">
        <f aca="false">IF(A491="","","V-"&amp;TEXT(ROW()-4,"0000"))</f>
        <v/>
      </c>
      <c r="C491" s="24"/>
      <c r="D491" s="24"/>
      <c r="E491" s="34"/>
      <c r="F491" s="24"/>
      <c r="G491" s="24"/>
    </row>
    <row r="492" customFormat="false" ht="15" hidden="false" customHeight="true" outlineLevel="0" collapsed="false">
      <c r="A492" s="38"/>
      <c r="B492" s="36" t="str">
        <f aca="false">IF(A492="","","V-"&amp;TEXT(ROW()-4,"0000"))</f>
        <v/>
      </c>
      <c r="C492" s="24"/>
      <c r="D492" s="24"/>
      <c r="E492" s="34"/>
      <c r="F492" s="24"/>
      <c r="G492" s="24"/>
    </row>
    <row r="493" customFormat="false" ht="15" hidden="false" customHeight="true" outlineLevel="0" collapsed="false">
      <c r="A493" s="38"/>
      <c r="B493" s="36" t="str">
        <f aca="false">IF(A493="","","V-"&amp;TEXT(ROW()-4,"0000"))</f>
        <v/>
      </c>
      <c r="C493" s="24"/>
      <c r="D493" s="24"/>
      <c r="E493" s="34"/>
      <c r="F493" s="24"/>
      <c r="G493" s="24"/>
    </row>
    <row r="494" customFormat="false" ht="15" hidden="false" customHeight="true" outlineLevel="0" collapsed="false">
      <c r="A494" s="38"/>
      <c r="B494" s="36" t="str">
        <f aca="false">IF(A494="","","V-"&amp;TEXT(ROW()-4,"0000"))</f>
        <v/>
      </c>
      <c r="C494" s="24"/>
      <c r="D494" s="24"/>
      <c r="E494" s="34"/>
      <c r="F494" s="24"/>
      <c r="G494" s="24"/>
    </row>
    <row r="495" customFormat="false" ht="15" hidden="false" customHeight="true" outlineLevel="0" collapsed="false">
      <c r="A495" s="38"/>
      <c r="B495" s="36" t="str">
        <f aca="false">IF(A495="","","V-"&amp;TEXT(ROW()-4,"0000"))</f>
        <v/>
      </c>
      <c r="C495" s="24"/>
      <c r="D495" s="24"/>
      <c r="E495" s="34"/>
      <c r="F495" s="24"/>
      <c r="G495" s="24"/>
    </row>
    <row r="496" customFormat="false" ht="15" hidden="false" customHeight="true" outlineLevel="0" collapsed="false">
      <c r="A496" s="38"/>
      <c r="B496" s="36" t="str">
        <f aca="false">IF(A496="","","V-"&amp;TEXT(ROW()-4,"0000"))</f>
        <v/>
      </c>
      <c r="C496" s="24"/>
      <c r="D496" s="24"/>
      <c r="E496" s="34"/>
      <c r="F496" s="24"/>
      <c r="G496" s="24"/>
    </row>
    <row r="497" customFormat="false" ht="15" hidden="false" customHeight="true" outlineLevel="0" collapsed="false">
      <c r="A497" s="38"/>
      <c r="B497" s="36" t="str">
        <f aca="false">IF(A497="","","V-"&amp;TEXT(ROW()-4,"0000"))</f>
        <v/>
      </c>
      <c r="C497" s="24"/>
      <c r="D497" s="24"/>
      <c r="E497" s="34"/>
      <c r="F497" s="24"/>
      <c r="G497" s="24"/>
    </row>
    <row r="498" customFormat="false" ht="15" hidden="false" customHeight="true" outlineLevel="0" collapsed="false">
      <c r="A498" s="38"/>
      <c r="B498" s="36" t="str">
        <f aca="false">IF(A498="","","V-"&amp;TEXT(ROW()-4,"0000"))</f>
        <v/>
      </c>
      <c r="C498" s="24"/>
      <c r="D498" s="24"/>
      <c r="E498" s="34"/>
      <c r="F498" s="24"/>
      <c r="G498" s="24"/>
    </row>
    <row r="499" customFormat="false" ht="15" hidden="false" customHeight="true" outlineLevel="0" collapsed="false">
      <c r="A499" s="38"/>
      <c r="B499" s="36" t="str">
        <f aca="false">IF(A499="","","V-"&amp;TEXT(ROW()-4,"0000"))</f>
        <v/>
      </c>
      <c r="C499" s="24"/>
      <c r="D499" s="24"/>
      <c r="E499" s="34"/>
      <c r="F499" s="24"/>
      <c r="G499" s="24"/>
    </row>
    <row r="500" customFormat="false" ht="15" hidden="false" customHeight="true" outlineLevel="0" collapsed="false">
      <c r="A500" s="38"/>
      <c r="B500" s="36" t="str">
        <f aca="false">IF(A500="","","V-"&amp;TEXT(ROW()-4,"0000"))</f>
        <v/>
      </c>
      <c r="C500" s="24"/>
      <c r="D500" s="24"/>
      <c r="E500" s="34"/>
      <c r="F500" s="24"/>
      <c r="G500" s="24"/>
    </row>
    <row r="501" customFormat="false" ht="15" hidden="false" customHeight="true" outlineLevel="0" collapsed="false">
      <c r="A501" s="38"/>
      <c r="B501" s="36" t="str">
        <f aca="false">IF(A501="","","V-"&amp;TEXT(ROW()-4,"0000"))</f>
        <v/>
      </c>
      <c r="C501" s="24"/>
      <c r="D501" s="24"/>
      <c r="E501" s="34"/>
      <c r="F501" s="24"/>
      <c r="G501" s="24"/>
    </row>
    <row r="502" customFormat="false" ht="15" hidden="false" customHeight="true" outlineLevel="0" collapsed="false">
      <c r="A502" s="38"/>
      <c r="B502" s="36" t="str">
        <f aca="false">IF(A502="","","V-"&amp;TEXT(ROW()-4,"0000"))</f>
        <v/>
      </c>
      <c r="C502" s="24"/>
      <c r="D502" s="24"/>
      <c r="E502" s="34"/>
      <c r="F502" s="24"/>
      <c r="G502" s="24"/>
    </row>
    <row r="503" customFormat="false" ht="15" hidden="false" customHeight="true" outlineLevel="0" collapsed="false">
      <c r="A503" s="38"/>
      <c r="B503" s="36" t="str">
        <f aca="false">IF(A503="","","V-"&amp;TEXT(ROW()-4,"0000"))</f>
        <v/>
      </c>
      <c r="C503" s="24"/>
      <c r="D503" s="24"/>
      <c r="E503" s="34"/>
      <c r="F503" s="24"/>
      <c r="G503" s="24"/>
    </row>
    <row r="504" customFormat="false" ht="15" hidden="false" customHeight="true" outlineLevel="0" collapsed="false">
      <c r="A504" s="38"/>
      <c r="B504" s="36" t="str">
        <f aca="false">IF(A504="","","V-"&amp;TEXT(ROW()-4,"0000"))</f>
        <v/>
      </c>
      <c r="C504" s="24"/>
      <c r="D504" s="24"/>
      <c r="E504" s="34"/>
      <c r="F504" s="24"/>
      <c r="G504" s="24"/>
    </row>
    <row r="505" customFormat="false" ht="15" hidden="false" customHeight="true" outlineLevel="0" collapsed="false">
      <c r="A505" s="38"/>
      <c r="B505" s="36" t="str">
        <f aca="false">IF(A505="","","V-"&amp;TEXT(ROW()-4,"0000"))</f>
        <v/>
      </c>
      <c r="C505" s="24"/>
      <c r="D505" s="24"/>
      <c r="E505" s="34"/>
      <c r="F505" s="24"/>
      <c r="G505" s="24"/>
    </row>
    <row r="506" customFormat="false" ht="15" hidden="false" customHeight="true" outlineLevel="0" collapsed="false">
      <c r="A506" s="38"/>
      <c r="B506" s="36" t="str">
        <f aca="false">IF(A506="","","V-"&amp;TEXT(ROW()-4,"0000"))</f>
        <v/>
      </c>
      <c r="C506" s="24"/>
      <c r="D506" s="24"/>
      <c r="E506" s="34"/>
      <c r="F506" s="24"/>
      <c r="G506" s="24"/>
    </row>
    <row r="507" customFormat="false" ht="15" hidden="false" customHeight="true" outlineLevel="0" collapsed="false">
      <c r="A507" s="38"/>
      <c r="B507" s="36" t="str">
        <f aca="false">IF(A507="","","V-"&amp;TEXT(ROW()-4,"0000"))</f>
        <v/>
      </c>
      <c r="C507" s="24"/>
      <c r="D507" s="24"/>
      <c r="E507" s="34"/>
      <c r="F507" s="24"/>
      <c r="G507" s="24"/>
    </row>
    <row r="508" customFormat="false" ht="15" hidden="false" customHeight="true" outlineLevel="0" collapsed="false">
      <c r="A508" s="38"/>
      <c r="B508" s="36" t="str">
        <f aca="false">IF(A508="","","V-"&amp;TEXT(ROW()-4,"0000"))</f>
        <v/>
      </c>
      <c r="C508" s="24"/>
      <c r="D508" s="24"/>
      <c r="E508" s="34"/>
      <c r="F508" s="24"/>
      <c r="G508" s="24"/>
    </row>
    <row r="509" customFormat="false" ht="15" hidden="false" customHeight="true" outlineLevel="0" collapsed="false">
      <c r="A509" s="38"/>
      <c r="B509" s="36" t="str">
        <f aca="false">IF(A509="","","V-"&amp;TEXT(ROW()-4,"0000"))</f>
        <v/>
      </c>
      <c r="C509" s="24"/>
      <c r="D509" s="24"/>
      <c r="E509" s="34"/>
      <c r="F509" s="24"/>
      <c r="G509" s="24"/>
    </row>
    <row r="510" customFormat="false" ht="15" hidden="false" customHeight="true" outlineLevel="0" collapsed="false">
      <c r="A510" s="38"/>
      <c r="B510" s="36" t="str">
        <f aca="false">IF(A510="","","V-"&amp;TEXT(ROW()-4,"0000"))</f>
        <v/>
      </c>
      <c r="C510" s="24"/>
      <c r="D510" s="24"/>
      <c r="E510" s="34"/>
      <c r="F510" s="24"/>
      <c r="G510" s="24"/>
    </row>
    <row r="511" customFormat="false" ht="15" hidden="false" customHeight="true" outlineLevel="0" collapsed="false">
      <c r="A511" s="38"/>
      <c r="B511" s="36" t="str">
        <f aca="false">IF(A511="","","V-"&amp;TEXT(ROW()-4,"0000"))</f>
        <v/>
      </c>
      <c r="C511" s="24"/>
      <c r="D511" s="24"/>
      <c r="E511" s="34"/>
      <c r="F511" s="24"/>
      <c r="G511" s="24"/>
    </row>
    <row r="512" customFormat="false" ht="15" hidden="false" customHeight="true" outlineLevel="0" collapsed="false">
      <c r="A512" s="38"/>
      <c r="B512" s="36" t="str">
        <f aca="false">IF(A512="","","V-"&amp;TEXT(ROW()-4,"0000"))</f>
        <v/>
      </c>
      <c r="C512" s="24"/>
      <c r="D512" s="24"/>
      <c r="E512" s="34"/>
      <c r="F512" s="24"/>
      <c r="G512" s="24"/>
    </row>
    <row r="513" customFormat="false" ht="15" hidden="false" customHeight="true" outlineLevel="0" collapsed="false">
      <c r="A513" s="38"/>
      <c r="B513" s="36" t="str">
        <f aca="false">IF(A513="","","V-"&amp;TEXT(ROW()-4,"0000"))</f>
        <v/>
      </c>
      <c r="C513" s="24"/>
      <c r="D513" s="24"/>
      <c r="E513" s="34"/>
      <c r="F513" s="24"/>
      <c r="G513" s="24"/>
    </row>
    <row r="514" customFormat="false" ht="15" hidden="false" customHeight="true" outlineLevel="0" collapsed="false">
      <c r="A514" s="38"/>
      <c r="B514" s="36" t="str">
        <f aca="false">IF(A514="","","V-"&amp;TEXT(ROW()-4,"0000"))</f>
        <v/>
      </c>
      <c r="C514" s="24"/>
      <c r="D514" s="24"/>
      <c r="E514" s="34"/>
      <c r="F514" s="24"/>
      <c r="G514" s="24"/>
    </row>
    <row r="515" customFormat="false" ht="15" hidden="false" customHeight="true" outlineLevel="0" collapsed="false">
      <c r="A515" s="38"/>
      <c r="B515" s="36" t="str">
        <f aca="false">IF(A515="","","V-"&amp;TEXT(ROW()-4,"0000"))</f>
        <v/>
      </c>
      <c r="C515" s="24"/>
      <c r="D515" s="24"/>
      <c r="E515" s="34"/>
      <c r="F515" s="24"/>
      <c r="G515" s="24"/>
    </row>
    <row r="516" customFormat="false" ht="15" hidden="false" customHeight="true" outlineLevel="0" collapsed="false">
      <c r="A516" s="38"/>
      <c r="B516" s="36" t="str">
        <f aca="false">IF(A516="","","V-"&amp;TEXT(ROW()-4,"0000"))</f>
        <v/>
      </c>
      <c r="C516" s="24"/>
      <c r="D516" s="24"/>
      <c r="E516" s="34"/>
      <c r="F516" s="24"/>
      <c r="G516" s="24"/>
    </row>
    <row r="517" customFormat="false" ht="15" hidden="false" customHeight="true" outlineLevel="0" collapsed="false">
      <c r="A517" s="38"/>
      <c r="B517" s="36" t="str">
        <f aca="false">IF(A517="","","V-"&amp;TEXT(ROW()-4,"0000"))</f>
        <v/>
      </c>
      <c r="C517" s="24"/>
      <c r="D517" s="24"/>
      <c r="E517" s="34"/>
      <c r="F517" s="24"/>
      <c r="G517" s="24"/>
    </row>
    <row r="518" customFormat="false" ht="15" hidden="false" customHeight="true" outlineLevel="0" collapsed="false">
      <c r="A518" s="38"/>
      <c r="B518" s="36" t="str">
        <f aca="false">IF(A518="","","V-"&amp;TEXT(ROW()-4,"0000"))</f>
        <v/>
      </c>
      <c r="C518" s="24"/>
      <c r="D518" s="24"/>
      <c r="E518" s="34"/>
      <c r="F518" s="24"/>
      <c r="G518" s="24"/>
    </row>
    <row r="519" customFormat="false" ht="15" hidden="false" customHeight="true" outlineLevel="0" collapsed="false">
      <c r="A519" s="38"/>
      <c r="B519" s="36" t="str">
        <f aca="false">IF(A519="","","V-"&amp;TEXT(ROW()-4,"0000"))</f>
        <v/>
      </c>
      <c r="C519" s="24"/>
      <c r="D519" s="24"/>
      <c r="E519" s="34"/>
      <c r="F519" s="24"/>
      <c r="G519" s="24"/>
    </row>
    <row r="520" customFormat="false" ht="15" hidden="false" customHeight="true" outlineLevel="0" collapsed="false">
      <c r="A520" s="38"/>
      <c r="B520" s="36" t="str">
        <f aca="false">IF(A520="","","V-"&amp;TEXT(ROW()-4,"0000"))</f>
        <v/>
      </c>
      <c r="C520" s="24"/>
      <c r="D520" s="24"/>
      <c r="E520" s="34"/>
      <c r="F520" s="24"/>
      <c r="G520" s="24"/>
    </row>
    <row r="521" customFormat="false" ht="15" hidden="false" customHeight="true" outlineLevel="0" collapsed="false">
      <c r="A521" s="38"/>
      <c r="B521" s="36" t="str">
        <f aca="false">IF(A521="","","V-"&amp;TEXT(ROW()-4,"0000"))</f>
        <v/>
      </c>
      <c r="C521" s="24"/>
      <c r="D521" s="24"/>
      <c r="E521" s="34"/>
      <c r="F521" s="24"/>
      <c r="G521" s="24"/>
    </row>
    <row r="522" customFormat="false" ht="15" hidden="false" customHeight="true" outlineLevel="0" collapsed="false">
      <c r="A522" s="38"/>
      <c r="B522" s="36" t="str">
        <f aca="false">IF(A522="","","V-"&amp;TEXT(ROW()-4,"0000"))</f>
        <v/>
      </c>
      <c r="C522" s="24"/>
      <c r="D522" s="24"/>
      <c r="E522" s="34"/>
      <c r="F522" s="24"/>
      <c r="G522" s="24"/>
    </row>
    <row r="523" customFormat="false" ht="15" hidden="false" customHeight="true" outlineLevel="0" collapsed="false">
      <c r="A523" s="38"/>
      <c r="B523" s="36" t="str">
        <f aca="false">IF(A523="","","V-"&amp;TEXT(ROW()-4,"0000"))</f>
        <v/>
      </c>
      <c r="C523" s="24"/>
      <c r="D523" s="24"/>
      <c r="E523" s="34"/>
      <c r="F523" s="24"/>
      <c r="G523" s="24"/>
    </row>
    <row r="524" customFormat="false" ht="15" hidden="false" customHeight="true" outlineLevel="0" collapsed="false">
      <c r="A524" s="38"/>
      <c r="B524" s="36" t="str">
        <f aca="false">IF(A524="","","V-"&amp;TEXT(ROW()-4,"0000"))</f>
        <v/>
      </c>
      <c r="C524" s="24"/>
      <c r="D524" s="24"/>
      <c r="E524" s="34"/>
      <c r="F524" s="24"/>
      <c r="G524" s="24"/>
    </row>
    <row r="525" customFormat="false" ht="15" hidden="false" customHeight="true" outlineLevel="0" collapsed="false">
      <c r="A525" s="38"/>
      <c r="B525" s="36" t="str">
        <f aca="false">IF(A525="","","V-"&amp;TEXT(ROW()-4,"0000"))</f>
        <v/>
      </c>
      <c r="C525" s="24"/>
      <c r="D525" s="24"/>
      <c r="E525" s="34"/>
      <c r="F525" s="24"/>
      <c r="G525" s="24"/>
    </row>
    <row r="526" customFormat="false" ht="15" hidden="false" customHeight="true" outlineLevel="0" collapsed="false">
      <c r="A526" s="38"/>
      <c r="B526" s="36" t="str">
        <f aca="false">IF(A526="","","V-"&amp;TEXT(ROW()-4,"0000"))</f>
        <v/>
      </c>
      <c r="C526" s="24"/>
      <c r="D526" s="24"/>
      <c r="E526" s="34"/>
      <c r="F526" s="24"/>
      <c r="G526" s="24"/>
    </row>
    <row r="527" customFormat="false" ht="15" hidden="false" customHeight="true" outlineLevel="0" collapsed="false">
      <c r="A527" s="38"/>
      <c r="B527" s="36" t="str">
        <f aca="false">IF(A527="","","V-"&amp;TEXT(ROW()-4,"0000"))</f>
        <v/>
      </c>
      <c r="C527" s="24"/>
      <c r="D527" s="24"/>
      <c r="E527" s="34"/>
      <c r="F527" s="24"/>
      <c r="G527" s="24"/>
    </row>
    <row r="528" customFormat="false" ht="15" hidden="false" customHeight="true" outlineLevel="0" collapsed="false">
      <c r="A528" s="38"/>
      <c r="B528" s="36" t="str">
        <f aca="false">IF(A528="","","V-"&amp;TEXT(ROW()-4,"0000"))</f>
        <v/>
      </c>
      <c r="C528" s="24"/>
      <c r="D528" s="24"/>
      <c r="E528" s="34"/>
      <c r="F528" s="24"/>
      <c r="G528" s="24"/>
    </row>
    <row r="529" customFormat="false" ht="15" hidden="false" customHeight="true" outlineLevel="0" collapsed="false">
      <c r="A529" s="38"/>
      <c r="B529" s="36" t="str">
        <f aca="false">IF(A529="","","V-"&amp;TEXT(ROW()-4,"0000"))</f>
        <v/>
      </c>
      <c r="C529" s="24"/>
      <c r="D529" s="24"/>
      <c r="E529" s="34"/>
      <c r="F529" s="24"/>
      <c r="G529" s="24"/>
    </row>
    <row r="530" customFormat="false" ht="15" hidden="false" customHeight="true" outlineLevel="0" collapsed="false">
      <c r="A530" s="38"/>
      <c r="B530" s="36" t="str">
        <f aca="false">IF(A530="","","V-"&amp;TEXT(ROW()-4,"0000"))</f>
        <v/>
      </c>
      <c r="C530" s="24"/>
      <c r="D530" s="24"/>
      <c r="E530" s="34"/>
      <c r="F530" s="24"/>
      <c r="G530" s="24"/>
    </row>
    <row r="531" customFormat="false" ht="15" hidden="false" customHeight="true" outlineLevel="0" collapsed="false">
      <c r="A531" s="38"/>
      <c r="B531" s="36" t="str">
        <f aca="false">IF(A531="","","V-"&amp;TEXT(ROW()-4,"0000"))</f>
        <v/>
      </c>
      <c r="C531" s="24"/>
      <c r="D531" s="24"/>
      <c r="E531" s="34"/>
      <c r="F531" s="24"/>
      <c r="G531" s="24"/>
    </row>
    <row r="532" customFormat="false" ht="15" hidden="false" customHeight="true" outlineLevel="0" collapsed="false">
      <c r="A532" s="38"/>
      <c r="B532" s="36" t="str">
        <f aca="false">IF(A532="","","V-"&amp;TEXT(ROW()-4,"0000"))</f>
        <v/>
      </c>
      <c r="C532" s="24"/>
      <c r="D532" s="24"/>
      <c r="E532" s="34"/>
      <c r="F532" s="24"/>
      <c r="G532" s="24"/>
    </row>
    <row r="533" customFormat="false" ht="15" hidden="false" customHeight="true" outlineLevel="0" collapsed="false">
      <c r="A533" s="38"/>
      <c r="B533" s="36" t="str">
        <f aca="false">IF(A533="","","V-"&amp;TEXT(ROW()-4,"0000"))</f>
        <v/>
      </c>
      <c r="C533" s="24"/>
      <c r="D533" s="24"/>
      <c r="E533" s="34"/>
      <c r="F533" s="24"/>
      <c r="G533" s="24"/>
    </row>
    <row r="534" customFormat="false" ht="15" hidden="false" customHeight="true" outlineLevel="0" collapsed="false">
      <c r="A534" s="38"/>
      <c r="B534" s="36" t="str">
        <f aca="false">IF(A534="","","V-"&amp;TEXT(ROW()-4,"0000"))</f>
        <v/>
      </c>
      <c r="C534" s="24"/>
      <c r="D534" s="24"/>
      <c r="E534" s="34"/>
      <c r="F534" s="24"/>
      <c r="G534" s="24"/>
    </row>
    <row r="535" customFormat="false" ht="15" hidden="false" customHeight="true" outlineLevel="0" collapsed="false">
      <c r="A535" s="38"/>
      <c r="B535" s="36" t="str">
        <f aca="false">IF(A535="","","V-"&amp;TEXT(ROW()-4,"0000"))</f>
        <v/>
      </c>
      <c r="C535" s="24"/>
      <c r="D535" s="24"/>
      <c r="E535" s="34"/>
      <c r="F535" s="24"/>
      <c r="G535" s="24"/>
    </row>
    <row r="536" customFormat="false" ht="15" hidden="false" customHeight="true" outlineLevel="0" collapsed="false">
      <c r="A536" s="38"/>
      <c r="B536" s="36" t="str">
        <f aca="false">IF(A536="","","V-"&amp;TEXT(ROW()-4,"0000"))</f>
        <v/>
      </c>
      <c r="C536" s="24"/>
      <c r="D536" s="24"/>
      <c r="E536" s="34"/>
      <c r="F536" s="24"/>
      <c r="G536" s="24"/>
    </row>
    <row r="537" customFormat="false" ht="15" hidden="false" customHeight="true" outlineLevel="0" collapsed="false">
      <c r="A537" s="38"/>
      <c r="B537" s="36" t="str">
        <f aca="false">IF(A537="","","V-"&amp;TEXT(ROW()-4,"0000"))</f>
        <v/>
      </c>
      <c r="C537" s="24"/>
      <c r="D537" s="24"/>
      <c r="E537" s="34"/>
      <c r="F537" s="24"/>
      <c r="G537" s="24"/>
    </row>
    <row r="538" customFormat="false" ht="15" hidden="false" customHeight="true" outlineLevel="0" collapsed="false">
      <c r="A538" s="38"/>
      <c r="B538" s="36" t="str">
        <f aca="false">IF(A538="","","V-"&amp;TEXT(ROW()-4,"0000"))</f>
        <v/>
      </c>
      <c r="C538" s="24"/>
      <c r="D538" s="24"/>
      <c r="E538" s="34"/>
      <c r="F538" s="24"/>
      <c r="G538" s="24"/>
    </row>
    <row r="539" customFormat="false" ht="15" hidden="false" customHeight="true" outlineLevel="0" collapsed="false">
      <c r="A539" s="38"/>
      <c r="B539" s="36" t="str">
        <f aca="false">IF(A539="","","V-"&amp;TEXT(ROW()-4,"0000"))</f>
        <v/>
      </c>
      <c r="C539" s="24"/>
      <c r="D539" s="24"/>
      <c r="E539" s="34"/>
      <c r="F539" s="24"/>
      <c r="G539" s="24"/>
    </row>
    <row r="540" customFormat="false" ht="15" hidden="false" customHeight="true" outlineLevel="0" collapsed="false">
      <c r="A540" s="38"/>
      <c r="B540" s="36" t="str">
        <f aca="false">IF(A540="","","V-"&amp;TEXT(ROW()-4,"0000"))</f>
        <v/>
      </c>
      <c r="C540" s="24"/>
      <c r="D540" s="24"/>
      <c r="E540" s="34"/>
      <c r="F540" s="24"/>
      <c r="G540" s="24"/>
    </row>
    <row r="541" customFormat="false" ht="15" hidden="false" customHeight="true" outlineLevel="0" collapsed="false">
      <c r="A541" s="38"/>
      <c r="B541" s="36" t="str">
        <f aca="false">IF(A541="","","V-"&amp;TEXT(ROW()-4,"0000"))</f>
        <v/>
      </c>
      <c r="C541" s="24"/>
      <c r="D541" s="24"/>
      <c r="E541" s="34"/>
      <c r="F541" s="24"/>
      <c r="G541" s="24"/>
    </row>
    <row r="542" customFormat="false" ht="15" hidden="false" customHeight="true" outlineLevel="0" collapsed="false">
      <c r="A542" s="38"/>
      <c r="B542" s="36" t="str">
        <f aca="false">IF(A542="","","V-"&amp;TEXT(ROW()-4,"0000"))</f>
        <v/>
      </c>
      <c r="C542" s="24"/>
      <c r="D542" s="24"/>
      <c r="E542" s="34"/>
      <c r="F542" s="24"/>
      <c r="G542" s="24"/>
    </row>
    <row r="543" customFormat="false" ht="15" hidden="false" customHeight="true" outlineLevel="0" collapsed="false">
      <c r="A543" s="38"/>
      <c r="B543" s="36" t="str">
        <f aca="false">IF(A543="","","V-"&amp;TEXT(ROW()-4,"0000"))</f>
        <v/>
      </c>
      <c r="C543" s="24"/>
      <c r="D543" s="24"/>
      <c r="E543" s="34"/>
      <c r="F543" s="24"/>
      <c r="G543" s="24"/>
    </row>
    <row r="544" customFormat="false" ht="15" hidden="false" customHeight="true" outlineLevel="0" collapsed="false">
      <c r="A544" s="38"/>
      <c r="B544" s="36" t="str">
        <f aca="false">IF(A544="","","V-"&amp;TEXT(ROW()-4,"0000"))</f>
        <v/>
      </c>
      <c r="C544" s="24"/>
      <c r="D544" s="24"/>
      <c r="E544" s="34"/>
      <c r="F544" s="24"/>
      <c r="G544" s="24"/>
    </row>
    <row r="545" customFormat="false" ht="15" hidden="false" customHeight="true" outlineLevel="0" collapsed="false">
      <c r="A545" s="38"/>
      <c r="B545" s="36" t="str">
        <f aca="false">IF(A545="","","V-"&amp;TEXT(ROW()-4,"0000"))</f>
        <v/>
      </c>
      <c r="C545" s="24"/>
      <c r="D545" s="24"/>
      <c r="E545" s="34"/>
      <c r="F545" s="24"/>
      <c r="G545" s="24"/>
    </row>
    <row r="546" customFormat="false" ht="15" hidden="false" customHeight="true" outlineLevel="0" collapsed="false">
      <c r="A546" s="38"/>
      <c r="B546" s="36" t="str">
        <f aca="false">IF(A546="","","V-"&amp;TEXT(ROW()-4,"0000"))</f>
        <v/>
      </c>
      <c r="C546" s="24"/>
      <c r="D546" s="24"/>
      <c r="E546" s="34"/>
      <c r="F546" s="24"/>
      <c r="G546" s="24"/>
    </row>
    <row r="547" customFormat="false" ht="15" hidden="false" customHeight="true" outlineLevel="0" collapsed="false">
      <c r="A547" s="38"/>
      <c r="B547" s="36" t="str">
        <f aca="false">IF(A547="","","V-"&amp;TEXT(ROW()-4,"0000"))</f>
        <v/>
      </c>
      <c r="C547" s="24"/>
      <c r="D547" s="24"/>
      <c r="E547" s="34"/>
      <c r="F547" s="24"/>
      <c r="G547" s="24"/>
    </row>
    <row r="548" customFormat="false" ht="15" hidden="false" customHeight="true" outlineLevel="0" collapsed="false">
      <c r="A548" s="38"/>
      <c r="B548" s="36" t="str">
        <f aca="false">IF(A548="","","V-"&amp;TEXT(ROW()-4,"0000"))</f>
        <v/>
      </c>
      <c r="C548" s="24"/>
      <c r="D548" s="24"/>
      <c r="E548" s="34"/>
      <c r="F548" s="24"/>
      <c r="G548" s="24"/>
    </row>
    <row r="549" customFormat="false" ht="15" hidden="false" customHeight="true" outlineLevel="0" collapsed="false">
      <c r="A549" s="38"/>
      <c r="B549" s="36" t="str">
        <f aca="false">IF(A549="","","V-"&amp;TEXT(ROW()-4,"0000"))</f>
        <v/>
      </c>
      <c r="C549" s="24"/>
      <c r="D549" s="24"/>
      <c r="E549" s="34"/>
      <c r="F549" s="24"/>
      <c r="G549" s="24"/>
    </row>
    <row r="550" customFormat="false" ht="15" hidden="false" customHeight="true" outlineLevel="0" collapsed="false">
      <c r="A550" s="38"/>
      <c r="B550" s="36" t="str">
        <f aca="false">IF(A550="","","V-"&amp;TEXT(ROW()-4,"0000"))</f>
        <v/>
      </c>
      <c r="C550" s="24"/>
      <c r="D550" s="24"/>
      <c r="E550" s="34"/>
      <c r="F550" s="24"/>
      <c r="G550" s="24"/>
    </row>
    <row r="551" customFormat="false" ht="15" hidden="false" customHeight="true" outlineLevel="0" collapsed="false">
      <c r="A551" s="38"/>
      <c r="B551" s="36" t="str">
        <f aca="false">IF(A551="","","V-"&amp;TEXT(ROW()-4,"0000"))</f>
        <v/>
      </c>
      <c r="C551" s="24"/>
      <c r="D551" s="24"/>
      <c r="E551" s="34"/>
      <c r="F551" s="24"/>
      <c r="G551" s="24"/>
    </row>
    <row r="552" customFormat="false" ht="15" hidden="false" customHeight="true" outlineLevel="0" collapsed="false">
      <c r="A552" s="38"/>
      <c r="B552" s="36" t="str">
        <f aca="false">IF(A552="","","V-"&amp;TEXT(ROW()-4,"0000"))</f>
        <v/>
      </c>
      <c r="C552" s="24"/>
      <c r="D552" s="24"/>
      <c r="E552" s="34"/>
      <c r="F552" s="24"/>
      <c r="G552" s="24"/>
    </row>
    <row r="553" customFormat="false" ht="15" hidden="false" customHeight="true" outlineLevel="0" collapsed="false">
      <c r="A553" s="38"/>
      <c r="B553" s="36" t="str">
        <f aca="false">IF(A553="","","V-"&amp;TEXT(ROW()-4,"0000"))</f>
        <v/>
      </c>
      <c r="C553" s="24"/>
      <c r="D553" s="24"/>
      <c r="E553" s="34"/>
      <c r="F553" s="24"/>
      <c r="G553" s="24"/>
    </row>
    <row r="554" customFormat="false" ht="15" hidden="false" customHeight="true" outlineLevel="0" collapsed="false">
      <c r="A554" s="38"/>
      <c r="B554" s="36" t="str">
        <f aca="false">IF(A554="","","V-"&amp;TEXT(ROW()-4,"0000"))</f>
        <v/>
      </c>
      <c r="C554" s="24"/>
      <c r="D554" s="24"/>
      <c r="E554" s="34"/>
      <c r="F554" s="24"/>
      <c r="G554" s="24"/>
    </row>
    <row r="555" customFormat="false" ht="15" hidden="false" customHeight="true" outlineLevel="0" collapsed="false">
      <c r="A555" s="38"/>
      <c r="B555" s="36" t="str">
        <f aca="false">IF(A555="","","V-"&amp;TEXT(ROW()-4,"0000"))</f>
        <v/>
      </c>
      <c r="C555" s="24"/>
      <c r="D555" s="24"/>
      <c r="E555" s="34"/>
      <c r="F555" s="24"/>
      <c r="G555" s="24"/>
    </row>
    <row r="556" customFormat="false" ht="15" hidden="false" customHeight="true" outlineLevel="0" collapsed="false">
      <c r="A556" s="38"/>
      <c r="B556" s="36" t="str">
        <f aca="false">IF(A556="","","V-"&amp;TEXT(ROW()-4,"0000"))</f>
        <v/>
      </c>
      <c r="C556" s="24"/>
      <c r="D556" s="24"/>
      <c r="E556" s="34"/>
      <c r="F556" s="24"/>
      <c r="G556" s="24"/>
    </row>
    <row r="557" customFormat="false" ht="15" hidden="false" customHeight="true" outlineLevel="0" collapsed="false">
      <c r="A557" s="38"/>
      <c r="B557" s="36" t="str">
        <f aca="false">IF(A557="","","V-"&amp;TEXT(ROW()-4,"0000"))</f>
        <v/>
      </c>
      <c r="C557" s="24"/>
      <c r="D557" s="24"/>
      <c r="E557" s="34"/>
      <c r="F557" s="24"/>
      <c r="G557" s="24"/>
    </row>
    <row r="558" customFormat="false" ht="15" hidden="false" customHeight="true" outlineLevel="0" collapsed="false">
      <c r="A558" s="38"/>
      <c r="B558" s="36" t="str">
        <f aca="false">IF(A558="","","V-"&amp;TEXT(ROW()-4,"0000"))</f>
        <v/>
      </c>
      <c r="C558" s="24"/>
      <c r="D558" s="24"/>
      <c r="E558" s="34"/>
      <c r="F558" s="24"/>
      <c r="G558" s="24"/>
    </row>
    <row r="559" customFormat="false" ht="15" hidden="false" customHeight="true" outlineLevel="0" collapsed="false">
      <c r="A559" s="38"/>
      <c r="B559" s="36" t="str">
        <f aca="false">IF(A559="","","V-"&amp;TEXT(ROW()-4,"0000"))</f>
        <v/>
      </c>
      <c r="C559" s="24"/>
      <c r="D559" s="24"/>
      <c r="E559" s="34"/>
      <c r="F559" s="24"/>
      <c r="G559" s="24"/>
    </row>
    <row r="560" customFormat="false" ht="15" hidden="false" customHeight="true" outlineLevel="0" collapsed="false">
      <c r="A560" s="38"/>
      <c r="B560" s="36" t="str">
        <f aca="false">IF(A560="","","V-"&amp;TEXT(ROW()-4,"0000"))</f>
        <v/>
      </c>
      <c r="C560" s="24"/>
      <c r="D560" s="24"/>
      <c r="E560" s="34"/>
      <c r="F560" s="24"/>
      <c r="G560" s="24"/>
    </row>
    <row r="561" customFormat="false" ht="15" hidden="false" customHeight="true" outlineLevel="0" collapsed="false">
      <c r="A561" s="38"/>
      <c r="B561" s="36" t="str">
        <f aca="false">IF(A561="","","V-"&amp;TEXT(ROW()-4,"0000"))</f>
        <v/>
      </c>
      <c r="C561" s="24"/>
      <c r="D561" s="24"/>
      <c r="E561" s="34"/>
      <c r="F561" s="24"/>
      <c r="G561" s="24"/>
    </row>
    <row r="562" customFormat="false" ht="15" hidden="false" customHeight="true" outlineLevel="0" collapsed="false">
      <c r="A562" s="38"/>
      <c r="B562" s="36" t="str">
        <f aca="false">IF(A562="","","V-"&amp;TEXT(ROW()-4,"0000"))</f>
        <v/>
      </c>
      <c r="C562" s="24"/>
      <c r="D562" s="24"/>
      <c r="E562" s="34"/>
      <c r="F562" s="24"/>
      <c r="G562" s="24"/>
    </row>
    <row r="563" customFormat="false" ht="15" hidden="false" customHeight="true" outlineLevel="0" collapsed="false">
      <c r="A563" s="38"/>
      <c r="B563" s="36" t="str">
        <f aca="false">IF(A563="","","V-"&amp;TEXT(ROW()-4,"0000"))</f>
        <v/>
      </c>
      <c r="C563" s="24"/>
      <c r="D563" s="24"/>
      <c r="E563" s="34"/>
      <c r="F563" s="24"/>
      <c r="G563" s="24"/>
    </row>
    <row r="564" customFormat="false" ht="15" hidden="false" customHeight="true" outlineLevel="0" collapsed="false">
      <c r="A564" s="38"/>
      <c r="B564" s="36" t="str">
        <f aca="false">IF(A564="","","V-"&amp;TEXT(ROW()-4,"0000"))</f>
        <v/>
      </c>
      <c r="C564" s="24"/>
      <c r="D564" s="24"/>
      <c r="E564" s="34"/>
      <c r="F564" s="24"/>
      <c r="G564" s="24"/>
    </row>
    <row r="565" customFormat="false" ht="15" hidden="false" customHeight="true" outlineLevel="0" collapsed="false">
      <c r="A565" s="38"/>
      <c r="B565" s="36" t="str">
        <f aca="false">IF(A565="","","V-"&amp;TEXT(ROW()-4,"0000"))</f>
        <v/>
      </c>
      <c r="C565" s="24"/>
      <c r="D565" s="24"/>
      <c r="E565" s="34"/>
      <c r="F565" s="24"/>
      <c r="G565" s="24"/>
    </row>
    <row r="566" customFormat="false" ht="15" hidden="false" customHeight="true" outlineLevel="0" collapsed="false">
      <c r="A566" s="38"/>
      <c r="B566" s="36" t="str">
        <f aca="false">IF(A566="","","V-"&amp;TEXT(ROW()-4,"0000"))</f>
        <v/>
      </c>
      <c r="C566" s="24"/>
      <c r="D566" s="24"/>
      <c r="E566" s="34"/>
      <c r="F566" s="24"/>
      <c r="G566" s="24"/>
    </row>
    <row r="567" customFormat="false" ht="15" hidden="false" customHeight="true" outlineLevel="0" collapsed="false">
      <c r="A567" s="38"/>
      <c r="B567" s="36" t="str">
        <f aca="false">IF(A567="","","V-"&amp;TEXT(ROW()-4,"0000"))</f>
        <v/>
      </c>
      <c r="C567" s="24"/>
      <c r="D567" s="24"/>
      <c r="E567" s="34"/>
      <c r="F567" s="24"/>
      <c r="G567" s="24"/>
    </row>
    <row r="568" customFormat="false" ht="15" hidden="false" customHeight="true" outlineLevel="0" collapsed="false">
      <c r="A568" s="38"/>
      <c r="B568" s="36" t="str">
        <f aca="false">IF(A568="","","V-"&amp;TEXT(ROW()-4,"0000"))</f>
        <v/>
      </c>
      <c r="C568" s="24"/>
      <c r="D568" s="24"/>
      <c r="E568" s="34"/>
      <c r="F568" s="24"/>
      <c r="G568" s="24"/>
    </row>
    <row r="569" customFormat="false" ht="15" hidden="false" customHeight="true" outlineLevel="0" collapsed="false">
      <c r="A569" s="38"/>
      <c r="B569" s="36" t="str">
        <f aca="false">IF(A569="","","V-"&amp;TEXT(ROW()-4,"0000"))</f>
        <v/>
      </c>
      <c r="C569" s="24"/>
      <c r="D569" s="24"/>
      <c r="E569" s="34"/>
      <c r="F569" s="24"/>
      <c r="G569" s="24"/>
    </row>
    <row r="570" customFormat="false" ht="15" hidden="false" customHeight="true" outlineLevel="0" collapsed="false">
      <c r="A570" s="38"/>
      <c r="B570" s="36" t="str">
        <f aca="false">IF(A570="","","V-"&amp;TEXT(ROW()-4,"0000"))</f>
        <v/>
      </c>
      <c r="C570" s="24"/>
      <c r="D570" s="24"/>
      <c r="E570" s="34"/>
      <c r="F570" s="24"/>
      <c r="G570" s="24"/>
    </row>
    <row r="571" customFormat="false" ht="15" hidden="false" customHeight="true" outlineLevel="0" collapsed="false">
      <c r="A571" s="38"/>
      <c r="B571" s="36" t="str">
        <f aca="false">IF(A571="","","V-"&amp;TEXT(ROW()-4,"0000"))</f>
        <v/>
      </c>
      <c r="C571" s="24"/>
      <c r="D571" s="24"/>
      <c r="E571" s="34"/>
      <c r="F571" s="24"/>
      <c r="G571" s="24"/>
    </row>
    <row r="572" customFormat="false" ht="15" hidden="false" customHeight="true" outlineLevel="0" collapsed="false">
      <c r="A572" s="38"/>
      <c r="B572" s="36" t="str">
        <f aca="false">IF(A572="","","V-"&amp;TEXT(ROW()-4,"0000"))</f>
        <v/>
      </c>
      <c r="C572" s="24"/>
      <c r="D572" s="24"/>
      <c r="E572" s="34"/>
      <c r="F572" s="24"/>
      <c r="G572" s="24"/>
    </row>
    <row r="573" customFormat="false" ht="15" hidden="false" customHeight="true" outlineLevel="0" collapsed="false">
      <c r="A573" s="38"/>
      <c r="B573" s="36" t="str">
        <f aca="false">IF(A573="","","V-"&amp;TEXT(ROW()-4,"0000"))</f>
        <v/>
      </c>
      <c r="C573" s="24"/>
      <c r="D573" s="24"/>
      <c r="E573" s="34"/>
      <c r="F573" s="24"/>
      <c r="G573" s="24"/>
    </row>
    <row r="574" customFormat="false" ht="15" hidden="false" customHeight="true" outlineLevel="0" collapsed="false">
      <c r="A574" s="38"/>
      <c r="B574" s="36" t="str">
        <f aca="false">IF(A574="","","V-"&amp;TEXT(ROW()-4,"0000"))</f>
        <v/>
      </c>
      <c r="C574" s="24"/>
      <c r="D574" s="24"/>
      <c r="E574" s="34"/>
      <c r="F574" s="24"/>
      <c r="G574" s="24"/>
    </row>
    <row r="575" customFormat="false" ht="15" hidden="false" customHeight="true" outlineLevel="0" collapsed="false">
      <c r="A575" s="38"/>
      <c r="B575" s="36" t="str">
        <f aca="false">IF(A575="","","V-"&amp;TEXT(ROW()-4,"0000"))</f>
        <v/>
      </c>
      <c r="C575" s="24"/>
      <c r="D575" s="24"/>
      <c r="E575" s="34"/>
      <c r="F575" s="24"/>
      <c r="G575" s="24"/>
    </row>
    <row r="576" customFormat="false" ht="15" hidden="false" customHeight="true" outlineLevel="0" collapsed="false">
      <c r="A576" s="38"/>
      <c r="B576" s="36" t="str">
        <f aca="false">IF(A576="","","V-"&amp;TEXT(ROW()-4,"0000"))</f>
        <v/>
      </c>
      <c r="C576" s="24"/>
      <c r="D576" s="24"/>
      <c r="E576" s="34"/>
      <c r="F576" s="24"/>
      <c r="G576" s="24"/>
    </row>
    <row r="577" customFormat="false" ht="15" hidden="false" customHeight="true" outlineLevel="0" collapsed="false">
      <c r="A577" s="38"/>
      <c r="B577" s="36" t="str">
        <f aca="false">IF(A577="","","V-"&amp;TEXT(ROW()-4,"0000"))</f>
        <v/>
      </c>
      <c r="C577" s="24"/>
      <c r="D577" s="24"/>
      <c r="E577" s="34"/>
      <c r="F577" s="24"/>
      <c r="G577" s="24"/>
    </row>
    <row r="578" customFormat="false" ht="15" hidden="false" customHeight="true" outlineLevel="0" collapsed="false">
      <c r="A578" s="38"/>
      <c r="B578" s="36" t="str">
        <f aca="false">IF(A578="","","V-"&amp;TEXT(ROW()-4,"0000"))</f>
        <v/>
      </c>
      <c r="C578" s="24"/>
      <c r="D578" s="24"/>
      <c r="E578" s="34"/>
      <c r="F578" s="24"/>
      <c r="G578" s="24"/>
    </row>
    <row r="579" customFormat="false" ht="15" hidden="false" customHeight="true" outlineLevel="0" collapsed="false">
      <c r="A579" s="38"/>
      <c r="B579" s="36" t="str">
        <f aca="false">IF(A579="","","V-"&amp;TEXT(ROW()-4,"0000"))</f>
        <v/>
      </c>
      <c r="C579" s="24"/>
      <c r="D579" s="24"/>
      <c r="E579" s="34"/>
      <c r="F579" s="24"/>
      <c r="G579" s="24"/>
    </row>
    <row r="580" customFormat="false" ht="15" hidden="false" customHeight="true" outlineLevel="0" collapsed="false">
      <c r="A580" s="38"/>
      <c r="B580" s="36" t="str">
        <f aca="false">IF(A580="","","V-"&amp;TEXT(ROW()-4,"0000"))</f>
        <v/>
      </c>
      <c r="C580" s="24"/>
      <c r="D580" s="24"/>
      <c r="E580" s="34"/>
      <c r="F580" s="24"/>
      <c r="G580" s="24"/>
    </row>
    <row r="581" customFormat="false" ht="15" hidden="false" customHeight="true" outlineLevel="0" collapsed="false">
      <c r="A581" s="38"/>
      <c r="B581" s="36" t="str">
        <f aca="false">IF(A581="","","V-"&amp;TEXT(ROW()-4,"0000"))</f>
        <v/>
      </c>
      <c r="C581" s="24"/>
      <c r="D581" s="24"/>
      <c r="E581" s="34"/>
      <c r="F581" s="24"/>
      <c r="G581" s="24"/>
    </row>
    <row r="582" customFormat="false" ht="15" hidden="false" customHeight="true" outlineLevel="0" collapsed="false">
      <c r="A582" s="38"/>
      <c r="B582" s="36" t="str">
        <f aca="false">IF(A582="","","V-"&amp;TEXT(ROW()-4,"0000"))</f>
        <v/>
      </c>
      <c r="C582" s="24"/>
      <c r="D582" s="24"/>
      <c r="E582" s="34"/>
      <c r="F582" s="24"/>
      <c r="G582" s="24"/>
    </row>
    <row r="583" customFormat="false" ht="15" hidden="false" customHeight="true" outlineLevel="0" collapsed="false">
      <c r="A583" s="38"/>
      <c r="B583" s="36" t="str">
        <f aca="false">IF(A583="","","V-"&amp;TEXT(ROW()-4,"0000"))</f>
        <v/>
      </c>
      <c r="C583" s="24"/>
      <c r="D583" s="24"/>
      <c r="E583" s="34"/>
      <c r="F583" s="24"/>
      <c r="G583" s="24"/>
    </row>
    <row r="584" customFormat="false" ht="15" hidden="false" customHeight="true" outlineLevel="0" collapsed="false">
      <c r="A584" s="38"/>
      <c r="B584" s="36" t="str">
        <f aca="false">IF(A584="","","V-"&amp;TEXT(ROW()-4,"0000"))</f>
        <v/>
      </c>
      <c r="C584" s="24"/>
      <c r="D584" s="24"/>
      <c r="E584" s="34"/>
      <c r="F584" s="24"/>
      <c r="G584" s="24"/>
    </row>
    <row r="585" customFormat="false" ht="15" hidden="false" customHeight="true" outlineLevel="0" collapsed="false">
      <c r="A585" s="38"/>
      <c r="B585" s="36" t="str">
        <f aca="false">IF(A585="","","V-"&amp;TEXT(ROW()-4,"0000"))</f>
        <v/>
      </c>
      <c r="C585" s="24"/>
      <c r="D585" s="24"/>
      <c r="E585" s="34"/>
      <c r="F585" s="24"/>
      <c r="G585" s="24"/>
    </row>
    <row r="586" customFormat="false" ht="15" hidden="false" customHeight="true" outlineLevel="0" collapsed="false">
      <c r="A586" s="38"/>
      <c r="B586" s="36" t="str">
        <f aca="false">IF(A586="","","V-"&amp;TEXT(ROW()-4,"0000"))</f>
        <v/>
      </c>
      <c r="C586" s="24"/>
      <c r="D586" s="24"/>
      <c r="E586" s="34"/>
      <c r="F586" s="24"/>
      <c r="G586" s="24"/>
    </row>
    <row r="587" customFormat="false" ht="15" hidden="false" customHeight="true" outlineLevel="0" collapsed="false">
      <c r="A587" s="38"/>
      <c r="B587" s="36" t="str">
        <f aca="false">IF(A587="","","V-"&amp;TEXT(ROW()-4,"0000"))</f>
        <v/>
      </c>
      <c r="C587" s="24"/>
      <c r="D587" s="24"/>
      <c r="E587" s="34"/>
      <c r="F587" s="24"/>
      <c r="G587" s="24"/>
    </row>
    <row r="588" customFormat="false" ht="15" hidden="false" customHeight="true" outlineLevel="0" collapsed="false">
      <c r="A588" s="38"/>
      <c r="B588" s="36" t="str">
        <f aca="false">IF(A588="","","V-"&amp;TEXT(ROW()-4,"0000"))</f>
        <v/>
      </c>
      <c r="C588" s="24"/>
      <c r="D588" s="24"/>
      <c r="E588" s="34"/>
      <c r="F588" s="24"/>
      <c r="G588" s="24"/>
    </row>
    <row r="589" customFormat="false" ht="15" hidden="false" customHeight="true" outlineLevel="0" collapsed="false">
      <c r="A589" s="38"/>
      <c r="B589" s="36" t="str">
        <f aca="false">IF(A589="","","V-"&amp;TEXT(ROW()-4,"0000"))</f>
        <v/>
      </c>
      <c r="C589" s="24"/>
      <c r="D589" s="24"/>
      <c r="E589" s="34"/>
      <c r="F589" s="24"/>
      <c r="G589" s="24"/>
    </row>
    <row r="590" customFormat="false" ht="15" hidden="false" customHeight="true" outlineLevel="0" collapsed="false">
      <c r="A590" s="38"/>
      <c r="B590" s="36" t="str">
        <f aca="false">IF(A590="","","V-"&amp;TEXT(ROW()-4,"0000"))</f>
        <v/>
      </c>
      <c r="C590" s="24"/>
      <c r="D590" s="24"/>
      <c r="E590" s="34"/>
      <c r="F590" s="24"/>
      <c r="G590" s="24"/>
    </row>
    <row r="591" customFormat="false" ht="15" hidden="false" customHeight="true" outlineLevel="0" collapsed="false">
      <c r="A591" s="38"/>
      <c r="B591" s="36" t="str">
        <f aca="false">IF(A591="","","V-"&amp;TEXT(ROW()-4,"0000"))</f>
        <v/>
      </c>
      <c r="C591" s="24"/>
      <c r="D591" s="24"/>
      <c r="E591" s="34"/>
      <c r="F591" s="24"/>
      <c r="G591" s="24"/>
    </row>
    <row r="592" customFormat="false" ht="15" hidden="false" customHeight="true" outlineLevel="0" collapsed="false">
      <c r="A592" s="38"/>
      <c r="B592" s="36" t="str">
        <f aca="false">IF(A592="","","V-"&amp;TEXT(ROW()-4,"0000"))</f>
        <v/>
      </c>
      <c r="C592" s="24"/>
      <c r="D592" s="24"/>
      <c r="E592" s="34"/>
      <c r="F592" s="24"/>
      <c r="G592" s="24"/>
    </row>
    <row r="593" customFormat="false" ht="15" hidden="false" customHeight="true" outlineLevel="0" collapsed="false">
      <c r="A593" s="38"/>
      <c r="B593" s="36" t="str">
        <f aca="false">IF(A593="","","V-"&amp;TEXT(ROW()-4,"0000"))</f>
        <v/>
      </c>
      <c r="C593" s="24"/>
      <c r="D593" s="24"/>
      <c r="E593" s="34"/>
      <c r="F593" s="24"/>
      <c r="G593" s="24"/>
    </row>
    <row r="594" customFormat="false" ht="15" hidden="false" customHeight="true" outlineLevel="0" collapsed="false">
      <c r="A594" s="38"/>
      <c r="B594" s="36" t="str">
        <f aca="false">IF(A594="","","V-"&amp;TEXT(ROW()-4,"0000"))</f>
        <v/>
      </c>
      <c r="C594" s="24"/>
      <c r="D594" s="24"/>
      <c r="E594" s="34"/>
      <c r="F594" s="24"/>
      <c r="G594" s="24"/>
    </row>
    <row r="595" customFormat="false" ht="15" hidden="false" customHeight="true" outlineLevel="0" collapsed="false">
      <c r="A595" s="38"/>
      <c r="B595" s="36" t="str">
        <f aca="false">IF(A595="","","V-"&amp;TEXT(ROW()-4,"0000"))</f>
        <v/>
      </c>
      <c r="C595" s="24"/>
      <c r="D595" s="24"/>
      <c r="E595" s="34"/>
      <c r="F595" s="24"/>
      <c r="G595" s="24"/>
    </row>
    <row r="596" customFormat="false" ht="15" hidden="false" customHeight="true" outlineLevel="0" collapsed="false">
      <c r="A596" s="38"/>
      <c r="B596" s="36" t="str">
        <f aca="false">IF(A596="","","V-"&amp;TEXT(ROW()-4,"0000"))</f>
        <v/>
      </c>
      <c r="C596" s="24"/>
      <c r="D596" s="24"/>
      <c r="E596" s="34"/>
      <c r="F596" s="24"/>
      <c r="G596" s="24"/>
    </row>
    <row r="597" customFormat="false" ht="15" hidden="false" customHeight="true" outlineLevel="0" collapsed="false">
      <c r="A597" s="38"/>
      <c r="B597" s="36" t="str">
        <f aca="false">IF(A597="","","V-"&amp;TEXT(ROW()-4,"0000"))</f>
        <v/>
      </c>
      <c r="C597" s="24"/>
      <c r="D597" s="24"/>
      <c r="E597" s="34"/>
      <c r="F597" s="24"/>
      <c r="G597" s="24"/>
    </row>
    <row r="598" customFormat="false" ht="15" hidden="false" customHeight="true" outlineLevel="0" collapsed="false">
      <c r="A598" s="38"/>
      <c r="B598" s="36" t="str">
        <f aca="false">IF(A598="","","V-"&amp;TEXT(ROW()-4,"0000"))</f>
        <v/>
      </c>
      <c r="C598" s="24"/>
      <c r="D598" s="24"/>
      <c r="E598" s="34"/>
      <c r="F598" s="24"/>
      <c r="G598" s="24"/>
    </row>
    <row r="599" customFormat="false" ht="15" hidden="false" customHeight="true" outlineLevel="0" collapsed="false">
      <c r="A599" s="38"/>
      <c r="B599" s="36" t="str">
        <f aca="false">IF(A599="","","V-"&amp;TEXT(ROW()-4,"0000"))</f>
        <v/>
      </c>
      <c r="C599" s="24"/>
      <c r="D599" s="24"/>
      <c r="E599" s="34"/>
      <c r="F599" s="24"/>
      <c r="G599" s="24"/>
    </row>
    <row r="600" customFormat="false" ht="15" hidden="false" customHeight="true" outlineLevel="0" collapsed="false">
      <c r="A600" s="38"/>
      <c r="B600" s="36" t="str">
        <f aca="false">IF(A600="","","V-"&amp;TEXT(ROW()-4,"0000"))</f>
        <v/>
      </c>
      <c r="C600" s="24"/>
      <c r="D600" s="24"/>
      <c r="E600" s="34"/>
      <c r="F600" s="24"/>
      <c r="G600" s="24"/>
    </row>
    <row r="601" customFormat="false" ht="15" hidden="false" customHeight="true" outlineLevel="0" collapsed="false">
      <c r="A601" s="38"/>
      <c r="B601" s="36" t="str">
        <f aca="false">IF(A601="","","V-"&amp;TEXT(ROW()-4,"0000"))</f>
        <v/>
      </c>
      <c r="C601" s="24"/>
      <c r="D601" s="24"/>
      <c r="E601" s="34"/>
      <c r="F601" s="24"/>
      <c r="G601" s="24"/>
    </row>
    <row r="602" customFormat="false" ht="15" hidden="false" customHeight="true" outlineLevel="0" collapsed="false">
      <c r="A602" s="38"/>
      <c r="B602" s="36" t="str">
        <f aca="false">IF(A602="","","V-"&amp;TEXT(ROW()-4,"0000"))</f>
        <v/>
      </c>
      <c r="C602" s="24"/>
      <c r="D602" s="24"/>
      <c r="E602" s="34"/>
      <c r="F602" s="24"/>
      <c r="G602" s="24"/>
    </row>
    <row r="603" customFormat="false" ht="15" hidden="false" customHeight="true" outlineLevel="0" collapsed="false">
      <c r="A603" s="38"/>
      <c r="B603" s="36" t="str">
        <f aca="false">IF(A603="","","V-"&amp;TEXT(ROW()-4,"0000"))</f>
        <v/>
      </c>
      <c r="C603" s="24"/>
      <c r="D603" s="24"/>
      <c r="E603" s="34"/>
      <c r="F603" s="24"/>
      <c r="G603" s="24"/>
    </row>
    <row r="604" customFormat="false" ht="15" hidden="false" customHeight="true" outlineLevel="0" collapsed="false">
      <c r="A604" s="38"/>
      <c r="B604" s="36" t="str">
        <f aca="false">IF(A604="","","V-"&amp;TEXT(ROW()-4,"0000"))</f>
        <v/>
      </c>
      <c r="C604" s="24"/>
      <c r="D604" s="24"/>
      <c r="E604" s="34"/>
      <c r="F604" s="24"/>
      <c r="G604" s="24"/>
    </row>
    <row r="605" customFormat="false" ht="15" hidden="false" customHeight="true" outlineLevel="0" collapsed="false">
      <c r="A605" s="38"/>
      <c r="B605" s="36" t="str">
        <f aca="false">IF(A605="","","V-"&amp;TEXT(ROW()-4,"0000"))</f>
        <v/>
      </c>
      <c r="C605" s="24"/>
      <c r="D605" s="24"/>
      <c r="E605" s="34"/>
      <c r="F605" s="24"/>
      <c r="G605" s="24"/>
    </row>
    <row r="606" customFormat="false" ht="15" hidden="false" customHeight="true" outlineLevel="0" collapsed="false">
      <c r="A606" s="38"/>
      <c r="B606" s="36" t="str">
        <f aca="false">IF(A606="","","V-"&amp;TEXT(ROW()-4,"0000"))</f>
        <v/>
      </c>
      <c r="C606" s="24"/>
      <c r="D606" s="24"/>
      <c r="E606" s="34"/>
      <c r="F606" s="24"/>
      <c r="G606" s="24"/>
    </row>
    <row r="607" customFormat="false" ht="15" hidden="false" customHeight="true" outlineLevel="0" collapsed="false">
      <c r="A607" s="38"/>
      <c r="B607" s="36" t="str">
        <f aca="false">IF(A607="","","V-"&amp;TEXT(ROW()-4,"0000"))</f>
        <v/>
      </c>
      <c r="C607" s="24"/>
      <c r="D607" s="24"/>
      <c r="E607" s="34"/>
      <c r="F607" s="24"/>
      <c r="G607" s="24"/>
    </row>
    <row r="608" customFormat="false" ht="15" hidden="false" customHeight="true" outlineLevel="0" collapsed="false">
      <c r="A608" s="38"/>
      <c r="B608" s="36" t="str">
        <f aca="false">IF(A608="","","V-"&amp;TEXT(ROW()-4,"0000"))</f>
        <v/>
      </c>
      <c r="C608" s="24"/>
      <c r="D608" s="24"/>
      <c r="E608" s="34"/>
      <c r="F608" s="24"/>
      <c r="G608" s="24"/>
    </row>
    <row r="609" customFormat="false" ht="15" hidden="false" customHeight="true" outlineLevel="0" collapsed="false">
      <c r="A609" s="38"/>
      <c r="B609" s="36" t="str">
        <f aca="false">IF(A609="","","V-"&amp;TEXT(ROW()-4,"0000"))</f>
        <v/>
      </c>
      <c r="C609" s="24"/>
      <c r="D609" s="24"/>
      <c r="E609" s="34"/>
      <c r="F609" s="24"/>
      <c r="G609" s="24"/>
    </row>
    <row r="610" customFormat="false" ht="15" hidden="false" customHeight="true" outlineLevel="0" collapsed="false">
      <c r="A610" s="38"/>
      <c r="B610" s="36" t="str">
        <f aca="false">IF(A610="","","V-"&amp;TEXT(ROW()-4,"0000"))</f>
        <v/>
      </c>
      <c r="C610" s="24"/>
      <c r="D610" s="24"/>
      <c r="E610" s="34"/>
      <c r="F610" s="24"/>
      <c r="G610" s="24"/>
    </row>
    <row r="611" customFormat="false" ht="15" hidden="false" customHeight="true" outlineLevel="0" collapsed="false">
      <c r="A611" s="38"/>
      <c r="B611" s="36" t="str">
        <f aca="false">IF(A611="","","V-"&amp;TEXT(ROW()-4,"0000"))</f>
        <v/>
      </c>
      <c r="C611" s="24"/>
      <c r="D611" s="24"/>
      <c r="E611" s="34"/>
      <c r="F611" s="24"/>
      <c r="G611" s="24"/>
    </row>
    <row r="612" customFormat="false" ht="15" hidden="false" customHeight="true" outlineLevel="0" collapsed="false">
      <c r="A612" s="38"/>
      <c r="B612" s="36" t="str">
        <f aca="false">IF(A612="","","V-"&amp;TEXT(ROW()-4,"0000"))</f>
        <v/>
      </c>
      <c r="C612" s="24"/>
      <c r="D612" s="24"/>
      <c r="E612" s="34"/>
      <c r="F612" s="24"/>
      <c r="G612" s="24"/>
    </row>
    <row r="613" customFormat="false" ht="15" hidden="false" customHeight="true" outlineLevel="0" collapsed="false">
      <c r="A613" s="38"/>
      <c r="B613" s="36" t="str">
        <f aca="false">IF(A613="","","V-"&amp;TEXT(ROW()-4,"0000"))</f>
        <v/>
      </c>
      <c r="C613" s="24"/>
      <c r="D613" s="24"/>
      <c r="E613" s="34"/>
      <c r="F613" s="24"/>
      <c r="G613" s="24"/>
    </row>
    <row r="614" customFormat="false" ht="15" hidden="false" customHeight="true" outlineLevel="0" collapsed="false">
      <c r="A614" s="38"/>
      <c r="B614" s="36" t="str">
        <f aca="false">IF(A614="","","V-"&amp;TEXT(ROW()-4,"0000"))</f>
        <v/>
      </c>
      <c r="C614" s="24"/>
      <c r="D614" s="24"/>
      <c r="E614" s="34"/>
      <c r="F614" s="24"/>
      <c r="G614" s="24"/>
    </row>
    <row r="615" customFormat="false" ht="15" hidden="false" customHeight="true" outlineLevel="0" collapsed="false">
      <c r="A615" s="38"/>
      <c r="B615" s="36" t="str">
        <f aca="false">IF(A615="","","V-"&amp;TEXT(ROW()-4,"0000"))</f>
        <v/>
      </c>
      <c r="C615" s="24"/>
      <c r="D615" s="24"/>
      <c r="E615" s="34"/>
      <c r="F615" s="24"/>
      <c r="G615" s="24"/>
    </row>
    <row r="616" customFormat="false" ht="15" hidden="false" customHeight="true" outlineLevel="0" collapsed="false">
      <c r="A616" s="38"/>
      <c r="B616" s="36" t="str">
        <f aca="false">IF(A616="","","V-"&amp;TEXT(ROW()-4,"0000"))</f>
        <v/>
      </c>
      <c r="C616" s="24"/>
      <c r="D616" s="24"/>
      <c r="E616" s="34"/>
      <c r="F616" s="24"/>
      <c r="G616" s="24"/>
    </row>
    <row r="617" customFormat="false" ht="15" hidden="false" customHeight="true" outlineLevel="0" collapsed="false">
      <c r="A617" s="38"/>
      <c r="B617" s="36" t="str">
        <f aca="false">IF(A617="","","V-"&amp;TEXT(ROW()-4,"0000"))</f>
        <v/>
      </c>
      <c r="C617" s="24"/>
      <c r="D617" s="24"/>
      <c r="E617" s="34"/>
      <c r="F617" s="24"/>
      <c r="G617" s="24"/>
    </row>
    <row r="618" customFormat="false" ht="15" hidden="false" customHeight="true" outlineLevel="0" collapsed="false">
      <c r="A618" s="38"/>
      <c r="B618" s="36" t="str">
        <f aca="false">IF(A618="","","V-"&amp;TEXT(ROW()-4,"0000"))</f>
        <v/>
      </c>
      <c r="C618" s="24"/>
      <c r="D618" s="24"/>
      <c r="E618" s="34"/>
      <c r="F618" s="24"/>
      <c r="G618" s="24"/>
    </row>
    <row r="619" customFormat="false" ht="15" hidden="false" customHeight="true" outlineLevel="0" collapsed="false">
      <c r="A619" s="38"/>
      <c r="B619" s="36" t="str">
        <f aca="false">IF(A619="","","V-"&amp;TEXT(ROW()-4,"0000"))</f>
        <v/>
      </c>
      <c r="C619" s="24"/>
      <c r="D619" s="24"/>
      <c r="E619" s="34"/>
      <c r="F619" s="24"/>
      <c r="G619" s="24"/>
    </row>
    <row r="620" customFormat="false" ht="15" hidden="false" customHeight="true" outlineLevel="0" collapsed="false">
      <c r="A620" s="38"/>
      <c r="B620" s="36" t="str">
        <f aca="false">IF(A620="","","V-"&amp;TEXT(ROW()-4,"0000"))</f>
        <v/>
      </c>
      <c r="C620" s="24"/>
      <c r="D620" s="24"/>
      <c r="E620" s="34"/>
      <c r="F620" s="24"/>
      <c r="G620" s="24"/>
    </row>
    <row r="621" customFormat="false" ht="15" hidden="false" customHeight="true" outlineLevel="0" collapsed="false">
      <c r="A621" s="38"/>
      <c r="B621" s="36" t="str">
        <f aca="false">IF(A621="","","V-"&amp;TEXT(ROW()-4,"0000"))</f>
        <v/>
      </c>
      <c r="C621" s="24"/>
      <c r="D621" s="24"/>
      <c r="E621" s="34"/>
      <c r="F621" s="24"/>
      <c r="G621" s="24"/>
    </row>
    <row r="622" customFormat="false" ht="15" hidden="false" customHeight="true" outlineLevel="0" collapsed="false">
      <c r="A622" s="38"/>
      <c r="B622" s="36" t="str">
        <f aca="false">IF(A622="","","V-"&amp;TEXT(ROW()-4,"0000"))</f>
        <v/>
      </c>
      <c r="C622" s="24"/>
      <c r="D622" s="24"/>
      <c r="E622" s="34"/>
      <c r="F622" s="24"/>
      <c r="G622" s="24"/>
    </row>
    <row r="623" customFormat="false" ht="15" hidden="false" customHeight="true" outlineLevel="0" collapsed="false">
      <c r="A623" s="38"/>
      <c r="B623" s="36" t="str">
        <f aca="false">IF(A623="","","V-"&amp;TEXT(ROW()-4,"0000"))</f>
        <v/>
      </c>
      <c r="C623" s="24"/>
      <c r="D623" s="24"/>
      <c r="E623" s="34"/>
      <c r="F623" s="24"/>
      <c r="G623" s="24"/>
    </row>
    <row r="624" customFormat="false" ht="15" hidden="false" customHeight="true" outlineLevel="0" collapsed="false">
      <c r="A624" s="38"/>
      <c r="B624" s="36" t="str">
        <f aca="false">IF(A624="","","V-"&amp;TEXT(ROW()-4,"0000"))</f>
        <v/>
      </c>
      <c r="C624" s="24"/>
      <c r="D624" s="24"/>
      <c r="E624" s="34"/>
      <c r="F624" s="24"/>
      <c r="G624" s="24"/>
    </row>
    <row r="625" customFormat="false" ht="15" hidden="false" customHeight="true" outlineLevel="0" collapsed="false">
      <c r="A625" s="38"/>
      <c r="B625" s="36" t="str">
        <f aca="false">IF(A625="","","V-"&amp;TEXT(ROW()-4,"0000"))</f>
        <v/>
      </c>
      <c r="C625" s="24"/>
      <c r="D625" s="24"/>
      <c r="E625" s="34"/>
      <c r="F625" s="24"/>
      <c r="G625" s="24"/>
    </row>
    <row r="626" customFormat="false" ht="15" hidden="false" customHeight="true" outlineLevel="0" collapsed="false">
      <c r="A626" s="38"/>
      <c r="B626" s="36" t="str">
        <f aca="false">IF(A626="","","V-"&amp;TEXT(ROW()-4,"0000"))</f>
        <v/>
      </c>
      <c r="C626" s="24"/>
      <c r="D626" s="24"/>
      <c r="E626" s="34"/>
      <c r="F626" s="24"/>
      <c r="G626" s="24"/>
    </row>
    <row r="627" customFormat="false" ht="15" hidden="false" customHeight="true" outlineLevel="0" collapsed="false">
      <c r="A627" s="38"/>
      <c r="B627" s="36" t="str">
        <f aca="false">IF(A627="","","V-"&amp;TEXT(ROW()-4,"0000"))</f>
        <v/>
      </c>
      <c r="C627" s="24"/>
      <c r="D627" s="24"/>
      <c r="E627" s="34"/>
      <c r="F627" s="24"/>
      <c r="G627" s="24"/>
    </row>
    <row r="628" customFormat="false" ht="15" hidden="false" customHeight="true" outlineLevel="0" collapsed="false">
      <c r="A628" s="38"/>
      <c r="B628" s="36" t="str">
        <f aca="false">IF(A628="","","V-"&amp;TEXT(ROW()-4,"0000"))</f>
        <v/>
      </c>
      <c r="C628" s="24"/>
      <c r="D628" s="24"/>
      <c r="E628" s="34"/>
      <c r="F628" s="24"/>
      <c r="G628" s="24"/>
    </row>
    <row r="629" customFormat="false" ht="15" hidden="false" customHeight="true" outlineLevel="0" collapsed="false">
      <c r="A629" s="38"/>
      <c r="B629" s="36" t="str">
        <f aca="false">IF(A629="","","V-"&amp;TEXT(ROW()-4,"0000"))</f>
        <v/>
      </c>
      <c r="C629" s="24"/>
      <c r="D629" s="24"/>
      <c r="E629" s="34"/>
      <c r="F629" s="24"/>
      <c r="G629" s="24"/>
    </row>
    <row r="630" customFormat="false" ht="15" hidden="false" customHeight="true" outlineLevel="0" collapsed="false">
      <c r="A630" s="38"/>
      <c r="B630" s="36" t="str">
        <f aca="false">IF(A630="","","V-"&amp;TEXT(ROW()-4,"0000"))</f>
        <v/>
      </c>
      <c r="C630" s="24"/>
      <c r="D630" s="24"/>
      <c r="E630" s="34"/>
      <c r="F630" s="24"/>
      <c r="G630" s="24"/>
    </row>
    <row r="631" customFormat="false" ht="15" hidden="false" customHeight="true" outlineLevel="0" collapsed="false">
      <c r="A631" s="38"/>
      <c r="B631" s="36" t="str">
        <f aca="false">IF(A631="","","V-"&amp;TEXT(ROW()-4,"0000"))</f>
        <v/>
      </c>
      <c r="C631" s="24"/>
      <c r="D631" s="24"/>
      <c r="E631" s="34"/>
      <c r="F631" s="24"/>
      <c r="G631" s="24"/>
    </row>
    <row r="632" customFormat="false" ht="15" hidden="false" customHeight="true" outlineLevel="0" collapsed="false">
      <c r="A632" s="38"/>
      <c r="B632" s="36" t="str">
        <f aca="false">IF(A632="","","V-"&amp;TEXT(ROW()-4,"0000"))</f>
        <v/>
      </c>
      <c r="C632" s="24"/>
      <c r="D632" s="24"/>
      <c r="E632" s="34"/>
      <c r="F632" s="24"/>
      <c r="G632" s="24"/>
    </row>
    <row r="633" customFormat="false" ht="15" hidden="false" customHeight="true" outlineLevel="0" collapsed="false">
      <c r="A633" s="38"/>
      <c r="B633" s="36" t="str">
        <f aca="false">IF(A633="","","V-"&amp;TEXT(ROW()-4,"0000"))</f>
        <v/>
      </c>
      <c r="C633" s="24"/>
      <c r="D633" s="24"/>
      <c r="E633" s="34"/>
      <c r="F633" s="24"/>
      <c r="G633" s="24"/>
    </row>
    <row r="634" customFormat="false" ht="15" hidden="false" customHeight="true" outlineLevel="0" collapsed="false">
      <c r="A634" s="38"/>
      <c r="B634" s="36" t="str">
        <f aca="false">IF(A634="","","V-"&amp;TEXT(ROW()-4,"0000"))</f>
        <v/>
      </c>
      <c r="C634" s="24"/>
      <c r="D634" s="24"/>
      <c r="E634" s="34"/>
      <c r="F634" s="24"/>
      <c r="G634" s="24"/>
    </row>
    <row r="635" customFormat="false" ht="15" hidden="false" customHeight="true" outlineLevel="0" collapsed="false">
      <c r="A635" s="38"/>
      <c r="B635" s="36" t="str">
        <f aca="false">IF(A635="","","V-"&amp;TEXT(ROW()-4,"0000"))</f>
        <v/>
      </c>
      <c r="C635" s="24"/>
      <c r="D635" s="24"/>
      <c r="E635" s="34"/>
      <c r="F635" s="24"/>
      <c r="G635" s="24"/>
    </row>
    <row r="636" customFormat="false" ht="15" hidden="false" customHeight="true" outlineLevel="0" collapsed="false">
      <c r="A636" s="38"/>
      <c r="B636" s="36" t="str">
        <f aca="false">IF(A636="","","V-"&amp;TEXT(ROW()-4,"0000"))</f>
        <v/>
      </c>
      <c r="C636" s="24"/>
      <c r="D636" s="24"/>
      <c r="E636" s="34"/>
      <c r="F636" s="24"/>
      <c r="G636" s="24"/>
    </row>
    <row r="637" customFormat="false" ht="15" hidden="false" customHeight="true" outlineLevel="0" collapsed="false">
      <c r="A637" s="38"/>
      <c r="B637" s="36" t="str">
        <f aca="false">IF(A637="","","V-"&amp;TEXT(ROW()-4,"0000"))</f>
        <v/>
      </c>
      <c r="C637" s="24"/>
      <c r="D637" s="24"/>
      <c r="E637" s="34"/>
      <c r="F637" s="24"/>
      <c r="G637" s="24"/>
    </row>
    <row r="638" customFormat="false" ht="15" hidden="false" customHeight="true" outlineLevel="0" collapsed="false">
      <c r="A638" s="38"/>
      <c r="B638" s="36" t="str">
        <f aca="false">IF(A638="","","V-"&amp;TEXT(ROW()-4,"0000"))</f>
        <v/>
      </c>
      <c r="C638" s="24"/>
      <c r="D638" s="24"/>
      <c r="E638" s="34"/>
      <c r="F638" s="24"/>
      <c r="G638" s="24"/>
    </row>
    <row r="639" customFormat="false" ht="15" hidden="false" customHeight="true" outlineLevel="0" collapsed="false">
      <c r="A639" s="38"/>
      <c r="B639" s="36" t="str">
        <f aca="false">IF(A639="","","V-"&amp;TEXT(ROW()-4,"0000"))</f>
        <v/>
      </c>
      <c r="C639" s="24"/>
      <c r="D639" s="24"/>
      <c r="E639" s="34"/>
      <c r="F639" s="24"/>
      <c r="G639" s="24"/>
    </row>
    <row r="640" customFormat="false" ht="15" hidden="false" customHeight="true" outlineLevel="0" collapsed="false">
      <c r="A640" s="38"/>
      <c r="B640" s="36" t="str">
        <f aca="false">IF(A640="","","V-"&amp;TEXT(ROW()-4,"0000"))</f>
        <v/>
      </c>
      <c r="C640" s="24"/>
      <c r="D640" s="24"/>
      <c r="E640" s="34"/>
      <c r="F640" s="24"/>
      <c r="G640" s="24"/>
    </row>
    <row r="641" customFormat="false" ht="15" hidden="false" customHeight="true" outlineLevel="0" collapsed="false">
      <c r="A641" s="38"/>
      <c r="B641" s="36" t="str">
        <f aca="false">IF(A641="","","V-"&amp;TEXT(ROW()-4,"0000"))</f>
        <v/>
      </c>
      <c r="C641" s="24"/>
      <c r="D641" s="24"/>
      <c r="E641" s="34"/>
      <c r="F641" s="24"/>
      <c r="G641" s="24"/>
    </row>
    <row r="642" customFormat="false" ht="15" hidden="false" customHeight="true" outlineLevel="0" collapsed="false">
      <c r="A642" s="38"/>
      <c r="B642" s="36" t="str">
        <f aca="false">IF(A642="","","V-"&amp;TEXT(ROW()-4,"0000"))</f>
        <v/>
      </c>
      <c r="C642" s="24"/>
      <c r="D642" s="24"/>
      <c r="E642" s="34"/>
      <c r="F642" s="24"/>
      <c r="G642" s="24"/>
    </row>
    <row r="643" customFormat="false" ht="15" hidden="false" customHeight="true" outlineLevel="0" collapsed="false">
      <c r="A643" s="38"/>
      <c r="B643" s="36" t="str">
        <f aca="false">IF(A643="","","V-"&amp;TEXT(ROW()-4,"0000"))</f>
        <v/>
      </c>
      <c r="C643" s="24"/>
      <c r="D643" s="24"/>
      <c r="E643" s="34"/>
      <c r="F643" s="24"/>
      <c r="G643" s="24"/>
    </row>
    <row r="644" customFormat="false" ht="15" hidden="false" customHeight="true" outlineLevel="0" collapsed="false">
      <c r="A644" s="38"/>
      <c r="B644" s="36" t="str">
        <f aca="false">IF(A644="","","V-"&amp;TEXT(ROW()-4,"0000"))</f>
        <v/>
      </c>
      <c r="C644" s="24"/>
      <c r="D644" s="24"/>
      <c r="E644" s="34"/>
      <c r="F644" s="24"/>
      <c r="G644" s="24"/>
    </row>
    <row r="645" customFormat="false" ht="15" hidden="false" customHeight="true" outlineLevel="0" collapsed="false">
      <c r="A645" s="38"/>
      <c r="B645" s="36" t="str">
        <f aca="false">IF(A645="","","V-"&amp;TEXT(ROW()-4,"0000"))</f>
        <v/>
      </c>
      <c r="C645" s="24"/>
      <c r="D645" s="24"/>
      <c r="E645" s="34"/>
      <c r="F645" s="24"/>
      <c r="G645" s="24"/>
    </row>
    <row r="646" customFormat="false" ht="15" hidden="false" customHeight="true" outlineLevel="0" collapsed="false">
      <c r="A646" s="38"/>
      <c r="B646" s="36" t="str">
        <f aca="false">IF(A646="","","V-"&amp;TEXT(ROW()-4,"0000"))</f>
        <v/>
      </c>
      <c r="C646" s="24"/>
      <c r="D646" s="24"/>
      <c r="E646" s="34"/>
      <c r="F646" s="24"/>
      <c r="G646" s="24"/>
    </row>
    <row r="647" customFormat="false" ht="15" hidden="false" customHeight="true" outlineLevel="0" collapsed="false">
      <c r="A647" s="38"/>
      <c r="B647" s="36" t="str">
        <f aca="false">IF(A647="","","V-"&amp;TEXT(ROW()-4,"0000"))</f>
        <v/>
      </c>
      <c r="C647" s="24"/>
      <c r="D647" s="24"/>
      <c r="E647" s="34"/>
      <c r="F647" s="24"/>
      <c r="G647" s="24"/>
    </row>
    <row r="648" customFormat="false" ht="15" hidden="false" customHeight="true" outlineLevel="0" collapsed="false">
      <c r="A648" s="38"/>
      <c r="B648" s="36" t="str">
        <f aca="false">IF(A648="","","V-"&amp;TEXT(ROW()-4,"0000"))</f>
        <v/>
      </c>
      <c r="C648" s="24"/>
      <c r="D648" s="24"/>
      <c r="E648" s="34"/>
      <c r="F648" s="24"/>
      <c r="G648" s="24"/>
    </row>
    <row r="649" customFormat="false" ht="15" hidden="false" customHeight="true" outlineLevel="0" collapsed="false">
      <c r="A649" s="38"/>
      <c r="B649" s="36" t="str">
        <f aca="false">IF(A649="","","V-"&amp;TEXT(ROW()-4,"0000"))</f>
        <v/>
      </c>
      <c r="C649" s="24"/>
      <c r="D649" s="24"/>
      <c r="E649" s="34"/>
      <c r="F649" s="24"/>
      <c r="G649" s="24"/>
    </row>
    <row r="650" customFormat="false" ht="15" hidden="false" customHeight="true" outlineLevel="0" collapsed="false">
      <c r="A650" s="38"/>
      <c r="B650" s="36" t="str">
        <f aca="false">IF(A650="","","V-"&amp;TEXT(ROW()-4,"0000"))</f>
        <v/>
      </c>
      <c r="C650" s="24"/>
      <c r="D650" s="24"/>
      <c r="E650" s="34"/>
      <c r="F650" s="24"/>
      <c r="G650" s="24"/>
    </row>
    <row r="651" customFormat="false" ht="15" hidden="false" customHeight="true" outlineLevel="0" collapsed="false">
      <c r="A651" s="38"/>
      <c r="B651" s="36" t="str">
        <f aca="false">IF(A651="","","V-"&amp;TEXT(ROW()-4,"0000"))</f>
        <v/>
      </c>
      <c r="C651" s="24"/>
      <c r="D651" s="24"/>
      <c r="E651" s="34"/>
      <c r="F651" s="24"/>
      <c r="G651" s="24"/>
    </row>
    <row r="652" customFormat="false" ht="15" hidden="false" customHeight="true" outlineLevel="0" collapsed="false">
      <c r="A652" s="38"/>
      <c r="B652" s="36" t="str">
        <f aca="false">IF(A652="","","V-"&amp;TEXT(ROW()-4,"0000"))</f>
        <v/>
      </c>
      <c r="C652" s="24"/>
      <c r="D652" s="24"/>
      <c r="E652" s="34"/>
      <c r="F652" s="24"/>
      <c r="G652" s="24"/>
    </row>
    <row r="653" customFormat="false" ht="15" hidden="false" customHeight="true" outlineLevel="0" collapsed="false">
      <c r="A653" s="38"/>
      <c r="B653" s="36" t="str">
        <f aca="false">IF(A653="","","V-"&amp;TEXT(ROW()-4,"0000"))</f>
        <v/>
      </c>
      <c r="C653" s="24"/>
      <c r="D653" s="24"/>
      <c r="E653" s="34"/>
      <c r="F653" s="24"/>
      <c r="G653" s="24"/>
    </row>
    <row r="654" customFormat="false" ht="15" hidden="false" customHeight="true" outlineLevel="0" collapsed="false">
      <c r="A654" s="38"/>
      <c r="B654" s="36" t="str">
        <f aca="false">IF(A654="","","V-"&amp;TEXT(ROW()-4,"0000"))</f>
        <v/>
      </c>
      <c r="C654" s="24"/>
      <c r="D654" s="24"/>
      <c r="E654" s="34"/>
      <c r="F654" s="24"/>
      <c r="G654" s="24"/>
    </row>
    <row r="655" customFormat="false" ht="15" hidden="false" customHeight="true" outlineLevel="0" collapsed="false">
      <c r="A655" s="38"/>
      <c r="B655" s="36" t="str">
        <f aca="false">IF(A655="","","V-"&amp;TEXT(ROW()-4,"0000"))</f>
        <v/>
      </c>
      <c r="C655" s="24"/>
      <c r="D655" s="24"/>
      <c r="E655" s="34"/>
      <c r="F655" s="24"/>
      <c r="G655" s="24"/>
    </row>
    <row r="656" customFormat="false" ht="15" hidden="false" customHeight="true" outlineLevel="0" collapsed="false">
      <c r="A656" s="38"/>
      <c r="B656" s="36" t="str">
        <f aca="false">IF(A656="","","V-"&amp;TEXT(ROW()-4,"0000"))</f>
        <v/>
      </c>
      <c r="C656" s="24"/>
      <c r="D656" s="24"/>
      <c r="E656" s="34"/>
      <c r="F656" s="24"/>
      <c r="G656" s="24"/>
    </row>
    <row r="657" customFormat="false" ht="15" hidden="false" customHeight="true" outlineLevel="0" collapsed="false">
      <c r="A657" s="38"/>
      <c r="B657" s="36" t="str">
        <f aca="false">IF(A657="","","V-"&amp;TEXT(ROW()-4,"0000"))</f>
        <v/>
      </c>
      <c r="C657" s="24"/>
      <c r="D657" s="24"/>
      <c r="E657" s="34"/>
      <c r="F657" s="24"/>
      <c r="G657" s="24"/>
    </row>
    <row r="658" customFormat="false" ht="15" hidden="false" customHeight="true" outlineLevel="0" collapsed="false">
      <c r="A658" s="38"/>
      <c r="B658" s="36" t="str">
        <f aca="false">IF(A658="","","V-"&amp;TEXT(ROW()-4,"0000"))</f>
        <v/>
      </c>
      <c r="C658" s="24"/>
      <c r="D658" s="24"/>
      <c r="E658" s="34"/>
      <c r="F658" s="24"/>
      <c r="G658" s="24"/>
    </row>
    <row r="659" customFormat="false" ht="15" hidden="false" customHeight="true" outlineLevel="0" collapsed="false">
      <c r="A659" s="38"/>
      <c r="B659" s="36" t="str">
        <f aca="false">IF(A659="","","V-"&amp;TEXT(ROW()-4,"0000"))</f>
        <v/>
      </c>
      <c r="C659" s="24"/>
      <c r="D659" s="24"/>
      <c r="E659" s="34"/>
      <c r="F659" s="24"/>
      <c r="G659" s="24"/>
    </row>
    <row r="660" customFormat="false" ht="15" hidden="false" customHeight="true" outlineLevel="0" collapsed="false">
      <c r="A660" s="38"/>
      <c r="B660" s="36" t="str">
        <f aca="false">IF(A660="","","V-"&amp;TEXT(ROW()-4,"0000"))</f>
        <v/>
      </c>
      <c r="C660" s="24"/>
      <c r="D660" s="24"/>
      <c r="E660" s="34"/>
      <c r="F660" s="24"/>
      <c r="G660" s="24"/>
    </row>
    <row r="661" customFormat="false" ht="15" hidden="false" customHeight="true" outlineLevel="0" collapsed="false">
      <c r="A661" s="38"/>
      <c r="B661" s="36" t="str">
        <f aca="false">IF(A661="","","V-"&amp;TEXT(ROW()-4,"0000"))</f>
        <v/>
      </c>
      <c r="C661" s="24"/>
      <c r="D661" s="24"/>
      <c r="E661" s="34"/>
      <c r="F661" s="24"/>
      <c r="G661" s="24"/>
    </row>
    <row r="662" customFormat="false" ht="15" hidden="false" customHeight="true" outlineLevel="0" collapsed="false">
      <c r="A662" s="38"/>
      <c r="B662" s="36" t="str">
        <f aca="false">IF(A662="","","V-"&amp;TEXT(ROW()-4,"0000"))</f>
        <v/>
      </c>
      <c r="C662" s="24"/>
      <c r="D662" s="24"/>
      <c r="E662" s="34"/>
      <c r="F662" s="24"/>
      <c r="G662" s="24"/>
    </row>
    <row r="663" customFormat="false" ht="15" hidden="false" customHeight="true" outlineLevel="0" collapsed="false">
      <c r="A663" s="38"/>
      <c r="B663" s="36" t="str">
        <f aca="false">IF(A663="","","V-"&amp;TEXT(ROW()-4,"0000"))</f>
        <v/>
      </c>
      <c r="C663" s="24"/>
      <c r="D663" s="24"/>
      <c r="E663" s="34"/>
      <c r="F663" s="24"/>
      <c r="G663" s="24"/>
    </row>
    <row r="664" customFormat="false" ht="15" hidden="false" customHeight="true" outlineLevel="0" collapsed="false">
      <c r="A664" s="38"/>
      <c r="B664" s="36" t="str">
        <f aca="false">IF(A664="","","V-"&amp;TEXT(ROW()-4,"0000"))</f>
        <v/>
      </c>
      <c r="C664" s="24"/>
      <c r="D664" s="24"/>
      <c r="E664" s="34"/>
      <c r="F664" s="24"/>
      <c r="G664" s="24"/>
    </row>
    <row r="665" customFormat="false" ht="15" hidden="false" customHeight="true" outlineLevel="0" collapsed="false">
      <c r="A665" s="38"/>
      <c r="B665" s="36" t="str">
        <f aca="false">IF(A665="","","V-"&amp;TEXT(ROW()-4,"0000"))</f>
        <v/>
      </c>
      <c r="C665" s="24"/>
      <c r="D665" s="24"/>
      <c r="E665" s="34"/>
      <c r="F665" s="24"/>
      <c r="G665" s="24"/>
    </row>
    <row r="666" customFormat="false" ht="15" hidden="false" customHeight="true" outlineLevel="0" collapsed="false">
      <c r="A666" s="38"/>
      <c r="B666" s="36" t="str">
        <f aca="false">IF(A666="","","V-"&amp;TEXT(ROW()-4,"0000"))</f>
        <v/>
      </c>
      <c r="C666" s="24"/>
      <c r="D666" s="24"/>
      <c r="E666" s="34"/>
      <c r="F666" s="24"/>
      <c r="G666" s="24"/>
    </row>
    <row r="667" customFormat="false" ht="15" hidden="false" customHeight="true" outlineLevel="0" collapsed="false">
      <c r="A667" s="38"/>
      <c r="B667" s="36" t="str">
        <f aca="false">IF(A667="","","V-"&amp;TEXT(ROW()-4,"0000"))</f>
        <v/>
      </c>
      <c r="C667" s="24"/>
      <c r="D667" s="24"/>
      <c r="E667" s="34"/>
      <c r="F667" s="24"/>
      <c r="G667" s="24"/>
    </row>
    <row r="668" customFormat="false" ht="15" hidden="false" customHeight="true" outlineLevel="0" collapsed="false">
      <c r="A668" s="38"/>
      <c r="B668" s="36" t="str">
        <f aca="false">IF(A668="","","V-"&amp;TEXT(ROW()-4,"0000"))</f>
        <v/>
      </c>
      <c r="C668" s="24"/>
      <c r="D668" s="24"/>
      <c r="E668" s="34"/>
      <c r="F668" s="24"/>
      <c r="G668" s="24"/>
    </row>
    <row r="669" customFormat="false" ht="15" hidden="false" customHeight="true" outlineLevel="0" collapsed="false">
      <c r="A669" s="38"/>
      <c r="B669" s="36" t="str">
        <f aca="false">IF(A669="","","V-"&amp;TEXT(ROW()-4,"0000"))</f>
        <v/>
      </c>
      <c r="C669" s="24"/>
      <c r="D669" s="24"/>
      <c r="E669" s="34"/>
      <c r="F669" s="24"/>
      <c r="G669" s="24"/>
    </row>
    <row r="670" customFormat="false" ht="15" hidden="false" customHeight="true" outlineLevel="0" collapsed="false">
      <c r="A670" s="38"/>
      <c r="B670" s="36" t="str">
        <f aca="false">IF(A670="","","V-"&amp;TEXT(ROW()-4,"0000"))</f>
        <v/>
      </c>
      <c r="C670" s="24"/>
      <c r="D670" s="24"/>
      <c r="E670" s="34"/>
      <c r="F670" s="24"/>
      <c r="G670" s="24"/>
    </row>
    <row r="671" customFormat="false" ht="15" hidden="false" customHeight="true" outlineLevel="0" collapsed="false">
      <c r="A671" s="38"/>
      <c r="B671" s="36" t="str">
        <f aca="false">IF(A671="","","V-"&amp;TEXT(ROW()-4,"0000"))</f>
        <v/>
      </c>
      <c r="C671" s="24"/>
      <c r="D671" s="24"/>
      <c r="E671" s="34"/>
      <c r="F671" s="24"/>
      <c r="G671" s="24"/>
    </row>
    <row r="672" customFormat="false" ht="15" hidden="false" customHeight="true" outlineLevel="0" collapsed="false">
      <c r="A672" s="38"/>
      <c r="B672" s="36" t="str">
        <f aca="false">IF(A672="","","V-"&amp;TEXT(ROW()-4,"0000"))</f>
        <v/>
      </c>
      <c r="C672" s="24"/>
      <c r="D672" s="24"/>
      <c r="E672" s="34"/>
      <c r="F672" s="24"/>
      <c r="G672" s="24"/>
    </row>
    <row r="673" customFormat="false" ht="15" hidden="false" customHeight="true" outlineLevel="0" collapsed="false">
      <c r="A673" s="38"/>
      <c r="B673" s="36" t="str">
        <f aca="false">IF(A673="","","V-"&amp;TEXT(ROW()-4,"0000"))</f>
        <v/>
      </c>
      <c r="C673" s="24"/>
      <c r="D673" s="24"/>
      <c r="E673" s="34"/>
      <c r="F673" s="24"/>
      <c r="G673" s="24"/>
    </row>
    <row r="674" customFormat="false" ht="15" hidden="false" customHeight="true" outlineLevel="0" collapsed="false">
      <c r="A674" s="38"/>
      <c r="B674" s="36" t="str">
        <f aca="false">IF(A674="","","V-"&amp;TEXT(ROW()-4,"0000"))</f>
        <v/>
      </c>
      <c r="C674" s="24"/>
      <c r="D674" s="24"/>
      <c r="E674" s="34"/>
      <c r="F674" s="24"/>
      <c r="G674" s="24"/>
    </row>
    <row r="675" customFormat="false" ht="15" hidden="false" customHeight="true" outlineLevel="0" collapsed="false">
      <c r="A675" s="38"/>
      <c r="B675" s="36" t="str">
        <f aca="false">IF(A675="","","V-"&amp;TEXT(ROW()-4,"0000"))</f>
        <v/>
      </c>
      <c r="C675" s="24"/>
      <c r="D675" s="24"/>
      <c r="E675" s="34"/>
      <c r="F675" s="24"/>
      <c r="G675" s="24"/>
    </row>
    <row r="676" customFormat="false" ht="15" hidden="false" customHeight="true" outlineLevel="0" collapsed="false">
      <c r="A676" s="38"/>
      <c r="B676" s="36" t="str">
        <f aca="false">IF(A676="","","V-"&amp;TEXT(ROW()-4,"0000"))</f>
        <v/>
      </c>
      <c r="C676" s="24"/>
      <c r="D676" s="24"/>
      <c r="E676" s="34"/>
      <c r="F676" s="24"/>
      <c r="G676" s="24"/>
    </row>
    <row r="677" customFormat="false" ht="15" hidden="false" customHeight="true" outlineLevel="0" collapsed="false">
      <c r="A677" s="38"/>
      <c r="B677" s="36" t="str">
        <f aca="false">IF(A677="","","V-"&amp;TEXT(ROW()-4,"0000"))</f>
        <v/>
      </c>
      <c r="C677" s="24"/>
      <c r="D677" s="24"/>
      <c r="E677" s="34"/>
      <c r="F677" s="24"/>
      <c r="G677" s="24"/>
    </row>
    <row r="678" customFormat="false" ht="15" hidden="false" customHeight="true" outlineLevel="0" collapsed="false">
      <c r="A678" s="38"/>
      <c r="B678" s="36" t="str">
        <f aca="false">IF(A678="","","V-"&amp;TEXT(ROW()-4,"0000"))</f>
        <v/>
      </c>
      <c r="C678" s="24"/>
      <c r="D678" s="24"/>
      <c r="E678" s="34"/>
      <c r="F678" s="24"/>
      <c r="G678" s="24"/>
    </row>
    <row r="679" customFormat="false" ht="15" hidden="false" customHeight="true" outlineLevel="0" collapsed="false">
      <c r="A679" s="38"/>
      <c r="B679" s="36" t="str">
        <f aca="false">IF(A679="","","V-"&amp;TEXT(ROW()-4,"0000"))</f>
        <v/>
      </c>
      <c r="C679" s="24"/>
      <c r="D679" s="24"/>
      <c r="E679" s="34"/>
      <c r="F679" s="24"/>
      <c r="G679" s="24"/>
    </row>
    <row r="680" customFormat="false" ht="15" hidden="false" customHeight="true" outlineLevel="0" collapsed="false">
      <c r="A680" s="38"/>
      <c r="B680" s="36" t="str">
        <f aca="false">IF(A680="","","V-"&amp;TEXT(ROW()-4,"0000"))</f>
        <v/>
      </c>
      <c r="C680" s="24"/>
      <c r="D680" s="24"/>
      <c r="E680" s="34"/>
      <c r="F680" s="24"/>
      <c r="G680" s="24"/>
    </row>
    <row r="681" customFormat="false" ht="15" hidden="false" customHeight="true" outlineLevel="0" collapsed="false">
      <c r="A681" s="38"/>
      <c r="B681" s="36" t="str">
        <f aca="false">IF(A681="","","V-"&amp;TEXT(ROW()-4,"0000"))</f>
        <v/>
      </c>
      <c r="C681" s="24"/>
      <c r="D681" s="24"/>
      <c r="E681" s="34"/>
      <c r="F681" s="24"/>
      <c r="G681" s="24"/>
    </row>
    <row r="682" customFormat="false" ht="15" hidden="false" customHeight="true" outlineLevel="0" collapsed="false">
      <c r="A682" s="38"/>
      <c r="B682" s="36" t="str">
        <f aca="false">IF(A682="","","V-"&amp;TEXT(ROW()-4,"0000"))</f>
        <v/>
      </c>
      <c r="C682" s="24"/>
      <c r="D682" s="24"/>
      <c r="E682" s="34"/>
      <c r="F682" s="24"/>
      <c r="G682" s="24"/>
    </row>
    <row r="683" customFormat="false" ht="15" hidden="false" customHeight="true" outlineLevel="0" collapsed="false">
      <c r="A683" s="38"/>
      <c r="B683" s="36" t="str">
        <f aca="false">IF(A683="","","V-"&amp;TEXT(ROW()-4,"0000"))</f>
        <v/>
      </c>
      <c r="C683" s="24"/>
      <c r="D683" s="24"/>
      <c r="E683" s="34"/>
      <c r="F683" s="24"/>
      <c r="G683" s="24"/>
    </row>
    <row r="684" customFormat="false" ht="15" hidden="false" customHeight="true" outlineLevel="0" collapsed="false">
      <c r="A684" s="38"/>
      <c r="B684" s="36" t="str">
        <f aca="false">IF(A684="","","V-"&amp;TEXT(ROW()-4,"0000"))</f>
        <v/>
      </c>
      <c r="C684" s="24"/>
      <c r="D684" s="24"/>
      <c r="E684" s="34"/>
      <c r="F684" s="24"/>
      <c r="G684" s="24"/>
    </row>
    <row r="685" customFormat="false" ht="15" hidden="false" customHeight="true" outlineLevel="0" collapsed="false">
      <c r="A685" s="38"/>
      <c r="B685" s="36" t="str">
        <f aca="false">IF(A685="","","V-"&amp;TEXT(ROW()-4,"0000"))</f>
        <v/>
      </c>
      <c r="C685" s="24"/>
      <c r="D685" s="24"/>
      <c r="E685" s="34"/>
      <c r="F685" s="24"/>
      <c r="G685" s="24"/>
    </row>
    <row r="686" customFormat="false" ht="15" hidden="false" customHeight="true" outlineLevel="0" collapsed="false">
      <c r="A686" s="38"/>
      <c r="B686" s="36" t="str">
        <f aca="false">IF(A686="","","V-"&amp;TEXT(ROW()-4,"0000"))</f>
        <v/>
      </c>
      <c r="C686" s="24"/>
      <c r="D686" s="24"/>
      <c r="E686" s="34"/>
      <c r="F686" s="24"/>
      <c r="G686" s="24"/>
    </row>
    <row r="687" customFormat="false" ht="15" hidden="false" customHeight="true" outlineLevel="0" collapsed="false">
      <c r="A687" s="38"/>
      <c r="B687" s="36" t="str">
        <f aca="false">IF(A687="","","V-"&amp;TEXT(ROW()-4,"0000"))</f>
        <v/>
      </c>
      <c r="C687" s="24"/>
      <c r="D687" s="24"/>
      <c r="E687" s="34"/>
      <c r="F687" s="24"/>
      <c r="G687" s="24"/>
    </row>
    <row r="688" customFormat="false" ht="15" hidden="false" customHeight="true" outlineLevel="0" collapsed="false">
      <c r="A688" s="38"/>
      <c r="B688" s="36" t="str">
        <f aca="false">IF(A688="","","V-"&amp;TEXT(ROW()-4,"0000"))</f>
        <v/>
      </c>
      <c r="C688" s="24"/>
      <c r="D688" s="24"/>
      <c r="E688" s="34"/>
      <c r="F688" s="24"/>
      <c r="G688" s="24"/>
    </row>
    <row r="689" customFormat="false" ht="15" hidden="false" customHeight="true" outlineLevel="0" collapsed="false">
      <c r="A689" s="38"/>
      <c r="B689" s="36" t="str">
        <f aca="false">IF(A689="","","V-"&amp;TEXT(ROW()-4,"0000"))</f>
        <v/>
      </c>
      <c r="C689" s="24"/>
      <c r="D689" s="24"/>
      <c r="E689" s="34"/>
      <c r="F689" s="24"/>
      <c r="G689" s="24"/>
    </row>
    <row r="690" customFormat="false" ht="15" hidden="false" customHeight="true" outlineLevel="0" collapsed="false">
      <c r="A690" s="38"/>
      <c r="B690" s="36" t="str">
        <f aca="false">IF(A690="","","V-"&amp;TEXT(ROW()-4,"0000"))</f>
        <v/>
      </c>
      <c r="C690" s="24"/>
      <c r="D690" s="24"/>
      <c r="E690" s="34"/>
      <c r="F690" s="24"/>
      <c r="G690" s="24"/>
    </row>
    <row r="691" customFormat="false" ht="15" hidden="false" customHeight="true" outlineLevel="0" collapsed="false">
      <c r="A691" s="38"/>
      <c r="B691" s="36" t="str">
        <f aca="false">IF(A691="","","V-"&amp;TEXT(ROW()-4,"0000"))</f>
        <v/>
      </c>
      <c r="C691" s="24"/>
      <c r="D691" s="24"/>
      <c r="E691" s="34"/>
      <c r="F691" s="24"/>
      <c r="G691" s="24"/>
    </row>
    <row r="692" customFormat="false" ht="15" hidden="false" customHeight="true" outlineLevel="0" collapsed="false">
      <c r="A692" s="38"/>
      <c r="B692" s="36" t="str">
        <f aca="false">IF(A692="","","V-"&amp;TEXT(ROW()-4,"0000"))</f>
        <v/>
      </c>
      <c r="C692" s="24"/>
      <c r="D692" s="24"/>
      <c r="E692" s="34"/>
      <c r="F692" s="24"/>
      <c r="G692" s="24"/>
    </row>
    <row r="693" customFormat="false" ht="15" hidden="false" customHeight="true" outlineLevel="0" collapsed="false">
      <c r="A693" s="38"/>
      <c r="B693" s="36" t="str">
        <f aca="false">IF(A693="","","V-"&amp;TEXT(ROW()-4,"0000"))</f>
        <v/>
      </c>
      <c r="C693" s="24"/>
      <c r="D693" s="24"/>
      <c r="E693" s="34"/>
      <c r="F693" s="24"/>
      <c r="G693" s="24"/>
    </row>
    <row r="694" customFormat="false" ht="15" hidden="false" customHeight="true" outlineLevel="0" collapsed="false">
      <c r="A694" s="38"/>
      <c r="B694" s="36" t="str">
        <f aca="false">IF(A694="","","V-"&amp;TEXT(ROW()-4,"0000"))</f>
        <v/>
      </c>
      <c r="C694" s="24"/>
      <c r="D694" s="24"/>
      <c r="E694" s="34"/>
      <c r="F694" s="24"/>
      <c r="G694" s="24"/>
    </row>
    <row r="695" customFormat="false" ht="15" hidden="false" customHeight="true" outlineLevel="0" collapsed="false">
      <c r="A695" s="38"/>
      <c r="B695" s="36" t="str">
        <f aca="false">IF(A695="","","V-"&amp;TEXT(ROW()-4,"0000"))</f>
        <v/>
      </c>
      <c r="C695" s="24"/>
      <c r="D695" s="24"/>
      <c r="E695" s="34"/>
      <c r="F695" s="24"/>
      <c r="G695" s="24"/>
    </row>
    <row r="696" customFormat="false" ht="15" hidden="false" customHeight="true" outlineLevel="0" collapsed="false">
      <c r="A696" s="38"/>
      <c r="B696" s="36" t="str">
        <f aca="false">IF(A696="","","V-"&amp;TEXT(ROW()-4,"0000"))</f>
        <v/>
      </c>
      <c r="C696" s="24"/>
      <c r="D696" s="24"/>
      <c r="E696" s="34"/>
      <c r="F696" s="24"/>
      <c r="G696" s="24"/>
    </row>
    <row r="697" customFormat="false" ht="15" hidden="false" customHeight="true" outlineLevel="0" collapsed="false">
      <c r="A697" s="38"/>
      <c r="B697" s="36" t="str">
        <f aca="false">IF(A697="","","V-"&amp;TEXT(ROW()-4,"0000"))</f>
        <v/>
      </c>
      <c r="C697" s="24"/>
      <c r="D697" s="24"/>
      <c r="E697" s="34"/>
      <c r="F697" s="24"/>
      <c r="G697" s="24"/>
    </row>
    <row r="698" customFormat="false" ht="15" hidden="false" customHeight="true" outlineLevel="0" collapsed="false">
      <c r="A698" s="38"/>
      <c r="B698" s="36" t="str">
        <f aca="false">IF(A698="","","V-"&amp;TEXT(ROW()-4,"0000"))</f>
        <v/>
      </c>
      <c r="C698" s="24"/>
      <c r="D698" s="24"/>
      <c r="E698" s="34"/>
      <c r="F698" s="24"/>
      <c r="G698" s="24"/>
    </row>
    <row r="699" customFormat="false" ht="15" hidden="false" customHeight="true" outlineLevel="0" collapsed="false">
      <c r="A699" s="38"/>
      <c r="B699" s="36" t="str">
        <f aca="false">IF(A699="","","V-"&amp;TEXT(ROW()-4,"0000"))</f>
        <v/>
      </c>
      <c r="C699" s="24"/>
      <c r="D699" s="24"/>
      <c r="E699" s="34"/>
      <c r="F699" s="24"/>
      <c r="G699" s="24"/>
    </row>
    <row r="700" customFormat="false" ht="15" hidden="false" customHeight="true" outlineLevel="0" collapsed="false">
      <c r="A700" s="38"/>
      <c r="B700" s="36" t="str">
        <f aca="false">IF(A700="","","V-"&amp;TEXT(ROW()-4,"0000"))</f>
        <v/>
      </c>
      <c r="C700" s="24"/>
      <c r="D700" s="24"/>
      <c r="E700" s="34"/>
      <c r="F700" s="24"/>
      <c r="G700" s="24"/>
    </row>
    <row r="701" customFormat="false" ht="15" hidden="false" customHeight="true" outlineLevel="0" collapsed="false">
      <c r="A701" s="38"/>
      <c r="B701" s="36" t="str">
        <f aca="false">IF(A701="","","V-"&amp;TEXT(ROW()-4,"0000"))</f>
        <v/>
      </c>
      <c r="C701" s="24"/>
      <c r="D701" s="24"/>
      <c r="E701" s="34"/>
      <c r="F701" s="24"/>
      <c r="G701" s="24"/>
    </row>
    <row r="702" customFormat="false" ht="15" hidden="false" customHeight="true" outlineLevel="0" collapsed="false">
      <c r="A702" s="38"/>
      <c r="B702" s="36" t="str">
        <f aca="false">IF(A702="","","V-"&amp;TEXT(ROW()-4,"0000"))</f>
        <v/>
      </c>
      <c r="C702" s="24"/>
      <c r="D702" s="24"/>
      <c r="E702" s="34"/>
      <c r="F702" s="24"/>
      <c r="G702" s="24"/>
    </row>
    <row r="703" customFormat="false" ht="15" hidden="false" customHeight="true" outlineLevel="0" collapsed="false">
      <c r="A703" s="38"/>
      <c r="B703" s="36" t="str">
        <f aca="false">IF(A703="","","V-"&amp;TEXT(ROW()-4,"0000"))</f>
        <v/>
      </c>
      <c r="C703" s="24"/>
      <c r="D703" s="24"/>
      <c r="E703" s="34"/>
      <c r="F703" s="24"/>
      <c r="G703" s="24"/>
    </row>
    <row r="704" customFormat="false" ht="15" hidden="false" customHeight="true" outlineLevel="0" collapsed="false">
      <c r="A704" s="38"/>
      <c r="B704" s="36" t="str">
        <f aca="false">IF(A704="","","V-"&amp;TEXT(ROW()-4,"0000"))</f>
        <v/>
      </c>
      <c r="C704" s="24"/>
      <c r="D704" s="24"/>
      <c r="E704" s="34"/>
      <c r="F704" s="24"/>
      <c r="G704" s="24"/>
    </row>
    <row r="705" customFormat="false" ht="15" hidden="false" customHeight="true" outlineLevel="0" collapsed="false">
      <c r="A705" s="38"/>
      <c r="B705" s="36" t="str">
        <f aca="false">IF(A705="","","V-"&amp;TEXT(ROW()-4,"0000"))</f>
        <v/>
      </c>
      <c r="C705" s="24"/>
      <c r="D705" s="24"/>
      <c r="E705" s="34"/>
      <c r="F705" s="24"/>
      <c r="G705" s="24"/>
    </row>
    <row r="706" customFormat="false" ht="15" hidden="false" customHeight="true" outlineLevel="0" collapsed="false">
      <c r="A706" s="38"/>
      <c r="B706" s="36" t="str">
        <f aca="false">IF(A706="","","V-"&amp;TEXT(ROW()-4,"0000"))</f>
        <v/>
      </c>
      <c r="C706" s="24"/>
      <c r="D706" s="24"/>
      <c r="E706" s="34"/>
      <c r="F706" s="24"/>
      <c r="G706" s="24"/>
    </row>
    <row r="707" customFormat="false" ht="15" hidden="false" customHeight="true" outlineLevel="0" collapsed="false">
      <c r="A707" s="38"/>
      <c r="B707" s="36" t="str">
        <f aca="false">IF(A707="","","V-"&amp;TEXT(ROW()-4,"0000"))</f>
        <v/>
      </c>
      <c r="C707" s="24"/>
      <c r="D707" s="24"/>
      <c r="E707" s="34"/>
      <c r="F707" s="24"/>
      <c r="G707" s="24"/>
    </row>
    <row r="708" customFormat="false" ht="15" hidden="false" customHeight="true" outlineLevel="0" collapsed="false">
      <c r="A708" s="38"/>
      <c r="B708" s="36" t="str">
        <f aca="false">IF(A708="","","V-"&amp;TEXT(ROW()-4,"0000"))</f>
        <v/>
      </c>
      <c r="C708" s="24"/>
      <c r="D708" s="24"/>
      <c r="E708" s="34"/>
      <c r="F708" s="24"/>
      <c r="G708" s="24"/>
    </row>
    <row r="709" customFormat="false" ht="15" hidden="false" customHeight="true" outlineLevel="0" collapsed="false">
      <c r="A709" s="38"/>
      <c r="B709" s="36" t="str">
        <f aca="false">IF(A709="","","V-"&amp;TEXT(ROW()-4,"0000"))</f>
        <v/>
      </c>
      <c r="C709" s="24"/>
      <c r="D709" s="24"/>
      <c r="E709" s="34"/>
      <c r="F709" s="24"/>
      <c r="G709" s="24"/>
    </row>
    <row r="710" customFormat="false" ht="15" hidden="false" customHeight="true" outlineLevel="0" collapsed="false">
      <c r="A710" s="38"/>
      <c r="B710" s="36" t="str">
        <f aca="false">IF(A710="","","V-"&amp;TEXT(ROW()-4,"0000"))</f>
        <v/>
      </c>
      <c r="C710" s="24"/>
      <c r="D710" s="24"/>
      <c r="E710" s="34"/>
      <c r="F710" s="24"/>
      <c r="G710" s="24"/>
    </row>
    <row r="711" customFormat="false" ht="15" hidden="false" customHeight="true" outlineLevel="0" collapsed="false">
      <c r="A711" s="38"/>
      <c r="B711" s="36" t="str">
        <f aca="false">IF(A711="","","V-"&amp;TEXT(ROW()-4,"0000"))</f>
        <v/>
      </c>
      <c r="C711" s="24"/>
      <c r="D711" s="24"/>
      <c r="E711" s="34"/>
      <c r="F711" s="24"/>
      <c r="G711" s="24"/>
    </row>
    <row r="712" customFormat="false" ht="15" hidden="false" customHeight="true" outlineLevel="0" collapsed="false">
      <c r="A712" s="38"/>
      <c r="B712" s="36" t="str">
        <f aca="false">IF(A712="","","V-"&amp;TEXT(ROW()-4,"0000"))</f>
        <v/>
      </c>
      <c r="C712" s="24"/>
      <c r="D712" s="24"/>
      <c r="E712" s="34"/>
      <c r="F712" s="24"/>
      <c r="G712" s="24"/>
    </row>
    <row r="713" customFormat="false" ht="15" hidden="false" customHeight="true" outlineLevel="0" collapsed="false">
      <c r="A713" s="38"/>
      <c r="B713" s="36" t="str">
        <f aca="false">IF(A713="","","V-"&amp;TEXT(ROW()-4,"0000"))</f>
        <v/>
      </c>
      <c r="C713" s="24"/>
      <c r="D713" s="24"/>
      <c r="E713" s="34"/>
      <c r="F713" s="24"/>
      <c r="G713" s="24"/>
    </row>
    <row r="714" customFormat="false" ht="15" hidden="false" customHeight="true" outlineLevel="0" collapsed="false">
      <c r="A714" s="38"/>
      <c r="B714" s="36" t="str">
        <f aca="false">IF(A714="","","V-"&amp;TEXT(ROW()-4,"0000"))</f>
        <v/>
      </c>
      <c r="C714" s="24"/>
      <c r="D714" s="24"/>
      <c r="E714" s="34"/>
      <c r="F714" s="24"/>
      <c r="G714" s="24"/>
    </row>
    <row r="715" customFormat="false" ht="15" hidden="false" customHeight="true" outlineLevel="0" collapsed="false">
      <c r="A715" s="38"/>
      <c r="B715" s="36" t="str">
        <f aca="false">IF(A715="","","V-"&amp;TEXT(ROW()-4,"0000"))</f>
        <v/>
      </c>
      <c r="C715" s="24"/>
      <c r="D715" s="24"/>
      <c r="E715" s="34"/>
      <c r="F715" s="24"/>
      <c r="G715" s="24"/>
    </row>
    <row r="716" customFormat="false" ht="15" hidden="false" customHeight="true" outlineLevel="0" collapsed="false">
      <c r="A716" s="38"/>
      <c r="B716" s="36" t="str">
        <f aca="false">IF(A716="","","V-"&amp;TEXT(ROW()-4,"0000"))</f>
        <v/>
      </c>
      <c r="C716" s="24"/>
      <c r="D716" s="24"/>
      <c r="E716" s="34"/>
      <c r="F716" s="24"/>
      <c r="G716" s="24"/>
    </row>
    <row r="717" customFormat="false" ht="15" hidden="false" customHeight="true" outlineLevel="0" collapsed="false">
      <c r="A717" s="38"/>
      <c r="B717" s="36" t="str">
        <f aca="false">IF(A717="","","V-"&amp;TEXT(ROW()-4,"0000"))</f>
        <v/>
      </c>
      <c r="C717" s="24"/>
      <c r="D717" s="24"/>
      <c r="E717" s="34"/>
      <c r="F717" s="24"/>
      <c r="G717" s="24"/>
    </row>
    <row r="718" customFormat="false" ht="15" hidden="false" customHeight="true" outlineLevel="0" collapsed="false">
      <c r="A718" s="38"/>
      <c r="B718" s="36" t="str">
        <f aca="false">IF(A718="","","V-"&amp;TEXT(ROW()-4,"0000"))</f>
        <v/>
      </c>
      <c r="C718" s="24"/>
      <c r="D718" s="24"/>
      <c r="E718" s="34"/>
      <c r="F718" s="24"/>
      <c r="G718" s="24"/>
    </row>
    <row r="719" customFormat="false" ht="15" hidden="false" customHeight="true" outlineLevel="0" collapsed="false">
      <c r="A719" s="38"/>
      <c r="B719" s="36" t="str">
        <f aca="false">IF(A719="","","V-"&amp;TEXT(ROW()-4,"0000"))</f>
        <v/>
      </c>
      <c r="C719" s="24"/>
      <c r="D719" s="24"/>
      <c r="E719" s="34"/>
      <c r="F719" s="24"/>
      <c r="G719" s="24"/>
    </row>
    <row r="720" customFormat="false" ht="15" hidden="false" customHeight="true" outlineLevel="0" collapsed="false">
      <c r="A720" s="38"/>
      <c r="B720" s="36" t="str">
        <f aca="false">IF(A720="","","V-"&amp;TEXT(ROW()-4,"0000"))</f>
        <v/>
      </c>
      <c r="C720" s="24"/>
      <c r="D720" s="24"/>
      <c r="E720" s="34"/>
      <c r="F720" s="24"/>
      <c r="G720" s="24"/>
    </row>
    <row r="721" customFormat="false" ht="15" hidden="false" customHeight="true" outlineLevel="0" collapsed="false">
      <c r="A721" s="38"/>
      <c r="B721" s="36" t="str">
        <f aca="false">IF(A721="","","V-"&amp;TEXT(ROW()-4,"0000"))</f>
        <v/>
      </c>
      <c r="C721" s="24"/>
      <c r="D721" s="24"/>
      <c r="E721" s="34"/>
      <c r="F721" s="24"/>
      <c r="G721" s="24"/>
    </row>
    <row r="722" customFormat="false" ht="15" hidden="false" customHeight="true" outlineLevel="0" collapsed="false">
      <c r="A722" s="38"/>
      <c r="B722" s="36" t="str">
        <f aca="false">IF(A722="","","V-"&amp;TEXT(ROW()-4,"0000"))</f>
        <v/>
      </c>
      <c r="C722" s="24"/>
      <c r="D722" s="24"/>
      <c r="E722" s="34"/>
      <c r="F722" s="24"/>
      <c r="G722" s="24"/>
    </row>
    <row r="723" customFormat="false" ht="15" hidden="false" customHeight="true" outlineLevel="0" collapsed="false">
      <c r="A723" s="38"/>
      <c r="B723" s="36" t="str">
        <f aca="false">IF(A723="","","V-"&amp;TEXT(ROW()-4,"0000"))</f>
        <v/>
      </c>
      <c r="C723" s="24"/>
      <c r="D723" s="24"/>
      <c r="E723" s="34"/>
      <c r="F723" s="24"/>
      <c r="G723" s="24"/>
    </row>
    <row r="724" customFormat="false" ht="15" hidden="false" customHeight="true" outlineLevel="0" collapsed="false">
      <c r="A724" s="38"/>
      <c r="B724" s="36" t="str">
        <f aca="false">IF(A724="","","V-"&amp;TEXT(ROW()-4,"0000"))</f>
        <v/>
      </c>
      <c r="C724" s="24"/>
      <c r="D724" s="24"/>
      <c r="E724" s="34"/>
      <c r="F724" s="24"/>
      <c r="G724" s="24"/>
    </row>
    <row r="725" customFormat="false" ht="15" hidden="false" customHeight="true" outlineLevel="0" collapsed="false">
      <c r="A725" s="38"/>
      <c r="B725" s="36" t="str">
        <f aca="false">IF(A725="","","V-"&amp;TEXT(ROW()-4,"0000"))</f>
        <v/>
      </c>
      <c r="C725" s="24"/>
      <c r="D725" s="24"/>
      <c r="E725" s="34"/>
      <c r="F725" s="24"/>
      <c r="G725" s="24"/>
    </row>
    <row r="726" customFormat="false" ht="15" hidden="false" customHeight="true" outlineLevel="0" collapsed="false">
      <c r="A726" s="38"/>
      <c r="B726" s="36" t="str">
        <f aca="false">IF(A726="","","V-"&amp;TEXT(ROW()-4,"0000"))</f>
        <v/>
      </c>
      <c r="C726" s="24"/>
      <c r="D726" s="24"/>
      <c r="E726" s="34"/>
      <c r="F726" s="24"/>
      <c r="G726" s="24"/>
    </row>
    <row r="727" customFormat="false" ht="15" hidden="false" customHeight="true" outlineLevel="0" collapsed="false">
      <c r="A727" s="38"/>
      <c r="B727" s="36" t="str">
        <f aca="false">IF(A727="","","V-"&amp;TEXT(ROW()-4,"0000"))</f>
        <v/>
      </c>
      <c r="C727" s="24"/>
      <c r="D727" s="24"/>
      <c r="E727" s="34"/>
      <c r="F727" s="24"/>
      <c r="G727" s="24"/>
    </row>
    <row r="728" customFormat="false" ht="15" hidden="false" customHeight="true" outlineLevel="0" collapsed="false">
      <c r="A728" s="38"/>
      <c r="B728" s="36" t="str">
        <f aca="false">IF(A728="","","V-"&amp;TEXT(ROW()-4,"0000"))</f>
        <v/>
      </c>
      <c r="C728" s="24"/>
      <c r="D728" s="24"/>
      <c r="E728" s="34"/>
      <c r="F728" s="24"/>
      <c r="G728" s="24"/>
    </row>
    <row r="729" customFormat="false" ht="15" hidden="false" customHeight="true" outlineLevel="0" collapsed="false">
      <c r="A729" s="38"/>
      <c r="B729" s="36" t="str">
        <f aca="false">IF(A729="","","V-"&amp;TEXT(ROW()-4,"0000"))</f>
        <v/>
      </c>
      <c r="C729" s="24"/>
      <c r="D729" s="24"/>
      <c r="E729" s="34"/>
      <c r="F729" s="24"/>
      <c r="G729" s="24"/>
    </row>
    <row r="730" customFormat="false" ht="15" hidden="false" customHeight="true" outlineLevel="0" collapsed="false">
      <c r="A730" s="38"/>
      <c r="B730" s="36" t="str">
        <f aca="false">IF(A730="","","V-"&amp;TEXT(ROW()-4,"0000"))</f>
        <v/>
      </c>
      <c r="C730" s="24"/>
      <c r="D730" s="24"/>
      <c r="E730" s="34"/>
      <c r="F730" s="24"/>
      <c r="G730" s="24"/>
    </row>
    <row r="731" customFormat="false" ht="15" hidden="false" customHeight="true" outlineLevel="0" collapsed="false">
      <c r="A731" s="38"/>
      <c r="B731" s="36" t="str">
        <f aca="false">IF(A731="","","V-"&amp;TEXT(ROW()-4,"0000"))</f>
        <v/>
      </c>
      <c r="C731" s="24"/>
      <c r="D731" s="24"/>
      <c r="E731" s="34"/>
      <c r="F731" s="24"/>
      <c r="G731" s="24"/>
    </row>
    <row r="732" customFormat="false" ht="15" hidden="false" customHeight="true" outlineLevel="0" collapsed="false">
      <c r="A732" s="38"/>
      <c r="B732" s="36" t="str">
        <f aca="false">IF(A732="","","V-"&amp;TEXT(ROW()-4,"0000"))</f>
        <v/>
      </c>
      <c r="C732" s="24"/>
      <c r="D732" s="24"/>
      <c r="E732" s="34"/>
      <c r="F732" s="24"/>
      <c r="G732" s="24"/>
    </row>
    <row r="733" customFormat="false" ht="15" hidden="false" customHeight="true" outlineLevel="0" collapsed="false">
      <c r="A733" s="38"/>
      <c r="B733" s="36" t="str">
        <f aca="false">IF(A733="","","V-"&amp;TEXT(ROW()-4,"0000"))</f>
        <v/>
      </c>
      <c r="C733" s="24"/>
      <c r="D733" s="24"/>
      <c r="E733" s="34"/>
      <c r="F733" s="24"/>
      <c r="G733" s="24"/>
    </row>
    <row r="734" customFormat="false" ht="15" hidden="false" customHeight="true" outlineLevel="0" collapsed="false">
      <c r="A734" s="38"/>
      <c r="B734" s="36" t="str">
        <f aca="false">IF(A734="","","V-"&amp;TEXT(ROW()-4,"0000"))</f>
        <v/>
      </c>
      <c r="C734" s="24"/>
      <c r="D734" s="24"/>
      <c r="E734" s="34"/>
      <c r="F734" s="24"/>
      <c r="G734" s="24"/>
    </row>
    <row r="735" customFormat="false" ht="15" hidden="false" customHeight="true" outlineLevel="0" collapsed="false">
      <c r="A735" s="38"/>
      <c r="B735" s="36" t="str">
        <f aca="false">IF(A735="","","V-"&amp;TEXT(ROW()-4,"0000"))</f>
        <v/>
      </c>
      <c r="C735" s="24"/>
      <c r="D735" s="24"/>
      <c r="E735" s="34"/>
      <c r="F735" s="24"/>
      <c r="G735" s="24"/>
    </row>
    <row r="736" customFormat="false" ht="15" hidden="false" customHeight="true" outlineLevel="0" collapsed="false">
      <c r="A736" s="38"/>
      <c r="B736" s="36" t="str">
        <f aca="false">IF(A736="","","V-"&amp;TEXT(ROW()-4,"0000"))</f>
        <v/>
      </c>
      <c r="C736" s="24"/>
      <c r="D736" s="24"/>
      <c r="E736" s="34"/>
      <c r="F736" s="24"/>
      <c r="G736" s="24"/>
    </row>
    <row r="737" customFormat="false" ht="15" hidden="false" customHeight="true" outlineLevel="0" collapsed="false">
      <c r="A737" s="38"/>
      <c r="B737" s="36" t="str">
        <f aca="false">IF(A737="","","V-"&amp;TEXT(ROW()-4,"0000"))</f>
        <v/>
      </c>
      <c r="C737" s="24"/>
      <c r="D737" s="24"/>
      <c r="E737" s="34"/>
      <c r="F737" s="24"/>
      <c r="G737" s="24"/>
    </row>
    <row r="738" customFormat="false" ht="15" hidden="false" customHeight="true" outlineLevel="0" collapsed="false">
      <c r="A738" s="38"/>
      <c r="B738" s="36" t="str">
        <f aca="false">IF(A738="","","V-"&amp;TEXT(ROW()-4,"0000"))</f>
        <v/>
      </c>
      <c r="C738" s="24"/>
      <c r="D738" s="24"/>
      <c r="E738" s="34"/>
      <c r="F738" s="24"/>
      <c r="G738" s="24"/>
    </row>
    <row r="739" customFormat="false" ht="15" hidden="false" customHeight="true" outlineLevel="0" collapsed="false">
      <c r="A739" s="38"/>
      <c r="B739" s="36" t="str">
        <f aca="false">IF(A739="","","V-"&amp;TEXT(ROW()-4,"0000"))</f>
        <v/>
      </c>
      <c r="C739" s="24"/>
      <c r="D739" s="24"/>
      <c r="E739" s="34"/>
      <c r="F739" s="24"/>
      <c r="G739" s="24"/>
    </row>
    <row r="740" customFormat="false" ht="15" hidden="false" customHeight="true" outlineLevel="0" collapsed="false">
      <c r="A740" s="38"/>
      <c r="B740" s="36" t="str">
        <f aca="false">IF(A740="","","V-"&amp;TEXT(ROW()-4,"0000"))</f>
        <v/>
      </c>
      <c r="C740" s="24"/>
      <c r="D740" s="24"/>
      <c r="E740" s="34"/>
      <c r="F740" s="24"/>
      <c r="G740" s="24"/>
    </row>
    <row r="741" customFormat="false" ht="15" hidden="false" customHeight="true" outlineLevel="0" collapsed="false">
      <c r="A741" s="38"/>
      <c r="B741" s="36" t="str">
        <f aca="false">IF(A741="","","V-"&amp;TEXT(ROW()-4,"0000"))</f>
        <v/>
      </c>
      <c r="C741" s="24"/>
      <c r="D741" s="24"/>
      <c r="E741" s="34"/>
      <c r="F741" s="24"/>
      <c r="G741" s="24"/>
    </row>
    <row r="742" customFormat="false" ht="15" hidden="false" customHeight="true" outlineLevel="0" collapsed="false">
      <c r="A742" s="38"/>
      <c r="B742" s="36" t="str">
        <f aca="false">IF(A742="","","V-"&amp;TEXT(ROW()-4,"0000"))</f>
        <v/>
      </c>
      <c r="C742" s="24"/>
      <c r="D742" s="24"/>
      <c r="E742" s="34"/>
      <c r="F742" s="24"/>
      <c r="G742" s="24"/>
    </row>
    <row r="743" customFormat="false" ht="15" hidden="false" customHeight="true" outlineLevel="0" collapsed="false">
      <c r="A743" s="38"/>
      <c r="B743" s="36" t="str">
        <f aca="false">IF(A743="","","V-"&amp;TEXT(ROW()-4,"0000"))</f>
        <v/>
      </c>
      <c r="C743" s="24"/>
      <c r="D743" s="24"/>
      <c r="E743" s="34"/>
      <c r="F743" s="24"/>
      <c r="G743" s="24"/>
    </row>
    <row r="744" customFormat="false" ht="15" hidden="false" customHeight="true" outlineLevel="0" collapsed="false">
      <c r="A744" s="38"/>
      <c r="B744" s="36" t="str">
        <f aca="false">IF(A744="","","V-"&amp;TEXT(ROW()-4,"0000"))</f>
        <v/>
      </c>
      <c r="C744" s="24"/>
      <c r="D744" s="24"/>
      <c r="E744" s="34"/>
      <c r="F744" s="24"/>
      <c r="G744" s="24"/>
    </row>
    <row r="745" customFormat="false" ht="15" hidden="false" customHeight="true" outlineLevel="0" collapsed="false">
      <c r="A745" s="38"/>
      <c r="B745" s="36" t="str">
        <f aca="false">IF(A745="","","V-"&amp;TEXT(ROW()-4,"0000"))</f>
        <v/>
      </c>
      <c r="C745" s="24"/>
      <c r="D745" s="24"/>
      <c r="E745" s="34"/>
      <c r="F745" s="24"/>
      <c r="G745" s="24"/>
    </row>
    <row r="746" customFormat="false" ht="15" hidden="false" customHeight="true" outlineLevel="0" collapsed="false">
      <c r="A746" s="38"/>
      <c r="B746" s="36" t="str">
        <f aca="false">IF(A746="","","V-"&amp;TEXT(ROW()-4,"0000"))</f>
        <v/>
      </c>
      <c r="C746" s="24"/>
      <c r="D746" s="24"/>
      <c r="E746" s="34"/>
      <c r="F746" s="24"/>
      <c r="G746" s="24"/>
    </row>
    <row r="747" customFormat="false" ht="15" hidden="false" customHeight="true" outlineLevel="0" collapsed="false">
      <c r="A747" s="38"/>
      <c r="B747" s="36" t="str">
        <f aca="false">IF(A747="","","V-"&amp;TEXT(ROW()-4,"0000"))</f>
        <v/>
      </c>
      <c r="C747" s="24"/>
      <c r="D747" s="24"/>
      <c r="E747" s="34"/>
      <c r="F747" s="24"/>
      <c r="G747" s="24"/>
    </row>
    <row r="748" customFormat="false" ht="15" hidden="false" customHeight="true" outlineLevel="0" collapsed="false">
      <c r="A748" s="38"/>
      <c r="B748" s="36" t="str">
        <f aca="false">IF(A748="","","V-"&amp;TEXT(ROW()-4,"0000"))</f>
        <v/>
      </c>
      <c r="C748" s="24"/>
      <c r="D748" s="24"/>
      <c r="E748" s="34"/>
      <c r="F748" s="24"/>
      <c r="G748" s="24"/>
    </row>
    <row r="749" customFormat="false" ht="15" hidden="false" customHeight="true" outlineLevel="0" collapsed="false">
      <c r="A749" s="38"/>
      <c r="B749" s="36" t="str">
        <f aca="false">IF(A749="","","V-"&amp;TEXT(ROW()-4,"0000"))</f>
        <v/>
      </c>
      <c r="C749" s="24"/>
      <c r="D749" s="24"/>
      <c r="E749" s="34"/>
      <c r="F749" s="24"/>
      <c r="G749" s="24"/>
    </row>
    <row r="750" customFormat="false" ht="15" hidden="false" customHeight="true" outlineLevel="0" collapsed="false">
      <c r="A750" s="38"/>
      <c r="B750" s="36" t="str">
        <f aca="false">IF(A750="","","V-"&amp;TEXT(ROW()-4,"0000"))</f>
        <v/>
      </c>
      <c r="C750" s="24"/>
      <c r="D750" s="24"/>
      <c r="E750" s="34"/>
      <c r="F750" s="24"/>
      <c r="G750" s="24"/>
    </row>
    <row r="751" customFormat="false" ht="15" hidden="false" customHeight="true" outlineLevel="0" collapsed="false">
      <c r="A751" s="38"/>
      <c r="B751" s="36" t="str">
        <f aca="false">IF(A751="","","V-"&amp;TEXT(ROW()-4,"0000"))</f>
        <v/>
      </c>
      <c r="C751" s="24"/>
      <c r="D751" s="24"/>
      <c r="E751" s="34"/>
      <c r="F751" s="24"/>
      <c r="G751" s="24"/>
    </row>
    <row r="752" customFormat="false" ht="15" hidden="false" customHeight="true" outlineLevel="0" collapsed="false">
      <c r="A752" s="38"/>
      <c r="B752" s="36" t="str">
        <f aca="false">IF(A752="","","V-"&amp;TEXT(ROW()-4,"0000"))</f>
        <v/>
      </c>
      <c r="C752" s="24"/>
      <c r="D752" s="24"/>
      <c r="E752" s="34"/>
      <c r="F752" s="24"/>
      <c r="G752" s="24"/>
    </row>
    <row r="753" customFormat="false" ht="15" hidden="false" customHeight="true" outlineLevel="0" collapsed="false">
      <c r="A753" s="38"/>
      <c r="B753" s="36" t="str">
        <f aca="false">IF(A753="","","V-"&amp;TEXT(ROW()-4,"0000"))</f>
        <v/>
      </c>
      <c r="C753" s="24"/>
      <c r="D753" s="24"/>
      <c r="E753" s="34"/>
      <c r="F753" s="24"/>
      <c r="G753" s="24"/>
    </row>
    <row r="754" customFormat="false" ht="15" hidden="false" customHeight="true" outlineLevel="0" collapsed="false">
      <c r="A754" s="38"/>
      <c r="B754" s="36" t="str">
        <f aca="false">IF(A754="","","V-"&amp;TEXT(ROW()-4,"0000"))</f>
        <v/>
      </c>
      <c r="C754" s="24"/>
      <c r="D754" s="24"/>
      <c r="E754" s="34"/>
      <c r="F754" s="24"/>
      <c r="G754" s="24"/>
    </row>
    <row r="755" customFormat="false" ht="15" hidden="false" customHeight="true" outlineLevel="0" collapsed="false">
      <c r="A755" s="38"/>
      <c r="B755" s="36" t="str">
        <f aca="false">IF(A755="","","V-"&amp;TEXT(ROW()-4,"0000"))</f>
        <v/>
      </c>
      <c r="C755" s="24"/>
      <c r="D755" s="24"/>
      <c r="E755" s="34"/>
      <c r="F755" s="24"/>
      <c r="G755" s="24"/>
    </row>
    <row r="756" customFormat="false" ht="15" hidden="false" customHeight="true" outlineLevel="0" collapsed="false">
      <c r="A756" s="38"/>
      <c r="B756" s="36" t="str">
        <f aca="false">IF(A756="","","V-"&amp;TEXT(ROW()-4,"0000"))</f>
        <v/>
      </c>
      <c r="C756" s="24"/>
      <c r="D756" s="24"/>
      <c r="E756" s="34"/>
      <c r="F756" s="24"/>
      <c r="G756" s="24"/>
    </row>
    <row r="757" customFormat="false" ht="15" hidden="false" customHeight="true" outlineLevel="0" collapsed="false">
      <c r="A757" s="38"/>
      <c r="B757" s="36" t="str">
        <f aca="false">IF(A757="","","V-"&amp;TEXT(ROW()-4,"0000"))</f>
        <v/>
      </c>
      <c r="C757" s="24"/>
      <c r="D757" s="24"/>
      <c r="E757" s="34"/>
      <c r="F757" s="24"/>
      <c r="G757" s="24"/>
    </row>
    <row r="758" customFormat="false" ht="15" hidden="false" customHeight="true" outlineLevel="0" collapsed="false">
      <c r="A758" s="38"/>
      <c r="B758" s="36" t="str">
        <f aca="false">IF(A758="","","V-"&amp;TEXT(ROW()-4,"0000"))</f>
        <v/>
      </c>
      <c r="C758" s="24"/>
      <c r="D758" s="24"/>
      <c r="E758" s="34"/>
      <c r="F758" s="24"/>
      <c r="G758" s="24"/>
    </row>
    <row r="759" customFormat="false" ht="15" hidden="false" customHeight="true" outlineLevel="0" collapsed="false">
      <c r="A759" s="38"/>
      <c r="B759" s="36" t="str">
        <f aca="false">IF(A759="","","V-"&amp;TEXT(ROW()-4,"0000"))</f>
        <v/>
      </c>
      <c r="C759" s="24"/>
      <c r="D759" s="24"/>
      <c r="E759" s="34"/>
      <c r="F759" s="24"/>
      <c r="G759" s="24"/>
    </row>
    <row r="760" customFormat="false" ht="15" hidden="false" customHeight="true" outlineLevel="0" collapsed="false">
      <c r="A760" s="38"/>
      <c r="B760" s="36" t="str">
        <f aca="false">IF(A760="","","V-"&amp;TEXT(ROW()-4,"0000"))</f>
        <v/>
      </c>
      <c r="C760" s="24"/>
      <c r="D760" s="24"/>
      <c r="E760" s="34"/>
      <c r="F760" s="24"/>
      <c r="G760" s="24"/>
    </row>
    <row r="761" customFormat="false" ht="15" hidden="false" customHeight="true" outlineLevel="0" collapsed="false">
      <c r="A761" s="38"/>
      <c r="B761" s="36" t="str">
        <f aca="false">IF(A761="","","V-"&amp;TEXT(ROW()-4,"0000"))</f>
        <v/>
      </c>
      <c r="C761" s="24"/>
      <c r="D761" s="24"/>
      <c r="E761" s="34"/>
      <c r="F761" s="24"/>
      <c r="G761" s="24"/>
    </row>
    <row r="762" customFormat="false" ht="15" hidden="false" customHeight="true" outlineLevel="0" collapsed="false">
      <c r="A762" s="38"/>
      <c r="B762" s="36" t="str">
        <f aca="false">IF(A762="","","V-"&amp;TEXT(ROW()-4,"0000"))</f>
        <v/>
      </c>
      <c r="C762" s="24"/>
      <c r="D762" s="24"/>
      <c r="E762" s="34"/>
      <c r="F762" s="24"/>
      <c r="G762" s="24"/>
    </row>
    <row r="763" customFormat="false" ht="15" hidden="false" customHeight="true" outlineLevel="0" collapsed="false">
      <c r="A763" s="38"/>
      <c r="B763" s="36" t="str">
        <f aca="false">IF(A763="","","V-"&amp;TEXT(ROW()-4,"0000"))</f>
        <v/>
      </c>
      <c r="C763" s="24"/>
      <c r="D763" s="24"/>
      <c r="E763" s="34"/>
      <c r="F763" s="24"/>
      <c r="G763" s="24"/>
    </row>
    <row r="764" customFormat="false" ht="15" hidden="false" customHeight="true" outlineLevel="0" collapsed="false">
      <c r="A764" s="38"/>
      <c r="B764" s="36" t="str">
        <f aca="false">IF(A764="","","V-"&amp;TEXT(ROW()-4,"0000"))</f>
        <v/>
      </c>
      <c r="C764" s="24"/>
      <c r="D764" s="24"/>
      <c r="E764" s="34"/>
      <c r="F764" s="24"/>
      <c r="G764" s="24"/>
    </row>
    <row r="765" customFormat="false" ht="15" hidden="false" customHeight="true" outlineLevel="0" collapsed="false">
      <c r="A765" s="38"/>
      <c r="B765" s="36" t="str">
        <f aca="false">IF(A765="","","V-"&amp;TEXT(ROW()-4,"0000"))</f>
        <v/>
      </c>
      <c r="C765" s="24"/>
      <c r="D765" s="24"/>
      <c r="E765" s="34"/>
      <c r="F765" s="24"/>
      <c r="G765" s="24"/>
    </row>
    <row r="766" customFormat="false" ht="15" hidden="false" customHeight="true" outlineLevel="0" collapsed="false">
      <c r="A766" s="38"/>
      <c r="B766" s="36" t="str">
        <f aca="false">IF(A766="","","V-"&amp;TEXT(ROW()-4,"0000"))</f>
        <v/>
      </c>
      <c r="C766" s="24"/>
      <c r="D766" s="24"/>
      <c r="E766" s="34"/>
      <c r="F766" s="24"/>
      <c r="G766" s="24"/>
    </row>
    <row r="767" customFormat="false" ht="15" hidden="false" customHeight="true" outlineLevel="0" collapsed="false">
      <c r="A767" s="38"/>
      <c r="B767" s="36" t="str">
        <f aca="false">IF(A767="","","V-"&amp;TEXT(ROW()-4,"0000"))</f>
        <v/>
      </c>
      <c r="C767" s="24"/>
      <c r="D767" s="24"/>
      <c r="E767" s="34"/>
      <c r="F767" s="24"/>
      <c r="G767" s="24"/>
    </row>
    <row r="768" customFormat="false" ht="15" hidden="false" customHeight="true" outlineLevel="0" collapsed="false">
      <c r="A768" s="38"/>
      <c r="B768" s="36" t="str">
        <f aca="false">IF(A768="","","V-"&amp;TEXT(ROW()-4,"0000"))</f>
        <v/>
      </c>
      <c r="C768" s="24"/>
      <c r="D768" s="24"/>
      <c r="E768" s="34"/>
      <c r="F768" s="24"/>
      <c r="G768" s="24"/>
    </row>
    <row r="769" customFormat="false" ht="15" hidden="false" customHeight="true" outlineLevel="0" collapsed="false">
      <c r="A769" s="38"/>
      <c r="B769" s="36" t="str">
        <f aca="false">IF(A769="","","V-"&amp;TEXT(ROW()-4,"0000"))</f>
        <v/>
      </c>
      <c r="C769" s="24"/>
      <c r="D769" s="24"/>
      <c r="E769" s="34"/>
      <c r="F769" s="24"/>
      <c r="G769" s="24"/>
    </row>
    <row r="770" customFormat="false" ht="15" hidden="false" customHeight="true" outlineLevel="0" collapsed="false">
      <c r="A770" s="38"/>
      <c r="B770" s="36" t="str">
        <f aca="false">IF(A770="","","V-"&amp;TEXT(ROW()-4,"0000"))</f>
        <v/>
      </c>
      <c r="C770" s="24"/>
      <c r="D770" s="24"/>
      <c r="E770" s="34"/>
      <c r="F770" s="24"/>
      <c r="G770" s="24"/>
    </row>
    <row r="771" customFormat="false" ht="15" hidden="false" customHeight="true" outlineLevel="0" collapsed="false">
      <c r="A771" s="38"/>
      <c r="B771" s="36" t="str">
        <f aca="false">IF(A771="","","V-"&amp;TEXT(ROW()-4,"0000"))</f>
        <v/>
      </c>
      <c r="C771" s="24"/>
      <c r="D771" s="24"/>
      <c r="E771" s="34"/>
      <c r="F771" s="24"/>
      <c r="G771" s="24"/>
    </row>
    <row r="772" customFormat="false" ht="15" hidden="false" customHeight="true" outlineLevel="0" collapsed="false">
      <c r="A772" s="38"/>
      <c r="B772" s="36" t="str">
        <f aca="false">IF(A772="","","V-"&amp;TEXT(ROW()-4,"0000"))</f>
        <v/>
      </c>
      <c r="C772" s="24"/>
      <c r="D772" s="24"/>
      <c r="E772" s="34"/>
      <c r="F772" s="24"/>
      <c r="G772" s="24"/>
    </row>
    <row r="773" customFormat="false" ht="15" hidden="false" customHeight="true" outlineLevel="0" collapsed="false">
      <c r="A773" s="38"/>
      <c r="B773" s="36" t="str">
        <f aca="false">IF(A773="","","V-"&amp;TEXT(ROW()-4,"0000"))</f>
        <v/>
      </c>
      <c r="C773" s="24"/>
      <c r="D773" s="24"/>
      <c r="E773" s="34"/>
      <c r="F773" s="24"/>
      <c r="G773" s="24"/>
    </row>
    <row r="774" customFormat="false" ht="15" hidden="false" customHeight="true" outlineLevel="0" collapsed="false">
      <c r="A774" s="38"/>
      <c r="B774" s="36" t="str">
        <f aca="false">IF(A774="","","V-"&amp;TEXT(ROW()-4,"0000"))</f>
        <v/>
      </c>
      <c r="C774" s="24"/>
      <c r="D774" s="24"/>
      <c r="E774" s="34"/>
      <c r="F774" s="24"/>
      <c r="G774" s="24"/>
    </row>
    <row r="775" customFormat="false" ht="15" hidden="false" customHeight="true" outlineLevel="0" collapsed="false">
      <c r="A775" s="38"/>
      <c r="B775" s="36" t="str">
        <f aca="false">IF(A775="","","V-"&amp;TEXT(ROW()-4,"0000"))</f>
        <v/>
      </c>
      <c r="C775" s="24"/>
      <c r="D775" s="24"/>
      <c r="E775" s="34"/>
      <c r="F775" s="24"/>
      <c r="G775" s="24"/>
    </row>
    <row r="776" customFormat="false" ht="15" hidden="false" customHeight="true" outlineLevel="0" collapsed="false">
      <c r="A776" s="38"/>
      <c r="B776" s="36" t="str">
        <f aca="false">IF(A776="","","V-"&amp;TEXT(ROW()-4,"0000"))</f>
        <v/>
      </c>
      <c r="C776" s="24"/>
      <c r="D776" s="24"/>
      <c r="E776" s="34"/>
      <c r="F776" s="24"/>
      <c r="G776" s="24"/>
    </row>
    <row r="777" customFormat="false" ht="15" hidden="false" customHeight="true" outlineLevel="0" collapsed="false">
      <c r="A777" s="38"/>
      <c r="B777" s="36" t="str">
        <f aca="false">IF(A777="","","V-"&amp;TEXT(ROW()-4,"0000"))</f>
        <v/>
      </c>
      <c r="C777" s="24"/>
      <c r="D777" s="24"/>
      <c r="E777" s="34"/>
      <c r="F777" s="24"/>
      <c r="G777" s="24"/>
    </row>
    <row r="778" customFormat="false" ht="15" hidden="false" customHeight="true" outlineLevel="0" collapsed="false">
      <c r="A778" s="38"/>
      <c r="B778" s="36" t="str">
        <f aca="false">IF(A778="","","V-"&amp;TEXT(ROW()-4,"0000"))</f>
        <v/>
      </c>
      <c r="C778" s="24"/>
      <c r="D778" s="24"/>
      <c r="E778" s="34"/>
      <c r="F778" s="24"/>
      <c r="G778" s="24"/>
    </row>
    <row r="779" customFormat="false" ht="15" hidden="false" customHeight="true" outlineLevel="0" collapsed="false">
      <c r="A779" s="38"/>
      <c r="B779" s="36" t="str">
        <f aca="false">IF(A779="","","V-"&amp;TEXT(ROW()-4,"0000"))</f>
        <v/>
      </c>
      <c r="C779" s="24"/>
      <c r="D779" s="24"/>
      <c r="E779" s="34"/>
      <c r="F779" s="24"/>
      <c r="G779" s="24"/>
    </row>
    <row r="780" customFormat="false" ht="15" hidden="false" customHeight="true" outlineLevel="0" collapsed="false">
      <c r="A780" s="38"/>
      <c r="B780" s="36" t="str">
        <f aca="false">IF(A780="","","V-"&amp;TEXT(ROW()-4,"0000"))</f>
        <v/>
      </c>
      <c r="C780" s="24"/>
      <c r="D780" s="24"/>
      <c r="E780" s="34"/>
      <c r="F780" s="24"/>
      <c r="G780" s="24"/>
    </row>
    <row r="781" customFormat="false" ht="15" hidden="false" customHeight="true" outlineLevel="0" collapsed="false">
      <c r="A781" s="38"/>
      <c r="B781" s="36" t="str">
        <f aca="false">IF(A781="","","V-"&amp;TEXT(ROW()-4,"0000"))</f>
        <v/>
      </c>
      <c r="C781" s="24"/>
      <c r="D781" s="24"/>
      <c r="E781" s="34"/>
      <c r="F781" s="24"/>
      <c r="G781" s="24"/>
    </row>
    <row r="782" customFormat="false" ht="15" hidden="false" customHeight="true" outlineLevel="0" collapsed="false">
      <c r="A782" s="38"/>
      <c r="B782" s="36" t="str">
        <f aca="false">IF(A782="","","V-"&amp;TEXT(ROW()-4,"0000"))</f>
        <v/>
      </c>
      <c r="C782" s="24"/>
      <c r="D782" s="24"/>
      <c r="E782" s="34"/>
      <c r="F782" s="24"/>
      <c r="G782" s="24"/>
    </row>
    <row r="783" customFormat="false" ht="15" hidden="false" customHeight="true" outlineLevel="0" collapsed="false">
      <c r="A783" s="38"/>
      <c r="B783" s="36" t="str">
        <f aca="false">IF(A783="","","V-"&amp;TEXT(ROW()-4,"0000"))</f>
        <v/>
      </c>
      <c r="C783" s="24"/>
      <c r="D783" s="24"/>
      <c r="E783" s="34"/>
      <c r="F783" s="24"/>
      <c r="G783" s="24"/>
    </row>
    <row r="784" customFormat="false" ht="15" hidden="false" customHeight="true" outlineLevel="0" collapsed="false">
      <c r="A784" s="38"/>
      <c r="B784" s="36" t="str">
        <f aca="false">IF(A784="","","V-"&amp;TEXT(ROW()-4,"0000"))</f>
        <v/>
      </c>
      <c r="C784" s="24"/>
      <c r="D784" s="24"/>
      <c r="E784" s="34"/>
      <c r="F784" s="24"/>
      <c r="G784" s="24"/>
    </row>
    <row r="785" customFormat="false" ht="15" hidden="false" customHeight="true" outlineLevel="0" collapsed="false">
      <c r="A785" s="38"/>
      <c r="B785" s="36" t="str">
        <f aca="false">IF(A785="","","V-"&amp;TEXT(ROW()-4,"0000"))</f>
        <v/>
      </c>
      <c r="C785" s="24"/>
      <c r="D785" s="24"/>
      <c r="E785" s="34"/>
      <c r="F785" s="24"/>
      <c r="G785" s="24"/>
    </row>
    <row r="786" customFormat="false" ht="15" hidden="false" customHeight="true" outlineLevel="0" collapsed="false">
      <c r="A786" s="38"/>
      <c r="B786" s="36" t="str">
        <f aca="false">IF(A786="","","V-"&amp;TEXT(ROW()-4,"0000"))</f>
        <v/>
      </c>
      <c r="C786" s="24"/>
      <c r="D786" s="24"/>
      <c r="E786" s="34"/>
      <c r="F786" s="24"/>
      <c r="G786" s="24"/>
    </row>
    <row r="787" customFormat="false" ht="15" hidden="false" customHeight="true" outlineLevel="0" collapsed="false">
      <c r="A787" s="38"/>
      <c r="B787" s="36" t="str">
        <f aca="false">IF(A787="","","V-"&amp;TEXT(ROW()-4,"0000"))</f>
        <v/>
      </c>
      <c r="C787" s="24"/>
      <c r="D787" s="24"/>
      <c r="E787" s="34"/>
      <c r="F787" s="24"/>
      <c r="G787" s="24"/>
    </row>
    <row r="788" customFormat="false" ht="15" hidden="false" customHeight="true" outlineLevel="0" collapsed="false">
      <c r="A788" s="38"/>
      <c r="B788" s="36" t="str">
        <f aca="false">IF(A788="","","V-"&amp;TEXT(ROW()-4,"0000"))</f>
        <v/>
      </c>
      <c r="C788" s="24"/>
      <c r="D788" s="24"/>
      <c r="E788" s="34"/>
      <c r="F788" s="24"/>
      <c r="G788" s="24"/>
    </row>
    <row r="789" customFormat="false" ht="15" hidden="false" customHeight="true" outlineLevel="0" collapsed="false">
      <c r="A789" s="38"/>
      <c r="B789" s="36" t="str">
        <f aca="false">IF(A789="","","V-"&amp;TEXT(ROW()-4,"0000"))</f>
        <v/>
      </c>
      <c r="C789" s="24"/>
      <c r="D789" s="24"/>
      <c r="E789" s="34"/>
      <c r="F789" s="24"/>
      <c r="G789" s="24"/>
    </row>
    <row r="790" customFormat="false" ht="15" hidden="false" customHeight="true" outlineLevel="0" collapsed="false">
      <c r="A790" s="38"/>
      <c r="B790" s="36" t="str">
        <f aca="false">IF(A790="","","V-"&amp;TEXT(ROW()-4,"0000"))</f>
        <v/>
      </c>
      <c r="C790" s="24"/>
      <c r="D790" s="24"/>
      <c r="E790" s="34"/>
      <c r="F790" s="24"/>
      <c r="G790" s="24"/>
    </row>
    <row r="791" customFormat="false" ht="15" hidden="false" customHeight="true" outlineLevel="0" collapsed="false">
      <c r="A791" s="38"/>
      <c r="B791" s="36" t="str">
        <f aca="false">IF(A791="","","V-"&amp;TEXT(ROW()-4,"0000"))</f>
        <v/>
      </c>
      <c r="C791" s="24"/>
      <c r="D791" s="24"/>
      <c r="E791" s="34"/>
      <c r="F791" s="24"/>
      <c r="G791" s="24"/>
    </row>
    <row r="792" customFormat="false" ht="15" hidden="false" customHeight="true" outlineLevel="0" collapsed="false">
      <c r="A792" s="38"/>
      <c r="B792" s="36" t="str">
        <f aca="false">IF(A792="","","V-"&amp;TEXT(ROW()-4,"0000"))</f>
        <v/>
      </c>
      <c r="C792" s="24"/>
      <c r="D792" s="24"/>
      <c r="E792" s="34"/>
      <c r="F792" s="24"/>
      <c r="G792" s="24"/>
    </row>
    <row r="793" customFormat="false" ht="15" hidden="false" customHeight="true" outlineLevel="0" collapsed="false">
      <c r="A793" s="38"/>
      <c r="B793" s="36" t="str">
        <f aca="false">IF(A793="","","V-"&amp;TEXT(ROW()-4,"0000"))</f>
        <v/>
      </c>
      <c r="C793" s="24"/>
      <c r="D793" s="24"/>
      <c r="E793" s="34"/>
      <c r="F793" s="24"/>
      <c r="G793" s="24"/>
    </row>
    <row r="794" customFormat="false" ht="15" hidden="false" customHeight="true" outlineLevel="0" collapsed="false">
      <c r="A794" s="38"/>
      <c r="B794" s="36" t="str">
        <f aca="false">IF(A794="","","V-"&amp;TEXT(ROW()-4,"0000"))</f>
        <v/>
      </c>
      <c r="C794" s="24"/>
      <c r="D794" s="24"/>
      <c r="E794" s="34"/>
      <c r="F794" s="24"/>
      <c r="G794" s="24"/>
    </row>
    <row r="795" customFormat="false" ht="15" hidden="false" customHeight="true" outlineLevel="0" collapsed="false">
      <c r="A795" s="38"/>
      <c r="B795" s="36" t="str">
        <f aca="false">IF(A795="","","V-"&amp;TEXT(ROW()-4,"0000"))</f>
        <v/>
      </c>
      <c r="C795" s="24"/>
      <c r="D795" s="24"/>
      <c r="E795" s="34"/>
      <c r="F795" s="24"/>
      <c r="G795" s="24"/>
    </row>
    <row r="796" customFormat="false" ht="15" hidden="false" customHeight="true" outlineLevel="0" collapsed="false">
      <c r="A796" s="38"/>
      <c r="B796" s="36" t="str">
        <f aca="false">IF(A796="","","V-"&amp;TEXT(ROW()-4,"0000"))</f>
        <v/>
      </c>
      <c r="C796" s="24"/>
      <c r="D796" s="24"/>
      <c r="E796" s="34"/>
      <c r="F796" s="24"/>
      <c r="G796" s="24"/>
    </row>
    <row r="797" customFormat="false" ht="15" hidden="false" customHeight="true" outlineLevel="0" collapsed="false">
      <c r="A797" s="38"/>
      <c r="B797" s="36" t="str">
        <f aca="false">IF(A797="","","V-"&amp;TEXT(ROW()-4,"0000"))</f>
        <v/>
      </c>
      <c r="C797" s="24"/>
      <c r="D797" s="24"/>
      <c r="E797" s="34"/>
      <c r="F797" s="24"/>
      <c r="G797" s="24"/>
    </row>
    <row r="798" customFormat="false" ht="15" hidden="false" customHeight="true" outlineLevel="0" collapsed="false">
      <c r="A798" s="38"/>
      <c r="B798" s="36" t="str">
        <f aca="false">IF(A798="","","V-"&amp;TEXT(ROW()-4,"0000"))</f>
        <v/>
      </c>
      <c r="C798" s="24"/>
      <c r="D798" s="24"/>
      <c r="E798" s="34"/>
      <c r="F798" s="24"/>
      <c r="G798" s="24"/>
    </row>
    <row r="799" customFormat="false" ht="15" hidden="false" customHeight="true" outlineLevel="0" collapsed="false">
      <c r="A799" s="38"/>
      <c r="B799" s="36" t="str">
        <f aca="false">IF(A799="","","V-"&amp;TEXT(ROW()-4,"0000"))</f>
        <v/>
      </c>
      <c r="C799" s="24"/>
      <c r="D799" s="24"/>
      <c r="E799" s="34"/>
      <c r="F799" s="24"/>
      <c r="G799" s="24"/>
    </row>
    <row r="800" customFormat="false" ht="15" hidden="false" customHeight="true" outlineLevel="0" collapsed="false">
      <c r="A800" s="38"/>
      <c r="B800" s="36" t="str">
        <f aca="false">IF(A800="","","V-"&amp;TEXT(ROW()-4,"0000"))</f>
        <v/>
      </c>
      <c r="C800" s="24"/>
      <c r="D800" s="24"/>
      <c r="E800" s="34"/>
      <c r="F800" s="24"/>
      <c r="G800" s="24"/>
    </row>
    <row r="801" customFormat="false" ht="15" hidden="false" customHeight="true" outlineLevel="0" collapsed="false">
      <c r="A801" s="38"/>
      <c r="B801" s="36" t="str">
        <f aca="false">IF(A801="","","V-"&amp;TEXT(ROW()-4,"0000"))</f>
        <v/>
      </c>
      <c r="C801" s="24"/>
      <c r="D801" s="24"/>
      <c r="E801" s="34"/>
      <c r="F801" s="24"/>
      <c r="G801" s="24"/>
    </row>
    <row r="802" customFormat="false" ht="15" hidden="false" customHeight="true" outlineLevel="0" collapsed="false">
      <c r="A802" s="38"/>
      <c r="B802" s="36" t="str">
        <f aca="false">IF(A802="","","V-"&amp;TEXT(ROW()-4,"0000"))</f>
        <v/>
      </c>
      <c r="C802" s="24"/>
      <c r="D802" s="24"/>
      <c r="E802" s="34"/>
      <c r="F802" s="24"/>
      <c r="G802" s="24"/>
    </row>
    <row r="803" customFormat="false" ht="15" hidden="false" customHeight="true" outlineLevel="0" collapsed="false">
      <c r="A803" s="38"/>
      <c r="B803" s="36" t="str">
        <f aca="false">IF(A803="","","V-"&amp;TEXT(ROW()-4,"0000"))</f>
        <v/>
      </c>
      <c r="C803" s="24"/>
      <c r="D803" s="24"/>
      <c r="E803" s="34"/>
      <c r="F803" s="24"/>
      <c r="G803" s="24"/>
    </row>
    <row r="804" customFormat="false" ht="15" hidden="false" customHeight="true" outlineLevel="0" collapsed="false">
      <c r="A804" s="38"/>
      <c r="B804" s="36" t="str">
        <f aca="false">IF(A804="","","V-"&amp;TEXT(ROW()-4,"0000"))</f>
        <v/>
      </c>
      <c r="C804" s="24"/>
      <c r="D804" s="24"/>
      <c r="E804" s="34"/>
      <c r="F804" s="24"/>
      <c r="G804" s="24"/>
    </row>
    <row r="805" customFormat="false" ht="15" hidden="false" customHeight="true" outlineLevel="0" collapsed="false">
      <c r="A805" s="38"/>
      <c r="B805" s="36" t="str">
        <f aca="false">IF(A805="","","V-"&amp;TEXT(ROW()-4,"0000"))</f>
        <v/>
      </c>
      <c r="C805" s="24"/>
      <c r="D805" s="24"/>
      <c r="E805" s="34"/>
      <c r="F805" s="24"/>
      <c r="G805" s="24"/>
    </row>
    <row r="806" customFormat="false" ht="15" hidden="false" customHeight="true" outlineLevel="0" collapsed="false">
      <c r="A806" s="38"/>
      <c r="B806" s="36" t="str">
        <f aca="false">IF(A806="","","V-"&amp;TEXT(ROW()-4,"0000"))</f>
        <v/>
      </c>
      <c r="C806" s="24"/>
      <c r="D806" s="24"/>
      <c r="E806" s="34"/>
      <c r="F806" s="24"/>
      <c r="G806" s="24"/>
    </row>
    <row r="807" customFormat="false" ht="15" hidden="false" customHeight="true" outlineLevel="0" collapsed="false">
      <c r="A807" s="38"/>
      <c r="B807" s="36" t="str">
        <f aca="false">IF(A807="","","V-"&amp;TEXT(ROW()-4,"0000"))</f>
        <v/>
      </c>
      <c r="C807" s="24"/>
      <c r="D807" s="24"/>
      <c r="E807" s="34"/>
      <c r="F807" s="24"/>
      <c r="G807" s="24"/>
    </row>
    <row r="808" customFormat="false" ht="15" hidden="false" customHeight="true" outlineLevel="0" collapsed="false">
      <c r="A808" s="38"/>
      <c r="B808" s="36" t="str">
        <f aca="false">IF(A808="","","V-"&amp;TEXT(ROW()-4,"0000"))</f>
        <v/>
      </c>
      <c r="C808" s="24"/>
      <c r="D808" s="24"/>
      <c r="E808" s="34"/>
      <c r="F808" s="24"/>
      <c r="G808" s="24"/>
    </row>
    <row r="809" customFormat="false" ht="15" hidden="false" customHeight="true" outlineLevel="0" collapsed="false">
      <c r="A809" s="38"/>
      <c r="B809" s="36" t="str">
        <f aca="false">IF(A809="","","V-"&amp;TEXT(ROW()-4,"0000"))</f>
        <v/>
      </c>
      <c r="C809" s="24"/>
      <c r="D809" s="24"/>
      <c r="E809" s="34"/>
      <c r="F809" s="24"/>
      <c r="G809" s="24"/>
    </row>
    <row r="810" customFormat="false" ht="15" hidden="false" customHeight="true" outlineLevel="0" collapsed="false">
      <c r="A810" s="38"/>
      <c r="B810" s="36" t="str">
        <f aca="false">IF(A810="","","V-"&amp;TEXT(ROW()-4,"0000"))</f>
        <v/>
      </c>
      <c r="C810" s="24"/>
      <c r="D810" s="24"/>
      <c r="E810" s="34"/>
      <c r="F810" s="24"/>
      <c r="G810" s="24"/>
    </row>
    <row r="811" customFormat="false" ht="15" hidden="false" customHeight="true" outlineLevel="0" collapsed="false">
      <c r="A811" s="38"/>
      <c r="B811" s="36" t="str">
        <f aca="false">IF(A811="","","V-"&amp;TEXT(ROW()-4,"0000"))</f>
        <v/>
      </c>
      <c r="C811" s="24"/>
      <c r="D811" s="24"/>
      <c r="E811" s="34"/>
      <c r="F811" s="24"/>
      <c r="G811" s="24"/>
    </row>
    <row r="812" customFormat="false" ht="15" hidden="false" customHeight="true" outlineLevel="0" collapsed="false">
      <c r="A812" s="38"/>
      <c r="B812" s="36" t="str">
        <f aca="false">IF(A812="","","V-"&amp;TEXT(ROW()-4,"0000"))</f>
        <v/>
      </c>
      <c r="C812" s="24"/>
      <c r="D812" s="24"/>
      <c r="E812" s="34"/>
      <c r="F812" s="24"/>
      <c r="G812" s="24"/>
    </row>
    <row r="813" customFormat="false" ht="15" hidden="false" customHeight="true" outlineLevel="0" collapsed="false">
      <c r="A813" s="38"/>
      <c r="B813" s="36" t="str">
        <f aca="false">IF(A813="","","V-"&amp;TEXT(ROW()-4,"0000"))</f>
        <v/>
      </c>
      <c r="C813" s="24"/>
      <c r="D813" s="24"/>
      <c r="E813" s="34"/>
      <c r="F813" s="24"/>
      <c r="G813" s="24"/>
    </row>
    <row r="814" customFormat="false" ht="15" hidden="false" customHeight="true" outlineLevel="0" collapsed="false">
      <c r="A814" s="38"/>
      <c r="B814" s="36" t="str">
        <f aca="false">IF(A814="","","V-"&amp;TEXT(ROW()-4,"0000"))</f>
        <v/>
      </c>
      <c r="C814" s="24"/>
      <c r="D814" s="24"/>
      <c r="E814" s="34"/>
      <c r="F814" s="24"/>
      <c r="G814" s="24"/>
    </row>
    <row r="815" customFormat="false" ht="15" hidden="false" customHeight="true" outlineLevel="0" collapsed="false">
      <c r="A815" s="38"/>
      <c r="B815" s="36" t="str">
        <f aca="false">IF(A815="","","V-"&amp;TEXT(ROW()-4,"0000"))</f>
        <v/>
      </c>
      <c r="C815" s="24"/>
      <c r="D815" s="24"/>
      <c r="E815" s="34"/>
      <c r="F815" s="24"/>
      <c r="G815" s="24"/>
    </row>
    <row r="816" customFormat="false" ht="15" hidden="false" customHeight="true" outlineLevel="0" collapsed="false">
      <c r="A816" s="38"/>
      <c r="B816" s="36" t="str">
        <f aca="false">IF(A816="","","V-"&amp;TEXT(ROW()-4,"0000"))</f>
        <v/>
      </c>
      <c r="C816" s="24"/>
      <c r="D816" s="24"/>
      <c r="E816" s="34"/>
      <c r="F816" s="24"/>
      <c r="G816" s="24"/>
    </row>
    <row r="817" customFormat="false" ht="15" hidden="false" customHeight="true" outlineLevel="0" collapsed="false">
      <c r="A817" s="38"/>
      <c r="B817" s="36" t="str">
        <f aca="false">IF(A817="","","V-"&amp;TEXT(ROW()-4,"0000"))</f>
        <v/>
      </c>
      <c r="C817" s="24"/>
      <c r="D817" s="24"/>
      <c r="E817" s="34"/>
      <c r="F817" s="24"/>
      <c r="G817" s="24"/>
    </row>
    <row r="818" customFormat="false" ht="15" hidden="false" customHeight="true" outlineLevel="0" collapsed="false">
      <c r="A818" s="38"/>
      <c r="B818" s="36" t="str">
        <f aca="false">IF(A818="","","V-"&amp;TEXT(ROW()-4,"0000"))</f>
        <v/>
      </c>
      <c r="C818" s="24"/>
      <c r="D818" s="24"/>
      <c r="E818" s="34"/>
      <c r="F818" s="24"/>
      <c r="G818" s="24"/>
    </row>
    <row r="819" customFormat="false" ht="15" hidden="false" customHeight="true" outlineLevel="0" collapsed="false">
      <c r="A819" s="38"/>
      <c r="B819" s="36" t="str">
        <f aca="false">IF(A819="","","V-"&amp;TEXT(ROW()-4,"0000"))</f>
        <v/>
      </c>
      <c r="C819" s="24"/>
      <c r="D819" s="24"/>
      <c r="E819" s="34"/>
      <c r="F819" s="24"/>
      <c r="G819" s="24"/>
    </row>
    <row r="820" customFormat="false" ht="15" hidden="false" customHeight="true" outlineLevel="0" collapsed="false">
      <c r="A820" s="38"/>
      <c r="B820" s="36" t="str">
        <f aca="false">IF(A820="","","V-"&amp;TEXT(ROW()-4,"0000"))</f>
        <v/>
      </c>
      <c r="C820" s="24"/>
      <c r="D820" s="24"/>
      <c r="E820" s="34"/>
      <c r="F820" s="24"/>
      <c r="G820" s="24"/>
    </row>
    <row r="821" customFormat="false" ht="15" hidden="false" customHeight="true" outlineLevel="0" collapsed="false">
      <c r="A821" s="38"/>
      <c r="B821" s="36" t="str">
        <f aca="false">IF(A821="","","V-"&amp;TEXT(ROW()-4,"0000"))</f>
        <v/>
      </c>
      <c r="C821" s="24"/>
      <c r="D821" s="24"/>
      <c r="E821" s="34"/>
      <c r="F821" s="24"/>
      <c r="G821" s="24"/>
    </row>
    <row r="822" customFormat="false" ht="15" hidden="false" customHeight="true" outlineLevel="0" collapsed="false">
      <c r="A822" s="38"/>
      <c r="B822" s="36" t="str">
        <f aca="false">IF(A822="","","V-"&amp;TEXT(ROW()-4,"0000"))</f>
        <v/>
      </c>
      <c r="C822" s="24"/>
      <c r="D822" s="24"/>
      <c r="E822" s="34"/>
      <c r="F822" s="24"/>
      <c r="G822" s="24"/>
    </row>
    <row r="823" customFormat="false" ht="15" hidden="false" customHeight="true" outlineLevel="0" collapsed="false">
      <c r="A823" s="38"/>
      <c r="B823" s="36" t="str">
        <f aca="false">IF(A823="","","V-"&amp;TEXT(ROW()-4,"0000"))</f>
        <v/>
      </c>
      <c r="C823" s="24"/>
      <c r="D823" s="24"/>
      <c r="E823" s="34"/>
      <c r="F823" s="24"/>
      <c r="G823" s="24"/>
    </row>
    <row r="824" customFormat="false" ht="15" hidden="false" customHeight="true" outlineLevel="0" collapsed="false">
      <c r="A824" s="38"/>
      <c r="B824" s="36" t="str">
        <f aca="false">IF(A824="","","V-"&amp;TEXT(ROW()-4,"0000"))</f>
        <v/>
      </c>
      <c r="C824" s="24"/>
      <c r="D824" s="24"/>
      <c r="E824" s="34"/>
      <c r="F824" s="24"/>
      <c r="G824" s="24"/>
    </row>
    <row r="825" customFormat="false" ht="15" hidden="false" customHeight="true" outlineLevel="0" collapsed="false">
      <c r="A825" s="38"/>
      <c r="B825" s="36" t="str">
        <f aca="false">IF(A825="","","V-"&amp;TEXT(ROW()-4,"0000"))</f>
        <v/>
      </c>
      <c r="C825" s="24"/>
      <c r="D825" s="24"/>
      <c r="E825" s="34"/>
      <c r="F825" s="24"/>
      <c r="G825" s="24"/>
    </row>
    <row r="826" customFormat="false" ht="15" hidden="false" customHeight="true" outlineLevel="0" collapsed="false">
      <c r="A826" s="38"/>
      <c r="B826" s="36" t="str">
        <f aca="false">IF(A826="","","V-"&amp;TEXT(ROW()-4,"0000"))</f>
        <v/>
      </c>
      <c r="C826" s="24"/>
      <c r="D826" s="24"/>
      <c r="E826" s="34"/>
      <c r="F826" s="24"/>
      <c r="G826" s="24"/>
    </row>
    <row r="827" customFormat="false" ht="15" hidden="false" customHeight="true" outlineLevel="0" collapsed="false">
      <c r="A827" s="38"/>
      <c r="B827" s="36" t="str">
        <f aca="false">IF(A827="","","V-"&amp;TEXT(ROW()-4,"0000"))</f>
        <v/>
      </c>
      <c r="C827" s="24"/>
      <c r="D827" s="24"/>
      <c r="E827" s="34"/>
      <c r="F827" s="24"/>
      <c r="G827" s="24"/>
    </row>
    <row r="828" customFormat="false" ht="15" hidden="false" customHeight="true" outlineLevel="0" collapsed="false">
      <c r="A828" s="38"/>
      <c r="B828" s="36" t="str">
        <f aca="false">IF(A828="","","V-"&amp;TEXT(ROW()-4,"0000"))</f>
        <v/>
      </c>
      <c r="C828" s="24"/>
      <c r="D828" s="24"/>
      <c r="E828" s="34"/>
      <c r="F828" s="24"/>
      <c r="G828" s="24"/>
    </row>
    <row r="829" customFormat="false" ht="15" hidden="false" customHeight="true" outlineLevel="0" collapsed="false">
      <c r="A829" s="38"/>
      <c r="B829" s="36" t="str">
        <f aca="false">IF(A829="","","V-"&amp;TEXT(ROW()-4,"0000"))</f>
        <v/>
      </c>
      <c r="C829" s="24"/>
      <c r="D829" s="24"/>
      <c r="E829" s="34"/>
      <c r="F829" s="24"/>
      <c r="G829" s="24"/>
    </row>
    <row r="830" customFormat="false" ht="15" hidden="false" customHeight="true" outlineLevel="0" collapsed="false">
      <c r="A830" s="38"/>
      <c r="B830" s="36" t="str">
        <f aca="false">IF(A830="","","V-"&amp;TEXT(ROW()-4,"0000"))</f>
        <v/>
      </c>
      <c r="C830" s="24"/>
      <c r="D830" s="24"/>
      <c r="E830" s="34"/>
      <c r="F830" s="24"/>
      <c r="G830" s="24"/>
    </row>
    <row r="831" customFormat="false" ht="15" hidden="false" customHeight="true" outlineLevel="0" collapsed="false">
      <c r="A831" s="38"/>
      <c r="B831" s="36" t="str">
        <f aca="false">IF(A831="","","V-"&amp;TEXT(ROW()-4,"0000"))</f>
        <v/>
      </c>
      <c r="C831" s="24"/>
      <c r="D831" s="24"/>
      <c r="E831" s="34"/>
      <c r="F831" s="24"/>
      <c r="G831" s="24"/>
    </row>
    <row r="832" customFormat="false" ht="15" hidden="false" customHeight="true" outlineLevel="0" collapsed="false">
      <c r="A832" s="38"/>
      <c r="B832" s="36" t="str">
        <f aca="false">IF(A832="","","V-"&amp;TEXT(ROW()-4,"0000"))</f>
        <v/>
      </c>
      <c r="C832" s="24"/>
      <c r="D832" s="24"/>
      <c r="E832" s="34"/>
      <c r="F832" s="24"/>
      <c r="G832" s="24"/>
    </row>
    <row r="833" customFormat="false" ht="15" hidden="false" customHeight="true" outlineLevel="0" collapsed="false">
      <c r="A833" s="38"/>
      <c r="B833" s="36" t="str">
        <f aca="false">IF(A833="","","V-"&amp;TEXT(ROW()-4,"0000"))</f>
        <v/>
      </c>
      <c r="C833" s="24"/>
      <c r="D833" s="24"/>
      <c r="E833" s="34"/>
      <c r="F833" s="24"/>
      <c r="G833" s="24"/>
    </row>
    <row r="834" customFormat="false" ht="15" hidden="false" customHeight="true" outlineLevel="0" collapsed="false">
      <c r="A834" s="38"/>
      <c r="B834" s="36" t="str">
        <f aca="false">IF(A834="","","V-"&amp;TEXT(ROW()-4,"0000"))</f>
        <v/>
      </c>
      <c r="C834" s="24"/>
      <c r="D834" s="24"/>
      <c r="E834" s="34"/>
      <c r="F834" s="24"/>
      <c r="G834" s="24"/>
    </row>
    <row r="835" customFormat="false" ht="15" hidden="false" customHeight="true" outlineLevel="0" collapsed="false">
      <c r="A835" s="38"/>
      <c r="B835" s="36" t="str">
        <f aca="false">IF(A835="","","V-"&amp;TEXT(ROW()-4,"0000"))</f>
        <v/>
      </c>
      <c r="C835" s="24"/>
      <c r="D835" s="24"/>
      <c r="E835" s="34"/>
      <c r="F835" s="24"/>
      <c r="G835" s="24"/>
    </row>
    <row r="836" customFormat="false" ht="15" hidden="false" customHeight="true" outlineLevel="0" collapsed="false">
      <c r="A836" s="38"/>
      <c r="B836" s="36" t="str">
        <f aca="false">IF(A836="","","V-"&amp;TEXT(ROW()-4,"0000"))</f>
        <v/>
      </c>
      <c r="C836" s="24"/>
      <c r="D836" s="24"/>
      <c r="E836" s="34"/>
      <c r="F836" s="24"/>
      <c r="G836" s="24"/>
    </row>
    <row r="837" customFormat="false" ht="15" hidden="false" customHeight="true" outlineLevel="0" collapsed="false">
      <c r="A837" s="38"/>
      <c r="B837" s="36" t="str">
        <f aca="false">IF(A837="","","V-"&amp;TEXT(ROW()-4,"0000"))</f>
        <v/>
      </c>
      <c r="C837" s="24"/>
      <c r="D837" s="24"/>
      <c r="E837" s="34"/>
      <c r="F837" s="24"/>
      <c r="G837" s="24"/>
    </row>
    <row r="838" customFormat="false" ht="15" hidden="false" customHeight="true" outlineLevel="0" collapsed="false">
      <c r="A838" s="38"/>
      <c r="B838" s="36" t="str">
        <f aca="false">IF(A838="","","V-"&amp;TEXT(ROW()-4,"0000"))</f>
        <v/>
      </c>
      <c r="C838" s="24"/>
      <c r="D838" s="24"/>
      <c r="E838" s="34"/>
      <c r="F838" s="24"/>
      <c r="G838" s="24"/>
    </row>
    <row r="839" customFormat="false" ht="15" hidden="false" customHeight="true" outlineLevel="0" collapsed="false">
      <c r="A839" s="38"/>
      <c r="B839" s="36" t="str">
        <f aca="false">IF(A839="","","V-"&amp;TEXT(ROW()-4,"0000"))</f>
        <v/>
      </c>
      <c r="C839" s="24"/>
      <c r="D839" s="24"/>
      <c r="E839" s="34"/>
      <c r="F839" s="24"/>
      <c r="G839" s="24"/>
    </row>
    <row r="840" customFormat="false" ht="15" hidden="false" customHeight="true" outlineLevel="0" collapsed="false">
      <c r="A840" s="38"/>
      <c r="B840" s="36" t="str">
        <f aca="false">IF(A840="","","V-"&amp;TEXT(ROW()-4,"0000"))</f>
        <v/>
      </c>
      <c r="C840" s="24"/>
      <c r="D840" s="24"/>
      <c r="E840" s="34"/>
      <c r="F840" s="24"/>
      <c r="G840" s="24"/>
    </row>
    <row r="841" customFormat="false" ht="15" hidden="false" customHeight="true" outlineLevel="0" collapsed="false">
      <c r="A841" s="38"/>
      <c r="B841" s="36" t="str">
        <f aca="false">IF(A841="","","V-"&amp;TEXT(ROW()-4,"0000"))</f>
        <v/>
      </c>
      <c r="C841" s="24"/>
      <c r="D841" s="24"/>
      <c r="E841" s="34"/>
      <c r="F841" s="24"/>
      <c r="G841" s="24"/>
    </row>
    <row r="842" customFormat="false" ht="15" hidden="false" customHeight="true" outlineLevel="0" collapsed="false">
      <c r="A842" s="38"/>
      <c r="B842" s="36" t="str">
        <f aca="false">IF(A842="","","V-"&amp;TEXT(ROW()-4,"0000"))</f>
        <v/>
      </c>
      <c r="C842" s="24"/>
      <c r="D842" s="24"/>
      <c r="E842" s="34"/>
      <c r="F842" s="24"/>
      <c r="G842" s="24"/>
    </row>
    <row r="843" customFormat="false" ht="15" hidden="false" customHeight="true" outlineLevel="0" collapsed="false">
      <c r="A843" s="38"/>
      <c r="B843" s="36" t="str">
        <f aca="false">IF(A843="","","V-"&amp;TEXT(ROW()-4,"0000"))</f>
        <v/>
      </c>
      <c r="C843" s="24"/>
      <c r="D843" s="24"/>
      <c r="E843" s="34"/>
      <c r="F843" s="24"/>
      <c r="G843" s="24"/>
    </row>
    <row r="844" customFormat="false" ht="15" hidden="false" customHeight="true" outlineLevel="0" collapsed="false">
      <c r="A844" s="38"/>
      <c r="B844" s="36" t="str">
        <f aca="false">IF(A844="","","V-"&amp;TEXT(ROW()-4,"0000"))</f>
        <v/>
      </c>
      <c r="C844" s="24"/>
      <c r="D844" s="24"/>
      <c r="E844" s="34"/>
      <c r="F844" s="24"/>
      <c r="G844" s="24"/>
    </row>
    <row r="845" customFormat="false" ht="15" hidden="false" customHeight="true" outlineLevel="0" collapsed="false">
      <c r="A845" s="38"/>
      <c r="B845" s="36" t="str">
        <f aca="false">IF(A845="","","V-"&amp;TEXT(ROW()-4,"0000"))</f>
        <v/>
      </c>
      <c r="C845" s="24"/>
      <c r="D845" s="24"/>
      <c r="E845" s="34"/>
      <c r="F845" s="24"/>
      <c r="G845" s="24"/>
    </row>
    <row r="846" customFormat="false" ht="15" hidden="false" customHeight="true" outlineLevel="0" collapsed="false">
      <c r="A846" s="38"/>
      <c r="B846" s="36" t="str">
        <f aca="false">IF(A846="","","V-"&amp;TEXT(ROW()-4,"0000"))</f>
        <v/>
      </c>
      <c r="C846" s="24"/>
      <c r="D846" s="24"/>
      <c r="E846" s="34"/>
      <c r="F846" s="24"/>
      <c r="G846" s="24"/>
    </row>
    <row r="847" customFormat="false" ht="15" hidden="false" customHeight="true" outlineLevel="0" collapsed="false">
      <c r="A847" s="38"/>
      <c r="B847" s="36" t="str">
        <f aca="false">IF(A847="","","V-"&amp;TEXT(ROW()-4,"0000"))</f>
        <v/>
      </c>
      <c r="C847" s="24"/>
      <c r="D847" s="24"/>
      <c r="E847" s="34"/>
      <c r="F847" s="24"/>
      <c r="G847" s="24"/>
    </row>
    <row r="848" customFormat="false" ht="15" hidden="false" customHeight="true" outlineLevel="0" collapsed="false">
      <c r="A848" s="38"/>
      <c r="B848" s="36" t="str">
        <f aca="false">IF(A848="","","V-"&amp;TEXT(ROW()-4,"0000"))</f>
        <v/>
      </c>
      <c r="C848" s="24"/>
      <c r="D848" s="24"/>
      <c r="E848" s="34"/>
      <c r="F848" s="24"/>
      <c r="G848" s="24"/>
    </row>
    <row r="849" customFormat="false" ht="15" hidden="false" customHeight="true" outlineLevel="0" collapsed="false">
      <c r="A849" s="38"/>
      <c r="B849" s="36" t="str">
        <f aca="false">IF(A849="","","V-"&amp;TEXT(ROW()-4,"0000"))</f>
        <v/>
      </c>
      <c r="C849" s="24"/>
      <c r="D849" s="24"/>
      <c r="E849" s="34"/>
      <c r="F849" s="24"/>
      <c r="G849" s="24"/>
    </row>
    <row r="850" customFormat="false" ht="15" hidden="false" customHeight="true" outlineLevel="0" collapsed="false">
      <c r="A850" s="38"/>
      <c r="B850" s="36" t="str">
        <f aca="false">IF(A850="","","V-"&amp;TEXT(ROW()-4,"0000"))</f>
        <v/>
      </c>
      <c r="C850" s="24"/>
      <c r="D850" s="24"/>
      <c r="E850" s="34"/>
      <c r="F850" s="24"/>
      <c r="G850" s="24"/>
    </row>
    <row r="851" customFormat="false" ht="15" hidden="false" customHeight="true" outlineLevel="0" collapsed="false">
      <c r="A851" s="38"/>
      <c r="B851" s="36" t="str">
        <f aca="false">IF(A851="","","V-"&amp;TEXT(ROW()-4,"0000"))</f>
        <v/>
      </c>
      <c r="C851" s="24"/>
      <c r="D851" s="24"/>
      <c r="E851" s="34"/>
      <c r="F851" s="24"/>
      <c r="G851" s="24"/>
    </row>
    <row r="852" customFormat="false" ht="15" hidden="false" customHeight="true" outlineLevel="0" collapsed="false">
      <c r="A852" s="38"/>
      <c r="B852" s="36" t="str">
        <f aca="false">IF(A852="","","V-"&amp;TEXT(ROW()-4,"0000"))</f>
        <v/>
      </c>
      <c r="C852" s="24"/>
      <c r="D852" s="24"/>
      <c r="E852" s="34"/>
      <c r="F852" s="24"/>
      <c r="G852" s="24"/>
    </row>
    <row r="853" customFormat="false" ht="15" hidden="false" customHeight="true" outlineLevel="0" collapsed="false">
      <c r="A853" s="38"/>
      <c r="B853" s="36" t="str">
        <f aca="false">IF(A853="","","V-"&amp;TEXT(ROW()-4,"0000"))</f>
        <v/>
      </c>
      <c r="C853" s="24"/>
      <c r="D853" s="24"/>
      <c r="E853" s="34"/>
      <c r="F853" s="24"/>
      <c r="G853" s="24"/>
    </row>
    <row r="854" customFormat="false" ht="15" hidden="false" customHeight="true" outlineLevel="0" collapsed="false">
      <c r="A854" s="38"/>
      <c r="B854" s="36" t="str">
        <f aca="false">IF(A854="","","V-"&amp;TEXT(ROW()-4,"0000"))</f>
        <v/>
      </c>
      <c r="C854" s="24"/>
      <c r="D854" s="24"/>
      <c r="E854" s="34"/>
      <c r="F854" s="24"/>
      <c r="G854" s="24"/>
    </row>
    <row r="855" customFormat="false" ht="15" hidden="false" customHeight="true" outlineLevel="0" collapsed="false">
      <c r="A855" s="38"/>
      <c r="B855" s="36" t="str">
        <f aca="false">IF(A855="","","V-"&amp;TEXT(ROW()-4,"0000"))</f>
        <v/>
      </c>
      <c r="C855" s="24"/>
      <c r="D855" s="24"/>
      <c r="E855" s="34"/>
      <c r="F855" s="24"/>
      <c r="G855" s="24"/>
    </row>
    <row r="856" customFormat="false" ht="15" hidden="false" customHeight="true" outlineLevel="0" collapsed="false">
      <c r="A856" s="38"/>
      <c r="B856" s="36" t="str">
        <f aca="false">IF(A856="","","V-"&amp;TEXT(ROW()-4,"0000"))</f>
        <v/>
      </c>
      <c r="C856" s="24"/>
      <c r="D856" s="24"/>
      <c r="E856" s="34"/>
      <c r="F856" s="24"/>
      <c r="G856" s="24"/>
    </row>
    <row r="857" customFormat="false" ht="15" hidden="false" customHeight="true" outlineLevel="0" collapsed="false">
      <c r="A857" s="38"/>
      <c r="B857" s="36" t="str">
        <f aca="false">IF(A857="","","V-"&amp;TEXT(ROW()-4,"0000"))</f>
        <v/>
      </c>
      <c r="C857" s="24"/>
      <c r="D857" s="24"/>
      <c r="E857" s="34"/>
      <c r="F857" s="24"/>
      <c r="G857" s="24"/>
    </row>
    <row r="858" customFormat="false" ht="15" hidden="false" customHeight="true" outlineLevel="0" collapsed="false">
      <c r="A858" s="38"/>
      <c r="B858" s="36" t="str">
        <f aca="false">IF(A858="","","V-"&amp;TEXT(ROW()-4,"0000"))</f>
        <v/>
      </c>
      <c r="C858" s="24"/>
      <c r="D858" s="24"/>
      <c r="E858" s="34"/>
      <c r="F858" s="24"/>
      <c r="G858" s="24"/>
    </row>
    <row r="859" customFormat="false" ht="15" hidden="false" customHeight="true" outlineLevel="0" collapsed="false">
      <c r="A859" s="38"/>
      <c r="B859" s="36" t="str">
        <f aca="false">IF(A859="","","V-"&amp;TEXT(ROW()-4,"0000"))</f>
        <v/>
      </c>
      <c r="C859" s="24"/>
      <c r="D859" s="24"/>
      <c r="E859" s="34"/>
      <c r="F859" s="24"/>
      <c r="G859" s="24"/>
    </row>
    <row r="860" customFormat="false" ht="15" hidden="false" customHeight="true" outlineLevel="0" collapsed="false">
      <c r="A860" s="38"/>
      <c r="B860" s="36" t="str">
        <f aca="false">IF(A860="","","V-"&amp;TEXT(ROW()-4,"0000"))</f>
        <v/>
      </c>
      <c r="C860" s="24"/>
      <c r="D860" s="24"/>
      <c r="E860" s="34"/>
      <c r="F860" s="24"/>
      <c r="G860" s="24"/>
    </row>
    <row r="861" customFormat="false" ht="15" hidden="false" customHeight="true" outlineLevel="0" collapsed="false">
      <c r="A861" s="38"/>
      <c r="B861" s="36" t="str">
        <f aca="false">IF(A861="","","V-"&amp;TEXT(ROW()-4,"0000"))</f>
        <v/>
      </c>
      <c r="C861" s="24"/>
      <c r="D861" s="24"/>
      <c r="E861" s="34"/>
      <c r="F861" s="24"/>
      <c r="G861" s="24"/>
    </row>
    <row r="862" customFormat="false" ht="15" hidden="false" customHeight="true" outlineLevel="0" collapsed="false">
      <c r="A862" s="38"/>
      <c r="B862" s="36" t="str">
        <f aca="false">IF(A862="","","V-"&amp;TEXT(ROW()-4,"0000"))</f>
        <v/>
      </c>
      <c r="C862" s="24"/>
      <c r="D862" s="24"/>
      <c r="E862" s="34"/>
      <c r="F862" s="24"/>
      <c r="G862" s="24"/>
    </row>
    <row r="863" customFormat="false" ht="15" hidden="false" customHeight="true" outlineLevel="0" collapsed="false">
      <c r="A863" s="38"/>
      <c r="B863" s="36" t="str">
        <f aca="false">IF(A863="","","V-"&amp;TEXT(ROW()-4,"0000"))</f>
        <v/>
      </c>
      <c r="C863" s="24"/>
      <c r="D863" s="24"/>
      <c r="E863" s="34"/>
      <c r="F863" s="24"/>
      <c r="G863" s="24"/>
    </row>
    <row r="864" customFormat="false" ht="15" hidden="false" customHeight="true" outlineLevel="0" collapsed="false">
      <c r="A864" s="38"/>
      <c r="B864" s="36" t="str">
        <f aca="false">IF(A864="","","V-"&amp;TEXT(ROW()-4,"0000"))</f>
        <v/>
      </c>
      <c r="C864" s="24"/>
      <c r="D864" s="24"/>
      <c r="E864" s="34"/>
      <c r="F864" s="24"/>
      <c r="G864" s="24"/>
    </row>
    <row r="865" customFormat="false" ht="15" hidden="false" customHeight="true" outlineLevel="0" collapsed="false">
      <c r="A865" s="38"/>
      <c r="B865" s="36" t="str">
        <f aca="false">IF(A865="","","V-"&amp;TEXT(ROW()-4,"0000"))</f>
        <v/>
      </c>
      <c r="C865" s="24"/>
      <c r="D865" s="24"/>
      <c r="E865" s="34"/>
      <c r="F865" s="24"/>
      <c r="G865" s="24"/>
    </row>
    <row r="866" customFormat="false" ht="15" hidden="false" customHeight="true" outlineLevel="0" collapsed="false">
      <c r="A866" s="38"/>
      <c r="B866" s="36" t="str">
        <f aca="false">IF(A866="","","V-"&amp;TEXT(ROW()-4,"0000"))</f>
        <v/>
      </c>
      <c r="C866" s="24"/>
      <c r="D866" s="24"/>
      <c r="E866" s="34"/>
      <c r="F866" s="24"/>
      <c r="G866" s="24"/>
    </row>
    <row r="867" customFormat="false" ht="15" hidden="false" customHeight="true" outlineLevel="0" collapsed="false">
      <c r="A867" s="38"/>
      <c r="B867" s="36" t="str">
        <f aca="false">IF(A867="","","V-"&amp;TEXT(ROW()-4,"0000"))</f>
        <v/>
      </c>
      <c r="C867" s="24"/>
      <c r="D867" s="24"/>
      <c r="E867" s="34"/>
      <c r="F867" s="24"/>
      <c r="G867" s="24"/>
    </row>
    <row r="868" customFormat="false" ht="15" hidden="false" customHeight="true" outlineLevel="0" collapsed="false">
      <c r="A868" s="38"/>
      <c r="B868" s="36" t="str">
        <f aca="false">IF(A868="","","V-"&amp;TEXT(ROW()-4,"0000"))</f>
        <v/>
      </c>
      <c r="C868" s="24"/>
      <c r="D868" s="24"/>
      <c r="E868" s="34"/>
      <c r="F868" s="24"/>
      <c r="G868" s="24"/>
    </row>
    <row r="869" customFormat="false" ht="15" hidden="false" customHeight="true" outlineLevel="0" collapsed="false">
      <c r="A869" s="38"/>
      <c r="B869" s="36" t="str">
        <f aca="false">IF(A869="","","V-"&amp;TEXT(ROW()-4,"0000"))</f>
        <v/>
      </c>
      <c r="C869" s="24"/>
      <c r="D869" s="24"/>
      <c r="E869" s="34"/>
      <c r="F869" s="24"/>
      <c r="G869" s="24"/>
    </row>
    <row r="870" customFormat="false" ht="15" hidden="false" customHeight="true" outlineLevel="0" collapsed="false">
      <c r="A870" s="38"/>
      <c r="B870" s="36" t="str">
        <f aca="false">IF(A870="","","V-"&amp;TEXT(ROW()-4,"0000"))</f>
        <v/>
      </c>
      <c r="C870" s="24"/>
      <c r="D870" s="24"/>
      <c r="E870" s="34"/>
      <c r="F870" s="24"/>
      <c r="G870" s="24"/>
    </row>
    <row r="871" customFormat="false" ht="15" hidden="false" customHeight="true" outlineLevel="0" collapsed="false">
      <c r="A871" s="38"/>
      <c r="B871" s="36" t="str">
        <f aca="false">IF(A871="","","V-"&amp;TEXT(ROW()-4,"0000"))</f>
        <v/>
      </c>
      <c r="C871" s="24"/>
      <c r="D871" s="24"/>
      <c r="E871" s="34"/>
      <c r="F871" s="24"/>
      <c r="G871" s="24"/>
    </row>
    <row r="872" customFormat="false" ht="15" hidden="false" customHeight="true" outlineLevel="0" collapsed="false">
      <c r="A872" s="38"/>
      <c r="B872" s="36" t="str">
        <f aca="false">IF(A872="","","V-"&amp;TEXT(ROW()-4,"0000"))</f>
        <v/>
      </c>
      <c r="C872" s="24"/>
      <c r="D872" s="24"/>
      <c r="E872" s="34"/>
      <c r="F872" s="24"/>
      <c r="G872" s="24"/>
    </row>
    <row r="873" customFormat="false" ht="15" hidden="false" customHeight="true" outlineLevel="0" collapsed="false">
      <c r="A873" s="38"/>
      <c r="B873" s="36" t="str">
        <f aca="false">IF(A873="","","V-"&amp;TEXT(ROW()-4,"0000"))</f>
        <v/>
      </c>
      <c r="C873" s="24"/>
      <c r="D873" s="24"/>
      <c r="E873" s="34"/>
      <c r="F873" s="24"/>
      <c r="G873" s="24"/>
    </row>
    <row r="874" customFormat="false" ht="15" hidden="false" customHeight="true" outlineLevel="0" collapsed="false">
      <c r="A874" s="38"/>
      <c r="B874" s="36" t="str">
        <f aca="false">IF(A874="","","V-"&amp;TEXT(ROW()-4,"0000"))</f>
        <v/>
      </c>
      <c r="C874" s="24"/>
      <c r="D874" s="24"/>
      <c r="E874" s="34"/>
      <c r="F874" s="24"/>
      <c r="G874" s="24"/>
    </row>
    <row r="875" customFormat="false" ht="15" hidden="false" customHeight="true" outlineLevel="0" collapsed="false">
      <c r="A875" s="38"/>
      <c r="B875" s="36" t="str">
        <f aca="false">IF(A875="","","V-"&amp;TEXT(ROW()-4,"0000"))</f>
        <v/>
      </c>
      <c r="C875" s="24"/>
      <c r="D875" s="24"/>
      <c r="E875" s="34"/>
      <c r="F875" s="24"/>
      <c r="G875" s="24"/>
    </row>
    <row r="876" customFormat="false" ht="15" hidden="false" customHeight="true" outlineLevel="0" collapsed="false">
      <c r="A876" s="38"/>
      <c r="B876" s="36" t="str">
        <f aca="false">IF(A876="","","V-"&amp;TEXT(ROW()-4,"0000"))</f>
        <v/>
      </c>
      <c r="C876" s="24"/>
      <c r="D876" s="24"/>
      <c r="E876" s="34"/>
      <c r="F876" s="24"/>
      <c r="G876" s="24"/>
    </row>
    <row r="877" customFormat="false" ht="15" hidden="false" customHeight="true" outlineLevel="0" collapsed="false">
      <c r="A877" s="38"/>
      <c r="B877" s="36" t="str">
        <f aca="false">IF(A877="","","V-"&amp;TEXT(ROW()-4,"0000"))</f>
        <v/>
      </c>
      <c r="C877" s="24"/>
      <c r="D877" s="24"/>
      <c r="E877" s="34"/>
      <c r="F877" s="24"/>
      <c r="G877" s="24"/>
    </row>
    <row r="878" customFormat="false" ht="15" hidden="false" customHeight="true" outlineLevel="0" collapsed="false">
      <c r="A878" s="38"/>
      <c r="B878" s="36" t="str">
        <f aca="false">IF(A878="","","V-"&amp;TEXT(ROW()-4,"0000"))</f>
        <v/>
      </c>
      <c r="C878" s="24"/>
      <c r="D878" s="24"/>
      <c r="E878" s="34"/>
      <c r="F878" s="24"/>
      <c r="G878" s="24"/>
    </row>
    <row r="879" customFormat="false" ht="15" hidden="false" customHeight="true" outlineLevel="0" collapsed="false">
      <c r="A879" s="38"/>
      <c r="B879" s="36" t="str">
        <f aca="false">IF(A879="","","V-"&amp;TEXT(ROW()-4,"0000"))</f>
        <v/>
      </c>
      <c r="C879" s="24"/>
      <c r="D879" s="24"/>
      <c r="E879" s="34"/>
      <c r="F879" s="24"/>
      <c r="G879" s="24"/>
    </row>
    <row r="880" customFormat="false" ht="15" hidden="false" customHeight="true" outlineLevel="0" collapsed="false">
      <c r="A880" s="38"/>
      <c r="B880" s="36" t="str">
        <f aca="false">IF(A880="","","V-"&amp;TEXT(ROW()-4,"0000"))</f>
        <v/>
      </c>
      <c r="C880" s="24"/>
      <c r="D880" s="24"/>
      <c r="E880" s="34"/>
      <c r="F880" s="24"/>
      <c r="G880" s="24"/>
    </row>
    <row r="881" customFormat="false" ht="15" hidden="false" customHeight="true" outlineLevel="0" collapsed="false">
      <c r="A881" s="38"/>
      <c r="B881" s="36" t="str">
        <f aca="false">IF(A881="","","V-"&amp;TEXT(ROW()-4,"0000"))</f>
        <v/>
      </c>
      <c r="C881" s="24"/>
      <c r="D881" s="24"/>
      <c r="E881" s="34"/>
      <c r="F881" s="24"/>
      <c r="G881" s="24"/>
    </row>
    <row r="882" customFormat="false" ht="15" hidden="false" customHeight="true" outlineLevel="0" collapsed="false">
      <c r="A882" s="38"/>
      <c r="B882" s="36" t="str">
        <f aca="false">IF(A882="","","V-"&amp;TEXT(ROW()-4,"0000"))</f>
        <v/>
      </c>
      <c r="C882" s="24"/>
      <c r="D882" s="24"/>
      <c r="E882" s="34"/>
      <c r="F882" s="24"/>
      <c r="G882" s="24"/>
    </row>
    <row r="883" customFormat="false" ht="15" hidden="false" customHeight="true" outlineLevel="0" collapsed="false">
      <c r="A883" s="38"/>
      <c r="B883" s="36" t="str">
        <f aca="false">IF(A883="","","V-"&amp;TEXT(ROW()-4,"0000"))</f>
        <v/>
      </c>
      <c r="C883" s="24"/>
      <c r="D883" s="24"/>
      <c r="E883" s="34"/>
      <c r="F883" s="24"/>
      <c r="G883" s="24"/>
    </row>
    <row r="884" customFormat="false" ht="15" hidden="false" customHeight="true" outlineLevel="0" collapsed="false">
      <c r="A884" s="38"/>
      <c r="B884" s="36" t="str">
        <f aca="false">IF(A884="","","V-"&amp;TEXT(ROW()-4,"0000"))</f>
        <v/>
      </c>
      <c r="C884" s="24"/>
      <c r="D884" s="24"/>
      <c r="E884" s="34"/>
      <c r="F884" s="24"/>
      <c r="G884" s="24"/>
    </row>
    <row r="885" customFormat="false" ht="15" hidden="false" customHeight="true" outlineLevel="0" collapsed="false">
      <c r="A885" s="38"/>
      <c r="B885" s="36" t="str">
        <f aca="false">IF(A885="","","V-"&amp;TEXT(ROW()-4,"0000"))</f>
        <v/>
      </c>
      <c r="C885" s="24"/>
      <c r="D885" s="24"/>
      <c r="E885" s="34"/>
      <c r="F885" s="24"/>
      <c r="G885" s="24"/>
    </row>
    <row r="886" customFormat="false" ht="15" hidden="false" customHeight="true" outlineLevel="0" collapsed="false">
      <c r="A886" s="38"/>
      <c r="B886" s="36" t="str">
        <f aca="false">IF(A886="","","V-"&amp;TEXT(ROW()-4,"0000"))</f>
        <v/>
      </c>
      <c r="C886" s="24"/>
      <c r="D886" s="24"/>
      <c r="E886" s="34"/>
      <c r="F886" s="24"/>
      <c r="G886" s="24"/>
    </row>
    <row r="887" customFormat="false" ht="15" hidden="false" customHeight="true" outlineLevel="0" collapsed="false">
      <c r="A887" s="38"/>
      <c r="B887" s="36" t="str">
        <f aca="false">IF(A887="","","V-"&amp;TEXT(ROW()-4,"0000"))</f>
        <v/>
      </c>
      <c r="C887" s="24"/>
      <c r="D887" s="24"/>
      <c r="E887" s="34"/>
      <c r="F887" s="24"/>
      <c r="G887" s="24"/>
    </row>
    <row r="888" customFormat="false" ht="15" hidden="false" customHeight="true" outlineLevel="0" collapsed="false">
      <c r="A888" s="38"/>
      <c r="B888" s="36" t="str">
        <f aca="false">IF(A888="","","V-"&amp;TEXT(ROW()-4,"0000"))</f>
        <v/>
      </c>
      <c r="C888" s="24"/>
      <c r="D888" s="24"/>
      <c r="E888" s="34"/>
      <c r="F888" s="24"/>
      <c r="G888" s="24"/>
    </row>
    <row r="889" customFormat="false" ht="15" hidden="false" customHeight="true" outlineLevel="0" collapsed="false">
      <c r="A889" s="38"/>
      <c r="B889" s="36" t="str">
        <f aca="false">IF(A889="","","V-"&amp;TEXT(ROW()-4,"0000"))</f>
        <v/>
      </c>
      <c r="C889" s="24"/>
      <c r="D889" s="24"/>
      <c r="E889" s="34"/>
      <c r="F889" s="24"/>
      <c r="G889" s="24"/>
    </row>
    <row r="890" customFormat="false" ht="15" hidden="false" customHeight="true" outlineLevel="0" collapsed="false">
      <c r="A890" s="38"/>
      <c r="B890" s="36" t="str">
        <f aca="false">IF(A890="","","V-"&amp;TEXT(ROW()-4,"0000"))</f>
        <v/>
      </c>
      <c r="C890" s="24"/>
      <c r="D890" s="24"/>
      <c r="E890" s="34"/>
      <c r="F890" s="24"/>
      <c r="G890" s="24"/>
    </row>
    <row r="891" customFormat="false" ht="15" hidden="false" customHeight="true" outlineLevel="0" collapsed="false">
      <c r="A891" s="38"/>
      <c r="B891" s="36" t="str">
        <f aca="false">IF(A891="","","V-"&amp;TEXT(ROW()-4,"0000"))</f>
        <v/>
      </c>
      <c r="C891" s="24"/>
      <c r="D891" s="24"/>
      <c r="E891" s="34"/>
      <c r="F891" s="24"/>
      <c r="G891" s="24"/>
    </row>
    <row r="892" customFormat="false" ht="15" hidden="false" customHeight="true" outlineLevel="0" collapsed="false">
      <c r="A892" s="38"/>
      <c r="B892" s="36" t="str">
        <f aca="false">IF(A892="","","V-"&amp;TEXT(ROW()-4,"0000"))</f>
        <v/>
      </c>
      <c r="C892" s="24"/>
      <c r="D892" s="24"/>
      <c r="E892" s="34"/>
      <c r="F892" s="24"/>
      <c r="G892" s="24"/>
    </row>
    <row r="893" customFormat="false" ht="15" hidden="false" customHeight="true" outlineLevel="0" collapsed="false">
      <c r="A893" s="38"/>
      <c r="B893" s="36" t="str">
        <f aca="false">IF(A893="","","V-"&amp;TEXT(ROW()-4,"0000"))</f>
        <v/>
      </c>
      <c r="C893" s="24"/>
      <c r="D893" s="24"/>
      <c r="E893" s="34"/>
      <c r="F893" s="24"/>
      <c r="G893" s="24"/>
    </row>
    <row r="894" customFormat="false" ht="15" hidden="false" customHeight="true" outlineLevel="0" collapsed="false">
      <c r="A894" s="38"/>
      <c r="B894" s="36" t="str">
        <f aca="false">IF(A894="","","V-"&amp;TEXT(ROW()-4,"0000"))</f>
        <v/>
      </c>
      <c r="C894" s="24"/>
      <c r="D894" s="24"/>
      <c r="E894" s="34"/>
      <c r="F894" s="24"/>
      <c r="G894" s="24"/>
    </row>
    <row r="895" customFormat="false" ht="15" hidden="false" customHeight="true" outlineLevel="0" collapsed="false">
      <c r="A895" s="38"/>
      <c r="B895" s="36" t="str">
        <f aca="false">IF(A895="","","V-"&amp;TEXT(ROW()-4,"0000"))</f>
        <v/>
      </c>
      <c r="C895" s="24"/>
      <c r="D895" s="24"/>
      <c r="E895" s="34"/>
      <c r="F895" s="24"/>
      <c r="G895" s="24"/>
    </row>
    <row r="896" customFormat="false" ht="15" hidden="false" customHeight="true" outlineLevel="0" collapsed="false">
      <c r="A896" s="38"/>
      <c r="B896" s="36" t="str">
        <f aca="false">IF(A896="","","V-"&amp;TEXT(ROW()-4,"0000"))</f>
        <v/>
      </c>
      <c r="C896" s="24"/>
      <c r="D896" s="24"/>
      <c r="E896" s="34"/>
      <c r="F896" s="24"/>
      <c r="G896" s="24"/>
    </row>
    <row r="897" customFormat="false" ht="15" hidden="false" customHeight="true" outlineLevel="0" collapsed="false">
      <c r="A897" s="38"/>
      <c r="B897" s="36" t="str">
        <f aca="false">IF(A897="","","V-"&amp;TEXT(ROW()-4,"0000"))</f>
        <v/>
      </c>
      <c r="C897" s="24"/>
      <c r="D897" s="24"/>
      <c r="E897" s="34"/>
      <c r="F897" s="24"/>
      <c r="G897" s="24"/>
    </row>
    <row r="898" customFormat="false" ht="15" hidden="false" customHeight="true" outlineLevel="0" collapsed="false">
      <c r="A898" s="38"/>
      <c r="B898" s="36" t="str">
        <f aca="false">IF(A898="","","V-"&amp;TEXT(ROW()-4,"0000"))</f>
        <v/>
      </c>
      <c r="C898" s="24"/>
      <c r="D898" s="24"/>
      <c r="E898" s="34"/>
      <c r="F898" s="24"/>
      <c r="G898" s="24"/>
    </row>
    <row r="899" customFormat="false" ht="15" hidden="false" customHeight="true" outlineLevel="0" collapsed="false">
      <c r="A899" s="38"/>
      <c r="B899" s="36" t="str">
        <f aca="false">IF(A899="","","V-"&amp;TEXT(ROW()-4,"0000"))</f>
        <v/>
      </c>
      <c r="C899" s="24"/>
      <c r="D899" s="24"/>
      <c r="E899" s="34"/>
      <c r="F899" s="24"/>
      <c r="G899" s="24"/>
    </row>
    <row r="900" customFormat="false" ht="15" hidden="false" customHeight="true" outlineLevel="0" collapsed="false">
      <c r="A900" s="38"/>
      <c r="B900" s="36" t="str">
        <f aca="false">IF(A900="","","V-"&amp;TEXT(ROW()-4,"0000"))</f>
        <v/>
      </c>
      <c r="C900" s="24"/>
      <c r="D900" s="24"/>
      <c r="E900" s="34"/>
      <c r="F900" s="24"/>
      <c r="G900" s="24"/>
    </row>
    <row r="901" customFormat="false" ht="15" hidden="false" customHeight="true" outlineLevel="0" collapsed="false">
      <c r="A901" s="38"/>
      <c r="B901" s="36" t="str">
        <f aca="false">IF(A901="","","V-"&amp;TEXT(ROW()-4,"0000"))</f>
        <v/>
      </c>
      <c r="C901" s="24"/>
      <c r="D901" s="24"/>
      <c r="E901" s="34"/>
      <c r="F901" s="24"/>
      <c r="G901" s="24"/>
    </row>
    <row r="902" customFormat="false" ht="15" hidden="false" customHeight="true" outlineLevel="0" collapsed="false">
      <c r="A902" s="38"/>
      <c r="B902" s="36" t="str">
        <f aca="false">IF(A902="","","V-"&amp;TEXT(ROW()-4,"0000"))</f>
        <v/>
      </c>
      <c r="C902" s="24"/>
      <c r="D902" s="24"/>
      <c r="E902" s="34"/>
      <c r="F902" s="24"/>
      <c r="G902" s="24"/>
    </row>
    <row r="903" customFormat="false" ht="15" hidden="false" customHeight="true" outlineLevel="0" collapsed="false">
      <c r="A903" s="38"/>
      <c r="B903" s="36" t="str">
        <f aca="false">IF(A903="","","V-"&amp;TEXT(ROW()-4,"0000"))</f>
        <v/>
      </c>
      <c r="C903" s="24"/>
      <c r="D903" s="24"/>
      <c r="E903" s="34"/>
      <c r="F903" s="24"/>
      <c r="G903" s="24"/>
    </row>
    <row r="904" customFormat="false" ht="15" hidden="false" customHeight="true" outlineLevel="0" collapsed="false">
      <c r="A904" s="38"/>
      <c r="B904" s="36" t="str">
        <f aca="false">IF(A904="","","V-"&amp;TEXT(ROW()-4,"0000"))</f>
        <v/>
      </c>
      <c r="C904" s="24"/>
      <c r="D904" s="24"/>
      <c r="E904" s="34"/>
      <c r="F904" s="24"/>
      <c r="G904" s="24"/>
    </row>
    <row r="905" customFormat="false" ht="15" hidden="false" customHeight="true" outlineLevel="0" collapsed="false">
      <c r="A905" s="38"/>
      <c r="B905" s="36" t="str">
        <f aca="false">IF(A905="","","V-"&amp;TEXT(ROW()-4,"0000"))</f>
        <v/>
      </c>
      <c r="C905" s="24"/>
      <c r="D905" s="24"/>
      <c r="E905" s="34"/>
      <c r="F905" s="24"/>
      <c r="G905" s="24"/>
    </row>
    <row r="906" customFormat="false" ht="15" hidden="false" customHeight="true" outlineLevel="0" collapsed="false">
      <c r="A906" s="38"/>
      <c r="B906" s="36" t="str">
        <f aca="false">IF(A906="","","V-"&amp;TEXT(ROW()-4,"0000"))</f>
        <v/>
      </c>
      <c r="C906" s="24"/>
      <c r="D906" s="24"/>
      <c r="E906" s="34"/>
      <c r="F906" s="24"/>
      <c r="G906" s="24"/>
    </row>
    <row r="907" customFormat="false" ht="15" hidden="false" customHeight="true" outlineLevel="0" collapsed="false">
      <c r="A907" s="38"/>
      <c r="B907" s="36" t="str">
        <f aca="false">IF(A907="","","V-"&amp;TEXT(ROW()-4,"0000"))</f>
        <v/>
      </c>
      <c r="C907" s="24"/>
      <c r="D907" s="24"/>
      <c r="E907" s="34"/>
      <c r="F907" s="24"/>
      <c r="G907" s="24"/>
    </row>
    <row r="908" customFormat="false" ht="15" hidden="false" customHeight="true" outlineLevel="0" collapsed="false">
      <c r="A908" s="38"/>
      <c r="B908" s="36" t="str">
        <f aca="false">IF(A908="","","V-"&amp;TEXT(ROW()-4,"0000"))</f>
        <v/>
      </c>
      <c r="C908" s="24"/>
      <c r="D908" s="24"/>
      <c r="E908" s="34"/>
      <c r="F908" s="24"/>
      <c r="G908" s="24"/>
    </row>
    <row r="909" customFormat="false" ht="15" hidden="false" customHeight="true" outlineLevel="0" collapsed="false">
      <c r="A909" s="38"/>
      <c r="B909" s="36" t="str">
        <f aca="false">IF(A909="","","V-"&amp;TEXT(ROW()-4,"0000"))</f>
        <v/>
      </c>
      <c r="C909" s="24"/>
      <c r="D909" s="24"/>
      <c r="E909" s="34"/>
      <c r="F909" s="24"/>
      <c r="G909" s="24"/>
    </row>
    <row r="910" customFormat="false" ht="15" hidden="false" customHeight="true" outlineLevel="0" collapsed="false">
      <c r="A910" s="38"/>
      <c r="B910" s="36" t="str">
        <f aca="false">IF(A910="","","V-"&amp;TEXT(ROW()-4,"0000"))</f>
        <v/>
      </c>
      <c r="C910" s="24"/>
      <c r="D910" s="24"/>
      <c r="E910" s="34"/>
      <c r="F910" s="24"/>
      <c r="G910" s="24"/>
    </row>
    <row r="911" customFormat="false" ht="15" hidden="false" customHeight="true" outlineLevel="0" collapsed="false">
      <c r="A911" s="38"/>
      <c r="B911" s="36" t="str">
        <f aca="false">IF(A911="","","V-"&amp;TEXT(ROW()-4,"0000"))</f>
        <v/>
      </c>
      <c r="C911" s="24"/>
      <c r="D911" s="24"/>
      <c r="E911" s="34"/>
      <c r="F911" s="24"/>
      <c r="G911" s="24"/>
    </row>
    <row r="912" customFormat="false" ht="15" hidden="false" customHeight="true" outlineLevel="0" collapsed="false">
      <c r="A912" s="38"/>
      <c r="B912" s="36" t="str">
        <f aca="false">IF(A912="","","V-"&amp;TEXT(ROW()-4,"0000"))</f>
        <v/>
      </c>
      <c r="C912" s="24"/>
      <c r="D912" s="24"/>
      <c r="E912" s="34"/>
      <c r="F912" s="24"/>
      <c r="G912" s="24"/>
    </row>
    <row r="913" customFormat="false" ht="15" hidden="false" customHeight="true" outlineLevel="0" collapsed="false">
      <c r="A913" s="38"/>
      <c r="B913" s="36" t="str">
        <f aca="false">IF(A913="","","V-"&amp;TEXT(ROW()-4,"0000"))</f>
        <v/>
      </c>
      <c r="C913" s="24"/>
      <c r="D913" s="24"/>
      <c r="E913" s="34"/>
      <c r="F913" s="24"/>
      <c r="G913" s="24"/>
    </row>
    <row r="914" customFormat="false" ht="15" hidden="false" customHeight="true" outlineLevel="0" collapsed="false">
      <c r="A914" s="38"/>
      <c r="B914" s="36" t="str">
        <f aca="false">IF(A914="","","V-"&amp;TEXT(ROW()-4,"0000"))</f>
        <v/>
      </c>
      <c r="C914" s="24"/>
      <c r="D914" s="24"/>
      <c r="E914" s="34"/>
      <c r="F914" s="24"/>
      <c r="G914" s="24"/>
    </row>
    <row r="915" customFormat="false" ht="15" hidden="false" customHeight="true" outlineLevel="0" collapsed="false">
      <c r="A915" s="38"/>
      <c r="B915" s="36" t="str">
        <f aca="false">IF(A915="","","V-"&amp;TEXT(ROW()-4,"0000"))</f>
        <v/>
      </c>
      <c r="C915" s="24"/>
      <c r="D915" s="24"/>
      <c r="E915" s="34"/>
      <c r="F915" s="24"/>
      <c r="G915" s="24"/>
    </row>
    <row r="916" customFormat="false" ht="15" hidden="false" customHeight="true" outlineLevel="0" collapsed="false">
      <c r="A916" s="38"/>
      <c r="B916" s="36" t="str">
        <f aca="false">IF(A916="","","V-"&amp;TEXT(ROW()-4,"0000"))</f>
        <v/>
      </c>
      <c r="C916" s="24"/>
      <c r="D916" s="24"/>
      <c r="E916" s="34"/>
      <c r="F916" s="24"/>
      <c r="G916" s="24"/>
    </row>
    <row r="917" customFormat="false" ht="15" hidden="false" customHeight="true" outlineLevel="0" collapsed="false">
      <c r="A917" s="38"/>
      <c r="B917" s="36" t="str">
        <f aca="false">IF(A917="","","V-"&amp;TEXT(ROW()-4,"0000"))</f>
        <v/>
      </c>
      <c r="C917" s="24"/>
      <c r="D917" s="24"/>
      <c r="E917" s="34"/>
      <c r="F917" s="24"/>
      <c r="G917" s="24"/>
    </row>
    <row r="918" customFormat="false" ht="15" hidden="false" customHeight="true" outlineLevel="0" collapsed="false">
      <c r="A918" s="38"/>
      <c r="B918" s="36" t="str">
        <f aca="false">IF(A918="","","V-"&amp;TEXT(ROW()-4,"0000"))</f>
        <v/>
      </c>
      <c r="C918" s="24"/>
      <c r="D918" s="24"/>
      <c r="E918" s="34"/>
      <c r="F918" s="24"/>
      <c r="G918" s="24"/>
    </row>
    <row r="919" customFormat="false" ht="15" hidden="false" customHeight="true" outlineLevel="0" collapsed="false">
      <c r="A919" s="38"/>
      <c r="B919" s="36" t="str">
        <f aca="false">IF(A919="","","V-"&amp;TEXT(ROW()-4,"0000"))</f>
        <v/>
      </c>
      <c r="C919" s="24"/>
      <c r="D919" s="24"/>
      <c r="E919" s="34"/>
      <c r="F919" s="24"/>
      <c r="G919" s="24"/>
    </row>
    <row r="920" customFormat="false" ht="15" hidden="false" customHeight="true" outlineLevel="0" collapsed="false">
      <c r="A920" s="38"/>
      <c r="B920" s="36" t="str">
        <f aca="false">IF(A920="","","V-"&amp;TEXT(ROW()-4,"0000"))</f>
        <v/>
      </c>
      <c r="C920" s="24"/>
      <c r="D920" s="24"/>
      <c r="E920" s="34"/>
      <c r="F920" s="24"/>
      <c r="G920" s="24"/>
    </row>
    <row r="921" customFormat="false" ht="15" hidden="false" customHeight="true" outlineLevel="0" collapsed="false">
      <c r="A921" s="38"/>
      <c r="B921" s="36" t="str">
        <f aca="false">IF(A921="","","V-"&amp;TEXT(ROW()-4,"0000"))</f>
        <v/>
      </c>
      <c r="C921" s="24"/>
      <c r="D921" s="24"/>
      <c r="E921" s="34"/>
      <c r="F921" s="24"/>
      <c r="G921" s="24"/>
    </row>
    <row r="922" customFormat="false" ht="15" hidden="false" customHeight="true" outlineLevel="0" collapsed="false">
      <c r="A922" s="38"/>
      <c r="B922" s="36" t="str">
        <f aca="false">IF(A922="","","V-"&amp;TEXT(ROW()-4,"0000"))</f>
        <v/>
      </c>
      <c r="C922" s="24"/>
      <c r="D922" s="24"/>
      <c r="E922" s="34"/>
      <c r="F922" s="24"/>
      <c r="G922" s="24"/>
    </row>
    <row r="923" customFormat="false" ht="15" hidden="false" customHeight="true" outlineLevel="0" collapsed="false">
      <c r="A923" s="38"/>
      <c r="B923" s="36" t="str">
        <f aca="false">IF(A923="","","V-"&amp;TEXT(ROW()-4,"0000"))</f>
        <v/>
      </c>
      <c r="C923" s="24"/>
      <c r="D923" s="24"/>
      <c r="E923" s="34"/>
      <c r="F923" s="24"/>
      <c r="G923" s="24"/>
    </row>
    <row r="924" customFormat="false" ht="15" hidden="false" customHeight="true" outlineLevel="0" collapsed="false">
      <c r="A924" s="38"/>
      <c r="B924" s="36" t="str">
        <f aca="false">IF(A924="","","V-"&amp;TEXT(ROW()-4,"0000"))</f>
        <v/>
      </c>
      <c r="C924" s="24"/>
      <c r="D924" s="24"/>
      <c r="E924" s="34"/>
      <c r="F924" s="24"/>
      <c r="G924" s="24"/>
    </row>
    <row r="925" customFormat="false" ht="15" hidden="false" customHeight="true" outlineLevel="0" collapsed="false">
      <c r="A925" s="38"/>
      <c r="B925" s="36" t="str">
        <f aca="false">IF(A925="","","V-"&amp;TEXT(ROW()-4,"0000"))</f>
        <v/>
      </c>
      <c r="C925" s="24"/>
      <c r="D925" s="24"/>
      <c r="E925" s="34"/>
      <c r="F925" s="24"/>
      <c r="G925" s="24"/>
    </row>
    <row r="926" customFormat="false" ht="15" hidden="false" customHeight="true" outlineLevel="0" collapsed="false">
      <c r="A926" s="38"/>
      <c r="B926" s="36" t="str">
        <f aca="false">IF(A926="","","V-"&amp;TEXT(ROW()-4,"0000"))</f>
        <v/>
      </c>
      <c r="C926" s="24"/>
      <c r="D926" s="24"/>
      <c r="E926" s="34"/>
      <c r="F926" s="24"/>
      <c r="G926" s="24"/>
    </row>
    <row r="927" customFormat="false" ht="15" hidden="false" customHeight="true" outlineLevel="0" collapsed="false">
      <c r="A927" s="38"/>
      <c r="B927" s="36" t="str">
        <f aca="false">IF(A927="","","V-"&amp;TEXT(ROW()-4,"0000"))</f>
        <v/>
      </c>
      <c r="C927" s="24"/>
      <c r="D927" s="24"/>
      <c r="E927" s="34"/>
      <c r="F927" s="24"/>
      <c r="G927" s="24"/>
    </row>
    <row r="928" customFormat="false" ht="15" hidden="false" customHeight="true" outlineLevel="0" collapsed="false">
      <c r="A928" s="38"/>
      <c r="B928" s="36" t="str">
        <f aca="false">IF(A928="","","V-"&amp;TEXT(ROW()-4,"0000"))</f>
        <v/>
      </c>
      <c r="C928" s="24"/>
      <c r="D928" s="24"/>
      <c r="E928" s="34"/>
      <c r="F928" s="24"/>
      <c r="G928" s="24"/>
    </row>
    <row r="929" customFormat="false" ht="15" hidden="false" customHeight="true" outlineLevel="0" collapsed="false">
      <c r="A929" s="38"/>
      <c r="B929" s="36" t="str">
        <f aca="false">IF(A929="","","V-"&amp;TEXT(ROW()-4,"0000"))</f>
        <v/>
      </c>
      <c r="C929" s="24"/>
      <c r="D929" s="24"/>
      <c r="E929" s="34"/>
      <c r="F929" s="24"/>
      <c r="G929" s="24"/>
    </row>
    <row r="930" customFormat="false" ht="15" hidden="false" customHeight="true" outlineLevel="0" collapsed="false">
      <c r="A930" s="38"/>
      <c r="B930" s="36" t="str">
        <f aca="false">IF(A930="","","V-"&amp;TEXT(ROW()-4,"0000"))</f>
        <v/>
      </c>
      <c r="C930" s="24"/>
      <c r="D930" s="24"/>
      <c r="E930" s="34"/>
      <c r="F930" s="24"/>
      <c r="G930" s="24"/>
    </row>
    <row r="931" customFormat="false" ht="15" hidden="false" customHeight="true" outlineLevel="0" collapsed="false">
      <c r="A931" s="38"/>
      <c r="B931" s="36" t="str">
        <f aca="false">IF(A931="","","V-"&amp;TEXT(ROW()-4,"0000"))</f>
        <v/>
      </c>
      <c r="C931" s="24"/>
      <c r="D931" s="24"/>
      <c r="E931" s="34"/>
      <c r="F931" s="24"/>
      <c r="G931" s="24"/>
    </row>
    <row r="932" customFormat="false" ht="15" hidden="false" customHeight="true" outlineLevel="0" collapsed="false">
      <c r="A932" s="38"/>
      <c r="B932" s="36" t="str">
        <f aca="false">IF(A932="","","V-"&amp;TEXT(ROW()-4,"0000"))</f>
        <v/>
      </c>
      <c r="C932" s="24"/>
      <c r="D932" s="24"/>
      <c r="E932" s="34"/>
      <c r="F932" s="24"/>
      <c r="G932" s="24"/>
    </row>
    <row r="933" customFormat="false" ht="15" hidden="false" customHeight="true" outlineLevel="0" collapsed="false">
      <c r="A933" s="38"/>
      <c r="B933" s="36" t="str">
        <f aca="false">IF(A933="","","V-"&amp;TEXT(ROW()-4,"0000"))</f>
        <v/>
      </c>
      <c r="C933" s="24"/>
      <c r="D933" s="24"/>
      <c r="E933" s="34"/>
      <c r="F933" s="24"/>
      <c r="G933" s="24"/>
    </row>
    <row r="934" customFormat="false" ht="15" hidden="false" customHeight="true" outlineLevel="0" collapsed="false">
      <c r="A934" s="38"/>
      <c r="B934" s="36" t="str">
        <f aca="false">IF(A934="","","V-"&amp;TEXT(ROW()-4,"0000"))</f>
        <v/>
      </c>
      <c r="C934" s="24"/>
      <c r="D934" s="24"/>
      <c r="E934" s="34"/>
      <c r="F934" s="24"/>
      <c r="G934" s="24"/>
    </row>
    <row r="935" customFormat="false" ht="15" hidden="false" customHeight="true" outlineLevel="0" collapsed="false">
      <c r="A935" s="38"/>
      <c r="B935" s="36" t="str">
        <f aca="false">IF(A935="","","V-"&amp;TEXT(ROW()-4,"0000"))</f>
        <v/>
      </c>
      <c r="C935" s="24"/>
      <c r="D935" s="24"/>
      <c r="E935" s="34"/>
      <c r="F935" s="24"/>
      <c r="G935" s="24"/>
    </row>
    <row r="936" customFormat="false" ht="15" hidden="false" customHeight="true" outlineLevel="0" collapsed="false">
      <c r="A936" s="38"/>
      <c r="B936" s="36" t="str">
        <f aca="false">IF(A936="","","V-"&amp;TEXT(ROW()-4,"0000"))</f>
        <v/>
      </c>
      <c r="C936" s="24"/>
      <c r="D936" s="24"/>
      <c r="E936" s="34"/>
      <c r="F936" s="24"/>
      <c r="G936" s="24"/>
    </row>
    <row r="937" customFormat="false" ht="15" hidden="false" customHeight="true" outlineLevel="0" collapsed="false">
      <c r="A937" s="38"/>
      <c r="B937" s="36" t="str">
        <f aca="false">IF(A937="","","V-"&amp;TEXT(ROW()-4,"0000"))</f>
        <v/>
      </c>
      <c r="C937" s="24"/>
      <c r="D937" s="24"/>
      <c r="E937" s="34"/>
      <c r="F937" s="24"/>
      <c r="G937" s="24"/>
    </row>
    <row r="938" customFormat="false" ht="15" hidden="false" customHeight="true" outlineLevel="0" collapsed="false">
      <c r="A938" s="38"/>
      <c r="B938" s="36" t="str">
        <f aca="false">IF(A938="","","V-"&amp;TEXT(ROW()-4,"0000"))</f>
        <v/>
      </c>
      <c r="C938" s="24"/>
      <c r="D938" s="24"/>
      <c r="E938" s="34"/>
      <c r="F938" s="24"/>
      <c r="G938" s="24"/>
    </row>
    <row r="939" customFormat="false" ht="15" hidden="false" customHeight="true" outlineLevel="0" collapsed="false">
      <c r="A939" s="38"/>
      <c r="B939" s="36" t="str">
        <f aca="false">IF(A939="","","V-"&amp;TEXT(ROW()-4,"0000"))</f>
        <v/>
      </c>
      <c r="C939" s="24"/>
      <c r="D939" s="24"/>
      <c r="E939" s="34"/>
      <c r="F939" s="24"/>
      <c r="G939" s="24"/>
    </row>
    <row r="940" customFormat="false" ht="15" hidden="false" customHeight="true" outlineLevel="0" collapsed="false">
      <c r="A940" s="38"/>
      <c r="B940" s="36" t="str">
        <f aca="false">IF(A940="","","V-"&amp;TEXT(ROW()-4,"0000"))</f>
        <v/>
      </c>
      <c r="C940" s="24"/>
      <c r="D940" s="24"/>
      <c r="E940" s="34"/>
      <c r="F940" s="24"/>
      <c r="G940" s="24"/>
    </row>
    <row r="941" customFormat="false" ht="15" hidden="false" customHeight="true" outlineLevel="0" collapsed="false">
      <c r="A941" s="38"/>
      <c r="B941" s="36" t="str">
        <f aca="false">IF(A941="","","V-"&amp;TEXT(ROW()-4,"0000"))</f>
        <v/>
      </c>
      <c r="C941" s="24"/>
      <c r="D941" s="24"/>
      <c r="E941" s="34"/>
      <c r="F941" s="24"/>
      <c r="G941" s="24"/>
    </row>
    <row r="942" customFormat="false" ht="15" hidden="false" customHeight="true" outlineLevel="0" collapsed="false">
      <c r="A942" s="38"/>
      <c r="B942" s="36" t="str">
        <f aca="false">IF(A942="","","V-"&amp;TEXT(ROW()-4,"0000"))</f>
        <v/>
      </c>
      <c r="C942" s="24"/>
      <c r="D942" s="24"/>
      <c r="E942" s="34"/>
      <c r="F942" s="24"/>
      <c r="G942" s="24"/>
    </row>
    <row r="943" customFormat="false" ht="15" hidden="false" customHeight="true" outlineLevel="0" collapsed="false">
      <c r="A943" s="38"/>
      <c r="B943" s="36" t="str">
        <f aca="false">IF(A943="","","V-"&amp;TEXT(ROW()-4,"0000"))</f>
        <v/>
      </c>
      <c r="C943" s="24"/>
      <c r="D943" s="24"/>
      <c r="E943" s="34"/>
      <c r="F943" s="24"/>
      <c r="G943" s="24"/>
    </row>
    <row r="944" customFormat="false" ht="15" hidden="false" customHeight="true" outlineLevel="0" collapsed="false">
      <c r="A944" s="38"/>
      <c r="B944" s="36" t="str">
        <f aca="false">IF(A944="","","V-"&amp;TEXT(ROW()-4,"0000"))</f>
        <v/>
      </c>
      <c r="C944" s="24"/>
      <c r="D944" s="24"/>
      <c r="E944" s="34"/>
      <c r="F944" s="24"/>
      <c r="G944" s="24"/>
    </row>
    <row r="945" customFormat="false" ht="15" hidden="false" customHeight="true" outlineLevel="0" collapsed="false">
      <c r="A945" s="38"/>
      <c r="B945" s="36" t="str">
        <f aca="false">IF(A945="","","V-"&amp;TEXT(ROW()-4,"0000"))</f>
        <v/>
      </c>
      <c r="C945" s="24"/>
      <c r="D945" s="24"/>
      <c r="E945" s="34"/>
      <c r="F945" s="24"/>
      <c r="G945" s="24"/>
    </row>
    <row r="946" customFormat="false" ht="15" hidden="false" customHeight="true" outlineLevel="0" collapsed="false">
      <c r="A946" s="38"/>
      <c r="B946" s="36" t="str">
        <f aca="false">IF(A946="","","V-"&amp;TEXT(ROW()-4,"0000"))</f>
        <v/>
      </c>
      <c r="C946" s="24"/>
      <c r="D946" s="24"/>
      <c r="E946" s="34"/>
      <c r="F946" s="24"/>
      <c r="G946" s="24"/>
    </row>
    <row r="947" customFormat="false" ht="15" hidden="false" customHeight="true" outlineLevel="0" collapsed="false">
      <c r="A947" s="38"/>
      <c r="B947" s="36" t="str">
        <f aca="false">IF(A947="","","V-"&amp;TEXT(ROW()-4,"0000"))</f>
        <v/>
      </c>
      <c r="C947" s="24"/>
      <c r="D947" s="24"/>
      <c r="E947" s="34"/>
      <c r="F947" s="24"/>
      <c r="G947" s="24"/>
    </row>
    <row r="948" customFormat="false" ht="15" hidden="false" customHeight="true" outlineLevel="0" collapsed="false">
      <c r="A948" s="38"/>
      <c r="B948" s="36" t="str">
        <f aca="false">IF(A948="","","V-"&amp;TEXT(ROW()-4,"0000"))</f>
        <v/>
      </c>
      <c r="C948" s="24"/>
      <c r="D948" s="24"/>
      <c r="E948" s="34"/>
      <c r="F948" s="24"/>
      <c r="G948" s="24"/>
    </row>
    <row r="949" customFormat="false" ht="15" hidden="false" customHeight="true" outlineLevel="0" collapsed="false">
      <c r="A949" s="38"/>
      <c r="B949" s="36" t="str">
        <f aca="false">IF(A949="","","V-"&amp;TEXT(ROW()-4,"0000"))</f>
        <v/>
      </c>
      <c r="C949" s="24"/>
      <c r="D949" s="24"/>
      <c r="E949" s="34"/>
      <c r="F949" s="24"/>
      <c r="G949" s="24"/>
    </row>
    <row r="950" customFormat="false" ht="15" hidden="false" customHeight="true" outlineLevel="0" collapsed="false">
      <c r="A950" s="38"/>
      <c r="B950" s="36" t="str">
        <f aca="false">IF(A950="","","V-"&amp;TEXT(ROW()-4,"0000"))</f>
        <v/>
      </c>
      <c r="C950" s="24"/>
      <c r="D950" s="24"/>
      <c r="E950" s="34"/>
      <c r="F950" s="24"/>
      <c r="G950" s="24"/>
    </row>
    <row r="951" customFormat="false" ht="15" hidden="false" customHeight="true" outlineLevel="0" collapsed="false">
      <c r="A951" s="38"/>
      <c r="B951" s="36" t="str">
        <f aca="false">IF(A951="","","V-"&amp;TEXT(ROW()-4,"0000"))</f>
        <v/>
      </c>
      <c r="C951" s="24"/>
      <c r="D951" s="24"/>
      <c r="E951" s="34"/>
      <c r="F951" s="24"/>
      <c r="G951" s="24"/>
    </row>
    <row r="952" customFormat="false" ht="15" hidden="false" customHeight="true" outlineLevel="0" collapsed="false">
      <c r="A952" s="38"/>
      <c r="B952" s="36" t="str">
        <f aca="false">IF(A952="","","V-"&amp;TEXT(ROW()-4,"0000"))</f>
        <v/>
      </c>
      <c r="C952" s="24"/>
      <c r="D952" s="24"/>
      <c r="E952" s="34"/>
      <c r="F952" s="24"/>
      <c r="G952" s="24"/>
    </row>
    <row r="953" customFormat="false" ht="15" hidden="false" customHeight="true" outlineLevel="0" collapsed="false">
      <c r="A953" s="38"/>
      <c r="B953" s="36" t="str">
        <f aca="false">IF(A953="","","V-"&amp;TEXT(ROW()-4,"0000"))</f>
        <v/>
      </c>
      <c r="C953" s="24"/>
      <c r="D953" s="24"/>
      <c r="E953" s="34"/>
      <c r="F953" s="24"/>
      <c r="G953" s="24"/>
    </row>
    <row r="954" customFormat="false" ht="15" hidden="false" customHeight="true" outlineLevel="0" collapsed="false">
      <c r="A954" s="38"/>
      <c r="B954" s="36" t="str">
        <f aca="false">IF(A954="","","V-"&amp;TEXT(ROW()-4,"0000"))</f>
        <v/>
      </c>
      <c r="C954" s="24"/>
      <c r="D954" s="24"/>
      <c r="E954" s="34"/>
      <c r="F954" s="24"/>
      <c r="G954" s="24"/>
    </row>
    <row r="955" customFormat="false" ht="15" hidden="false" customHeight="true" outlineLevel="0" collapsed="false">
      <c r="A955" s="38"/>
      <c r="B955" s="36" t="str">
        <f aca="false">IF(A955="","","V-"&amp;TEXT(ROW()-4,"0000"))</f>
        <v/>
      </c>
      <c r="C955" s="24"/>
      <c r="D955" s="24"/>
      <c r="E955" s="34"/>
      <c r="F955" s="24"/>
      <c r="G955" s="24"/>
    </row>
    <row r="956" customFormat="false" ht="15" hidden="false" customHeight="true" outlineLevel="0" collapsed="false">
      <c r="A956" s="38"/>
      <c r="B956" s="36" t="str">
        <f aca="false">IF(A956="","","V-"&amp;TEXT(ROW()-4,"0000"))</f>
        <v/>
      </c>
      <c r="C956" s="24"/>
      <c r="D956" s="24"/>
      <c r="E956" s="34"/>
      <c r="F956" s="24"/>
      <c r="G956" s="24"/>
    </row>
    <row r="957" customFormat="false" ht="15" hidden="false" customHeight="true" outlineLevel="0" collapsed="false">
      <c r="A957" s="38"/>
      <c r="B957" s="36" t="str">
        <f aca="false">IF(A957="","","V-"&amp;TEXT(ROW()-4,"0000"))</f>
        <v/>
      </c>
      <c r="C957" s="24"/>
      <c r="D957" s="24"/>
      <c r="E957" s="34"/>
      <c r="F957" s="24"/>
      <c r="G957" s="24"/>
    </row>
    <row r="958" customFormat="false" ht="15" hidden="false" customHeight="true" outlineLevel="0" collapsed="false">
      <c r="A958" s="38"/>
      <c r="B958" s="36" t="str">
        <f aca="false">IF(A958="","","V-"&amp;TEXT(ROW()-4,"0000"))</f>
        <v/>
      </c>
      <c r="C958" s="24"/>
      <c r="D958" s="24"/>
      <c r="E958" s="34"/>
      <c r="F958" s="24"/>
      <c r="G958" s="24"/>
    </row>
    <row r="959" customFormat="false" ht="15" hidden="false" customHeight="true" outlineLevel="0" collapsed="false">
      <c r="A959" s="38"/>
      <c r="B959" s="36" t="str">
        <f aca="false">IF(A959="","","V-"&amp;TEXT(ROW()-4,"0000"))</f>
        <v/>
      </c>
      <c r="C959" s="24"/>
      <c r="D959" s="24"/>
      <c r="E959" s="34"/>
      <c r="F959" s="24"/>
      <c r="G959" s="24"/>
    </row>
    <row r="960" customFormat="false" ht="15" hidden="false" customHeight="true" outlineLevel="0" collapsed="false">
      <c r="A960" s="38"/>
      <c r="B960" s="36" t="str">
        <f aca="false">IF(A960="","","V-"&amp;TEXT(ROW()-4,"0000"))</f>
        <v/>
      </c>
      <c r="C960" s="24"/>
      <c r="D960" s="24"/>
      <c r="E960" s="34"/>
      <c r="F960" s="24"/>
      <c r="G960" s="24"/>
    </row>
    <row r="961" customFormat="false" ht="15" hidden="false" customHeight="true" outlineLevel="0" collapsed="false">
      <c r="A961" s="38"/>
      <c r="B961" s="36" t="str">
        <f aca="false">IF(A961="","","V-"&amp;TEXT(ROW()-4,"0000"))</f>
        <v/>
      </c>
      <c r="C961" s="24"/>
      <c r="D961" s="24"/>
      <c r="E961" s="34"/>
      <c r="F961" s="24"/>
      <c r="G961" s="24"/>
    </row>
    <row r="962" customFormat="false" ht="15" hidden="false" customHeight="true" outlineLevel="0" collapsed="false">
      <c r="A962" s="38"/>
      <c r="B962" s="36" t="str">
        <f aca="false">IF(A962="","","V-"&amp;TEXT(ROW()-4,"0000"))</f>
        <v/>
      </c>
      <c r="C962" s="24"/>
      <c r="D962" s="24"/>
      <c r="E962" s="34"/>
      <c r="F962" s="24"/>
      <c r="G962" s="24"/>
    </row>
    <row r="963" customFormat="false" ht="15" hidden="false" customHeight="true" outlineLevel="0" collapsed="false">
      <c r="A963" s="38"/>
      <c r="B963" s="36" t="str">
        <f aca="false">IF(A963="","","V-"&amp;TEXT(ROW()-4,"0000"))</f>
        <v/>
      </c>
      <c r="C963" s="24"/>
      <c r="D963" s="24"/>
      <c r="E963" s="34"/>
      <c r="F963" s="24"/>
      <c r="G963" s="24"/>
    </row>
    <row r="964" customFormat="false" ht="15" hidden="false" customHeight="true" outlineLevel="0" collapsed="false">
      <c r="A964" s="38"/>
      <c r="B964" s="36" t="str">
        <f aca="false">IF(A964="","","V-"&amp;TEXT(ROW()-4,"0000"))</f>
        <v/>
      </c>
      <c r="C964" s="24"/>
      <c r="D964" s="24"/>
      <c r="E964" s="34"/>
      <c r="F964" s="24"/>
      <c r="G964" s="24"/>
    </row>
    <row r="965" customFormat="false" ht="15" hidden="false" customHeight="true" outlineLevel="0" collapsed="false">
      <c r="A965" s="38"/>
      <c r="B965" s="36" t="str">
        <f aca="false">IF(A965="","","V-"&amp;TEXT(ROW()-4,"0000"))</f>
        <v/>
      </c>
      <c r="C965" s="24"/>
      <c r="D965" s="24"/>
      <c r="E965" s="34"/>
      <c r="F965" s="24"/>
      <c r="G965" s="24"/>
    </row>
    <row r="966" customFormat="false" ht="15" hidden="false" customHeight="true" outlineLevel="0" collapsed="false">
      <c r="A966" s="38"/>
      <c r="B966" s="36" t="str">
        <f aca="false">IF(A966="","","V-"&amp;TEXT(ROW()-4,"0000"))</f>
        <v/>
      </c>
      <c r="C966" s="24"/>
      <c r="D966" s="24"/>
      <c r="E966" s="34"/>
      <c r="F966" s="24"/>
      <c r="G966" s="24"/>
    </row>
    <row r="967" customFormat="false" ht="15" hidden="false" customHeight="true" outlineLevel="0" collapsed="false">
      <c r="A967" s="38"/>
      <c r="B967" s="36" t="str">
        <f aca="false">IF(A967="","","V-"&amp;TEXT(ROW()-4,"0000"))</f>
        <v/>
      </c>
      <c r="C967" s="24"/>
      <c r="D967" s="24"/>
      <c r="E967" s="34"/>
      <c r="F967" s="24"/>
      <c r="G967" s="24"/>
    </row>
    <row r="968" customFormat="false" ht="15" hidden="false" customHeight="true" outlineLevel="0" collapsed="false">
      <c r="A968" s="38"/>
      <c r="B968" s="36" t="str">
        <f aca="false">IF(A968="","","V-"&amp;TEXT(ROW()-4,"0000"))</f>
        <v/>
      </c>
      <c r="C968" s="24"/>
      <c r="D968" s="24"/>
      <c r="E968" s="34"/>
      <c r="F968" s="24"/>
      <c r="G968" s="24"/>
    </row>
    <row r="969" customFormat="false" ht="15" hidden="false" customHeight="true" outlineLevel="0" collapsed="false">
      <c r="A969" s="38"/>
      <c r="B969" s="36" t="str">
        <f aca="false">IF(A969="","","V-"&amp;TEXT(ROW()-4,"0000"))</f>
        <v/>
      </c>
      <c r="C969" s="24"/>
      <c r="D969" s="24"/>
      <c r="E969" s="34"/>
      <c r="F969" s="24"/>
      <c r="G969" s="24"/>
    </row>
    <row r="970" customFormat="false" ht="15" hidden="false" customHeight="true" outlineLevel="0" collapsed="false">
      <c r="A970" s="38"/>
      <c r="B970" s="36" t="str">
        <f aca="false">IF(A970="","","V-"&amp;TEXT(ROW()-4,"0000"))</f>
        <v/>
      </c>
      <c r="C970" s="24"/>
      <c r="D970" s="24"/>
      <c r="E970" s="34"/>
      <c r="F970" s="24"/>
      <c r="G970" s="24"/>
    </row>
    <row r="971" customFormat="false" ht="15" hidden="false" customHeight="true" outlineLevel="0" collapsed="false">
      <c r="A971" s="38"/>
      <c r="B971" s="36" t="str">
        <f aca="false">IF(A971="","","V-"&amp;TEXT(ROW()-4,"0000"))</f>
        <v/>
      </c>
      <c r="C971" s="24"/>
      <c r="D971" s="24"/>
      <c r="E971" s="34"/>
      <c r="F971" s="24"/>
      <c r="G971" s="24"/>
    </row>
    <row r="972" customFormat="false" ht="15" hidden="false" customHeight="true" outlineLevel="0" collapsed="false">
      <c r="A972" s="38"/>
      <c r="B972" s="36" t="str">
        <f aca="false">IF(A972="","","V-"&amp;TEXT(ROW()-4,"0000"))</f>
        <v/>
      </c>
      <c r="C972" s="24"/>
      <c r="D972" s="24"/>
      <c r="E972" s="34"/>
      <c r="F972" s="24"/>
      <c r="G972" s="24"/>
    </row>
    <row r="973" customFormat="false" ht="15" hidden="false" customHeight="true" outlineLevel="0" collapsed="false">
      <c r="A973" s="38"/>
      <c r="B973" s="36" t="str">
        <f aca="false">IF(A973="","","V-"&amp;TEXT(ROW()-4,"0000"))</f>
        <v/>
      </c>
      <c r="C973" s="24"/>
      <c r="D973" s="24"/>
      <c r="E973" s="34"/>
      <c r="F973" s="24"/>
      <c r="G973" s="24"/>
    </row>
    <row r="974" customFormat="false" ht="15" hidden="false" customHeight="true" outlineLevel="0" collapsed="false">
      <c r="A974" s="38"/>
      <c r="B974" s="36" t="str">
        <f aca="false">IF(A974="","","V-"&amp;TEXT(ROW()-4,"0000"))</f>
        <v/>
      </c>
      <c r="C974" s="24"/>
      <c r="D974" s="24"/>
      <c r="E974" s="34"/>
      <c r="F974" s="24"/>
      <c r="G974" s="24"/>
    </row>
    <row r="975" customFormat="false" ht="15" hidden="false" customHeight="true" outlineLevel="0" collapsed="false">
      <c r="A975" s="38"/>
      <c r="B975" s="36" t="str">
        <f aca="false">IF(A975="","","V-"&amp;TEXT(ROW()-4,"0000"))</f>
        <v/>
      </c>
      <c r="C975" s="24"/>
      <c r="D975" s="24"/>
      <c r="E975" s="34"/>
      <c r="F975" s="24"/>
      <c r="G975" s="24"/>
    </row>
    <row r="976" customFormat="false" ht="15" hidden="false" customHeight="true" outlineLevel="0" collapsed="false">
      <c r="A976" s="38"/>
      <c r="B976" s="36" t="str">
        <f aca="false">IF(A976="","","V-"&amp;TEXT(ROW()-4,"0000"))</f>
        <v/>
      </c>
      <c r="C976" s="24"/>
      <c r="D976" s="24"/>
      <c r="E976" s="34"/>
      <c r="F976" s="24"/>
      <c r="G976" s="24"/>
    </row>
    <row r="977" customFormat="false" ht="15" hidden="false" customHeight="true" outlineLevel="0" collapsed="false">
      <c r="A977" s="38"/>
      <c r="B977" s="36" t="str">
        <f aca="false">IF(A977="","","V-"&amp;TEXT(ROW()-4,"0000"))</f>
        <v/>
      </c>
      <c r="C977" s="24"/>
      <c r="D977" s="24"/>
      <c r="E977" s="34"/>
      <c r="F977" s="24"/>
      <c r="G977" s="24"/>
    </row>
    <row r="978" customFormat="false" ht="15" hidden="false" customHeight="true" outlineLevel="0" collapsed="false">
      <c r="A978" s="38"/>
      <c r="B978" s="36" t="str">
        <f aca="false">IF(A978="","","V-"&amp;TEXT(ROW()-4,"0000"))</f>
        <v/>
      </c>
      <c r="C978" s="24"/>
      <c r="D978" s="24"/>
      <c r="E978" s="34"/>
      <c r="F978" s="24"/>
      <c r="G978" s="24"/>
    </row>
    <row r="979" customFormat="false" ht="15" hidden="false" customHeight="true" outlineLevel="0" collapsed="false">
      <c r="A979" s="38"/>
      <c r="B979" s="36" t="str">
        <f aca="false">IF(A979="","","V-"&amp;TEXT(ROW()-4,"0000"))</f>
        <v/>
      </c>
      <c r="C979" s="24"/>
      <c r="D979" s="24"/>
      <c r="E979" s="34"/>
      <c r="F979" s="24"/>
      <c r="G979" s="24"/>
    </row>
    <row r="980" customFormat="false" ht="15" hidden="false" customHeight="true" outlineLevel="0" collapsed="false">
      <c r="A980" s="38"/>
      <c r="B980" s="36" t="str">
        <f aca="false">IF(A980="","","V-"&amp;TEXT(ROW()-4,"0000"))</f>
        <v/>
      </c>
      <c r="C980" s="24"/>
      <c r="D980" s="24"/>
      <c r="E980" s="34"/>
      <c r="F980" s="24"/>
      <c r="G980" s="24"/>
    </row>
    <row r="981" customFormat="false" ht="15" hidden="false" customHeight="true" outlineLevel="0" collapsed="false">
      <c r="A981" s="38"/>
      <c r="B981" s="36" t="str">
        <f aca="false">IF(A981="","","V-"&amp;TEXT(ROW()-4,"0000"))</f>
        <v/>
      </c>
      <c r="C981" s="24"/>
      <c r="D981" s="24"/>
      <c r="E981" s="34"/>
      <c r="F981" s="24"/>
      <c r="G981" s="24"/>
    </row>
    <row r="982" customFormat="false" ht="15" hidden="false" customHeight="true" outlineLevel="0" collapsed="false">
      <c r="A982" s="38"/>
      <c r="B982" s="36" t="str">
        <f aca="false">IF(A982="","","V-"&amp;TEXT(ROW()-4,"0000"))</f>
        <v/>
      </c>
      <c r="C982" s="24"/>
      <c r="D982" s="24"/>
      <c r="E982" s="34"/>
      <c r="F982" s="24"/>
      <c r="G982" s="24"/>
    </row>
    <row r="983" customFormat="false" ht="15" hidden="false" customHeight="true" outlineLevel="0" collapsed="false">
      <c r="A983" s="38"/>
      <c r="B983" s="36" t="str">
        <f aca="false">IF(A983="","","V-"&amp;TEXT(ROW()-4,"0000"))</f>
        <v/>
      </c>
      <c r="C983" s="24"/>
      <c r="D983" s="24"/>
      <c r="E983" s="34"/>
      <c r="F983" s="24"/>
      <c r="G983" s="24"/>
    </row>
    <row r="984" customFormat="false" ht="15" hidden="false" customHeight="true" outlineLevel="0" collapsed="false">
      <c r="A984" s="38"/>
      <c r="B984" s="36" t="str">
        <f aca="false">IF(A984="","","V-"&amp;TEXT(ROW()-4,"0000"))</f>
        <v/>
      </c>
      <c r="C984" s="24"/>
      <c r="D984" s="24"/>
      <c r="E984" s="34"/>
      <c r="F984" s="24"/>
      <c r="G984" s="24"/>
    </row>
    <row r="985" customFormat="false" ht="15" hidden="false" customHeight="true" outlineLevel="0" collapsed="false">
      <c r="A985" s="38"/>
      <c r="B985" s="36" t="str">
        <f aca="false">IF(A985="","","V-"&amp;TEXT(ROW()-4,"0000"))</f>
        <v/>
      </c>
      <c r="C985" s="24"/>
      <c r="D985" s="24"/>
      <c r="E985" s="34"/>
      <c r="F985" s="24"/>
      <c r="G985" s="24"/>
    </row>
    <row r="986" customFormat="false" ht="15" hidden="false" customHeight="true" outlineLevel="0" collapsed="false">
      <c r="A986" s="38"/>
      <c r="B986" s="36" t="str">
        <f aca="false">IF(A986="","","V-"&amp;TEXT(ROW()-4,"0000"))</f>
        <v/>
      </c>
      <c r="C986" s="24"/>
      <c r="D986" s="24"/>
      <c r="E986" s="34"/>
      <c r="F986" s="24"/>
      <c r="G986" s="24"/>
    </row>
    <row r="987" customFormat="false" ht="15" hidden="false" customHeight="true" outlineLevel="0" collapsed="false">
      <c r="A987" s="38"/>
      <c r="B987" s="36" t="str">
        <f aca="false">IF(A987="","","V-"&amp;TEXT(ROW()-4,"0000"))</f>
        <v/>
      </c>
      <c r="C987" s="24"/>
      <c r="D987" s="24"/>
      <c r="E987" s="34"/>
      <c r="F987" s="24"/>
      <c r="G987" s="24"/>
    </row>
    <row r="988" customFormat="false" ht="15" hidden="false" customHeight="true" outlineLevel="0" collapsed="false">
      <c r="A988" s="38"/>
      <c r="B988" s="36" t="str">
        <f aca="false">IF(A988="","","V-"&amp;TEXT(ROW()-4,"0000"))</f>
        <v/>
      </c>
      <c r="C988" s="24"/>
      <c r="D988" s="24"/>
      <c r="E988" s="34"/>
      <c r="F988" s="24"/>
      <c r="G988" s="24"/>
    </row>
    <row r="989" customFormat="false" ht="15" hidden="false" customHeight="true" outlineLevel="0" collapsed="false">
      <c r="A989" s="38"/>
      <c r="B989" s="36" t="str">
        <f aca="false">IF(A989="","","V-"&amp;TEXT(ROW()-4,"0000"))</f>
        <v/>
      </c>
      <c r="C989" s="24"/>
      <c r="D989" s="24"/>
      <c r="E989" s="34"/>
      <c r="F989" s="24"/>
      <c r="G989" s="24"/>
    </row>
    <row r="990" customFormat="false" ht="15" hidden="false" customHeight="true" outlineLevel="0" collapsed="false">
      <c r="A990" s="38"/>
      <c r="B990" s="36" t="str">
        <f aca="false">IF(A990="","","V-"&amp;TEXT(ROW()-4,"0000"))</f>
        <v/>
      </c>
      <c r="C990" s="24"/>
      <c r="D990" s="24"/>
      <c r="E990" s="34"/>
      <c r="F990" s="24"/>
      <c r="G990" s="24"/>
    </row>
    <row r="991" customFormat="false" ht="15" hidden="false" customHeight="true" outlineLevel="0" collapsed="false">
      <c r="A991" s="38"/>
      <c r="B991" s="36" t="str">
        <f aca="false">IF(A991="","","V-"&amp;TEXT(ROW()-4,"0000"))</f>
        <v/>
      </c>
      <c r="C991" s="24"/>
      <c r="D991" s="24"/>
      <c r="E991" s="34"/>
      <c r="F991" s="24"/>
      <c r="G991" s="24"/>
    </row>
    <row r="992" customFormat="false" ht="15" hidden="false" customHeight="true" outlineLevel="0" collapsed="false">
      <c r="A992" s="38"/>
      <c r="B992" s="36" t="str">
        <f aca="false">IF(A992="","","V-"&amp;TEXT(ROW()-4,"0000"))</f>
        <v/>
      </c>
      <c r="C992" s="24"/>
      <c r="D992" s="24"/>
      <c r="E992" s="34"/>
      <c r="F992" s="24"/>
      <c r="G992" s="24"/>
    </row>
    <row r="993" customFormat="false" ht="15" hidden="false" customHeight="true" outlineLevel="0" collapsed="false">
      <c r="A993" s="38"/>
      <c r="B993" s="36" t="str">
        <f aca="false">IF(A993="","","V-"&amp;TEXT(ROW()-4,"0000"))</f>
        <v/>
      </c>
      <c r="C993" s="24"/>
      <c r="D993" s="24"/>
      <c r="E993" s="34"/>
      <c r="F993" s="24"/>
      <c r="G993" s="24"/>
    </row>
    <row r="994" customFormat="false" ht="15" hidden="false" customHeight="true" outlineLevel="0" collapsed="false">
      <c r="A994" s="38"/>
      <c r="B994" s="36" t="str">
        <f aca="false">IF(A994="","","V-"&amp;TEXT(ROW()-4,"0000"))</f>
        <v/>
      </c>
      <c r="C994" s="24"/>
      <c r="D994" s="24"/>
      <c r="E994" s="34"/>
      <c r="F994" s="24"/>
      <c r="G994" s="24"/>
    </row>
    <row r="995" customFormat="false" ht="15" hidden="false" customHeight="true" outlineLevel="0" collapsed="false">
      <c r="A995" s="38"/>
      <c r="B995" s="36" t="str">
        <f aca="false">IF(A995="","","V-"&amp;TEXT(ROW()-4,"0000"))</f>
        <v/>
      </c>
      <c r="C995" s="24"/>
      <c r="D995" s="24"/>
      <c r="E995" s="34"/>
      <c r="F995" s="24"/>
      <c r="G995" s="24"/>
    </row>
    <row r="996" customFormat="false" ht="15" hidden="false" customHeight="true" outlineLevel="0" collapsed="false">
      <c r="A996" s="38"/>
      <c r="B996" s="36" t="str">
        <f aca="false">IF(A996="","","V-"&amp;TEXT(ROW()-4,"0000"))</f>
        <v/>
      </c>
      <c r="C996" s="24"/>
      <c r="D996" s="24"/>
      <c r="E996" s="34"/>
      <c r="F996" s="24"/>
      <c r="G996" s="24"/>
    </row>
    <row r="997" customFormat="false" ht="15" hidden="false" customHeight="true" outlineLevel="0" collapsed="false">
      <c r="A997" s="38"/>
      <c r="B997" s="36" t="str">
        <f aca="false">IF(A997="","","V-"&amp;TEXT(ROW()-4,"0000"))</f>
        <v/>
      </c>
      <c r="C997" s="24"/>
      <c r="D997" s="24"/>
      <c r="E997" s="34"/>
      <c r="F997" s="24"/>
      <c r="G997" s="24"/>
    </row>
    <row r="998" customFormat="false" ht="15" hidden="false" customHeight="true" outlineLevel="0" collapsed="false">
      <c r="A998" s="38"/>
      <c r="B998" s="36" t="str">
        <f aca="false">IF(A998="","","V-"&amp;TEXT(ROW()-4,"0000"))</f>
        <v/>
      </c>
      <c r="C998" s="24"/>
      <c r="D998" s="24"/>
      <c r="E998" s="34"/>
      <c r="F998" s="24"/>
      <c r="G998" s="24"/>
    </row>
    <row r="999" customFormat="false" ht="15" hidden="false" customHeight="true" outlineLevel="0" collapsed="false">
      <c r="A999" s="38"/>
      <c r="B999" s="36" t="str">
        <f aca="false">IF(A999="","","V-"&amp;TEXT(ROW()-4,"0000"))</f>
        <v/>
      </c>
      <c r="C999" s="24"/>
      <c r="D999" s="24"/>
      <c r="E999" s="34"/>
      <c r="F999" s="24"/>
      <c r="G999" s="24"/>
    </row>
    <row r="1000" customFormat="false" ht="15" hidden="false" customHeight="true" outlineLevel="0" collapsed="false">
      <c r="A1000" s="38"/>
      <c r="B1000" s="36" t="str">
        <f aca="false">IF(A1000="","","V-"&amp;TEXT(ROW()-4,"0000"))</f>
        <v/>
      </c>
      <c r="C1000" s="24"/>
      <c r="D1000" s="24"/>
      <c r="E1000" s="34"/>
      <c r="F1000" s="24"/>
      <c r="G1000" s="24"/>
    </row>
    <row r="1001" customFormat="false" ht="15" hidden="false" customHeight="true" outlineLevel="0" collapsed="false">
      <c r="A1001" s="38"/>
      <c r="B1001" s="36" t="str">
        <f aca="false">IF(A1001="","","V-"&amp;TEXT(ROW()-4,"0000"))</f>
        <v/>
      </c>
      <c r="C1001" s="24"/>
      <c r="D1001" s="24"/>
      <c r="E1001" s="34"/>
      <c r="F1001" s="24"/>
      <c r="G1001" s="24"/>
    </row>
    <row r="1002" customFormat="false" ht="15" hidden="false" customHeight="true" outlineLevel="0" collapsed="false">
      <c r="A1002" s="38"/>
      <c r="B1002" s="36" t="str">
        <f aca="false">IF(A1002="","","V-"&amp;TEXT(ROW()-4,"0000"))</f>
        <v/>
      </c>
      <c r="C1002" s="24"/>
      <c r="D1002" s="24"/>
      <c r="E1002" s="34"/>
      <c r="F1002" s="24"/>
      <c r="G1002" s="24"/>
    </row>
    <row r="1003" customFormat="false" ht="15" hidden="false" customHeight="true" outlineLevel="0" collapsed="false">
      <c r="A1003" s="38"/>
      <c r="B1003" s="36" t="str">
        <f aca="false">IF(A1003="","","V-"&amp;TEXT(ROW()-4,"0000"))</f>
        <v/>
      </c>
      <c r="C1003" s="24"/>
      <c r="D1003" s="24"/>
      <c r="E1003" s="34"/>
      <c r="F1003" s="24"/>
      <c r="G1003" s="24"/>
    </row>
    <row r="1004" customFormat="false" ht="15" hidden="false" customHeight="true" outlineLevel="0" collapsed="false">
      <c r="A1004" s="38"/>
      <c r="B1004" s="36" t="str">
        <f aca="false">IF(A1004="","","V-"&amp;TEXT(ROW()-4,"0000"))</f>
        <v/>
      </c>
      <c r="C1004" s="24"/>
      <c r="D1004" s="24"/>
      <c r="E1004" s="34"/>
      <c r="F1004" s="24"/>
      <c r="G1004" s="24"/>
    </row>
    <row r="1005" customFormat="false" ht="15" hidden="false" customHeight="true" outlineLevel="0" collapsed="false">
      <c r="A1005" s="38"/>
      <c r="B1005" s="36" t="str">
        <f aca="false">IF(A1005="","","V-"&amp;TEXT(ROW()-4,"0000"))</f>
        <v/>
      </c>
      <c r="C1005" s="24"/>
      <c r="D1005" s="24"/>
      <c r="E1005" s="34"/>
      <c r="F1005" s="24"/>
      <c r="G1005" s="24"/>
    </row>
    <row r="1006" customFormat="false" ht="15" hidden="false" customHeight="true" outlineLevel="0" collapsed="false">
      <c r="A1006" s="38"/>
      <c r="B1006" s="36" t="str">
        <f aca="false">IF(A1006="","","V-"&amp;TEXT(ROW()-4,"0000"))</f>
        <v/>
      </c>
      <c r="C1006" s="24"/>
      <c r="D1006" s="24"/>
      <c r="E1006" s="34"/>
      <c r="F1006" s="24"/>
      <c r="G1006" s="24"/>
    </row>
    <row r="1007" customFormat="false" ht="15" hidden="false" customHeight="true" outlineLevel="0" collapsed="false">
      <c r="A1007" s="38"/>
      <c r="B1007" s="36" t="str">
        <f aca="false">IF(A1007="","","V-"&amp;TEXT(ROW()-4,"0000"))</f>
        <v/>
      </c>
      <c r="C1007" s="24"/>
      <c r="D1007" s="24"/>
      <c r="E1007" s="34"/>
      <c r="F1007" s="24"/>
      <c r="G1007" s="24"/>
    </row>
    <row r="1008" customFormat="false" ht="15" hidden="false" customHeight="true" outlineLevel="0" collapsed="false">
      <c r="A1008" s="38"/>
      <c r="B1008" s="36" t="str">
        <f aca="false">IF(A1008="","","V-"&amp;TEXT(ROW()-4,"0000"))</f>
        <v/>
      </c>
      <c r="C1008" s="24"/>
      <c r="D1008" s="24"/>
      <c r="E1008" s="34"/>
      <c r="F1008" s="24"/>
      <c r="G1008" s="24"/>
    </row>
    <row r="1009" customFormat="false" ht="15" hidden="false" customHeight="true" outlineLevel="0" collapsed="false">
      <c r="A1009" s="38"/>
      <c r="B1009" s="36" t="str">
        <f aca="false">IF(A1009="","","V-"&amp;TEXT(ROW()-4,"0000"))</f>
        <v/>
      </c>
      <c r="C1009" s="24"/>
      <c r="D1009" s="24"/>
      <c r="E1009" s="34"/>
      <c r="F1009" s="24"/>
      <c r="G1009" s="24"/>
    </row>
    <row r="1010" customFormat="false" ht="15" hidden="false" customHeight="true" outlineLevel="0" collapsed="false">
      <c r="A1010" s="38"/>
      <c r="B1010" s="36" t="str">
        <f aca="false">IF(A1010="","","V-"&amp;TEXT(ROW()-4,"0000"))</f>
        <v/>
      </c>
      <c r="C1010" s="24"/>
      <c r="D1010" s="24"/>
      <c r="E1010" s="34"/>
      <c r="F1010" s="24"/>
      <c r="G1010" s="24"/>
    </row>
    <row r="1011" customFormat="false" ht="15" hidden="false" customHeight="true" outlineLevel="0" collapsed="false">
      <c r="A1011" s="38"/>
      <c r="B1011" s="36" t="str">
        <f aca="false">IF(A1011="","","V-"&amp;TEXT(ROW()-4,"0000"))</f>
        <v/>
      </c>
      <c r="C1011" s="24"/>
      <c r="D1011" s="24"/>
      <c r="E1011" s="34"/>
      <c r="F1011" s="24"/>
      <c r="G1011" s="24"/>
    </row>
    <row r="1012" customFormat="false" ht="15" hidden="false" customHeight="true" outlineLevel="0" collapsed="false">
      <c r="A1012" s="38"/>
      <c r="B1012" s="36" t="str">
        <f aca="false">IF(A1012="","","V-"&amp;TEXT(ROW()-4,"0000"))</f>
        <v/>
      </c>
      <c r="C1012" s="24"/>
      <c r="D1012" s="24"/>
      <c r="E1012" s="34"/>
      <c r="F1012" s="24"/>
      <c r="G1012" s="24"/>
    </row>
    <row r="1013" customFormat="false" ht="15" hidden="false" customHeight="true" outlineLevel="0" collapsed="false">
      <c r="A1013" s="38"/>
      <c r="B1013" s="36" t="str">
        <f aca="false">IF(A1013="","","V-"&amp;TEXT(ROW()-4,"0000"))</f>
        <v/>
      </c>
      <c r="C1013" s="24"/>
      <c r="D1013" s="24"/>
      <c r="E1013" s="34"/>
      <c r="F1013" s="24"/>
      <c r="G1013" s="24"/>
    </row>
    <row r="1014" customFormat="false" ht="15" hidden="false" customHeight="true" outlineLevel="0" collapsed="false">
      <c r="A1014" s="38"/>
      <c r="B1014" s="36" t="str">
        <f aca="false">IF(A1014="","","V-"&amp;TEXT(ROW()-4,"0000"))</f>
        <v/>
      </c>
      <c r="C1014" s="24"/>
      <c r="D1014" s="24"/>
      <c r="E1014" s="34"/>
      <c r="F1014" s="24"/>
      <c r="G1014" s="24"/>
    </row>
    <row r="1015" customFormat="false" ht="15" hidden="false" customHeight="true" outlineLevel="0" collapsed="false">
      <c r="A1015" s="38"/>
      <c r="B1015" s="36" t="str">
        <f aca="false">IF(A1015="","","V-"&amp;TEXT(ROW()-4,"0000"))</f>
        <v/>
      </c>
      <c r="C1015" s="24"/>
      <c r="D1015" s="24"/>
      <c r="E1015" s="34"/>
      <c r="F1015" s="24"/>
      <c r="G1015" s="24"/>
    </row>
    <row r="1016" customFormat="false" ht="15" hidden="false" customHeight="true" outlineLevel="0" collapsed="false">
      <c r="A1016" s="38"/>
      <c r="B1016" s="36" t="str">
        <f aca="false">IF(A1016="","","V-"&amp;TEXT(ROW()-4,"0000"))</f>
        <v/>
      </c>
      <c r="C1016" s="24"/>
      <c r="D1016" s="24"/>
      <c r="E1016" s="34"/>
      <c r="F1016" s="24"/>
      <c r="G1016" s="24"/>
    </row>
    <row r="1017" customFormat="false" ht="15" hidden="false" customHeight="true" outlineLevel="0" collapsed="false">
      <c r="A1017" s="38"/>
      <c r="B1017" s="36" t="str">
        <f aca="false">IF(A1017="","","V-"&amp;TEXT(ROW()-4,"0000"))</f>
        <v/>
      </c>
      <c r="C1017" s="24"/>
      <c r="D1017" s="24"/>
      <c r="E1017" s="34"/>
      <c r="F1017" s="24"/>
      <c r="G1017" s="24"/>
    </row>
    <row r="1018" customFormat="false" ht="15" hidden="false" customHeight="true" outlineLevel="0" collapsed="false">
      <c r="A1018" s="38"/>
      <c r="B1018" s="36" t="str">
        <f aca="false">IF(A1018="","","V-"&amp;TEXT(ROW()-4,"0000"))</f>
        <v/>
      </c>
      <c r="C1018" s="24"/>
      <c r="D1018" s="24"/>
      <c r="E1018" s="34"/>
      <c r="F1018" s="24"/>
      <c r="G1018" s="24"/>
    </row>
    <row r="1019" customFormat="false" ht="15" hidden="false" customHeight="true" outlineLevel="0" collapsed="false">
      <c r="A1019" s="38"/>
      <c r="B1019" s="36" t="str">
        <f aca="false">IF(A1019="","","V-"&amp;TEXT(ROW()-4,"0000"))</f>
        <v/>
      </c>
      <c r="C1019" s="24"/>
      <c r="D1019" s="24"/>
      <c r="E1019" s="34"/>
      <c r="F1019" s="24"/>
      <c r="G1019" s="24"/>
    </row>
    <row r="1020" customFormat="false" ht="15" hidden="false" customHeight="true" outlineLevel="0" collapsed="false">
      <c r="A1020" s="38"/>
      <c r="B1020" s="36" t="str">
        <f aca="false">IF(A1020="","","V-"&amp;TEXT(ROW()-4,"0000"))</f>
        <v/>
      </c>
      <c r="C1020" s="24"/>
      <c r="D1020" s="24"/>
      <c r="E1020" s="34"/>
      <c r="F1020" s="24"/>
      <c r="G1020" s="24"/>
    </row>
    <row r="1021" customFormat="false" ht="15" hidden="false" customHeight="true" outlineLevel="0" collapsed="false">
      <c r="A1021" s="38"/>
      <c r="B1021" s="36" t="str">
        <f aca="false">IF(A1021="","","V-"&amp;TEXT(ROW()-4,"0000"))</f>
        <v/>
      </c>
      <c r="C1021" s="24"/>
      <c r="D1021" s="24"/>
      <c r="E1021" s="34"/>
      <c r="F1021" s="24"/>
      <c r="G1021" s="24"/>
    </row>
    <row r="1022" customFormat="false" ht="15" hidden="false" customHeight="true" outlineLevel="0" collapsed="false">
      <c r="A1022" s="38"/>
      <c r="B1022" s="36" t="str">
        <f aca="false">IF(A1022="","","V-"&amp;TEXT(ROW()-4,"0000"))</f>
        <v/>
      </c>
      <c r="C1022" s="24"/>
      <c r="D1022" s="24"/>
      <c r="E1022" s="34"/>
      <c r="F1022" s="24"/>
      <c r="G1022" s="24"/>
    </row>
    <row r="1023" customFormat="false" ht="15" hidden="false" customHeight="true" outlineLevel="0" collapsed="false">
      <c r="A1023" s="38"/>
      <c r="B1023" s="36" t="str">
        <f aca="false">IF(A1023="","","V-"&amp;TEXT(ROW()-4,"0000"))</f>
        <v/>
      </c>
      <c r="C1023" s="24"/>
      <c r="D1023" s="24"/>
      <c r="E1023" s="34"/>
      <c r="F1023" s="24"/>
      <c r="G1023" s="24"/>
    </row>
    <row r="1024" customFormat="false" ht="15" hidden="false" customHeight="true" outlineLevel="0" collapsed="false">
      <c r="A1024" s="38"/>
      <c r="B1024" s="36" t="str">
        <f aca="false">IF(A1024="","","V-"&amp;TEXT(ROW()-4,"0000"))</f>
        <v/>
      </c>
      <c r="C1024" s="24"/>
      <c r="D1024" s="24"/>
      <c r="E1024" s="34"/>
      <c r="F1024" s="24"/>
      <c r="G1024" s="24"/>
    </row>
    <row r="1025" customFormat="false" ht="15" hidden="false" customHeight="true" outlineLevel="0" collapsed="false">
      <c r="A1025" s="38"/>
      <c r="B1025" s="36" t="str">
        <f aca="false">IF(A1025="","","V-"&amp;TEXT(ROW()-4,"0000"))</f>
        <v/>
      </c>
      <c r="C1025" s="24"/>
      <c r="D1025" s="24"/>
      <c r="E1025" s="34"/>
      <c r="F1025" s="24"/>
      <c r="G1025" s="24"/>
    </row>
    <row r="1026" customFormat="false" ht="15" hidden="false" customHeight="true" outlineLevel="0" collapsed="false">
      <c r="A1026" s="38"/>
      <c r="B1026" s="36" t="str">
        <f aca="false">IF(A1026="","","V-"&amp;TEXT(ROW()-4,"0000"))</f>
        <v/>
      </c>
      <c r="C1026" s="24"/>
      <c r="D1026" s="24"/>
      <c r="E1026" s="34"/>
      <c r="F1026" s="24"/>
      <c r="G1026" s="24"/>
    </row>
    <row r="1027" customFormat="false" ht="15" hidden="false" customHeight="true" outlineLevel="0" collapsed="false">
      <c r="A1027" s="38"/>
      <c r="B1027" s="36" t="str">
        <f aca="false">IF(A1027="","","V-"&amp;TEXT(ROW()-4,"0000"))</f>
        <v/>
      </c>
      <c r="C1027" s="24"/>
      <c r="D1027" s="24"/>
      <c r="E1027" s="34"/>
      <c r="F1027" s="24"/>
      <c r="G1027" s="24"/>
    </row>
    <row r="1028" customFormat="false" ht="15" hidden="false" customHeight="true" outlineLevel="0" collapsed="false">
      <c r="A1028" s="38"/>
      <c r="B1028" s="36" t="str">
        <f aca="false">IF(A1028="","","V-"&amp;TEXT(ROW()-4,"0000"))</f>
        <v/>
      </c>
      <c r="C1028" s="24"/>
      <c r="D1028" s="24"/>
      <c r="E1028" s="34"/>
      <c r="F1028" s="24"/>
      <c r="G1028" s="24"/>
    </row>
    <row r="1029" customFormat="false" ht="15" hidden="false" customHeight="true" outlineLevel="0" collapsed="false">
      <c r="A1029" s="38"/>
      <c r="B1029" s="36" t="str">
        <f aca="false">IF(A1029="","","V-"&amp;TEXT(ROW()-4,"0000"))</f>
        <v/>
      </c>
      <c r="C1029" s="24"/>
      <c r="D1029" s="24"/>
      <c r="E1029" s="34"/>
      <c r="F1029" s="24"/>
      <c r="G1029" s="24"/>
    </row>
    <row r="1030" customFormat="false" ht="15" hidden="false" customHeight="true" outlineLevel="0" collapsed="false">
      <c r="A1030" s="38"/>
      <c r="B1030" s="36" t="str">
        <f aca="false">IF(A1030="","","V-"&amp;TEXT(ROW()-4,"0000"))</f>
        <v/>
      </c>
      <c r="C1030" s="24"/>
      <c r="D1030" s="24"/>
      <c r="E1030" s="34"/>
      <c r="F1030" s="24"/>
      <c r="G1030" s="24"/>
    </row>
    <row r="1031" customFormat="false" ht="15" hidden="false" customHeight="true" outlineLevel="0" collapsed="false">
      <c r="A1031" s="38"/>
      <c r="B1031" s="36" t="str">
        <f aca="false">IF(A1031="","","V-"&amp;TEXT(ROW()-4,"0000"))</f>
        <v/>
      </c>
      <c r="C1031" s="24"/>
      <c r="D1031" s="24"/>
      <c r="E1031" s="34"/>
      <c r="F1031" s="24"/>
      <c r="G1031" s="24"/>
    </row>
    <row r="1032" customFormat="false" ht="15" hidden="false" customHeight="true" outlineLevel="0" collapsed="false">
      <c r="A1032" s="38"/>
      <c r="B1032" s="36" t="str">
        <f aca="false">IF(A1032="","","V-"&amp;TEXT(ROW()-4,"0000"))</f>
        <v/>
      </c>
      <c r="C1032" s="24"/>
      <c r="D1032" s="24"/>
      <c r="E1032" s="34"/>
      <c r="F1032" s="24"/>
      <c r="G1032" s="24"/>
    </row>
    <row r="1033" customFormat="false" ht="15" hidden="false" customHeight="true" outlineLevel="0" collapsed="false">
      <c r="A1033" s="38"/>
      <c r="B1033" s="36" t="str">
        <f aca="false">IF(A1033="","","V-"&amp;TEXT(ROW()-4,"0000"))</f>
        <v/>
      </c>
      <c r="C1033" s="24"/>
      <c r="D1033" s="24"/>
      <c r="E1033" s="34"/>
      <c r="F1033" s="24"/>
      <c r="G1033" s="24"/>
    </row>
    <row r="1034" customFormat="false" ht="15" hidden="false" customHeight="true" outlineLevel="0" collapsed="false">
      <c r="A1034" s="38"/>
      <c r="B1034" s="36" t="str">
        <f aca="false">IF(A1034="","","V-"&amp;TEXT(ROW()-4,"0000"))</f>
        <v/>
      </c>
      <c r="C1034" s="24"/>
      <c r="D1034" s="24"/>
      <c r="E1034" s="34"/>
      <c r="F1034" s="24"/>
      <c r="G1034" s="24"/>
    </row>
    <row r="1035" customFormat="false" ht="15" hidden="false" customHeight="true" outlineLevel="0" collapsed="false">
      <c r="A1035" s="38"/>
      <c r="B1035" s="36" t="str">
        <f aca="false">IF(A1035="","","V-"&amp;TEXT(ROW()-4,"0000"))</f>
        <v/>
      </c>
      <c r="C1035" s="24"/>
      <c r="D1035" s="24"/>
      <c r="E1035" s="34"/>
      <c r="F1035" s="24"/>
      <c r="G1035" s="24"/>
    </row>
    <row r="1036" customFormat="false" ht="15" hidden="false" customHeight="true" outlineLevel="0" collapsed="false">
      <c r="A1036" s="38"/>
      <c r="B1036" s="36" t="str">
        <f aca="false">IF(A1036="","","V-"&amp;TEXT(ROW()-4,"0000"))</f>
        <v/>
      </c>
      <c r="C1036" s="24"/>
      <c r="D1036" s="24"/>
      <c r="E1036" s="34"/>
      <c r="F1036" s="24"/>
      <c r="G1036" s="24"/>
    </row>
    <row r="1037" customFormat="false" ht="15" hidden="false" customHeight="true" outlineLevel="0" collapsed="false">
      <c r="A1037" s="38"/>
      <c r="B1037" s="36" t="str">
        <f aca="false">IF(A1037="","","V-"&amp;TEXT(ROW()-4,"0000"))</f>
        <v/>
      </c>
      <c r="C1037" s="24"/>
      <c r="D1037" s="24"/>
      <c r="E1037" s="34"/>
      <c r="F1037" s="24"/>
      <c r="G1037" s="24"/>
    </row>
    <row r="1038" customFormat="false" ht="15" hidden="false" customHeight="true" outlineLevel="0" collapsed="false">
      <c r="A1038" s="38"/>
      <c r="B1038" s="36" t="str">
        <f aca="false">IF(A1038="","","V-"&amp;TEXT(ROW()-4,"0000"))</f>
        <v/>
      </c>
      <c r="C1038" s="24"/>
      <c r="D1038" s="24"/>
      <c r="E1038" s="34"/>
      <c r="F1038" s="24"/>
      <c r="G1038" s="24"/>
    </row>
    <row r="1039" customFormat="false" ht="15" hidden="false" customHeight="true" outlineLevel="0" collapsed="false">
      <c r="A1039" s="38"/>
      <c r="B1039" s="36" t="str">
        <f aca="false">IF(A1039="","","V-"&amp;TEXT(ROW()-4,"0000"))</f>
        <v/>
      </c>
      <c r="C1039" s="24"/>
      <c r="D1039" s="24"/>
      <c r="E1039" s="34"/>
      <c r="F1039" s="24"/>
      <c r="G1039" s="24"/>
    </row>
    <row r="1040" customFormat="false" ht="15" hidden="false" customHeight="true" outlineLevel="0" collapsed="false">
      <c r="A1040" s="38"/>
      <c r="B1040" s="36" t="str">
        <f aca="false">IF(A1040="","","V-"&amp;TEXT(ROW()-4,"0000"))</f>
        <v/>
      </c>
      <c r="C1040" s="24"/>
      <c r="D1040" s="24"/>
      <c r="E1040" s="34"/>
      <c r="F1040" s="24"/>
      <c r="G1040" s="24"/>
    </row>
    <row r="1041" customFormat="false" ht="15" hidden="false" customHeight="true" outlineLevel="0" collapsed="false">
      <c r="A1041" s="38"/>
      <c r="B1041" s="36" t="str">
        <f aca="false">IF(A1041="","","V-"&amp;TEXT(ROW()-4,"0000"))</f>
        <v/>
      </c>
      <c r="C1041" s="24"/>
      <c r="D1041" s="24"/>
      <c r="E1041" s="34"/>
      <c r="F1041" s="24"/>
      <c r="G1041" s="24"/>
    </row>
    <row r="1042" customFormat="false" ht="15" hidden="false" customHeight="true" outlineLevel="0" collapsed="false">
      <c r="A1042" s="38"/>
      <c r="B1042" s="36" t="str">
        <f aca="false">IF(A1042="","","V-"&amp;TEXT(ROW()-4,"0000"))</f>
        <v/>
      </c>
      <c r="C1042" s="24"/>
      <c r="D1042" s="24"/>
      <c r="E1042" s="34"/>
      <c r="F1042" s="24"/>
      <c r="G1042" s="24"/>
    </row>
    <row r="1043" customFormat="false" ht="15" hidden="false" customHeight="true" outlineLevel="0" collapsed="false">
      <c r="A1043" s="38"/>
      <c r="B1043" s="36" t="str">
        <f aca="false">IF(A1043="","","V-"&amp;TEXT(ROW()-4,"0000"))</f>
        <v/>
      </c>
      <c r="C1043" s="24"/>
      <c r="D1043" s="24"/>
      <c r="E1043" s="34"/>
      <c r="F1043" s="24"/>
      <c r="G1043" s="24"/>
    </row>
    <row r="1044" customFormat="false" ht="15" hidden="false" customHeight="true" outlineLevel="0" collapsed="false">
      <c r="A1044" s="38"/>
      <c r="B1044" s="36" t="str">
        <f aca="false">IF(A1044="","","V-"&amp;TEXT(ROW()-4,"0000"))</f>
        <v/>
      </c>
      <c r="C1044" s="24"/>
      <c r="D1044" s="24"/>
      <c r="E1044" s="34"/>
      <c r="F1044" s="24"/>
      <c r="G1044" s="24"/>
    </row>
    <row r="1045" customFormat="false" ht="15" hidden="false" customHeight="true" outlineLevel="0" collapsed="false">
      <c r="A1045" s="38"/>
      <c r="B1045" s="36" t="str">
        <f aca="false">IF(A1045="","","V-"&amp;TEXT(ROW()-4,"0000"))</f>
        <v/>
      </c>
      <c r="C1045" s="24"/>
      <c r="D1045" s="24"/>
      <c r="E1045" s="34"/>
      <c r="F1045" s="24"/>
      <c r="G1045" s="24"/>
    </row>
    <row r="1046" customFormat="false" ht="15" hidden="false" customHeight="true" outlineLevel="0" collapsed="false">
      <c r="A1046" s="38"/>
      <c r="B1046" s="36" t="str">
        <f aca="false">IF(A1046="","","V-"&amp;TEXT(ROW()-4,"0000"))</f>
        <v/>
      </c>
      <c r="C1046" s="24"/>
      <c r="D1046" s="24"/>
      <c r="E1046" s="34"/>
      <c r="F1046" s="24"/>
      <c r="G1046" s="24"/>
    </row>
    <row r="1047" customFormat="false" ht="15" hidden="false" customHeight="true" outlineLevel="0" collapsed="false">
      <c r="A1047" s="38"/>
      <c r="B1047" s="36" t="str">
        <f aca="false">IF(A1047="","","V-"&amp;TEXT(ROW()-4,"0000"))</f>
        <v/>
      </c>
      <c r="C1047" s="24"/>
      <c r="D1047" s="24"/>
      <c r="E1047" s="34"/>
      <c r="F1047" s="24"/>
      <c r="G1047" s="24"/>
    </row>
    <row r="1048" customFormat="false" ht="15" hidden="false" customHeight="true" outlineLevel="0" collapsed="false">
      <c r="A1048" s="38"/>
      <c r="B1048" s="36" t="str">
        <f aca="false">IF(A1048="","","V-"&amp;TEXT(ROW()-4,"0000"))</f>
        <v/>
      </c>
      <c r="C1048" s="24"/>
      <c r="D1048" s="24"/>
      <c r="E1048" s="34"/>
      <c r="F1048" s="24"/>
      <c r="G1048" s="24"/>
    </row>
    <row r="1049" customFormat="false" ht="15" hidden="false" customHeight="true" outlineLevel="0" collapsed="false">
      <c r="A1049" s="38"/>
      <c r="B1049" s="36" t="str">
        <f aca="false">IF(A1049="","","V-"&amp;TEXT(ROW()-4,"0000"))</f>
        <v/>
      </c>
      <c r="C1049" s="24"/>
      <c r="D1049" s="24"/>
      <c r="E1049" s="34"/>
      <c r="F1049" s="24"/>
      <c r="G1049" s="24"/>
    </row>
    <row r="1050" customFormat="false" ht="15" hidden="false" customHeight="true" outlineLevel="0" collapsed="false">
      <c r="A1050" s="38"/>
      <c r="B1050" s="36" t="str">
        <f aca="false">IF(A1050="","","V-"&amp;TEXT(ROW()-4,"0000"))</f>
        <v/>
      </c>
      <c r="C1050" s="24"/>
      <c r="D1050" s="24"/>
      <c r="E1050" s="34"/>
      <c r="F1050" s="24"/>
      <c r="G1050" s="24"/>
    </row>
    <row r="1051" customFormat="false" ht="15" hidden="false" customHeight="true" outlineLevel="0" collapsed="false">
      <c r="A1051" s="38"/>
      <c r="B1051" s="36" t="str">
        <f aca="false">IF(A1051="","","V-"&amp;TEXT(ROW()-4,"0000"))</f>
        <v/>
      </c>
      <c r="C1051" s="24"/>
      <c r="D1051" s="24"/>
      <c r="E1051" s="34"/>
      <c r="F1051" s="24"/>
      <c r="G1051" s="24"/>
    </row>
    <row r="1052" customFormat="false" ht="15" hidden="false" customHeight="true" outlineLevel="0" collapsed="false">
      <c r="A1052" s="38"/>
      <c r="B1052" s="36" t="str">
        <f aca="false">IF(A1052="","","V-"&amp;TEXT(ROW()-4,"0000"))</f>
        <v/>
      </c>
      <c r="C1052" s="24"/>
      <c r="D1052" s="24"/>
      <c r="E1052" s="34"/>
      <c r="F1052" s="24"/>
      <c r="G1052" s="24"/>
    </row>
    <row r="1053" customFormat="false" ht="15" hidden="false" customHeight="true" outlineLevel="0" collapsed="false">
      <c r="A1053" s="38"/>
      <c r="B1053" s="36" t="str">
        <f aca="false">IF(A1053="","","V-"&amp;TEXT(ROW()-4,"0000"))</f>
        <v/>
      </c>
      <c r="C1053" s="24"/>
      <c r="D1053" s="24"/>
      <c r="E1053" s="34"/>
      <c r="F1053" s="24"/>
      <c r="G1053" s="24"/>
    </row>
    <row r="1054" customFormat="false" ht="15" hidden="false" customHeight="true" outlineLevel="0" collapsed="false">
      <c r="A1054" s="38"/>
      <c r="B1054" s="36" t="str">
        <f aca="false">IF(A1054="","","V-"&amp;TEXT(ROW()-4,"0000"))</f>
        <v/>
      </c>
      <c r="C1054" s="24"/>
      <c r="D1054" s="24"/>
      <c r="E1054" s="34"/>
      <c r="F1054" s="24"/>
      <c r="G1054" s="24"/>
    </row>
    <row r="1055" customFormat="false" ht="15" hidden="false" customHeight="true" outlineLevel="0" collapsed="false">
      <c r="A1055" s="38"/>
      <c r="B1055" s="36" t="str">
        <f aca="false">IF(A1055="","","V-"&amp;TEXT(ROW()-4,"0000"))</f>
        <v/>
      </c>
      <c r="C1055" s="24"/>
      <c r="D1055" s="24"/>
      <c r="E1055" s="34"/>
      <c r="F1055" s="24"/>
      <c r="G1055" s="24"/>
    </row>
    <row r="1056" customFormat="false" ht="15" hidden="false" customHeight="true" outlineLevel="0" collapsed="false">
      <c r="A1056" s="38"/>
      <c r="B1056" s="36" t="str">
        <f aca="false">IF(A1056="","","V-"&amp;TEXT(ROW()-4,"0000"))</f>
        <v/>
      </c>
      <c r="C1056" s="24"/>
      <c r="D1056" s="24"/>
      <c r="E1056" s="34"/>
      <c r="F1056" s="24"/>
      <c r="G1056" s="24"/>
    </row>
    <row r="1057" customFormat="false" ht="15" hidden="false" customHeight="true" outlineLevel="0" collapsed="false">
      <c r="A1057" s="38"/>
      <c r="B1057" s="36" t="str">
        <f aca="false">IF(A1057="","","V-"&amp;TEXT(ROW()-4,"0000"))</f>
        <v/>
      </c>
      <c r="C1057" s="24"/>
      <c r="D1057" s="24"/>
      <c r="E1057" s="34"/>
      <c r="F1057" s="24"/>
      <c r="G1057" s="24"/>
    </row>
    <row r="1058" customFormat="false" ht="15" hidden="false" customHeight="true" outlineLevel="0" collapsed="false">
      <c r="A1058" s="38"/>
      <c r="B1058" s="36" t="str">
        <f aca="false">IF(A1058="","","V-"&amp;TEXT(ROW()-4,"0000"))</f>
        <v/>
      </c>
      <c r="C1058" s="24"/>
      <c r="D1058" s="24"/>
      <c r="E1058" s="34"/>
      <c r="F1058" s="24"/>
      <c r="G1058" s="24"/>
    </row>
    <row r="1059" customFormat="false" ht="15" hidden="false" customHeight="true" outlineLevel="0" collapsed="false">
      <c r="A1059" s="38"/>
      <c r="B1059" s="36" t="str">
        <f aca="false">IF(A1059="","","V-"&amp;TEXT(ROW()-4,"0000"))</f>
        <v/>
      </c>
      <c r="C1059" s="24"/>
      <c r="D1059" s="24"/>
      <c r="E1059" s="34"/>
      <c r="F1059" s="24"/>
      <c r="G1059" s="24"/>
    </row>
    <row r="1060" customFormat="false" ht="15" hidden="false" customHeight="true" outlineLevel="0" collapsed="false">
      <c r="A1060" s="38"/>
      <c r="B1060" s="36" t="str">
        <f aca="false">IF(A1060="","","V-"&amp;TEXT(ROW()-4,"0000"))</f>
        <v/>
      </c>
      <c r="C1060" s="24"/>
      <c r="D1060" s="24"/>
      <c r="E1060" s="34"/>
      <c r="F1060" s="24"/>
      <c r="G1060" s="24"/>
    </row>
    <row r="1061" customFormat="false" ht="15" hidden="false" customHeight="true" outlineLevel="0" collapsed="false">
      <c r="A1061" s="38"/>
      <c r="B1061" s="36" t="str">
        <f aca="false">IF(A1061="","","V-"&amp;TEXT(ROW()-4,"0000"))</f>
        <v/>
      </c>
      <c r="C1061" s="24"/>
      <c r="D1061" s="24"/>
      <c r="E1061" s="34"/>
      <c r="F1061" s="24"/>
      <c r="G1061" s="24"/>
    </row>
    <row r="1062" customFormat="false" ht="15" hidden="false" customHeight="true" outlineLevel="0" collapsed="false">
      <c r="A1062" s="38"/>
      <c r="B1062" s="36" t="str">
        <f aca="false">IF(A1062="","","V-"&amp;TEXT(ROW()-4,"0000"))</f>
        <v/>
      </c>
      <c r="C1062" s="24"/>
      <c r="D1062" s="24"/>
      <c r="E1062" s="34"/>
      <c r="F1062" s="24"/>
      <c r="G1062" s="24"/>
    </row>
    <row r="1063" customFormat="false" ht="15" hidden="false" customHeight="true" outlineLevel="0" collapsed="false">
      <c r="A1063" s="38"/>
      <c r="B1063" s="36" t="str">
        <f aca="false">IF(A1063="","","V-"&amp;TEXT(ROW()-4,"0000"))</f>
        <v/>
      </c>
      <c r="C1063" s="24"/>
      <c r="D1063" s="24"/>
      <c r="E1063" s="34"/>
      <c r="F1063" s="24"/>
      <c r="G1063" s="24"/>
    </row>
    <row r="1064" customFormat="false" ht="15" hidden="false" customHeight="true" outlineLevel="0" collapsed="false">
      <c r="A1064" s="38"/>
      <c r="B1064" s="36" t="str">
        <f aca="false">IF(A1064="","","V-"&amp;TEXT(ROW()-4,"0000"))</f>
        <v/>
      </c>
      <c r="C1064" s="24"/>
      <c r="D1064" s="24"/>
      <c r="E1064" s="34"/>
      <c r="F1064" s="24"/>
      <c r="G1064" s="24"/>
    </row>
    <row r="1065" customFormat="false" ht="15" hidden="false" customHeight="true" outlineLevel="0" collapsed="false">
      <c r="A1065" s="38"/>
      <c r="B1065" s="36" t="str">
        <f aca="false">IF(A1065="","","V-"&amp;TEXT(ROW()-4,"0000"))</f>
        <v/>
      </c>
      <c r="C1065" s="24"/>
      <c r="D1065" s="24"/>
      <c r="E1065" s="34"/>
      <c r="F1065" s="24"/>
      <c r="G1065" s="24"/>
    </row>
    <row r="1066" customFormat="false" ht="15" hidden="false" customHeight="true" outlineLevel="0" collapsed="false">
      <c r="A1066" s="38"/>
      <c r="B1066" s="36" t="str">
        <f aca="false">IF(A1066="","","V-"&amp;TEXT(ROW()-4,"0000"))</f>
        <v/>
      </c>
      <c r="C1066" s="24"/>
      <c r="D1066" s="24"/>
      <c r="E1066" s="34"/>
      <c r="F1066" s="24"/>
      <c r="G1066" s="24"/>
    </row>
    <row r="1067" customFormat="false" ht="15" hidden="false" customHeight="true" outlineLevel="0" collapsed="false">
      <c r="A1067" s="38"/>
      <c r="B1067" s="36" t="str">
        <f aca="false">IF(A1067="","","V-"&amp;TEXT(ROW()-4,"0000"))</f>
        <v/>
      </c>
      <c r="C1067" s="24"/>
      <c r="D1067" s="24"/>
      <c r="E1067" s="34"/>
      <c r="F1067" s="24"/>
      <c r="G1067" s="24"/>
    </row>
    <row r="1068" customFormat="false" ht="15" hidden="false" customHeight="true" outlineLevel="0" collapsed="false">
      <c r="A1068" s="38"/>
      <c r="B1068" s="36" t="str">
        <f aca="false">IF(A1068="","","V-"&amp;TEXT(ROW()-4,"0000"))</f>
        <v/>
      </c>
      <c r="C1068" s="24"/>
      <c r="D1068" s="24"/>
      <c r="E1068" s="34"/>
      <c r="F1068" s="24"/>
      <c r="G1068" s="24"/>
    </row>
    <row r="1069" customFormat="false" ht="15" hidden="false" customHeight="true" outlineLevel="0" collapsed="false">
      <c r="A1069" s="38"/>
      <c r="B1069" s="36" t="str">
        <f aca="false">IF(A1069="","","V-"&amp;TEXT(ROW()-4,"0000"))</f>
        <v/>
      </c>
      <c r="C1069" s="24"/>
      <c r="D1069" s="24"/>
      <c r="E1069" s="34"/>
      <c r="F1069" s="24"/>
      <c r="G1069" s="24"/>
    </row>
    <row r="1070" customFormat="false" ht="15" hidden="false" customHeight="true" outlineLevel="0" collapsed="false">
      <c r="A1070" s="38"/>
      <c r="B1070" s="36" t="str">
        <f aca="false">IF(A1070="","","V-"&amp;TEXT(ROW()-4,"0000"))</f>
        <v/>
      </c>
      <c r="C1070" s="24"/>
      <c r="D1070" s="24"/>
      <c r="E1070" s="34"/>
      <c r="F1070" s="24"/>
      <c r="G1070" s="24"/>
    </row>
    <row r="1071" customFormat="false" ht="15" hidden="false" customHeight="true" outlineLevel="0" collapsed="false">
      <c r="A1071" s="38"/>
      <c r="B1071" s="36" t="str">
        <f aca="false">IF(A1071="","","V-"&amp;TEXT(ROW()-4,"0000"))</f>
        <v/>
      </c>
      <c r="C1071" s="24"/>
      <c r="D1071" s="24"/>
      <c r="E1071" s="34"/>
      <c r="F1071" s="24"/>
      <c r="G1071" s="24"/>
    </row>
    <row r="1072" customFormat="false" ht="15" hidden="false" customHeight="true" outlineLevel="0" collapsed="false">
      <c r="A1072" s="38"/>
      <c r="B1072" s="36" t="str">
        <f aca="false">IF(A1072="","","V-"&amp;TEXT(ROW()-4,"0000"))</f>
        <v/>
      </c>
      <c r="C1072" s="24"/>
      <c r="D1072" s="24"/>
      <c r="E1072" s="34"/>
      <c r="F1072" s="24"/>
      <c r="G1072" s="24"/>
    </row>
    <row r="1073" customFormat="false" ht="15" hidden="false" customHeight="true" outlineLevel="0" collapsed="false">
      <c r="A1073" s="38"/>
      <c r="B1073" s="36" t="str">
        <f aca="false">IF(A1073="","","V-"&amp;TEXT(ROW()-4,"0000"))</f>
        <v/>
      </c>
      <c r="C1073" s="24"/>
      <c r="D1073" s="24"/>
      <c r="E1073" s="34"/>
      <c r="F1073" s="24"/>
      <c r="G1073" s="24"/>
    </row>
    <row r="1074" customFormat="false" ht="15" hidden="false" customHeight="true" outlineLevel="0" collapsed="false">
      <c r="A1074" s="38"/>
      <c r="B1074" s="36" t="str">
        <f aca="false">IF(A1074="","","V-"&amp;TEXT(ROW()-4,"0000"))</f>
        <v/>
      </c>
      <c r="C1074" s="24"/>
      <c r="D1074" s="24"/>
      <c r="E1074" s="34"/>
      <c r="F1074" s="24"/>
      <c r="G1074" s="24"/>
    </row>
    <row r="1075" customFormat="false" ht="15" hidden="false" customHeight="true" outlineLevel="0" collapsed="false">
      <c r="A1075" s="38"/>
      <c r="B1075" s="36" t="str">
        <f aca="false">IF(A1075="","","V-"&amp;TEXT(ROW()-4,"0000"))</f>
        <v/>
      </c>
      <c r="C1075" s="24"/>
      <c r="D1075" s="24"/>
      <c r="E1075" s="34"/>
      <c r="F1075" s="24"/>
      <c r="G1075" s="24"/>
    </row>
    <row r="1076" customFormat="false" ht="15" hidden="false" customHeight="true" outlineLevel="0" collapsed="false">
      <c r="A1076" s="38"/>
      <c r="B1076" s="36" t="str">
        <f aca="false">IF(A1076="","","V-"&amp;TEXT(ROW()-4,"0000"))</f>
        <v/>
      </c>
      <c r="C1076" s="24"/>
      <c r="D1076" s="24"/>
      <c r="E1076" s="34"/>
      <c r="F1076" s="24"/>
      <c r="G1076" s="24"/>
    </row>
    <row r="1077" customFormat="false" ht="15" hidden="false" customHeight="true" outlineLevel="0" collapsed="false">
      <c r="A1077" s="38"/>
      <c r="B1077" s="36" t="str">
        <f aca="false">IF(A1077="","","V-"&amp;TEXT(ROW()-4,"0000"))</f>
        <v/>
      </c>
      <c r="C1077" s="24"/>
      <c r="D1077" s="24"/>
      <c r="E1077" s="34"/>
      <c r="F1077" s="24"/>
      <c r="G1077" s="24"/>
    </row>
    <row r="1078" customFormat="false" ht="15" hidden="false" customHeight="true" outlineLevel="0" collapsed="false">
      <c r="A1078" s="38"/>
      <c r="B1078" s="36" t="str">
        <f aca="false">IF(A1078="","","V-"&amp;TEXT(ROW()-4,"0000"))</f>
        <v/>
      </c>
      <c r="C1078" s="24"/>
      <c r="D1078" s="24"/>
      <c r="E1078" s="34"/>
      <c r="F1078" s="24"/>
      <c r="G1078" s="24"/>
    </row>
    <row r="1079" customFormat="false" ht="15" hidden="false" customHeight="true" outlineLevel="0" collapsed="false">
      <c r="A1079" s="38"/>
      <c r="B1079" s="36" t="str">
        <f aca="false">IF(A1079="","","V-"&amp;TEXT(ROW()-4,"0000"))</f>
        <v/>
      </c>
      <c r="C1079" s="24"/>
      <c r="D1079" s="24"/>
      <c r="E1079" s="34"/>
      <c r="F1079" s="24"/>
      <c r="G1079" s="24"/>
    </row>
    <row r="1080" customFormat="false" ht="15" hidden="false" customHeight="true" outlineLevel="0" collapsed="false">
      <c r="A1080" s="38"/>
      <c r="B1080" s="36" t="str">
        <f aca="false">IF(A1080="","","V-"&amp;TEXT(ROW()-4,"0000"))</f>
        <v/>
      </c>
      <c r="C1080" s="24"/>
      <c r="D1080" s="24"/>
      <c r="E1080" s="34"/>
      <c r="F1080" s="24"/>
      <c r="G1080" s="24"/>
    </row>
    <row r="1081" customFormat="false" ht="15" hidden="false" customHeight="true" outlineLevel="0" collapsed="false">
      <c r="A1081" s="38"/>
      <c r="B1081" s="36" t="str">
        <f aca="false">IF(A1081="","","V-"&amp;TEXT(ROW()-4,"0000"))</f>
        <v/>
      </c>
      <c r="C1081" s="24"/>
      <c r="D1081" s="24"/>
      <c r="E1081" s="34"/>
      <c r="F1081" s="24"/>
      <c r="G1081" s="24"/>
    </row>
    <row r="1082" customFormat="false" ht="15" hidden="false" customHeight="true" outlineLevel="0" collapsed="false">
      <c r="A1082" s="38"/>
      <c r="B1082" s="36" t="str">
        <f aca="false">IF(A1082="","","V-"&amp;TEXT(ROW()-4,"0000"))</f>
        <v/>
      </c>
      <c r="C1082" s="24"/>
      <c r="D1082" s="24"/>
      <c r="E1082" s="34"/>
      <c r="F1082" s="24"/>
      <c r="G1082" s="24"/>
    </row>
    <row r="1083" customFormat="false" ht="15" hidden="false" customHeight="true" outlineLevel="0" collapsed="false">
      <c r="A1083" s="38"/>
      <c r="B1083" s="36" t="str">
        <f aca="false">IF(A1083="","","V-"&amp;TEXT(ROW()-4,"0000"))</f>
        <v/>
      </c>
      <c r="C1083" s="24"/>
      <c r="D1083" s="24"/>
      <c r="E1083" s="34"/>
      <c r="F1083" s="24"/>
      <c r="G1083" s="24"/>
    </row>
    <row r="1084" customFormat="false" ht="15" hidden="false" customHeight="true" outlineLevel="0" collapsed="false">
      <c r="A1084" s="38"/>
      <c r="B1084" s="36" t="str">
        <f aca="false">IF(A1084="","","V-"&amp;TEXT(ROW()-4,"0000"))</f>
        <v/>
      </c>
      <c r="C1084" s="24"/>
      <c r="D1084" s="24"/>
      <c r="E1084" s="34"/>
      <c r="F1084" s="24"/>
      <c r="G1084" s="24"/>
    </row>
    <row r="1085" customFormat="false" ht="15" hidden="false" customHeight="true" outlineLevel="0" collapsed="false">
      <c r="A1085" s="38"/>
      <c r="B1085" s="36" t="str">
        <f aca="false">IF(A1085="","","V-"&amp;TEXT(ROW()-4,"0000"))</f>
        <v/>
      </c>
      <c r="C1085" s="24"/>
      <c r="D1085" s="24"/>
      <c r="E1085" s="34"/>
      <c r="F1085" s="24"/>
      <c r="G1085" s="24"/>
    </row>
    <row r="1086" customFormat="false" ht="15" hidden="false" customHeight="true" outlineLevel="0" collapsed="false">
      <c r="A1086" s="38"/>
      <c r="B1086" s="36" t="str">
        <f aca="false">IF(A1086="","","V-"&amp;TEXT(ROW()-4,"0000"))</f>
        <v/>
      </c>
      <c r="C1086" s="24"/>
      <c r="D1086" s="24"/>
      <c r="E1086" s="34"/>
      <c r="F1086" s="24"/>
      <c r="G1086" s="24"/>
    </row>
    <row r="1087" customFormat="false" ht="15" hidden="false" customHeight="true" outlineLevel="0" collapsed="false">
      <c r="A1087" s="38"/>
      <c r="B1087" s="36" t="str">
        <f aca="false">IF(A1087="","","V-"&amp;TEXT(ROW()-4,"0000"))</f>
        <v/>
      </c>
      <c r="C1087" s="24"/>
      <c r="D1087" s="24"/>
      <c r="E1087" s="34"/>
      <c r="F1087" s="24"/>
      <c r="G1087" s="24"/>
    </row>
    <row r="1088" customFormat="false" ht="15" hidden="false" customHeight="true" outlineLevel="0" collapsed="false">
      <c r="A1088" s="38"/>
      <c r="B1088" s="36" t="str">
        <f aca="false">IF(A1088="","","V-"&amp;TEXT(ROW()-4,"0000"))</f>
        <v/>
      </c>
      <c r="C1088" s="24"/>
      <c r="D1088" s="24"/>
      <c r="E1088" s="34"/>
      <c r="F1088" s="24"/>
      <c r="G1088" s="24"/>
    </row>
    <row r="1089" customFormat="false" ht="15" hidden="false" customHeight="true" outlineLevel="0" collapsed="false">
      <c r="A1089" s="38"/>
      <c r="B1089" s="36" t="str">
        <f aca="false">IF(A1089="","","V-"&amp;TEXT(ROW()-4,"0000"))</f>
        <v/>
      </c>
      <c r="C1089" s="24"/>
      <c r="D1089" s="24"/>
      <c r="E1089" s="34"/>
      <c r="F1089" s="24"/>
      <c r="G1089" s="24"/>
    </row>
    <row r="1090" customFormat="false" ht="15" hidden="false" customHeight="true" outlineLevel="0" collapsed="false">
      <c r="A1090" s="38"/>
      <c r="B1090" s="36" t="str">
        <f aca="false">IF(A1090="","","V-"&amp;TEXT(ROW()-4,"0000"))</f>
        <v/>
      </c>
      <c r="C1090" s="24"/>
      <c r="D1090" s="24"/>
      <c r="E1090" s="34"/>
      <c r="F1090" s="24"/>
      <c r="G1090" s="24"/>
    </row>
    <row r="1091" customFormat="false" ht="15" hidden="false" customHeight="true" outlineLevel="0" collapsed="false">
      <c r="A1091" s="38"/>
      <c r="B1091" s="36" t="str">
        <f aca="false">IF(A1091="","","V-"&amp;TEXT(ROW()-4,"0000"))</f>
        <v/>
      </c>
      <c r="C1091" s="24"/>
      <c r="D1091" s="24"/>
      <c r="E1091" s="34"/>
      <c r="F1091" s="24"/>
      <c r="G1091" s="24"/>
    </row>
    <row r="1092" customFormat="false" ht="15" hidden="false" customHeight="true" outlineLevel="0" collapsed="false">
      <c r="A1092" s="38"/>
      <c r="B1092" s="36" t="str">
        <f aca="false">IF(A1092="","","V-"&amp;TEXT(ROW()-4,"0000"))</f>
        <v/>
      </c>
      <c r="C1092" s="24"/>
      <c r="D1092" s="24"/>
      <c r="E1092" s="34"/>
      <c r="F1092" s="24"/>
      <c r="G1092" s="24"/>
    </row>
    <row r="1093" customFormat="false" ht="15" hidden="false" customHeight="true" outlineLevel="0" collapsed="false">
      <c r="A1093" s="38"/>
      <c r="B1093" s="36" t="str">
        <f aca="false">IF(A1093="","","V-"&amp;TEXT(ROW()-4,"0000"))</f>
        <v/>
      </c>
      <c r="C1093" s="24"/>
      <c r="D1093" s="24"/>
      <c r="E1093" s="34"/>
      <c r="F1093" s="24"/>
      <c r="G1093" s="24"/>
    </row>
    <row r="1094" customFormat="false" ht="15" hidden="false" customHeight="true" outlineLevel="0" collapsed="false">
      <c r="A1094" s="38"/>
      <c r="B1094" s="36" t="str">
        <f aca="false">IF(A1094="","","V-"&amp;TEXT(ROW()-4,"0000"))</f>
        <v/>
      </c>
      <c r="C1094" s="24"/>
      <c r="D1094" s="24"/>
      <c r="E1094" s="34"/>
      <c r="F1094" s="24"/>
      <c r="G1094" s="24"/>
    </row>
    <row r="1095" customFormat="false" ht="15" hidden="false" customHeight="true" outlineLevel="0" collapsed="false">
      <c r="A1095" s="38"/>
      <c r="B1095" s="36" t="str">
        <f aca="false">IF(A1095="","","V-"&amp;TEXT(ROW()-4,"0000"))</f>
        <v/>
      </c>
      <c r="C1095" s="24"/>
      <c r="D1095" s="24"/>
      <c r="E1095" s="34"/>
      <c r="F1095" s="24"/>
      <c r="G1095" s="24"/>
    </row>
    <row r="1096" customFormat="false" ht="15" hidden="false" customHeight="true" outlineLevel="0" collapsed="false">
      <c r="A1096" s="38"/>
      <c r="B1096" s="36" t="str">
        <f aca="false">IF(A1096="","","V-"&amp;TEXT(ROW()-4,"0000"))</f>
        <v/>
      </c>
      <c r="C1096" s="24"/>
      <c r="D1096" s="24"/>
      <c r="E1096" s="34"/>
      <c r="F1096" s="24"/>
      <c r="G1096" s="24"/>
    </row>
    <row r="1097" customFormat="false" ht="15" hidden="false" customHeight="true" outlineLevel="0" collapsed="false">
      <c r="A1097" s="38"/>
      <c r="B1097" s="36" t="str">
        <f aca="false">IF(A1097="","","V-"&amp;TEXT(ROW()-4,"0000"))</f>
        <v/>
      </c>
      <c r="C1097" s="24"/>
      <c r="D1097" s="24"/>
      <c r="E1097" s="34"/>
      <c r="F1097" s="24"/>
      <c r="G1097" s="24"/>
    </row>
    <row r="1098" customFormat="false" ht="15" hidden="false" customHeight="true" outlineLevel="0" collapsed="false">
      <c r="A1098" s="38"/>
      <c r="B1098" s="36" t="str">
        <f aca="false">IF(A1098="","","V-"&amp;TEXT(ROW()-4,"0000"))</f>
        <v/>
      </c>
      <c r="C1098" s="24"/>
      <c r="D1098" s="24"/>
      <c r="E1098" s="34"/>
      <c r="F1098" s="24"/>
      <c r="G1098" s="24"/>
    </row>
    <row r="1099" customFormat="false" ht="15" hidden="false" customHeight="true" outlineLevel="0" collapsed="false">
      <c r="A1099" s="38"/>
      <c r="B1099" s="36" t="str">
        <f aca="false">IF(A1099="","","V-"&amp;TEXT(ROW()-4,"0000"))</f>
        <v/>
      </c>
      <c r="C1099" s="24"/>
      <c r="D1099" s="24"/>
      <c r="E1099" s="34"/>
      <c r="F1099" s="24"/>
      <c r="G1099" s="24"/>
    </row>
    <row r="1100" customFormat="false" ht="15" hidden="false" customHeight="true" outlineLevel="0" collapsed="false">
      <c r="A1100" s="38"/>
      <c r="B1100" s="36" t="str">
        <f aca="false">IF(A1100="","","V-"&amp;TEXT(ROW()-4,"0000"))</f>
        <v/>
      </c>
      <c r="C1100" s="24"/>
      <c r="D1100" s="24"/>
      <c r="E1100" s="34"/>
      <c r="F1100" s="24"/>
      <c r="G1100" s="24"/>
    </row>
    <row r="1101" customFormat="false" ht="15" hidden="false" customHeight="true" outlineLevel="0" collapsed="false">
      <c r="A1101" s="38"/>
      <c r="B1101" s="36" t="str">
        <f aca="false">IF(A1101="","","V-"&amp;TEXT(ROW()-4,"0000"))</f>
        <v/>
      </c>
      <c r="C1101" s="24"/>
      <c r="D1101" s="24"/>
      <c r="E1101" s="34"/>
      <c r="F1101" s="24"/>
      <c r="G1101" s="24"/>
    </row>
    <row r="1102" customFormat="false" ht="15" hidden="false" customHeight="true" outlineLevel="0" collapsed="false">
      <c r="A1102" s="38"/>
      <c r="B1102" s="36" t="str">
        <f aca="false">IF(A1102="","","V-"&amp;TEXT(ROW()-4,"0000"))</f>
        <v/>
      </c>
      <c r="C1102" s="24"/>
      <c r="D1102" s="24"/>
      <c r="E1102" s="34"/>
      <c r="F1102" s="24"/>
      <c r="G1102" s="24"/>
    </row>
    <row r="1103" customFormat="false" ht="15" hidden="false" customHeight="true" outlineLevel="0" collapsed="false">
      <c r="A1103" s="38"/>
      <c r="B1103" s="36" t="str">
        <f aca="false">IF(A1103="","","V-"&amp;TEXT(ROW()-4,"0000"))</f>
        <v/>
      </c>
      <c r="C1103" s="24"/>
      <c r="D1103" s="24"/>
      <c r="E1103" s="34"/>
      <c r="F1103" s="24"/>
      <c r="G1103" s="24"/>
    </row>
    <row r="1104" customFormat="false" ht="15" hidden="false" customHeight="true" outlineLevel="0" collapsed="false">
      <c r="A1104" s="38"/>
      <c r="B1104" s="36" t="str">
        <f aca="false">IF(A1104="","","V-"&amp;TEXT(ROW()-4,"0000"))</f>
        <v/>
      </c>
      <c r="C1104" s="24"/>
      <c r="D1104" s="24"/>
      <c r="E1104" s="34"/>
      <c r="F1104" s="24"/>
      <c r="G1104" s="24"/>
    </row>
    <row r="1105" customFormat="false" ht="15" hidden="false" customHeight="true" outlineLevel="0" collapsed="false">
      <c r="A1105" s="38"/>
      <c r="B1105" s="36" t="str">
        <f aca="false">IF(A1105="","","V-"&amp;TEXT(ROW()-4,"0000"))</f>
        <v/>
      </c>
      <c r="C1105" s="24"/>
      <c r="D1105" s="24"/>
      <c r="E1105" s="34"/>
      <c r="F1105" s="24"/>
      <c r="G1105" s="24"/>
    </row>
    <row r="1106" customFormat="false" ht="15" hidden="false" customHeight="true" outlineLevel="0" collapsed="false">
      <c r="A1106" s="38"/>
      <c r="B1106" s="36" t="str">
        <f aca="false">IF(A1106="","","V-"&amp;TEXT(ROW()-4,"0000"))</f>
        <v/>
      </c>
      <c r="C1106" s="24"/>
      <c r="D1106" s="24"/>
      <c r="E1106" s="34"/>
      <c r="F1106" s="24"/>
      <c r="G1106" s="24"/>
    </row>
    <row r="1107" customFormat="false" ht="15" hidden="false" customHeight="true" outlineLevel="0" collapsed="false">
      <c r="A1107" s="38"/>
      <c r="B1107" s="36" t="str">
        <f aca="false">IF(A1107="","","V-"&amp;TEXT(ROW()-4,"0000"))</f>
        <v/>
      </c>
      <c r="C1107" s="24"/>
      <c r="D1107" s="24"/>
      <c r="E1107" s="34"/>
      <c r="F1107" s="24"/>
      <c r="G1107" s="24"/>
    </row>
    <row r="1108" customFormat="false" ht="15" hidden="false" customHeight="true" outlineLevel="0" collapsed="false">
      <c r="A1108" s="38"/>
      <c r="B1108" s="36" t="str">
        <f aca="false">IF(A1108="","","V-"&amp;TEXT(ROW()-4,"0000"))</f>
        <v/>
      </c>
      <c r="C1108" s="24"/>
      <c r="D1108" s="24"/>
      <c r="E1108" s="34"/>
      <c r="F1108" s="24"/>
      <c r="G1108" s="24"/>
    </row>
    <row r="1109" customFormat="false" ht="15" hidden="false" customHeight="true" outlineLevel="0" collapsed="false">
      <c r="A1109" s="38"/>
      <c r="B1109" s="36" t="str">
        <f aca="false">IF(A1109="","","V-"&amp;TEXT(ROW()-4,"0000"))</f>
        <v/>
      </c>
      <c r="C1109" s="24"/>
      <c r="D1109" s="24"/>
      <c r="E1109" s="34"/>
      <c r="F1109" s="24"/>
      <c r="G1109" s="24"/>
    </row>
    <row r="1110" customFormat="false" ht="15" hidden="false" customHeight="true" outlineLevel="0" collapsed="false">
      <c r="A1110" s="38"/>
      <c r="B1110" s="36" t="str">
        <f aca="false">IF(A1110="","","V-"&amp;TEXT(ROW()-4,"0000"))</f>
        <v/>
      </c>
      <c r="C1110" s="24"/>
      <c r="D1110" s="24"/>
      <c r="E1110" s="34"/>
      <c r="F1110" s="24"/>
      <c r="G1110" s="24"/>
    </row>
    <row r="1111" customFormat="false" ht="15" hidden="false" customHeight="true" outlineLevel="0" collapsed="false">
      <c r="A1111" s="38"/>
      <c r="B1111" s="36" t="str">
        <f aca="false">IF(A1111="","","V-"&amp;TEXT(ROW()-4,"0000"))</f>
        <v/>
      </c>
      <c r="C1111" s="24"/>
      <c r="D1111" s="24"/>
      <c r="E1111" s="34"/>
      <c r="F1111" s="24"/>
      <c r="G1111" s="24"/>
    </row>
    <row r="1112" customFormat="false" ht="15" hidden="false" customHeight="true" outlineLevel="0" collapsed="false">
      <c r="A1112" s="38"/>
      <c r="B1112" s="36" t="str">
        <f aca="false">IF(A1112="","","V-"&amp;TEXT(ROW()-4,"0000"))</f>
        <v/>
      </c>
      <c r="C1112" s="24"/>
      <c r="D1112" s="24"/>
      <c r="E1112" s="34"/>
      <c r="F1112" s="24"/>
      <c r="G1112" s="24"/>
    </row>
    <row r="1113" customFormat="false" ht="15" hidden="false" customHeight="true" outlineLevel="0" collapsed="false">
      <c r="A1113" s="38"/>
      <c r="B1113" s="36" t="str">
        <f aca="false">IF(A1113="","","V-"&amp;TEXT(ROW()-4,"0000"))</f>
        <v/>
      </c>
      <c r="C1113" s="24"/>
      <c r="D1113" s="24"/>
      <c r="E1113" s="34"/>
      <c r="F1113" s="24"/>
      <c r="G1113" s="24"/>
    </row>
    <row r="1114" customFormat="false" ht="15" hidden="false" customHeight="true" outlineLevel="0" collapsed="false">
      <c r="A1114" s="38"/>
      <c r="B1114" s="36" t="str">
        <f aca="false">IF(A1114="","","V-"&amp;TEXT(ROW()-4,"0000"))</f>
        <v/>
      </c>
      <c r="C1114" s="24"/>
      <c r="D1114" s="24"/>
      <c r="E1114" s="34"/>
      <c r="F1114" s="24"/>
      <c r="G1114" s="24"/>
    </row>
    <row r="1115" customFormat="false" ht="15" hidden="false" customHeight="true" outlineLevel="0" collapsed="false">
      <c r="A1115" s="38"/>
      <c r="B1115" s="36" t="str">
        <f aca="false">IF(A1115="","","V-"&amp;TEXT(ROW()-4,"0000"))</f>
        <v/>
      </c>
      <c r="C1115" s="24"/>
      <c r="D1115" s="24"/>
      <c r="E1115" s="34"/>
      <c r="F1115" s="24"/>
      <c r="G1115" s="24"/>
    </row>
    <row r="1116" customFormat="false" ht="15" hidden="false" customHeight="true" outlineLevel="0" collapsed="false">
      <c r="A1116" s="38"/>
      <c r="B1116" s="36" t="str">
        <f aca="false">IF(A1116="","","V-"&amp;TEXT(ROW()-4,"0000"))</f>
        <v/>
      </c>
      <c r="C1116" s="24"/>
      <c r="D1116" s="24"/>
      <c r="E1116" s="34"/>
      <c r="F1116" s="24"/>
      <c r="G1116" s="24"/>
    </row>
    <row r="1117" customFormat="false" ht="15" hidden="false" customHeight="true" outlineLevel="0" collapsed="false">
      <c r="A1117" s="38"/>
      <c r="B1117" s="36" t="str">
        <f aca="false">IF(A1117="","","V-"&amp;TEXT(ROW()-4,"0000"))</f>
        <v/>
      </c>
      <c r="C1117" s="24"/>
      <c r="D1117" s="24"/>
      <c r="E1117" s="34"/>
      <c r="F1117" s="24"/>
      <c r="G1117" s="24"/>
    </row>
    <row r="1118" customFormat="false" ht="15" hidden="false" customHeight="true" outlineLevel="0" collapsed="false">
      <c r="A1118" s="38"/>
      <c r="B1118" s="36" t="str">
        <f aca="false">IF(A1118="","","V-"&amp;TEXT(ROW()-4,"0000"))</f>
        <v/>
      </c>
      <c r="C1118" s="24"/>
      <c r="D1118" s="24"/>
      <c r="E1118" s="34"/>
      <c r="F1118" s="24"/>
      <c r="G1118" s="24"/>
    </row>
    <row r="1119" customFormat="false" ht="15" hidden="false" customHeight="true" outlineLevel="0" collapsed="false">
      <c r="A1119" s="38"/>
      <c r="B1119" s="36" t="str">
        <f aca="false">IF(A1119="","","V-"&amp;TEXT(ROW()-4,"0000"))</f>
        <v/>
      </c>
      <c r="C1119" s="24"/>
      <c r="D1119" s="24"/>
      <c r="E1119" s="34"/>
      <c r="F1119" s="24"/>
      <c r="G1119" s="24"/>
    </row>
    <row r="1120" customFormat="false" ht="15" hidden="false" customHeight="true" outlineLevel="0" collapsed="false">
      <c r="A1120" s="38"/>
      <c r="B1120" s="36" t="str">
        <f aca="false">IF(A1120="","","V-"&amp;TEXT(ROW()-4,"0000"))</f>
        <v/>
      </c>
      <c r="C1120" s="24"/>
      <c r="D1120" s="24"/>
      <c r="E1120" s="34"/>
      <c r="F1120" s="24"/>
      <c r="G1120" s="24"/>
    </row>
    <row r="1121" customFormat="false" ht="15" hidden="false" customHeight="true" outlineLevel="0" collapsed="false">
      <c r="A1121" s="38"/>
      <c r="B1121" s="36" t="str">
        <f aca="false">IF(A1121="","","V-"&amp;TEXT(ROW()-4,"0000"))</f>
        <v/>
      </c>
      <c r="C1121" s="24"/>
      <c r="D1121" s="24"/>
      <c r="E1121" s="34"/>
      <c r="F1121" s="24"/>
      <c r="G1121" s="24"/>
    </row>
    <row r="1122" customFormat="false" ht="15" hidden="false" customHeight="true" outlineLevel="0" collapsed="false">
      <c r="A1122" s="38"/>
      <c r="B1122" s="36" t="str">
        <f aca="false">IF(A1122="","","V-"&amp;TEXT(ROW()-4,"0000"))</f>
        <v/>
      </c>
      <c r="C1122" s="24"/>
      <c r="D1122" s="24"/>
      <c r="E1122" s="34"/>
      <c r="F1122" s="24"/>
      <c r="G1122" s="24"/>
    </row>
    <row r="1123" customFormat="false" ht="15" hidden="false" customHeight="true" outlineLevel="0" collapsed="false">
      <c r="A1123" s="38"/>
      <c r="B1123" s="36" t="str">
        <f aca="false">IF(A1123="","","V-"&amp;TEXT(ROW()-4,"0000"))</f>
        <v/>
      </c>
      <c r="C1123" s="24"/>
      <c r="D1123" s="24"/>
      <c r="E1123" s="34"/>
      <c r="F1123" s="24"/>
      <c r="G1123" s="24"/>
    </row>
    <row r="1124" customFormat="false" ht="15" hidden="false" customHeight="true" outlineLevel="0" collapsed="false">
      <c r="A1124" s="38"/>
      <c r="B1124" s="36" t="str">
        <f aca="false">IF(A1124="","","V-"&amp;TEXT(ROW()-4,"0000"))</f>
        <v/>
      </c>
      <c r="C1124" s="24"/>
      <c r="D1124" s="24"/>
      <c r="E1124" s="34"/>
      <c r="F1124" s="24"/>
      <c r="G1124" s="24"/>
    </row>
    <row r="1125" customFormat="false" ht="15" hidden="false" customHeight="true" outlineLevel="0" collapsed="false">
      <c r="A1125" s="38"/>
      <c r="B1125" s="36" t="str">
        <f aca="false">IF(A1125="","","V-"&amp;TEXT(ROW()-4,"0000"))</f>
        <v/>
      </c>
      <c r="C1125" s="24"/>
      <c r="D1125" s="24"/>
      <c r="E1125" s="34"/>
      <c r="F1125" s="24"/>
      <c r="G1125" s="24"/>
    </row>
    <row r="1126" customFormat="false" ht="15" hidden="false" customHeight="true" outlineLevel="0" collapsed="false">
      <c r="A1126" s="38"/>
      <c r="B1126" s="36" t="str">
        <f aca="false">IF(A1126="","","V-"&amp;TEXT(ROW()-4,"0000"))</f>
        <v/>
      </c>
      <c r="C1126" s="24"/>
      <c r="D1126" s="24"/>
      <c r="E1126" s="34"/>
      <c r="F1126" s="24"/>
      <c r="G1126" s="24"/>
    </row>
    <row r="1127" customFormat="false" ht="15" hidden="false" customHeight="true" outlineLevel="0" collapsed="false">
      <c r="A1127" s="38"/>
      <c r="B1127" s="36" t="str">
        <f aca="false">IF(A1127="","","V-"&amp;TEXT(ROW()-4,"0000"))</f>
        <v/>
      </c>
      <c r="C1127" s="24"/>
      <c r="D1127" s="24"/>
      <c r="E1127" s="34"/>
      <c r="F1127" s="24"/>
      <c r="G1127" s="24"/>
    </row>
    <row r="1128" customFormat="false" ht="15" hidden="false" customHeight="true" outlineLevel="0" collapsed="false">
      <c r="A1128" s="38"/>
      <c r="B1128" s="36" t="str">
        <f aca="false">IF(A1128="","","V-"&amp;TEXT(ROW()-4,"0000"))</f>
        <v/>
      </c>
      <c r="C1128" s="24"/>
      <c r="D1128" s="24"/>
      <c r="E1128" s="34"/>
      <c r="F1128" s="24"/>
      <c r="G1128" s="24"/>
    </row>
    <row r="1129" customFormat="false" ht="15" hidden="false" customHeight="true" outlineLevel="0" collapsed="false">
      <c r="A1129" s="38"/>
      <c r="B1129" s="36" t="str">
        <f aca="false">IF(A1129="","","V-"&amp;TEXT(ROW()-4,"0000"))</f>
        <v/>
      </c>
      <c r="C1129" s="24"/>
      <c r="D1129" s="24"/>
      <c r="E1129" s="34"/>
      <c r="F1129" s="24"/>
      <c r="G1129" s="24"/>
    </row>
    <row r="1130" customFormat="false" ht="15" hidden="false" customHeight="true" outlineLevel="0" collapsed="false">
      <c r="A1130" s="38"/>
      <c r="B1130" s="36" t="str">
        <f aca="false">IF(A1130="","","V-"&amp;TEXT(ROW()-4,"0000"))</f>
        <v/>
      </c>
      <c r="C1130" s="24"/>
      <c r="D1130" s="24"/>
      <c r="E1130" s="34"/>
      <c r="F1130" s="24"/>
      <c r="G1130" s="24"/>
    </row>
    <row r="1131" customFormat="false" ht="15" hidden="false" customHeight="true" outlineLevel="0" collapsed="false">
      <c r="A1131" s="38"/>
      <c r="B1131" s="36" t="str">
        <f aca="false">IF(A1131="","","V-"&amp;TEXT(ROW()-4,"0000"))</f>
        <v/>
      </c>
      <c r="C1131" s="24"/>
      <c r="D1131" s="24"/>
      <c r="E1131" s="34"/>
      <c r="F1131" s="24"/>
      <c r="G1131" s="24"/>
    </row>
    <row r="1132" customFormat="false" ht="15" hidden="false" customHeight="true" outlineLevel="0" collapsed="false">
      <c r="A1132" s="38"/>
      <c r="B1132" s="36" t="str">
        <f aca="false">IF(A1132="","","V-"&amp;TEXT(ROW()-4,"0000"))</f>
        <v/>
      </c>
      <c r="C1132" s="24"/>
      <c r="D1132" s="24"/>
      <c r="E1132" s="34"/>
      <c r="F1132" s="24"/>
      <c r="G1132" s="24"/>
    </row>
    <row r="1133" customFormat="false" ht="15" hidden="false" customHeight="true" outlineLevel="0" collapsed="false">
      <c r="A1133" s="38"/>
      <c r="B1133" s="36" t="str">
        <f aca="false">IF(A1133="","","V-"&amp;TEXT(ROW()-4,"0000"))</f>
        <v/>
      </c>
      <c r="C1133" s="24"/>
      <c r="D1133" s="24"/>
      <c r="E1133" s="34"/>
      <c r="F1133" s="24"/>
      <c r="G1133" s="24"/>
    </row>
    <row r="1134" customFormat="false" ht="15" hidden="false" customHeight="true" outlineLevel="0" collapsed="false">
      <c r="A1134" s="38"/>
      <c r="B1134" s="36" t="str">
        <f aca="false">IF(A1134="","","V-"&amp;TEXT(ROW()-4,"0000"))</f>
        <v/>
      </c>
      <c r="C1134" s="24"/>
      <c r="D1134" s="24"/>
      <c r="E1134" s="34"/>
      <c r="F1134" s="24"/>
      <c r="G1134" s="24"/>
    </row>
    <row r="1135" customFormat="false" ht="15" hidden="false" customHeight="true" outlineLevel="0" collapsed="false">
      <c r="A1135" s="38"/>
      <c r="B1135" s="36" t="str">
        <f aca="false">IF(A1135="","","V-"&amp;TEXT(ROW()-4,"0000"))</f>
        <v/>
      </c>
      <c r="C1135" s="24"/>
      <c r="D1135" s="24"/>
      <c r="E1135" s="34"/>
      <c r="F1135" s="24"/>
      <c r="G1135" s="24"/>
    </row>
    <row r="1136" customFormat="false" ht="15" hidden="false" customHeight="true" outlineLevel="0" collapsed="false">
      <c r="A1136" s="38"/>
      <c r="B1136" s="36" t="str">
        <f aca="false">IF(A1136="","","V-"&amp;TEXT(ROW()-4,"0000"))</f>
        <v/>
      </c>
      <c r="C1136" s="24"/>
      <c r="D1136" s="24"/>
      <c r="E1136" s="34"/>
      <c r="F1136" s="24"/>
      <c r="G1136" s="24"/>
    </row>
    <row r="1137" customFormat="false" ht="15" hidden="false" customHeight="true" outlineLevel="0" collapsed="false">
      <c r="A1137" s="38"/>
      <c r="B1137" s="36" t="str">
        <f aca="false">IF(A1137="","","V-"&amp;TEXT(ROW()-4,"0000"))</f>
        <v/>
      </c>
      <c r="C1137" s="24"/>
      <c r="D1137" s="24"/>
      <c r="E1137" s="34"/>
      <c r="F1137" s="24"/>
      <c r="G1137" s="24"/>
    </row>
    <row r="1138" customFormat="false" ht="15" hidden="false" customHeight="true" outlineLevel="0" collapsed="false">
      <c r="A1138" s="38"/>
      <c r="B1138" s="36" t="str">
        <f aca="false">IF(A1138="","","V-"&amp;TEXT(ROW()-4,"0000"))</f>
        <v/>
      </c>
      <c r="C1138" s="24"/>
      <c r="D1138" s="24"/>
      <c r="E1138" s="34"/>
      <c r="F1138" s="24"/>
      <c r="G1138" s="24"/>
    </row>
    <row r="1139" customFormat="false" ht="15" hidden="false" customHeight="true" outlineLevel="0" collapsed="false">
      <c r="A1139" s="38"/>
      <c r="B1139" s="36" t="str">
        <f aca="false">IF(A1139="","","V-"&amp;TEXT(ROW()-4,"0000"))</f>
        <v/>
      </c>
      <c r="C1139" s="24"/>
      <c r="D1139" s="24"/>
      <c r="E1139" s="34"/>
      <c r="F1139" s="24"/>
      <c r="G1139" s="24"/>
    </row>
    <row r="1140" customFormat="false" ht="15" hidden="false" customHeight="true" outlineLevel="0" collapsed="false">
      <c r="A1140" s="38"/>
      <c r="B1140" s="36" t="str">
        <f aca="false">IF(A1140="","","V-"&amp;TEXT(ROW()-4,"0000"))</f>
        <v/>
      </c>
      <c r="C1140" s="24"/>
      <c r="D1140" s="24"/>
      <c r="E1140" s="34"/>
      <c r="F1140" s="24"/>
      <c r="G1140" s="24"/>
    </row>
    <row r="1141" customFormat="false" ht="15" hidden="false" customHeight="true" outlineLevel="0" collapsed="false">
      <c r="A1141" s="38"/>
      <c r="B1141" s="36" t="str">
        <f aca="false">IF(A1141="","","V-"&amp;TEXT(ROW()-4,"0000"))</f>
        <v/>
      </c>
      <c r="C1141" s="24"/>
      <c r="D1141" s="24"/>
      <c r="E1141" s="34"/>
      <c r="F1141" s="24"/>
      <c r="G1141" s="24"/>
    </row>
    <row r="1142" customFormat="false" ht="15" hidden="false" customHeight="true" outlineLevel="0" collapsed="false">
      <c r="A1142" s="38"/>
      <c r="B1142" s="36" t="str">
        <f aca="false">IF(A1142="","","V-"&amp;TEXT(ROW()-4,"0000"))</f>
        <v/>
      </c>
      <c r="C1142" s="24"/>
      <c r="D1142" s="24"/>
      <c r="E1142" s="34"/>
      <c r="F1142" s="24"/>
      <c r="G1142" s="24"/>
    </row>
    <row r="1143" customFormat="false" ht="15" hidden="false" customHeight="true" outlineLevel="0" collapsed="false">
      <c r="A1143" s="38"/>
      <c r="B1143" s="36" t="str">
        <f aca="false">IF(A1143="","","V-"&amp;TEXT(ROW()-4,"0000"))</f>
        <v/>
      </c>
      <c r="C1143" s="24"/>
      <c r="D1143" s="24"/>
      <c r="E1143" s="34"/>
      <c r="F1143" s="24"/>
      <c r="G1143" s="24"/>
    </row>
    <row r="1144" customFormat="false" ht="15" hidden="false" customHeight="true" outlineLevel="0" collapsed="false">
      <c r="A1144" s="38"/>
      <c r="B1144" s="36" t="str">
        <f aca="false">IF(A1144="","","V-"&amp;TEXT(ROW()-4,"0000"))</f>
        <v/>
      </c>
      <c r="C1144" s="24"/>
      <c r="D1144" s="24"/>
      <c r="E1144" s="34"/>
      <c r="F1144" s="24"/>
      <c r="G1144" s="24"/>
    </row>
    <row r="1145" customFormat="false" ht="15" hidden="false" customHeight="true" outlineLevel="0" collapsed="false">
      <c r="A1145" s="38"/>
      <c r="B1145" s="36" t="str">
        <f aca="false">IF(A1145="","","V-"&amp;TEXT(ROW()-4,"0000"))</f>
        <v/>
      </c>
      <c r="C1145" s="24"/>
      <c r="D1145" s="24"/>
      <c r="E1145" s="34"/>
      <c r="F1145" s="24"/>
      <c r="G1145" s="24"/>
    </row>
    <row r="1146" customFormat="false" ht="15" hidden="false" customHeight="true" outlineLevel="0" collapsed="false">
      <c r="A1146" s="38"/>
      <c r="B1146" s="36" t="str">
        <f aca="false">IF(A1146="","","V-"&amp;TEXT(ROW()-4,"0000"))</f>
        <v/>
      </c>
      <c r="C1146" s="24"/>
      <c r="D1146" s="24"/>
      <c r="E1146" s="34"/>
      <c r="F1146" s="24"/>
      <c r="G1146" s="24"/>
    </row>
    <row r="1147" customFormat="false" ht="15" hidden="false" customHeight="true" outlineLevel="0" collapsed="false">
      <c r="A1147" s="38"/>
      <c r="B1147" s="36" t="str">
        <f aca="false">IF(A1147="","","V-"&amp;TEXT(ROW()-4,"0000"))</f>
        <v/>
      </c>
      <c r="C1147" s="24"/>
      <c r="D1147" s="24"/>
      <c r="E1147" s="34"/>
      <c r="F1147" s="24"/>
      <c r="G1147" s="24"/>
    </row>
    <row r="1148" customFormat="false" ht="15" hidden="false" customHeight="true" outlineLevel="0" collapsed="false">
      <c r="A1148" s="38"/>
      <c r="B1148" s="36" t="str">
        <f aca="false">IF(A1148="","","V-"&amp;TEXT(ROW()-4,"0000"))</f>
        <v/>
      </c>
      <c r="C1148" s="24"/>
      <c r="D1148" s="24"/>
      <c r="E1148" s="34"/>
      <c r="F1148" s="24"/>
      <c r="G1148" s="24"/>
    </row>
    <row r="1149" customFormat="false" ht="15" hidden="false" customHeight="true" outlineLevel="0" collapsed="false">
      <c r="A1149" s="38"/>
      <c r="B1149" s="36" t="str">
        <f aca="false">IF(A1149="","","V-"&amp;TEXT(ROW()-4,"0000"))</f>
        <v/>
      </c>
      <c r="C1149" s="24"/>
      <c r="D1149" s="24"/>
      <c r="E1149" s="34"/>
      <c r="F1149" s="24"/>
      <c r="G1149" s="24"/>
    </row>
    <row r="1150" customFormat="false" ht="15" hidden="false" customHeight="true" outlineLevel="0" collapsed="false">
      <c r="A1150" s="38"/>
      <c r="B1150" s="36" t="str">
        <f aca="false">IF(A1150="","","V-"&amp;TEXT(ROW()-4,"0000"))</f>
        <v/>
      </c>
      <c r="C1150" s="24"/>
      <c r="D1150" s="24"/>
      <c r="E1150" s="34"/>
      <c r="F1150" s="24"/>
      <c r="G1150" s="24"/>
    </row>
    <row r="1151" customFormat="false" ht="15" hidden="false" customHeight="true" outlineLevel="0" collapsed="false">
      <c r="A1151" s="38"/>
      <c r="B1151" s="36" t="str">
        <f aca="false">IF(A1151="","","V-"&amp;TEXT(ROW()-4,"0000"))</f>
        <v/>
      </c>
      <c r="C1151" s="24"/>
      <c r="D1151" s="24"/>
      <c r="E1151" s="34"/>
      <c r="F1151" s="24"/>
      <c r="G1151" s="24"/>
    </row>
    <row r="1152" customFormat="false" ht="15" hidden="false" customHeight="true" outlineLevel="0" collapsed="false">
      <c r="A1152" s="38"/>
      <c r="B1152" s="36" t="str">
        <f aca="false">IF(A1152="","","V-"&amp;TEXT(ROW()-4,"0000"))</f>
        <v/>
      </c>
      <c r="C1152" s="24"/>
      <c r="D1152" s="24"/>
      <c r="E1152" s="34"/>
      <c r="F1152" s="24"/>
      <c r="G1152" s="24"/>
    </row>
    <row r="1153" customFormat="false" ht="15" hidden="false" customHeight="true" outlineLevel="0" collapsed="false">
      <c r="A1153" s="38"/>
      <c r="B1153" s="36" t="str">
        <f aca="false">IF(A1153="","","V-"&amp;TEXT(ROW()-4,"0000"))</f>
        <v/>
      </c>
      <c r="C1153" s="24"/>
      <c r="D1153" s="24"/>
      <c r="E1153" s="34"/>
      <c r="F1153" s="24"/>
      <c r="G1153" s="24"/>
    </row>
    <row r="1154" customFormat="false" ht="15" hidden="false" customHeight="true" outlineLevel="0" collapsed="false">
      <c r="A1154" s="38"/>
      <c r="B1154" s="36" t="str">
        <f aca="false">IF(A1154="","","V-"&amp;TEXT(ROW()-4,"0000"))</f>
        <v/>
      </c>
      <c r="C1154" s="24"/>
      <c r="D1154" s="24"/>
      <c r="E1154" s="34"/>
      <c r="F1154" s="24"/>
      <c r="G1154" s="24"/>
    </row>
    <row r="1155" customFormat="false" ht="15" hidden="false" customHeight="true" outlineLevel="0" collapsed="false">
      <c r="A1155" s="38"/>
      <c r="B1155" s="36" t="str">
        <f aca="false">IF(A1155="","","V-"&amp;TEXT(ROW()-4,"0000"))</f>
        <v/>
      </c>
      <c r="C1155" s="24"/>
      <c r="D1155" s="24"/>
      <c r="E1155" s="34"/>
      <c r="F1155" s="24"/>
      <c r="G1155" s="24"/>
    </row>
    <row r="1156" customFormat="false" ht="15" hidden="false" customHeight="true" outlineLevel="0" collapsed="false">
      <c r="A1156" s="38"/>
      <c r="B1156" s="36" t="str">
        <f aca="false">IF(A1156="","","V-"&amp;TEXT(ROW()-4,"0000"))</f>
        <v/>
      </c>
      <c r="C1156" s="24"/>
      <c r="D1156" s="24"/>
      <c r="E1156" s="34"/>
      <c r="F1156" s="24"/>
      <c r="G1156" s="24"/>
    </row>
    <row r="1157" customFormat="false" ht="15" hidden="false" customHeight="true" outlineLevel="0" collapsed="false">
      <c r="A1157" s="38"/>
      <c r="B1157" s="36" t="str">
        <f aca="false">IF(A1157="","","V-"&amp;TEXT(ROW()-4,"0000"))</f>
        <v/>
      </c>
      <c r="C1157" s="24"/>
      <c r="D1157" s="24"/>
      <c r="E1157" s="34"/>
      <c r="F1157" s="24"/>
      <c r="G1157" s="24"/>
    </row>
    <row r="1158" customFormat="false" ht="15" hidden="false" customHeight="true" outlineLevel="0" collapsed="false">
      <c r="A1158" s="38"/>
      <c r="B1158" s="36" t="str">
        <f aca="false">IF(A1158="","","V-"&amp;TEXT(ROW()-4,"0000"))</f>
        <v/>
      </c>
      <c r="C1158" s="24"/>
      <c r="D1158" s="24"/>
      <c r="E1158" s="34"/>
      <c r="F1158" s="24"/>
      <c r="G1158" s="24"/>
    </row>
    <row r="1159" customFormat="false" ht="15" hidden="false" customHeight="true" outlineLevel="0" collapsed="false">
      <c r="A1159" s="38"/>
      <c r="B1159" s="36" t="str">
        <f aca="false">IF(A1159="","","V-"&amp;TEXT(ROW()-4,"0000"))</f>
        <v/>
      </c>
      <c r="C1159" s="24"/>
      <c r="D1159" s="24"/>
      <c r="E1159" s="34"/>
      <c r="F1159" s="24"/>
      <c r="G1159" s="24"/>
    </row>
    <row r="1160" customFormat="false" ht="15" hidden="false" customHeight="true" outlineLevel="0" collapsed="false">
      <c r="A1160" s="38"/>
      <c r="B1160" s="36" t="str">
        <f aca="false">IF(A1160="","","V-"&amp;TEXT(ROW()-4,"0000"))</f>
        <v/>
      </c>
      <c r="C1160" s="24"/>
      <c r="D1160" s="24"/>
      <c r="E1160" s="34"/>
      <c r="F1160" s="24"/>
      <c r="G1160" s="24"/>
    </row>
    <row r="1161" customFormat="false" ht="15" hidden="false" customHeight="true" outlineLevel="0" collapsed="false">
      <c r="A1161" s="38"/>
      <c r="B1161" s="36" t="str">
        <f aca="false">IF(A1161="","","V-"&amp;TEXT(ROW()-4,"0000"))</f>
        <v/>
      </c>
      <c r="C1161" s="24"/>
      <c r="D1161" s="24"/>
      <c r="E1161" s="34"/>
      <c r="F1161" s="24"/>
      <c r="G1161" s="24"/>
    </row>
    <row r="1162" customFormat="false" ht="15" hidden="false" customHeight="true" outlineLevel="0" collapsed="false">
      <c r="A1162" s="38"/>
      <c r="B1162" s="36" t="str">
        <f aca="false">IF(A1162="","","V-"&amp;TEXT(ROW()-4,"0000"))</f>
        <v/>
      </c>
      <c r="C1162" s="24"/>
      <c r="D1162" s="24"/>
      <c r="E1162" s="34"/>
      <c r="F1162" s="24"/>
      <c r="G1162" s="24"/>
    </row>
    <row r="1163" customFormat="false" ht="15" hidden="false" customHeight="true" outlineLevel="0" collapsed="false">
      <c r="A1163" s="38"/>
      <c r="B1163" s="36" t="str">
        <f aca="false">IF(A1163="","","V-"&amp;TEXT(ROW()-4,"0000"))</f>
        <v/>
      </c>
      <c r="C1163" s="24"/>
      <c r="D1163" s="24"/>
      <c r="E1163" s="34"/>
      <c r="F1163" s="24"/>
      <c r="G1163" s="24"/>
    </row>
    <row r="1164" customFormat="false" ht="15" hidden="false" customHeight="true" outlineLevel="0" collapsed="false">
      <c r="A1164" s="38"/>
      <c r="B1164" s="36" t="str">
        <f aca="false">IF(A1164="","","V-"&amp;TEXT(ROW()-4,"0000"))</f>
        <v/>
      </c>
      <c r="C1164" s="24"/>
      <c r="D1164" s="24"/>
      <c r="E1164" s="34"/>
      <c r="F1164" s="24"/>
      <c r="G1164" s="24"/>
    </row>
    <row r="1165" customFormat="false" ht="15" hidden="false" customHeight="true" outlineLevel="0" collapsed="false">
      <c r="A1165" s="38"/>
      <c r="B1165" s="36" t="str">
        <f aca="false">IF(A1165="","","V-"&amp;TEXT(ROW()-4,"0000"))</f>
        <v/>
      </c>
      <c r="C1165" s="24"/>
      <c r="D1165" s="24"/>
      <c r="E1165" s="34"/>
      <c r="F1165" s="24"/>
      <c r="G1165" s="24"/>
    </row>
    <row r="1166" customFormat="false" ht="15" hidden="false" customHeight="true" outlineLevel="0" collapsed="false">
      <c r="A1166" s="38"/>
      <c r="B1166" s="36" t="str">
        <f aca="false">IF(A1166="","","V-"&amp;TEXT(ROW()-4,"0000"))</f>
        <v/>
      </c>
      <c r="C1166" s="24"/>
      <c r="D1166" s="24"/>
      <c r="E1166" s="34"/>
      <c r="F1166" s="24"/>
      <c r="G1166" s="24"/>
    </row>
    <row r="1167" customFormat="false" ht="15" hidden="false" customHeight="true" outlineLevel="0" collapsed="false">
      <c r="A1167" s="38"/>
      <c r="B1167" s="36" t="str">
        <f aca="false">IF(A1167="","","V-"&amp;TEXT(ROW()-4,"0000"))</f>
        <v/>
      </c>
      <c r="C1167" s="24"/>
      <c r="D1167" s="24"/>
      <c r="E1167" s="34"/>
      <c r="F1167" s="24"/>
      <c r="G1167" s="24"/>
    </row>
    <row r="1168" customFormat="false" ht="15" hidden="false" customHeight="true" outlineLevel="0" collapsed="false">
      <c r="A1168" s="38"/>
      <c r="B1168" s="36" t="str">
        <f aca="false">IF(A1168="","","V-"&amp;TEXT(ROW()-4,"0000"))</f>
        <v/>
      </c>
      <c r="C1168" s="24"/>
      <c r="D1168" s="24"/>
      <c r="E1168" s="34"/>
      <c r="F1168" s="24"/>
      <c r="G1168" s="24"/>
    </row>
    <row r="1169" customFormat="false" ht="15" hidden="false" customHeight="true" outlineLevel="0" collapsed="false">
      <c r="A1169" s="38"/>
      <c r="B1169" s="36" t="str">
        <f aca="false">IF(A1169="","","V-"&amp;TEXT(ROW()-4,"0000"))</f>
        <v/>
      </c>
      <c r="C1169" s="24"/>
      <c r="D1169" s="24"/>
      <c r="E1169" s="34"/>
      <c r="F1169" s="24"/>
      <c r="G1169" s="24"/>
    </row>
    <row r="1170" customFormat="false" ht="15" hidden="false" customHeight="true" outlineLevel="0" collapsed="false">
      <c r="A1170" s="38"/>
      <c r="B1170" s="36" t="str">
        <f aca="false">IF(A1170="","","V-"&amp;TEXT(ROW()-4,"0000"))</f>
        <v/>
      </c>
      <c r="C1170" s="24"/>
      <c r="D1170" s="24"/>
      <c r="E1170" s="34"/>
      <c r="F1170" s="24"/>
      <c r="G1170" s="24"/>
    </row>
    <row r="1171" customFormat="false" ht="15" hidden="false" customHeight="true" outlineLevel="0" collapsed="false">
      <c r="A1171" s="38"/>
      <c r="B1171" s="36" t="str">
        <f aca="false">IF(A1171="","","V-"&amp;TEXT(ROW()-4,"0000"))</f>
        <v/>
      </c>
      <c r="C1171" s="24"/>
      <c r="D1171" s="24"/>
      <c r="E1171" s="34"/>
      <c r="F1171" s="24"/>
      <c r="G1171" s="24"/>
    </row>
    <row r="1172" customFormat="false" ht="15" hidden="false" customHeight="true" outlineLevel="0" collapsed="false">
      <c r="A1172" s="38"/>
      <c r="B1172" s="36" t="str">
        <f aca="false">IF(A1172="","","V-"&amp;TEXT(ROW()-4,"0000"))</f>
        <v/>
      </c>
      <c r="C1172" s="24"/>
      <c r="D1172" s="24"/>
      <c r="E1172" s="34"/>
      <c r="F1172" s="24"/>
      <c r="G1172" s="24"/>
    </row>
    <row r="1173" customFormat="false" ht="15" hidden="false" customHeight="true" outlineLevel="0" collapsed="false">
      <c r="A1173" s="38"/>
      <c r="B1173" s="36" t="str">
        <f aca="false">IF(A1173="","","V-"&amp;TEXT(ROW()-4,"0000"))</f>
        <v/>
      </c>
      <c r="C1173" s="24"/>
      <c r="D1173" s="24"/>
      <c r="E1173" s="34"/>
      <c r="F1173" s="24"/>
      <c r="G1173" s="24"/>
    </row>
    <row r="1174" customFormat="false" ht="15" hidden="false" customHeight="true" outlineLevel="0" collapsed="false">
      <c r="A1174" s="38"/>
      <c r="B1174" s="36" t="str">
        <f aca="false">IF(A1174="","","V-"&amp;TEXT(ROW()-4,"0000"))</f>
        <v/>
      </c>
      <c r="C1174" s="24"/>
      <c r="D1174" s="24"/>
      <c r="E1174" s="34"/>
      <c r="F1174" s="24"/>
      <c r="G1174" s="24"/>
    </row>
    <row r="1175" customFormat="false" ht="15" hidden="false" customHeight="true" outlineLevel="0" collapsed="false">
      <c r="A1175" s="38"/>
      <c r="B1175" s="36" t="str">
        <f aca="false">IF(A1175="","","V-"&amp;TEXT(ROW()-4,"0000"))</f>
        <v/>
      </c>
      <c r="C1175" s="24"/>
      <c r="D1175" s="24"/>
      <c r="E1175" s="34"/>
      <c r="F1175" s="24"/>
      <c r="G1175" s="24"/>
    </row>
    <row r="1176" customFormat="false" ht="15" hidden="false" customHeight="true" outlineLevel="0" collapsed="false">
      <c r="A1176" s="38"/>
      <c r="B1176" s="36" t="str">
        <f aca="false">IF(A1176="","","V-"&amp;TEXT(ROW()-4,"0000"))</f>
        <v/>
      </c>
      <c r="C1176" s="24"/>
      <c r="D1176" s="24"/>
      <c r="E1176" s="34"/>
      <c r="F1176" s="24"/>
      <c r="G1176" s="24"/>
    </row>
    <row r="1177" customFormat="false" ht="15" hidden="false" customHeight="true" outlineLevel="0" collapsed="false">
      <c r="A1177" s="38"/>
      <c r="B1177" s="36" t="str">
        <f aca="false">IF(A1177="","","V-"&amp;TEXT(ROW()-4,"0000"))</f>
        <v/>
      </c>
      <c r="C1177" s="24"/>
      <c r="D1177" s="24"/>
      <c r="E1177" s="34"/>
      <c r="F1177" s="24"/>
      <c r="G1177" s="24"/>
    </row>
    <row r="1178" customFormat="false" ht="15" hidden="false" customHeight="true" outlineLevel="0" collapsed="false">
      <c r="A1178" s="38"/>
      <c r="B1178" s="36" t="str">
        <f aca="false">IF(A1178="","","V-"&amp;TEXT(ROW()-4,"0000"))</f>
        <v/>
      </c>
      <c r="C1178" s="24"/>
      <c r="D1178" s="24"/>
      <c r="E1178" s="34"/>
      <c r="F1178" s="24"/>
      <c r="G1178" s="24"/>
    </row>
    <row r="1179" customFormat="false" ht="15" hidden="false" customHeight="true" outlineLevel="0" collapsed="false">
      <c r="A1179" s="38"/>
      <c r="B1179" s="36" t="str">
        <f aca="false">IF(A1179="","","V-"&amp;TEXT(ROW()-4,"0000"))</f>
        <v/>
      </c>
      <c r="C1179" s="24"/>
      <c r="D1179" s="24"/>
      <c r="E1179" s="34"/>
      <c r="F1179" s="24"/>
      <c r="G1179" s="24"/>
    </row>
    <row r="1180" customFormat="false" ht="15" hidden="false" customHeight="true" outlineLevel="0" collapsed="false">
      <c r="A1180" s="38"/>
      <c r="B1180" s="36" t="str">
        <f aca="false">IF(A1180="","","V-"&amp;TEXT(ROW()-4,"0000"))</f>
        <v/>
      </c>
      <c r="C1180" s="24"/>
      <c r="D1180" s="24"/>
      <c r="E1180" s="34"/>
      <c r="F1180" s="24"/>
      <c r="G1180" s="24"/>
    </row>
    <row r="1181" customFormat="false" ht="15" hidden="false" customHeight="true" outlineLevel="0" collapsed="false">
      <c r="A1181" s="38"/>
      <c r="B1181" s="36" t="str">
        <f aca="false">IF(A1181="","","V-"&amp;TEXT(ROW()-4,"0000"))</f>
        <v/>
      </c>
      <c r="C1181" s="24"/>
      <c r="D1181" s="24"/>
      <c r="E1181" s="34"/>
      <c r="F1181" s="24"/>
      <c r="G1181" s="24"/>
    </row>
    <row r="1182" customFormat="false" ht="15" hidden="false" customHeight="true" outlineLevel="0" collapsed="false">
      <c r="A1182" s="38"/>
      <c r="B1182" s="36" t="str">
        <f aca="false">IF(A1182="","","V-"&amp;TEXT(ROW()-4,"0000"))</f>
        <v/>
      </c>
      <c r="C1182" s="24"/>
      <c r="D1182" s="24"/>
      <c r="E1182" s="34"/>
      <c r="F1182" s="24"/>
      <c r="G1182" s="24"/>
    </row>
    <row r="1183" customFormat="false" ht="15" hidden="false" customHeight="true" outlineLevel="0" collapsed="false">
      <c r="A1183" s="38"/>
      <c r="B1183" s="36" t="str">
        <f aca="false">IF(A1183="","","V-"&amp;TEXT(ROW()-4,"0000"))</f>
        <v/>
      </c>
      <c r="C1183" s="24"/>
      <c r="D1183" s="24"/>
      <c r="E1183" s="34"/>
      <c r="F1183" s="24"/>
      <c r="G1183" s="24"/>
    </row>
    <row r="1184" customFormat="false" ht="15" hidden="false" customHeight="true" outlineLevel="0" collapsed="false">
      <c r="A1184" s="38"/>
      <c r="B1184" s="36" t="str">
        <f aca="false">IF(A1184="","","V-"&amp;TEXT(ROW()-4,"0000"))</f>
        <v/>
      </c>
      <c r="C1184" s="24"/>
      <c r="D1184" s="24"/>
      <c r="E1184" s="34"/>
      <c r="F1184" s="24"/>
      <c r="G1184" s="24"/>
    </row>
    <row r="1185" customFormat="false" ht="15" hidden="false" customHeight="true" outlineLevel="0" collapsed="false">
      <c r="A1185" s="38"/>
      <c r="B1185" s="36" t="str">
        <f aca="false">IF(A1185="","","V-"&amp;TEXT(ROW()-4,"0000"))</f>
        <v/>
      </c>
      <c r="C1185" s="24"/>
      <c r="D1185" s="24"/>
      <c r="E1185" s="34"/>
      <c r="F1185" s="24"/>
      <c r="G1185" s="24"/>
    </row>
    <row r="1186" customFormat="false" ht="15" hidden="false" customHeight="true" outlineLevel="0" collapsed="false">
      <c r="A1186" s="38"/>
      <c r="B1186" s="36" t="str">
        <f aca="false">IF(A1186="","","V-"&amp;TEXT(ROW()-4,"0000"))</f>
        <v/>
      </c>
      <c r="C1186" s="24"/>
      <c r="D1186" s="24"/>
      <c r="E1186" s="34"/>
      <c r="F1186" s="24"/>
      <c r="G1186" s="24"/>
    </row>
    <row r="1187" customFormat="false" ht="15" hidden="false" customHeight="true" outlineLevel="0" collapsed="false">
      <c r="A1187" s="38"/>
      <c r="B1187" s="36" t="str">
        <f aca="false">IF(A1187="","","V-"&amp;TEXT(ROW()-4,"0000"))</f>
        <v/>
      </c>
      <c r="C1187" s="24"/>
      <c r="D1187" s="24"/>
      <c r="E1187" s="34"/>
      <c r="F1187" s="24"/>
      <c r="G1187" s="24"/>
    </row>
    <row r="1188" customFormat="false" ht="15" hidden="false" customHeight="true" outlineLevel="0" collapsed="false">
      <c r="A1188" s="38"/>
      <c r="B1188" s="36" t="str">
        <f aca="false">IF(A1188="","","V-"&amp;TEXT(ROW()-4,"0000"))</f>
        <v/>
      </c>
      <c r="C1188" s="24"/>
      <c r="D1188" s="24"/>
      <c r="E1188" s="34"/>
      <c r="F1188" s="24"/>
      <c r="G1188" s="24"/>
    </row>
    <row r="1189" customFormat="false" ht="15" hidden="false" customHeight="true" outlineLevel="0" collapsed="false">
      <c r="A1189" s="38"/>
      <c r="B1189" s="36" t="str">
        <f aca="false">IF(A1189="","","V-"&amp;TEXT(ROW()-4,"0000"))</f>
        <v/>
      </c>
      <c r="C1189" s="24"/>
      <c r="D1189" s="24"/>
      <c r="E1189" s="34"/>
      <c r="F1189" s="24"/>
      <c r="G1189" s="24"/>
    </row>
    <row r="1190" customFormat="false" ht="15" hidden="false" customHeight="true" outlineLevel="0" collapsed="false">
      <c r="A1190" s="38"/>
      <c r="B1190" s="36" t="str">
        <f aca="false">IF(A1190="","","V-"&amp;TEXT(ROW()-4,"0000"))</f>
        <v/>
      </c>
      <c r="C1190" s="24"/>
      <c r="D1190" s="24"/>
      <c r="E1190" s="34"/>
      <c r="F1190" s="24"/>
      <c r="G1190" s="24"/>
    </row>
    <row r="1191" customFormat="false" ht="15" hidden="false" customHeight="true" outlineLevel="0" collapsed="false">
      <c r="A1191" s="38"/>
      <c r="B1191" s="36" t="str">
        <f aca="false">IF(A1191="","","V-"&amp;TEXT(ROW()-4,"0000"))</f>
        <v/>
      </c>
      <c r="C1191" s="24"/>
      <c r="D1191" s="24"/>
      <c r="E1191" s="34"/>
      <c r="F1191" s="24"/>
      <c r="G1191" s="24"/>
    </row>
    <row r="1192" customFormat="false" ht="15" hidden="false" customHeight="true" outlineLevel="0" collapsed="false">
      <c r="A1192" s="38"/>
      <c r="B1192" s="36" t="str">
        <f aca="false">IF(A1192="","","V-"&amp;TEXT(ROW()-4,"0000"))</f>
        <v/>
      </c>
      <c r="C1192" s="24"/>
      <c r="D1192" s="24"/>
      <c r="E1192" s="34"/>
      <c r="F1192" s="24"/>
      <c r="G1192" s="24"/>
    </row>
    <row r="1193" customFormat="false" ht="15" hidden="false" customHeight="true" outlineLevel="0" collapsed="false">
      <c r="A1193" s="38"/>
      <c r="B1193" s="36" t="str">
        <f aca="false">IF(A1193="","","V-"&amp;TEXT(ROW()-4,"0000"))</f>
        <v/>
      </c>
      <c r="C1193" s="24"/>
      <c r="D1193" s="24"/>
      <c r="E1193" s="34"/>
      <c r="F1193" s="24"/>
      <c r="G1193" s="24"/>
    </row>
    <row r="1194" customFormat="false" ht="15" hidden="false" customHeight="true" outlineLevel="0" collapsed="false">
      <c r="A1194" s="38"/>
      <c r="B1194" s="36" t="str">
        <f aca="false">IF(A1194="","","V-"&amp;TEXT(ROW()-4,"0000"))</f>
        <v/>
      </c>
      <c r="C1194" s="24"/>
      <c r="D1194" s="24"/>
      <c r="E1194" s="34"/>
      <c r="F1194" s="24"/>
      <c r="G1194" s="24"/>
    </row>
    <row r="1195" customFormat="false" ht="15" hidden="false" customHeight="true" outlineLevel="0" collapsed="false">
      <c r="A1195" s="38"/>
      <c r="B1195" s="36" t="str">
        <f aca="false">IF(A1195="","","V-"&amp;TEXT(ROW()-4,"0000"))</f>
        <v/>
      </c>
      <c r="C1195" s="24"/>
      <c r="D1195" s="24"/>
      <c r="E1195" s="34"/>
      <c r="F1195" s="24"/>
      <c r="G1195" s="24"/>
    </row>
    <row r="1196" customFormat="false" ht="15" hidden="false" customHeight="true" outlineLevel="0" collapsed="false">
      <c r="A1196" s="38"/>
      <c r="B1196" s="36" t="str">
        <f aca="false">IF(A1196="","","V-"&amp;TEXT(ROW()-4,"0000"))</f>
        <v/>
      </c>
      <c r="C1196" s="24"/>
      <c r="D1196" s="24"/>
      <c r="E1196" s="34"/>
      <c r="F1196" s="24"/>
      <c r="G1196" s="24"/>
    </row>
    <row r="1197" customFormat="false" ht="15" hidden="false" customHeight="true" outlineLevel="0" collapsed="false">
      <c r="A1197" s="38"/>
      <c r="B1197" s="36" t="str">
        <f aca="false">IF(A1197="","","V-"&amp;TEXT(ROW()-4,"0000"))</f>
        <v/>
      </c>
      <c r="C1197" s="24"/>
      <c r="D1197" s="24"/>
      <c r="E1197" s="34"/>
      <c r="F1197" s="24"/>
      <c r="G1197" s="24"/>
    </row>
    <row r="1198" customFormat="false" ht="15" hidden="false" customHeight="true" outlineLevel="0" collapsed="false">
      <c r="A1198" s="38"/>
      <c r="B1198" s="36" t="str">
        <f aca="false">IF(A1198="","","V-"&amp;TEXT(ROW()-4,"0000"))</f>
        <v/>
      </c>
      <c r="C1198" s="24"/>
      <c r="D1198" s="24"/>
      <c r="E1198" s="34"/>
      <c r="F1198" s="24"/>
      <c r="G1198" s="24"/>
    </row>
    <row r="1199" customFormat="false" ht="15" hidden="false" customHeight="true" outlineLevel="0" collapsed="false">
      <c r="A1199" s="38"/>
      <c r="B1199" s="36" t="str">
        <f aca="false">IF(A1199="","","V-"&amp;TEXT(ROW()-4,"0000"))</f>
        <v/>
      </c>
      <c r="C1199" s="24"/>
      <c r="D1199" s="24"/>
      <c r="E1199" s="34"/>
      <c r="F1199" s="24"/>
      <c r="G1199" s="24"/>
    </row>
    <row r="1200" customFormat="false" ht="15" hidden="false" customHeight="true" outlineLevel="0" collapsed="false">
      <c r="A1200" s="38"/>
      <c r="B1200" s="36" t="str">
        <f aca="false">IF(A1200="","","V-"&amp;TEXT(ROW()-4,"0000"))</f>
        <v/>
      </c>
      <c r="C1200" s="24"/>
      <c r="D1200" s="24"/>
      <c r="E1200" s="34"/>
      <c r="F1200" s="24"/>
      <c r="G1200" s="24"/>
    </row>
    <row r="1201" customFormat="false" ht="15" hidden="false" customHeight="true" outlineLevel="0" collapsed="false">
      <c r="A1201" s="38"/>
      <c r="B1201" s="36" t="str">
        <f aca="false">IF(A1201="","","V-"&amp;TEXT(ROW()-4,"0000"))</f>
        <v/>
      </c>
      <c r="C1201" s="24"/>
      <c r="D1201" s="24"/>
      <c r="E1201" s="34"/>
      <c r="F1201" s="24"/>
      <c r="G1201" s="24"/>
    </row>
    <row r="1202" customFormat="false" ht="15" hidden="false" customHeight="true" outlineLevel="0" collapsed="false">
      <c r="A1202" s="38"/>
      <c r="B1202" s="36" t="str">
        <f aca="false">IF(A1202="","","V-"&amp;TEXT(ROW()-4,"0000"))</f>
        <v/>
      </c>
      <c r="C1202" s="24"/>
      <c r="D1202" s="24"/>
      <c r="E1202" s="34"/>
      <c r="F1202" s="24"/>
      <c r="G1202" s="24"/>
    </row>
    <row r="1203" customFormat="false" ht="15" hidden="false" customHeight="true" outlineLevel="0" collapsed="false">
      <c r="A1203" s="38"/>
      <c r="B1203" s="36" t="str">
        <f aca="false">IF(A1203="","","V-"&amp;TEXT(ROW()-4,"0000"))</f>
        <v/>
      </c>
      <c r="C1203" s="24"/>
      <c r="D1203" s="24"/>
      <c r="E1203" s="34"/>
      <c r="F1203" s="24"/>
      <c r="G1203" s="24"/>
    </row>
    <row r="1204" customFormat="false" ht="15" hidden="false" customHeight="true" outlineLevel="0" collapsed="false">
      <c r="A1204" s="38"/>
      <c r="B1204" s="36" t="str">
        <f aca="false">IF(A1204="","","V-"&amp;TEXT(ROW()-4,"0000"))</f>
        <v/>
      </c>
      <c r="C1204" s="24"/>
      <c r="D1204" s="24"/>
      <c r="E1204" s="34"/>
      <c r="F1204" s="24"/>
      <c r="G1204" s="24"/>
    </row>
    <row r="1205" customFormat="false" ht="15" hidden="false" customHeight="true" outlineLevel="0" collapsed="false">
      <c r="A1205" s="38"/>
      <c r="B1205" s="36" t="str">
        <f aca="false">IF(A1205="","","V-"&amp;TEXT(ROW()-4,"0000"))</f>
        <v/>
      </c>
      <c r="C1205" s="24"/>
      <c r="D1205" s="24"/>
      <c r="E1205" s="34"/>
      <c r="F1205" s="24"/>
      <c r="G1205" s="24"/>
    </row>
    <row r="1206" customFormat="false" ht="15" hidden="false" customHeight="true" outlineLevel="0" collapsed="false">
      <c r="A1206" s="38"/>
      <c r="B1206" s="36" t="str">
        <f aca="false">IF(A1206="","","V-"&amp;TEXT(ROW()-4,"0000"))</f>
        <v/>
      </c>
      <c r="C1206" s="24"/>
      <c r="D1206" s="24"/>
      <c r="E1206" s="34"/>
      <c r="F1206" s="24"/>
      <c r="G1206" s="24"/>
    </row>
    <row r="1207" customFormat="false" ht="15" hidden="false" customHeight="true" outlineLevel="0" collapsed="false">
      <c r="A1207" s="38"/>
      <c r="B1207" s="36" t="str">
        <f aca="false">IF(A1207="","","V-"&amp;TEXT(ROW()-4,"0000"))</f>
        <v/>
      </c>
      <c r="C1207" s="24"/>
      <c r="D1207" s="24"/>
      <c r="E1207" s="34"/>
      <c r="F1207" s="24"/>
      <c r="G1207" s="24"/>
    </row>
    <row r="1208" customFormat="false" ht="15" hidden="false" customHeight="true" outlineLevel="0" collapsed="false">
      <c r="A1208" s="38"/>
      <c r="B1208" s="36" t="str">
        <f aca="false">IF(A1208="","","V-"&amp;TEXT(ROW()-4,"0000"))</f>
        <v/>
      </c>
      <c r="C1208" s="24"/>
      <c r="D1208" s="24"/>
      <c r="E1208" s="34"/>
      <c r="F1208" s="24"/>
      <c r="G1208" s="24"/>
    </row>
    <row r="1209" customFormat="false" ht="15" hidden="false" customHeight="true" outlineLevel="0" collapsed="false">
      <c r="A1209" s="38"/>
      <c r="B1209" s="36" t="str">
        <f aca="false">IF(A1209="","","V-"&amp;TEXT(ROW()-4,"0000"))</f>
        <v/>
      </c>
      <c r="C1209" s="24"/>
      <c r="D1209" s="24"/>
      <c r="E1209" s="34"/>
      <c r="F1209" s="24"/>
      <c r="G1209" s="24"/>
    </row>
    <row r="1210" customFormat="false" ht="15" hidden="false" customHeight="true" outlineLevel="0" collapsed="false">
      <c r="A1210" s="38"/>
      <c r="B1210" s="36" t="str">
        <f aca="false">IF(A1210="","","V-"&amp;TEXT(ROW()-4,"0000"))</f>
        <v/>
      </c>
      <c r="C1210" s="24"/>
      <c r="D1210" s="24"/>
      <c r="E1210" s="34"/>
      <c r="F1210" s="24"/>
      <c r="G1210" s="24"/>
    </row>
    <row r="1211" customFormat="false" ht="15" hidden="false" customHeight="true" outlineLevel="0" collapsed="false">
      <c r="A1211" s="38"/>
      <c r="B1211" s="36" t="str">
        <f aca="false">IF(A1211="","","V-"&amp;TEXT(ROW()-4,"0000"))</f>
        <v/>
      </c>
      <c r="C1211" s="24"/>
      <c r="D1211" s="24"/>
      <c r="E1211" s="34"/>
      <c r="F1211" s="24"/>
      <c r="G1211" s="24"/>
    </row>
    <row r="1212" customFormat="false" ht="15" hidden="false" customHeight="true" outlineLevel="0" collapsed="false">
      <c r="A1212" s="38"/>
      <c r="B1212" s="36" t="str">
        <f aca="false">IF(A1212="","","V-"&amp;TEXT(ROW()-4,"0000"))</f>
        <v/>
      </c>
      <c r="C1212" s="24"/>
      <c r="D1212" s="24"/>
      <c r="E1212" s="34"/>
      <c r="F1212" s="24"/>
      <c r="G1212" s="24"/>
    </row>
    <row r="1213" customFormat="false" ht="15" hidden="false" customHeight="true" outlineLevel="0" collapsed="false">
      <c r="A1213" s="38"/>
      <c r="B1213" s="36" t="str">
        <f aca="false">IF(A1213="","","V-"&amp;TEXT(ROW()-4,"0000"))</f>
        <v/>
      </c>
      <c r="C1213" s="24"/>
      <c r="D1213" s="24"/>
      <c r="E1213" s="34"/>
      <c r="F1213" s="24"/>
      <c r="G1213" s="24"/>
    </row>
    <row r="1214" customFormat="false" ht="15" hidden="false" customHeight="true" outlineLevel="0" collapsed="false">
      <c r="A1214" s="38"/>
      <c r="B1214" s="36" t="str">
        <f aca="false">IF(A1214="","","V-"&amp;TEXT(ROW()-4,"0000"))</f>
        <v/>
      </c>
      <c r="C1214" s="24"/>
      <c r="D1214" s="24"/>
      <c r="E1214" s="34"/>
      <c r="F1214" s="24"/>
      <c r="G1214" s="24"/>
    </row>
    <row r="1215" customFormat="false" ht="15" hidden="false" customHeight="true" outlineLevel="0" collapsed="false">
      <c r="A1215" s="38"/>
      <c r="B1215" s="36" t="str">
        <f aca="false">IF(A1215="","","V-"&amp;TEXT(ROW()-4,"0000"))</f>
        <v/>
      </c>
      <c r="C1215" s="24"/>
      <c r="D1215" s="24"/>
      <c r="E1215" s="34"/>
      <c r="F1215" s="24"/>
      <c r="G1215" s="24"/>
    </row>
    <row r="1216" customFormat="false" ht="15" hidden="false" customHeight="true" outlineLevel="0" collapsed="false">
      <c r="A1216" s="38"/>
      <c r="B1216" s="36" t="str">
        <f aca="false">IF(A1216="","","V-"&amp;TEXT(ROW()-4,"0000"))</f>
        <v/>
      </c>
      <c r="C1216" s="24"/>
      <c r="D1216" s="24"/>
      <c r="E1216" s="34"/>
      <c r="F1216" s="24"/>
      <c r="G1216" s="24"/>
    </row>
    <row r="1217" customFormat="false" ht="15" hidden="false" customHeight="true" outlineLevel="0" collapsed="false">
      <c r="A1217" s="38"/>
      <c r="B1217" s="36" t="str">
        <f aca="false">IF(A1217="","","V-"&amp;TEXT(ROW()-4,"0000"))</f>
        <v/>
      </c>
      <c r="C1217" s="24"/>
      <c r="D1217" s="24"/>
      <c r="E1217" s="34"/>
      <c r="F1217" s="24"/>
      <c r="G1217" s="24"/>
    </row>
    <row r="1218" customFormat="false" ht="15" hidden="false" customHeight="true" outlineLevel="0" collapsed="false">
      <c r="A1218" s="38"/>
      <c r="B1218" s="36" t="str">
        <f aca="false">IF(A1218="","","V-"&amp;TEXT(ROW()-4,"0000"))</f>
        <v/>
      </c>
      <c r="C1218" s="24"/>
      <c r="D1218" s="24"/>
      <c r="E1218" s="34"/>
      <c r="F1218" s="24"/>
      <c r="G1218" s="24"/>
    </row>
    <row r="1219" customFormat="false" ht="15" hidden="false" customHeight="true" outlineLevel="0" collapsed="false">
      <c r="A1219" s="38"/>
      <c r="B1219" s="36" t="str">
        <f aca="false">IF(A1219="","","V-"&amp;TEXT(ROW()-4,"0000"))</f>
        <v/>
      </c>
      <c r="C1219" s="24"/>
      <c r="D1219" s="24"/>
      <c r="E1219" s="34"/>
      <c r="F1219" s="24"/>
      <c r="G1219" s="24"/>
    </row>
    <row r="1220" customFormat="false" ht="15" hidden="false" customHeight="true" outlineLevel="0" collapsed="false">
      <c r="A1220" s="38"/>
      <c r="B1220" s="36" t="str">
        <f aca="false">IF(A1220="","","V-"&amp;TEXT(ROW()-4,"0000"))</f>
        <v/>
      </c>
      <c r="C1220" s="24"/>
      <c r="D1220" s="24"/>
      <c r="E1220" s="34"/>
      <c r="F1220" s="24"/>
      <c r="G1220" s="24"/>
    </row>
    <row r="1221" customFormat="false" ht="15" hidden="false" customHeight="true" outlineLevel="0" collapsed="false">
      <c r="A1221" s="38"/>
      <c r="B1221" s="36" t="str">
        <f aca="false">IF(A1221="","","V-"&amp;TEXT(ROW()-4,"0000"))</f>
        <v/>
      </c>
      <c r="C1221" s="24"/>
      <c r="D1221" s="24"/>
      <c r="E1221" s="34"/>
      <c r="F1221" s="24"/>
      <c r="G1221" s="24"/>
    </row>
    <row r="1222" customFormat="false" ht="15" hidden="false" customHeight="true" outlineLevel="0" collapsed="false">
      <c r="A1222" s="38"/>
      <c r="B1222" s="36" t="str">
        <f aca="false">IF(A1222="","","V-"&amp;TEXT(ROW()-4,"0000"))</f>
        <v/>
      </c>
      <c r="C1222" s="24"/>
      <c r="D1222" s="24"/>
      <c r="E1222" s="34"/>
      <c r="F1222" s="24"/>
      <c r="G1222" s="24"/>
    </row>
    <row r="1223" customFormat="false" ht="15" hidden="false" customHeight="true" outlineLevel="0" collapsed="false">
      <c r="A1223" s="38"/>
      <c r="B1223" s="36" t="str">
        <f aca="false">IF(A1223="","","V-"&amp;TEXT(ROW()-4,"0000"))</f>
        <v/>
      </c>
      <c r="C1223" s="24"/>
      <c r="D1223" s="24"/>
      <c r="E1223" s="34"/>
      <c r="F1223" s="24"/>
      <c r="G1223" s="24"/>
    </row>
    <row r="1224" customFormat="false" ht="15" hidden="false" customHeight="true" outlineLevel="0" collapsed="false">
      <c r="A1224" s="38"/>
      <c r="B1224" s="36" t="str">
        <f aca="false">IF(A1224="","","V-"&amp;TEXT(ROW()-4,"0000"))</f>
        <v/>
      </c>
      <c r="C1224" s="24"/>
      <c r="D1224" s="24"/>
      <c r="E1224" s="34"/>
      <c r="F1224" s="24"/>
      <c r="G1224" s="24"/>
    </row>
    <row r="1225" customFormat="false" ht="15" hidden="false" customHeight="true" outlineLevel="0" collapsed="false">
      <c r="A1225" s="38"/>
      <c r="B1225" s="36" t="str">
        <f aca="false">IF(A1225="","","V-"&amp;TEXT(ROW()-4,"0000"))</f>
        <v/>
      </c>
      <c r="C1225" s="24"/>
      <c r="D1225" s="24"/>
      <c r="E1225" s="34"/>
      <c r="F1225" s="24"/>
      <c r="G1225" s="24"/>
    </row>
    <row r="1226" customFormat="false" ht="15" hidden="false" customHeight="true" outlineLevel="0" collapsed="false">
      <c r="A1226" s="38"/>
      <c r="B1226" s="36" t="str">
        <f aca="false">IF(A1226="","","V-"&amp;TEXT(ROW()-4,"0000"))</f>
        <v/>
      </c>
      <c r="C1226" s="24"/>
      <c r="D1226" s="24"/>
      <c r="E1226" s="34"/>
      <c r="F1226" s="24"/>
      <c r="G1226" s="24"/>
    </row>
    <row r="1227" customFormat="false" ht="15" hidden="false" customHeight="true" outlineLevel="0" collapsed="false">
      <c r="A1227" s="38"/>
      <c r="B1227" s="36" t="str">
        <f aca="false">IF(A1227="","","V-"&amp;TEXT(ROW()-4,"0000"))</f>
        <v/>
      </c>
      <c r="C1227" s="24"/>
      <c r="D1227" s="24"/>
      <c r="E1227" s="34"/>
      <c r="F1227" s="24"/>
      <c r="G1227" s="24"/>
    </row>
    <row r="1228" customFormat="false" ht="15" hidden="false" customHeight="true" outlineLevel="0" collapsed="false">
      <c r="A1228" s="38"/>
      <c r="B1228" s="36" t="str">
        <f aca="false">IF(A1228="","","V-"&amp;TEXT(ROW()-4,"0000"))</f>
        <v/>
      </c>
      <c r="C1228" s="24"/>
      <c r="D1228" s="24"/>
      <c r="E1228" s="34"/>
      <c r="F1228" s="24"/>
      <c r="G1228" s="24"/>
    </row>
    <row r="1229" customFormat="false" ht="15" hidden="false" customHeight="true" outlineLevel="0" collapsed="false">
      <c r="A1229" s="38"/>
      <c r="B1229" s="36" t="str">
        <f aca="false">IF(A1229="","","V-"&amp;TEXT(ROW()-4,"0000"))</f>
        <v/>
      </c>
      <c r="C1229" s="24"/>
      <c r="D1229" s="24"/>
      <c r="E1229" s="34"/>
      <c r="F1229" s="24"/>
      <c r="G1229" s="24"/>
    </row>
    <row r="1230" customFormat="false" ht="15" hidden="false" customHeight="true" outlineLevel="0" collapsed="false">
      <c r="A1230" s="38"/>
      <c r="B1230" s="36" t="str">
        <f aca="false">IF(A1230="","","V-"&amp;TEXT(ROW()-4,"0000"))</f>
        <v/>
      </c>
      <c r="C1230" s="24"/>
      <c r="D1230" s="24"/>
      <c r="E1230" s="34"/>
      <c r="F1230" s="24"/>
      <c r="G1230" s="24"/>
    </row>
    <row r="1231" customFormat="false" ht="15" hidden="false" customHeight="true" outlineLevel="0" collapsed="false">
      <c r="A1231" s="38"/>
      <c r="B1231" s="36" t="str">
        <f aca="false">IF(A1231="","","V-"&amp;TEXT(ROW()-4,"0000"))</f>
        <v/>
      </c>
      <c r="C1231" s="24"/>
      <c r="D1231" s="24"/>
      <c r="E1231" s="34"/>
      <c r="F1231" s="24"/>
      <c r="G1231" s="24"/>
    </row>
    <row r="1232" customFormat="false" ht="15" hidden="false" customHeight="true" outlineLevel="0" collapsed="false">
      <c r="A1232" s="38"/>
      <c r="B1232" s="36" t="str">
        <f aca="false">IF(A1232="","","V-"&amp;TEXT(ROW()-4,"0000"))</f>
        <v/>
      </c>
      <c r="C1232" s="24"/>
      <c r="D1232" s="24"/>
      <c r="E1232" s="34"/>
      <c r="F1232" s="24"/>
      <c r="G1232" s="24"/>
    </row>
    <row r="1233" customFormat="false" ht="15" hidden="false" customHeight="true" outlineLevel="0" collapsed="false">
      <c r="A1233" s="38"/>
      <c r="B1233" s="36" t="str">
        <f aca="false">IF(A1233="","","V-"&amp;TEXT(ROW()-4,"0000"))</f>
        <v/>
      </c>
      <c r="C1233" s="24"/>
      <c r="D1233" s="24"/>
      <c r="E1233" s="34"/>
      <c r="F1233" s="24"/>
      <c r="G1233" s="24"/>
    </row>
    <row r="1234" customFormat="false" ht="15" hidden="false" customHeight="true" outlineLevel="0" collapsed="false">
      <c r="A1234" s="38"/>
      <c r="B1234" s="36" t="str">
        <f aca="false">IF(A1234="","","V-"&amp;TEXT(ROW()-4,"0000"))</f>
        <v/>
      </c>
      <c r="C1234" s="24"/>
      <c r="D1234" s="24"/>
      <c r="E1234" s="34"/>
      <c r="F1234" s="24"/>
      <c r="G1234" s="24"/>
    </row>
    <row r="1235" customFormat="false" ht="15" hidden="false" customHeight="true" outlineLevel="0" collapsed="false">
      <c r="A1235" s="38"/>
      <c r="B1235" s="36" t="str">
        <f aca="false">IF(A1235="","","V-"&amp;TEXT(ROW()-4,"0000"))</f>
        <v/>
      </c>
      <c r="C1235" s="24"/>
      <c r="D1235" s="24"/>
      <c r="E1235" s="34"/>
      <c r="F1235" s="24"/>
      <c r="G1235" s="24"/>
    </row>
    <row r="1236" customFormat="false" ht="15" hidden="false" customHeight="true" outlineLevel="0" collapsed="false">
      <c r="A1236" s="38"/>
      <c r="B1236" s="36" t="str">
        <f aca="false">IF(A1236="","","V-"&amp;TEXT(ROW()-4,"0000"))</f>
        <v/>
      </c>
      <c r="C1236" s="24"/>
      <c r="D1236" s="24"/>
      <c r="E1236" s="34"/>
      <c r="F1236" s="24"/>
      <c r="G1236" s="24"/>
    </row>
    <row r="1237" customFormat="false" ht="15" hidden="false" customHeight="true" outlineLevel="0" collapsed="false">
      <c r="A1237" s="38"/>
      <c r="B1237" s="36" t="str">
        <f aca="false">IF(A1237="","","V-"&amp;TEXT(ROW()-4,"0000"))</f>
        <v/>
      </c>
      <c r="C1237" s="24"/>
      <c r="D1237" s="24"/>
      <c r="E1237" s="34"/>
      <c r="F1237" s="24"/>
      <c r="G1237" s="24"/>
    </row>
    <row r="1238" customFormat="false" ht="15" hidden="false" customHeight="true" outlineLevel="0" collapsed="false">
      <c r="A1238" s="38"/>
      <c r="B1238" s="36" t="str">
        <f aca="false">IF(A1238="","","V-"&amp;TEXT(ROW()-4,"0000"))</f>
        <v/>
      </c>
      <c r="C1238" s="24"/>
      <c r="D1238" s="24"/>
      <c r="E1238" s="34"/>
      <c r="F1238" s="24"/>
      <c r="G1238" s="24"/>
    </row>
    <row r="1239" customFormat="false" ht="15" hidden="false" customHeight="true" outlineLevel="0" collapsed="false">
      <c r="A1239" s="38"/>
      <c r="B1239" s="36" t="str">
        <f aca="false">IF(A1239="","","V-"&amp;TEXT(ROW()-4,"0000"))</f>
        <v/>
      </c>
      <c r="C1239" s="24"/>
      <c r="D1239" s="24"/>
      <c r="E1239" s="34"/>
      <c r="F1239" s="24"/>
      <c r="G1239" s="24"/>
    </row>
    <row r="1240" customFormat="false" ht="15" hidden="false" customHeight="true" outlineLevel="0" collapsed="false">
      <c r="A1240" s="38"/>
      <c r="B1240" s="36" t="str">
        <f aca="false">IF(A1240="","","V-"&amp;TEXT(ROW()-4,"0000"))</f>
        <v/>
      </c>
      <c r="C1240" s="24"/>
      <c r="D1240" s="24"/>
      <c r="E1240" s="34"/>
      <c r="F1240" s="24"/>
      <c r="G1240" s="24"/>
    </row>
    <row r="1241" customFormat="false" ht="15" hidden="false" customHeight="true" outlineLevel="0" collapsed="false">
      <c r="A1241" s="38"/>
      <c r="B1241" s="36" t="str">
        <f aca="false">IF(A1241="","","V-"&amp;TEXT(ROW()-4,"0000"))</f>
        <v/>
      </c>
      <c r="C1241" s="24"/>
      <c r="D1241" s="24"/>
      <c r="E1241" s="34"/>
      <c r="F1241" s="24"/>
      <c r="G1241" s="24"/>
    </row>
    <row r="1242" customFormat="false" ht="15" hidden="false" customHeight="true" outlineLevel="0" collapsed="false">
      <c r="A1242" s="38"/>
      <c r="B1242" s="36" t="str">
        <f aca="false">IF(A1242="","","V-"&amp;TEXT(ROW()-4,"0000"))</f>
        <v/>
      </c>
      <c r="C1242" s="24"/>
      <c r="D1242" s="24"/>
      <c r="E1242" s="34"/>
      <c r="F1242" s="24"/>
      <c r="G1242" s="24"/>
    </row>
    <row r="1243" customFormat="false" ht="15" hidden="false" customHeight="true" outlineLevel="0" collapsed="false">
      <c r="A1243" s="38"/>
      <c r="B1243" s="36" t="str">
        <f aca="false">IF(A1243="","","V-"&amp;TEXT(ROW()-4,"0000"))</f>
        <v/>
      </c>
      <c r="C1243" s="24"/>
      <c r="D1243" s="24"/>
      <c r="E1243" s="34"/>
      <c r="F1243" s="24"/>
      <c r="G1243" s="24"/>
    </row>
    <row r="1244" customFormat="false" ht="15" hidden="false" customHeight="true" outlineLevel="0" collapsed="false">
      <c r="A1244" s="38"/>
      <c r="B1244" s="36" t="str">
        <f aca="false">IF(A1244="","","V-"&amp;TEXT(ROW()-4,"0000"))</f>
        <v/>
      </c>
      <c r="C1244" s="24"/>
      <c r="D1244" s="24"/>
      <c r="E1244" s="34"/>
      <c r="F1244" s="24"/>
      <c r="G1244" s="24"/>
    </row>
    <row r="1245" customFormat="false" ht="15" hidden="false" customHeight="true" outlineLevel="0" collapsed="false">
      <c r="A1245" s="38"/>
      <c r="B1245" s="36" t="str">
        <f aca="false">IF(A1245="","","V-"&amp;TEXT(ROW()-4,"0000"))</f>
        <v/>
      </c>
      <c r="C1245" s="24"/>
      <c r="D1245" s="24"/>
      <c r="E1245" s="34"/>
      <c r="F1245" s="24"/>
      <c r="G1245" s="24"/>
    </row>
    <row r="1246" customFormat="false" ht="15" hidden="false" customHeight="true" outlineLevel="0" collapsed="false">
      <c r="A1246" s="38"/>
      <c r="B1246" s="36" t="str">
        <f aca="false">IF(A1246="","","V-"&amp;TEXT(ROW()-4,"0000"))</f>
        <v/>
      </c>
      <c r="C1246" s="24"/>
      <c r="D1246" s="24"/>
      <c r="E1246" s="34"/>
      <c r="F1246" s="24"/>
      <c r="G1246" s="24"/>
    </row>
    <row r="1247" customFormat="false" ht="15" hidden="false" customHeight="true" outlineLevel="0" collapsed="false">
      <c r="A1247" s="38"/>
      <c r="B1247" s="36" t="str">
        <f aca="false">IF(A1247="","","V-"&amp;TEXT(ROW()-4,"0000"))</f>
        <v/>
      </c>
      <c r="C1247" s="24"/>
      <c r="D1247" s="24"/>
      <c r="E1247" s="34"/>
      <c r="F1247" s="24"/>
      <c r="G1247" s="24"/>
    </row>
    <row r="1248" customFormat="false" ht="15" hidden="false" customHeight="true" outlineLevel="0" collapsed="false">
      <c r="A1248" s="38"/>
      <c r="B1248" s="36" t="str">
        <f aca="false">IF(A1248="","","V-"&amp;TEXT(ROW()-4,"0000"))</f>
        <v/>
      </c>
      <c r="C1248" s="24"/>
      <c r="D1248" s="24"/>
      <c r="E1248" s="34"/>
      <c r="F1248" s="24"/>
      <c r="G1248" s="24"/>
    </row>
    <row r="1249" customFormat="false" ht="15" hidden="false" customHeight="true" outlineLevel="0" collapsed="false">
      <c r="A1249" s="38"/>
      <c r="B1249" s="36" t="str">
        <f aca="false">IF(A1249="","","V-"&amp;TEXT(ROW()-4,"0000"))</f>
        <v/>
      </c>
      <c r="C1249" s="24"/>
      <c r="D1249" s="24"/>
      <c r="E1249" s="34"/>
      <c r="F1249" s="24"/>
      <c r="G1249" s="24"/>
    </row>
    <row r="1250" customFormat="false" ht="15" hidden="false" customHeight="true" outlineLevel="0" collapsed="false">
      <c r="A1250" s="38"/>
      <c r="B1250" s="36" t="str">
        <f aca="false">IF(A1250="","","V-"&amp;TEXT(ROW()-4,"0000"))</f>
        <v/>
      </c>
      <c r="C1250" s="24"/>
      <c r="D1250" s="24"/>
      <c r="E1250" s="34"/>
      <c r="F1250" s="24"/>
      <c r="G1250" s="24"/>
    </row>
    <row r="1251" customFormat="false" ht="15" hidden="false" customHeight="true" outlineLevel="0" collapsed="false">
      <c r="A1251" s="38"/>
      <c r="B1251" s="36" t="str">
        <f aca="false">IF(A1251="","","V-"&amp;TEXT(ROW()-4,"0000"))</f>
        <v/>
      </c>
      <c r="C1251" s="24"/>
      <c r="D1251" s="24"/>
      <c r="E1251" s="34"/>
      <c r="F1251" s="24"/>
      <c r="G1251" s="24"/>
    </row>
    <row r="1252" customFormat="false" ht="15" hidden="false" customHeight="true" outlineLevel="0" collapsed="false">
      <c r="A1252" s="38"/>
      <c r="B1252" s="36" t="str">
        <f aca="false">IF(A1252="","","V-"&amp;TEXT(ROW()-4,"0000"))</f>
        <v/>
      </c>
      <c r="C1252" s="24"/>
      <c r="D1252" s="24"/>
      <c r="E1252" s="34"/>
      <c r="F1252" s="24"/>
      <c r="G1252" s="24"/>
    </row>
    <row r="1253" customFormat="false" ht="15" hidden="false" customHeight="true" outlineLevel="0" collapsed="false">
      <c r="A1253" s="38"/>
      <c r="B1253" s="36" t="str">
        <f aca="false">IF(A1253="","","V-"&amp;TEXT(ROW()-4,"0000"))</f>
        <v/>
      </c>
      <c r="C1253" s="24"/>
      <c r="D1253" s="24"/>
      <c r="E1253" s="34"/>
      <c r="F1253" s="24"/>
      <c r="G1253" s="24"/>
    </row>
    <row r="1254" customFormat="false" ht="15" hidden="false" customHeight="true" outlineLevel="0" collapsed="false">
      <c r="A1254" s="38"/>
      <c r="B1254" s="36" t="str">
        <f aca="false">IF(A1254="","","V-"&amp;TEXT(ROW()-4,"0000"))</f>
        <v/>
      </c>
      <c r="C1254" s="24"/>
      <c r="D1254" s="24"/>
      <c r="E1254" s="34"/>
      <c r="F1254" s="24"/>
      <c r="G1254" s="24"/>
    </row>
    <row r="1255" customFormat="false" ht="15" hidden="false" customHeight="true" outlineLevel="0" collapsed="false">
      <c r="A1255" s="38"/>
      <c r="B1255" s="36" t="str">
        <f aca="false">IF(A1255="","","V-"&amp;TEXT(ROW()-4,"0000"))</f>
        <v/>
      </c>
      <c r="C1255" s="24"/>
      <c r="D1255" s="24"/>
      <c r="E1255" s="34"/>
      <c r="F1255" s="24"/>
      <c r="G1255" s="24"/>
    </row>
    <row r="1256" customFormat="false" ht="15" hidden="false" customHeight="true" outlineLevel="0" collapsed="false">
      <c r="A1256" s="38"/>
      <c r="B1256" s="36" t="str">
        <f aca="false">IF(A1256="","","V-"&amp;TEXT(ROW()-4,"0000"))</f>
        <v/>
      </c>
      <c r="C1256" s="24"/>
      <c r="D1256" s="24"/>
      <c r="E1256" s="34"/>
      <c r="F1256" s="24"/>
      <c r="G1256" s="24"/>
    </row>
    <row r="1257" customFormat="false" ht="15" hidden="false" customHeight="true" outlineLevel="0" collapsed="false">
      <c r="A1257" s="38"/>
      <c r="B1257" s="36" t="str">
        <f aca="false">IF(A1257="","","V-"&amp;TEXT(ROW()-4,"0000"))</f>
        <v/>
      </c>
      <c r="C1257" s="24"/>
      <c r="D1257" s="24"/>
      <c r="E1257" s="34"/>
      <c r="F1257" s="24"/>
      <c r="G1257" s="24"/>
    </row>
    <row r="1258" customFormat="false" ht="15" hidden="false" customHeight="true" outlineLevel="0" collapsed="false">
      <c r="A1258" s="38"/>
      <c r="B1258" s="36" t="str">
        <f aca="false">IF(A1258="","","V-"&amp;TEXT(ROW()-4,"0000"))</f>
        <v/>
      </c>
      <c r="C1258" s="24"/>
      <c r="D1258" s="24"/>
      <c r="E1258" s="34"/>
      <c r="F1258" s="24"/>
      <c r="G1258" s="24"/>
    </row>
    <row r="1259" customFormat="false" ht="15" hidden="false" customHeight="true" outlineLevel="0" collapsed="false">
      <c r="A1259" s="38"/>
      <c r="B1259" s="36" t="str">
        <f aca="false">IF(A1259="","","V-"&amp;TEXT(ROW()-4,"0000"))</f>
        <v/>
      </c>
      <c r="C1259" s="24"/>
      <c r="D1259" s="24"/>
      <c r="E1259" s="34"/>
      <c r="F1259" s="24"/>
      <c r="G1259" s="24"/>
    </row>
    <row r="1260" customFormat="false" ht="15" hidden="false" customHeight="true" outlineLevel="0" collapsed="false">
      <c r="A1260" s="38"/>
      <c r="B1260" s="36" t="str">
        <f aca="false">IF(A1260="","","V-"&amp;TEXT(ROW()-4,"0000"))</f>
        <v/>
      </c>
      <c r="C1260" s="24"/>
      <c r="D1260" s="24"/>
      <c r="E1260" s="34"/>
      <c r="F1260" s="24"/>
      <c r="G1260" s="24"/>
    </row>
    <row r="1261" customFormat="false" ht="15" hidden="false" customHeight="true" outlineLevel="0" collapsed="false">
      <c r="A1261" s="38"/>
      <c r="B1261" s="36" t="str">
        <f aca="false">IF(A1261="","","V-"&amp;TEXT(ROW()-4,"0000"))</f>
        <v/>
      </c>
      <c r="C1261" s="24"/>
      <c r="D1261" s="24"/>
      <c r="E1261" s="34"/>
      <c r="F1261" s="24"/>
      <c r="G1261" s="24"/>
    </row>
    <row r="1262" customFormat="false" ht="15" hidden="false" customHeight="true" outlineLevel="0" collapsed="false">
      <c r="A1262" s="38"/>
      <c r="B1262" s="36" t="str">
        <f aca="false">IF(A1262="","","V-"&amp;TEXT(ROW()-4,"0000"))</f>
        <v/>
      </c>
      <c r="C1262" s="24"/>
      <c r="D1262" s="24"/>
      <c r="E1262" s="34"/>
      <c r="F1262" s="24"/>
      <c r="G1262" s="24"/>
    </row>
    <row r="1263" customFormat="false" ht="15" hidden="false" customHeight="true" outlineLevel="0" collapsed="false">
      <c r="A1263" s="38"/>
      <c r="B1263" s="36" t="str">
        <f aca="false">IF(A1263="","","V-"&amp;TEXT(ROW()-4,"0000"))</f>
        <v/>
      </c>
      <c r="C1263" s="24"/>
      <c r="D1263" s="24"/>
      <c r="E1263" s="34"/>
      <c r="F1263" s="24"/>
      <c r="G1263" s="24"/>
    </row>
    <row r="1264" customFormat="false" ht="15" hidden="false" customHeight="true" outlineLevel="0" collapsed="false">
      <c r="A1264" s="38"/>
      <c r="B1264" s="36" t="str">
        <f aca="false">IF(A1264="","","V-"&amp;TEXT(ROW()-4,"0000"))</f>
        <v/>
      </c>
      <c r="C1264" s="24"/>
      <c r="D1264" s="24"/>
      <c r="E1264" s="34"/>
      <c r="F1264" s="24"/>
      <c r="G1264" s="24"/>
    </row>
    <row r="1265" customFormat="false" ht="15" hidden="false" customHeight="true" outlineLevel="0" collapsed="false">
      <c r="A1265" s="38"/>
      <c r="B1265" s="36" t="str">
        <f aca="false">IF(A1265="","","V-"&amp;TEXT(ROW()-4,"0000"))</f>
        <v/>
      </c>
      <c r="C1265" s="24"/>
      <c r="D1265" s="24"/>
      <c r="E1265" s="34"/>
      <c r="F1265" s="24"/>
      <c r="G1265" s="24"/>
    </row>
    <row r="1266" customFormat="false" ht="15" hidden="false" customHeight="true" outlineLevel="0" collapsed="false">
      <c r="A1266" s="38"/>
      <c r="B1266" s="36" t="str">
        <f aca="false">IF(A1266="","","V-"&amp;TEXT(ROW()-4,"0000"))</f>
        <v/>
      </c>
      <c r="C1266" s="24"/>
      <c r="D1266" s="24"/>
      <c r="E1266" s="34"/>
      <c r="F1266" s="24"/>
      <c r="G1266" s="24"/>
    </row>
    <row r="1267" customFormat="false" ht="15" hidden="false" customHeight="true" outlineLevel="0" collapsed="false">
      <c r="A1267" s="38"/>
      <c r="B1267" s="36" t="str">
        <f aca="false">IF(A1267="","","V-"&amp;TEXT(ROW()-4,"0000"))</f>
        <v/>
      </c>
      <c r="C1267" s="24"/>
      <c r="D1267" s="24"/>
      <c r="E1267" s="34"/>
      <c r="F1267" s="24"/>
      <c r="G1267" s="24"/>
    </row>
    <row r="1268" customFormat="false" ht="15" hidden="false" customHeight="true" outlineLevel="0" collapsed="false">
      <c r="A1268" s="38"/>
      <c r="B1268" s="36" t="str">
        <f aca="false">IF(A1268="","","V-"&amp;TEXT(ROW()-4,"0000"))</f>
        <v/>
      </c>
      <c r="C1268" s="24"/>
      <c r="D1268" s="24"/>
      <c r="E1268" s="34"/>
      <c r="F1268" s="24"/>
      <c r="G1268" s="24"/>
    </row>
    <row r="1269" customFormat="false" ht="15" hidden="false" customHeight="true" outlineLevel="0" collapsed="false">
      <c r="A1269" s="38"/>
      <c r="B1269" s="36" t="str">
        <f aca="false">IF(A1269="","","V-"&amp;TEXT(ROW()-4,"0000"))</f>
        <v/>
      </c>
      <c r="C1269" s="24"/>
      <c r="D1269" s="24"/>
      <c r="E1269" s="34"/>
      <c r="F1269" s="24"/>
      <c r="G1269" s="24"/>
    </row>
    <row r="1270" customFormat="false" ht="15" hidden="false" customHeight="true" outlineLevel="0" collapsed="false">
      <c r="A1270" s="38"/>
      <c r="B1270" s="36" t="str">
        <f aca="false">IF(A1270="","","V-"&amp;TEXT(ROW()-4,"0000"))</f>
        <v/>
      </c>
      <c r="C1270" s="24"/>
      <c r="D1270" s="24"/>
      <c r="E1270" s="34"/>
      <c r="F1270" s="24"/>
      <c r="G1270" s="24"/>
    </row>
    <row r="1271" customFormat="false" ht="15" hidden="false" customHeight="true" outlineLevel="0" collapsed="false">
      <c r="A1271" s="38"/>
      <c r="B1271" s="36" t="str">
        <f aca="false">IF(A1271="","","V-"&amp;TEXT(ROW()-4,"0000"))</f>
        <v/>
      </c>
      <c r="C1271" s="24"/>
      <c r="D1271" s="24"/>
      <c r="E1271" s="34"/>
      <c r="F1271" s="24"/>
      <c r="G1271" s="24"/>
    </row>
    <row r="1272" customFormat="false" ht="15" hidden="false" customHeight="true" outlineLevel="0" collapsed="false">
      <c r="A1272" s="38"/>
      <c r="B1272" s="36" t="str">
        <f aca="false">IF(A1272="","","V-"&amp;TEXT(ROW()-4,"0000"))</f>
        <v/>
      </c>
      <c r="C1272" s="24"/>
      <c r="D1272" s="24"/>
      <c r="E1272" s="34"/>
      <c r="F1272" s="24"/>
      <c r="G1272" s="24"/>
    </row>
    <row r="1273" customFormat="false" ht="15" hidden="false" customHeight="true" outlineLevel="0" collapsed="false">
      <c r="A1273" s="38"/>
      <c r="B1273" s="36" t="str">
        <f aca="false">IF(A1273="","","V-"&amp;TEXT(ROW()-4,"0000"))</f>
        <v/>
      </c>
      <c r="C1273" s="24"/>
      <c r="D1273" s="24"/>
      <c r="E1273" s="34"/>
      <c r="F1273" s="24"/>
      <c r="G1273" s="24"/>
    </row>
    <row r="1274" customFormat="false" ht="15" hidden="false" customHeight="true" outlineLevel="0" collapsed="false">
      <c r="A1274" s="38"/>
      <c r="B1274" s="36" t="str">
        <f aca="false">IF(A1274="","","V-"&amp;TEXT(ROW()-4,"0000"))</f>
        <v/>
      </c>
      <c r="C1274" s="24"/>
      <c r="D1274" s="24"/>
      <c r="E1274" s="34"/>
      <c r="F1274" s="24"/>
      <c r="G1274" s="24"/>
    </row>
    <row r="1275" customFormat="false" ht="15" hidden="false" customHeight="true" outlineLevel="0" collapsed="false">
      <c r="A1275" s="38"/>
      <c r="B1275" s="36" t="str">
        <f aca="false">IF(A1275="","","V-"&amp;TEXT(ROW()-4,"0000"))</f>
        <v/>
      </c>
      <c r="C1275" s="24"/>
      <c r="D1275" s="24"/>
      <c r="E1275" s="34"/>
      <c r="F1275" s="24"/>
      <c r="G1275" s="24"/>
    </row>
    <row r="1276" customFormat="false" ht="15" hidden="false" customHeight="true" outlineLevel="0" collapsed="false">
      <c r="A1276" s="38"/>
      <c r="B1276" s="36" t="str">
        <f aca="false">IF(A1276="","","V-"&amp;TEXT(ROW()-4,"0000"))</f>
        <v/>
      </c>
      <c r="C1276" s="24"/>
      <c r="D1276" s="24"/>
      <c r="E1276" s="34"/>
      <c r="F1276" s="24"/>
      <c r="G1276" s="24"/>
    </row>
    <row r="1277" customFormat="false" ht="15" hidden="false" customHeight="true" outlineLevel="0" collapsed="false">
      <c r="A1277" s="38"/>
      <c r="B1277" s="36" t="str">
        <f aca="false">IF(A1277="","","V-"&amp;TEXT(ROW()-4,"0000"))</f>
        <v/>
      </c>
      <c r="C1277" s="24"/>
      <c r="D1277" s="24"/>
      <c r="E1277" s="34"/>
      <c r="F1277" s="24"/>
      <c r="G1277" s="24"/>
    </row>
    <row r="1278" customFormat="false" ht="15" hidden="false" customHeight="true" outlineLevel="0" collapsed="false">
      <c r="A1278" s="38"/>
      <c r="B1278" s="36" t="str">
        <f aca="false">IF(A1278="","","V-"&amp;TEXT(ROW()-4,"0000"))</f>
        <v/>
      </c>
      <c r="C1278" s="24"/>
      <c r="D1278" s="24"/>
      <c r="E1278" s="34"/>
      <c r="F1278" s="24"/>
      <c r="G1278" s="24"/>
    </row>
    <row r="1279" customFormat="false" ht="15" hidden="false" customHeight="true" outlineLevel="0" collapsed="false">
      <c r="A1279" s="38"/>
      <c r="B1279" s="36" t="str">
        <f aca="false">IF(A1279="","","V-"&amp;TEXT(ROW()-4,"0000"))</f>
        <v/>
      </c>
      <c r="C1279" s="24"/>
      <c r="D1279" s="24"/>
      <c r="E1279" s="34"/>
      <c r="F1279" s="24"/>
      <c r="G1279" s="24"/>
    </row>
    <row r="1280" customFormat="false" ht="15" hidden="false" customHeight="true" outlineLevel="0" collapsed="false">
      <c r="A1280" s="38"/>
      <c r="B1280" s="36" t="str">
        <f aca="false">IF(A1280="","","V-"&amp;TEXT(ROW()-4,"0000"))</f>
        <v/>
      </c>
      <c r="C1280" s="24"/>
      <c r="D1280" s="24"/>
      <c r="E1280" s="34"/>
      <c r="F1280" s="24"/>
      <c r="G1280" s="24"/>
    </row>
    <row r="1281" customFormat="false" ht="15" hidden="false" customHeight="true" outlineLevel="0" collapsed="false">
      <c r="A1281" s="38"/>
      <c r="B1281" s="36" t="str">
        <f aca="false">IF(A1281="","","V-"&amp;TEXT(ROW()-4,"0000"))</f>
        <v/>
      </c>
      <c r="C1281" s="24"/>
      <c r="D1281" s="24"/>
      <c r="E1281" s="34"/>
      <c r="F1281" s="24"/>
      <c r="G1281" s="24"/>
    </row>
    <row r="1282" customFormat="false" ht="15" hidden="false" customHeight="true" outlineLevel="0" collapsed="false">
      <c r="A1282" s="38"/>
      <c r="B1282" s="36" t="str">
        <f aca="false">IF(A1282="","","V-"&amp;TEXT(ROW()-4,"0000"))</f>
        <v/>
      </c>
      <c r="C1282" s="24"/>
      <c r="D1282" s="24"/>
      <c r="E1282" s="34"/>
      <c r="F1282" s="24"/>
      <c r="G1282" s="24"/>
    </row>
    <row r="1283" customFormat="false" ht="15" hidden="false" customHeight="true" outlineLevel="0" collapsed="false">
      <c r="A1283" s="38"/>
      <c r="B1283" s="36" t="str">
        <f aca="false">IF(A1283="","","V-"&amp;TEXT(ROW()-4,"0000"))</f>
        <v/>
      </c>
      <c r="C1283" s="24"/>
      <c r="D1283" s="24"/>
      <c r="E1283" s="34"/>
      <c r="F1283" s="24"/>
      <c r="G1283" s="24"/>
    </row>
    <row r="1284" customFormat="false" ht="15" hidden="false" customHeight="true" outlineLevel="0" collapsed="false">
      <c r="A1284" s="38"/>
      <c r="B1284" s="36" t="str">
        <f aca="false">IF(A1284="","","V-"&amp;TEXT(ROW()-4,"0000"))</f>
        <v/>
      </c>
      <c r="C1284" s="24"/>
      <c r="D1284" s="24"/>
      <c r="E1284" s="34"/>
      <c r="F1284" s="24"/>
      <c r="G1284" s="24"/>
    </row>
    <row r="1285" customFormat="false" ht="15" hidden="false" customHeight="true" outlineLevel="0" collapsed="false">
      <c r="A1285" s="38"/>
      <c r="B1285" s="36" t="str">
        <f aca="false">IF(A1285="","","V-"&amp;TEXT(ROW()-4,"0000"))</f>
        <v/>
      </c>
      <c r="C1285" s="24"/>
      <c r="D1285" s="24"/>
      <c r="E1285" s="34"/>
      <c r="F1285" s="24"/>
      <c r="G1285" s="24"/>
    </row>
    <row r="1286" customFormat="false" ht="15" hidden="false" customHeight="true" outlineLevel="0" collapsed="false">
      <c r="A1286" s="38"/>
      <c r="B1286" s="36" t="str">
        <f aca="false">IF(A1286="","","V-"&amp;TEXT(ROW()-4,"0000"))</f>
        <v/>
      </c>
      <c r="C1286" s="24"/>
      <c r="D1286" s="24"/>
      <c r="E1286" s="34"/>
      <c r="F1286" s="24"/>
      <c r="G1286" s="24"/>
    </row>
    <row r="1287" customFormat="false" ht="15" hidden="false" customHeight="true" outlineLevel="0" collapsed="false">
      <c r="A1287" s="38"/>
      <c r="B1287" s="36" t="str">
        <f aca="false">IF(A1287="","","V-"&amp;TEXT(ROW()-4,"0000"))</f>
        <v/>
      </c>
      <c r="C1287" s="24"/>
      <c r="D1287" s="24"/>
      <c r="E1287" s="34"/>
      <c r="F1287" s="24"/>
      <c r="G1287" s="24"/>
    </row>
    <row r="1288" customFormat="false" ht="15" hidden="false" customHeight="true" outlineLevel="0" collapsed="false">
      <c r="A1288" s="38"/>
      <c r="B1288" s="36" t="str">
        <f aca="false">IF(A1288="","","V-"&amp;TEXT(ROW()-4,"0000"))</f>
        <v/>
      </c>
      <c r="C1288" s="24"/>
      <c r="D1288" s="24"/>
      <c r="E1288" s="34"/>
      <c r="F1288" s="24"/>
      <c r="G1288" s="24"/>
    </row>
    <row r="1289" customFormat="false" ht="15" hidden="false" customHeight="true" outlineLevel="0" collapsed="false">
      <c r="A1289" s="38"/>
      <c r="B1289" s="36" t="str">
        <f aca="false">IF(A1289="","","V-"&amp;TEXT(ROW()-4,"0000"))</f>
        <v/>
      </c>
      <c r="C1289" s="24"/>
      <c r="D1289" s="24"/>
      <c r="E1289" s="34"/>
      <c r="F1289" s="24"/>
      <c r="G1289" s="24"/>
    </row>
    <row r="1290" customFormat="false" ht="15" hidden="false" customHeight="true" outlineLevel="0" collapsed="false">
      <c r="A1290" s="38"/>
      <c r="B1290" s="36" t="str">
        <f aca="false">IF(A1290="","","V-"&amp;TEXT(ROW()-4,"0000"))</f>
        <v/>
      </c>
      <c r="C1290" s="24"/>
      <c r="D1290" s="24"/>
      <c r="E1290" s="34"/>
      <c r="F1290" s="24"/>
      <c r="G1290" s="24"/>
    </row>
    <row r="1291" customFormat="false" ht="15" hidden="false" customHeight="true" outlineLevel="0" collapsed="false">
      <c r="A1291" s="38"/>
      <c r="B1291" s="36" t="str">
        <f aca="false">IF(A1291="","","V-"&amp;TEXT(ROW()-4,"0000"))</f>
        <v/>
      </c>
      <c r="C1291" s="24"/>
      <c r="D1291" s="24"/>
      <c r="E1291" s="34"/>
      <c r="F1291" s="24"/>
      <c r="G1291" s="24"/>
    </row>
    <row r="1292" customFormat="false" ht="15" hidden="false" customHeight="true" outlineLevel="0" collapsed="false">
      <c r="A1292" s="38"/>
      <c r="B1292" s="36" t="str">
        <f aca="false">IF(A1292="","","V-"&amp;TEXT(ROW()-4,"0000"))</f>
        <v/>
      </c>
      <c r="C1292" s="24"/>
      <c r="D1292" s="24"/>
      <c r="E1292" s="34"/>
      <c r="F1292" s="24"/>
      <c r="G1292" s="24"/>
    </row>
    <row r="1293" customFormat="false" ht="15" hidden="false" customHeight="true" outlineLevel="0" collapsed="false">
      <c r="A1293" s="38"/>
      <c r="B1293" s="36" t="str">
        <f aca="false">IF(A1293="","","V-"&amp;TEXT(ROW()-4,"0000"))</f>
        <v/>
      </c>
      <c r="C1293" s="24"/>
      <c r="D1293" s="24"/>
      <c r="E1293" s="34"/>
      <c r="F1293" s="24"/>
      <c r="G1293" s="24"/>
    </row>
    <row r="1294" customFormat="false" ht="15" hidden="false" customHeight="true" outlineLevel="0" collapsed="false">
      <c r="A1294" s="38"/>
      <c r="B1294" s="36" t="str">
        <f aca="false">IF(A1294="","","V-"&amp;TEXT(ROW()-4,"0000"))</f>
        <v/>
      </c>
      <c r="C1294" s="24"/>
      <c r="D1294" s="24"/>
      <c r="E1294" s="34"/>
      <c r="F1294" s="24"/>
      <c r="G1294" s="24"/>
    </row>
    <row r="1295" customFormat="false" ht="15" hidden="false" customHeight="true" outlineLevel="0" collapsed="false">
      <c r="A1295" s="38"/>
      <c r="B1295" s="36" t="str">
        <f aca="false">IF(A1295="","","V-"&amp;TEXT(ROW()-4,"0000"))</f>
        <v/>
      </c>
      <c r="C1295" s="24"/>
      <c r="D1295" s="24"/>
      <c r="E1295" s="34"/>
      <c r="F1295" s="24"/>
      <c r="G1295" s="24"/>
    </row>
    <row r="1296" customFormat="false" ht="15" hidden="false" customHeight="true" outlineLevel="0" collapsed="false">
      <c r="A1296" s="38"/>
      <c r="B1296" s="36" t="str">
        <f aca="false">IF(A1296="","","V-"&amp;TEXT(ROW()-4,"0000"))</f>
        <v/>
      </c>
      <c r="C1296" s="24"/>
      <c r="D1296" s="24"/>
      <c r="E1296" s="34"/>
      <c r="F1296" s="24"/>
      <c r="G1296" s="24"/>
    </row>
    <row r="1297" customFormat="false" ht="15" hidden="false" customHeight="true" outlineLevel="0" collapsed="false">
      <c r="A1297" s="38"/>
      <c r="B1297" s="36" t="str">
        <f aca="false">IF(A1297="","","V-"&amp;TEXT(ROW()-4,"0000"))</f>
        <v/>
      </c>
      <c r="C1297" s="24"/>
      <c r="D1297" s="24"/>
      <c r="E1297" s="34"/>
      <c r="F1297" s="24"/>
      <c r="G1297" s="24"/>
    </row>
    <row r="1298" customFormat="false" ht="15" hidden="false" customHeight="true" outlineLevel="0" collapsed="false">
      <c r="A1298" s="38"/>
      <c r="B1298" s="36" t="str">
        <f aca="false">IF(A1298="","","V-"&amp;TEXT(ROW()-4,"0000"))</f>
        <v/>
      </c>
      <c r="C1298" s="24"/>
      <c r="D1298" s="24"/>
      <c r="E1298" s="34"/>
      <c r="F1298" s="24"/>
      <c r="G1298" s="24"/>
    </row>
    <row r="1299" customFormat="false" ht="15" hidden="false" customHeight="true" outlineLevel="0" collapsed="false">
      <c r="A1299" s="38"/>
      <c r="B1299" s="36" t="str">
        <f aca="false">IF(A1299="","","V-"&amp;TEXT(ROW()-4,"0000"))</f>
        <v/>
      </c>
      <c r="C1299" s="24"/>
      <c r="D1299" s="24"/>
      <c r="E1299" s="34"/>
      <c r="F1299" s="24"/>
      <c r="G1299" s="24"/>
    </row>
    <row r="1300" customFormat="false" ht="15" hidden="false" customHeight="true" outlineLevel="0" collapsed="false">
      <c r="A1300" s="38"/>
      <c r="B1300" s="36" t="str">
        <f aca="false">IF(A1300="","","V-"&amp;TEXT(ROW()-4,"0000"))</f>
        <v/>
      </c>
      <c r="C1300" s="24"/>
      <c r="D1300" s="24"/>
      <c r="E1300" s="34"/>
      <c r="F1300" s="24"/>
      <c r="G1300" s="24"/>
    </row>
    <row r="1301" customFormat="false" ht="15" hidden="false" customHeight="true" outlineLevel="0" collapsed="false">
      <c r="A1301" s="38"/>
      <c r="B1301" s="36" t="str">
        <f aca="false">IF(A1301="","","V-"&amp;TEXT(ROW()-4,"0000"))</f>
        <v/>
      </c>
      <c r="C1301" s="24"/>
      <c r="D1301" s="24"/>
      <c r="E1301" s="34"/>
      <c r="F1301" s="24"/>
      <c r="G1301" s="24"/>
    </row>
    <row r="1302" customFormat="false" ht="15" hidden="false" customHeight="true" outlineLevel="0" collapsed="false">
      <c r="A1302" s="38"/>
      <c r="B1302" s="36" t="str">
        <f aca="false">IF(A1302="","","V-"&amp;TEXT(ROW()-4,"0000"))</f>
        <v/>
      </c>
      <c r="C1302" s="24"/>
      <c r="D1302" s="24"/>
      <c r="E1302" s="34"/>
      <c r="F1302" s="24"/>
      <c r="G1302" s="24"/>
    </row>
    <row r="1303" customFormat="false" ht="15" hidden="false" customHeight="true" outlineLevel="0" collapsed="false">
      <c r="A1303" s="38"/>
      <c r="B1303" s="36" t="str">
        <f aca="false">IF(A1303="","","V-"&amp;TEXT(ROW()-4,"0000"))</f>
        <v/>
      </c>
      <c r="C1303" s="24"/>
      <c r="D1303" s="24"/>
      <c r="E1303" s="34"/>
      <c r="F1303" s="24"/>
      <c r="G1303" s="24"/>
    </row>
    <row r="1304" customFormat="false" ht="15" hidden="false" customHeight="true" outlineLevel="0" collapsed="false">
      <c r="A1304" s="38"/>
      <c r="B1304" s="36" t="str">
        <f aca="false">IF(A1304="","","V-"&amp;TEXT(ROW()-4,"0000"))</f>
        <v/>
      </c>
      <c r="C1304" s="24"/>
      <c r="D1304" s="24"/>
      <c r="E1304" s="34"/>
      <c r="F1304" s="24"/>
      <c r="G1304" s="24"/>
    </row>
    <row r="1305" customFormat="false" ht="15" hidden="false" customHeight="true" outlineLevel="0" collapsed="false">
      <c r="A1305" s="38"/>
      <c r="B1305" s="36" t="str">
        <f aca="false">IF(A1305="","","V-"&amp;TEXT(ROW()-4,"0000"))</f>
        <v/>
      </c>
      <c r="C1305" s="24"/>
      <c r="D1305" s="24"/>
      <c r="E1305" s="34"/>
      <c r="F1305" s="24"/>
      <c r="G1305" s="24"/>
    </row>
    <row r="1306" customFormat="false" ht="15" hidden="false" customHeight="true" outlineLevel="0" collapsed="false">
      <c r="A1306" s="38"/>
      <c r="B1306" s="36" t="str">
        <f aca="false">IF(A1306="","","V-"&amp;TEXT(ROW()-4,"0000"))</f>
        <v/>
      </c>
      <c r="C1306" s="24"/>
      <c r="D1306" s="24"/>
      <c r="E1306" s="34"/>
      <c r="F1306" s="24"/>
      <c r="G1306" s="24"/>
    </row>
    <row r="1307" customFormat="false" ht="15" hidden="false" customHeight="true" outlineLevel="0" collapsed="false">
      <c r="A1307" s="38"/>
      <c r="B1307" s="36" t="str">
        <f aca="false">IF(A1307="","","V-"&amp;TEXT(ROW()-4,"0000"))</f>
        <v/>
      </c>
      <c r="C1307" s="24"/>
      <c r="D1307" s="24"/>
      <c r="E1307" s="34"/>
      <c r="F1307" s="24"/>
      <c r="G1307" s="24"/>
    </row>
    <row r="1308" customFormat="false" ht="15" hidden="false" customHeight="true" outlineLevel="0" collapsed="false">
      <c r="A1308" s="38"/>
      <c r="B1308" s="36" t="str">
        <f aca="false">IF(A1308="","","V-"&amp;TEXT(ROW()-4,"0000"))</f>
        <v/>
      </c>
      <c r="C1308" s="24"/>
      <c r="D1308" s="24"/>
      <c r="E1308" s="34"/>
      <c r="F1308" s="24"/>
      <c r="G1308" s="24"/>
    </row>
    <row r="1309" customFormat="false" ht="15" hidden="false" customHeight="true" outlineLevel="0" collapsed="false">
      <c r="A1309" s="38"/>
      <c r="B1309" s="36" t="str">
        <f aca="false">IF(A1309="","","V-"&amp;TEXT(ROW()-4,"0000"))</f>
        <v/>
      </c>
      <c r="C1309" s="24"/>
      <c r="D1309" s="24"/>
      <c r="E1309" s="34"/>
      <c r="F1309" s="24"/>
      <c r="G1309" s="24"/>
    </row>
    <row r="1310" customFormat="false" ht="15" hidden="false" customHeight="true" outlineLevel="0" collapsed="false">
      <c r="A1310" s="38"/>
      <c r="B1310" s="36" t="str">
        <f aca="false">IF(A1310="","","V-"&amp;TEXT(ROW()-4,"0000"))</f>
        <v/>
      </c>
      <c r="C1310" s="24"/>
      <c r="D1310" s="24"/>
      <c r="E1310" s="34"/>
      <c r="F1310" s="24"/>
      <c r="G1310" s="24"/>
    </row>
    <row r="1311" customFormat="false" ht="15" hidden="false" customHeight="true" outlineLevel="0" collapsed="false">
      <c r="A1311" s="38"/>
      <c r="B1311" s="36" t="str">
        <f aca="false">IF(A1311="","","V-"&amp;TEXT(ROW()-4,"0000"))</f>
        <v/>
      </c>
      <c r="C1311" s="24"/>
      <c r="D1311" s="24"/>
      <c r="E1311" s="34"/>
      <c r="F1311" s="24"/>
      <c r="G1311" s="24"/>
    </row>
    <row r="1312" customFormat="false" ht="15" hidden="false" customHeight="true" outlineLevel="0" collapsed="false">
      <c r="A1312" s="38"/>
      <c r="B1312" s="36" t="str">
        <f aca="false">IF(A1312="","","V-"&amp;TEXT(ROW()-4,"0000"))</f>
        <v/>
      </c>
      <c r="C1312" s="24"/>
      <c r="D1312" s="24"/>
      <c r="E1312" s="34"/>
      <c r="F1312" s="24"/>
      <c r="G1312" s="24"/>
    </row>
    <row r="1313" customFormat="false" ht="15" hidden="false" customHeight="true" outlineLevel="0" collapsed="false">
      <c r="A1313" s="38"/>
      <c r="B1313" s="36" t="str">
        <f aca="false">IF(A1313="","","V-"&amp;TEXT(ROW()-4,"0000"))</f>
        <v/>
      </c>
      <c r="C1313" s="24"/>
      <c r="D1313" s="24"/>
      <c r="E1313" s="34"/>
      <c r="F1313" s="24"/>
      <c r="G1313" s="24"/>
    </row>
    <row r="1314" customFormat="false" ht="15" hidden="false" customHeight="true" outlineLevel="0" collapsed="false">
      <c r="A1314" s="38"/>
      <c r="B1314" s="36" t="str">
        <f aca="false">IF(A1314="","","V-"&amp;TEXT(ROW()-4,"0000"))</f>
        <v/>
      </c>
      <c r="C1314" s="24"/>
      <c r="D1314" s="24"/>
      <c r="E1314" s="34"/>
      <c r="F1314" s="24"/>
      <c r="G1314" s="24"/>
    </row>
    <row r="1315" customFormat="false" ht="15" hidden="false" customHeight="true" outlineLevel="0" collapsed="false">
      <c r="A1315" s="38"/>
      <c r="B1315" s="36" t="str">
        <f aca="false">IF(A1315="","","V-"&amp;TEXT(ROW()-4,"0000"))</f>
        <v/>
      </c>
      <c r="C1315" s="24"/>
      <c r="D1315" s="24"/>
      <c r="E1315" s="34"/>
      <c r="F1315" s="24"/>
      <c r="G1315" s="24"/>
    </row>
    <row r="1316" customFormat="false" ht="15" hidden="false" customHeight="true" outlineLevel="0" collapsed="false">
      <c r="A1316" s="38"/>
      <c r="B1316" s="36" t="str">
        <f aca="false">IF(A1316="","","V-"&amp;TEXT(ROW()-4,"0000"))</f>
        <v/>
      </c>
      <c r="C1316" s="24"/>
      <c r="D1316" s="24"/>
      <c r="E1316" s="34"/>
      <c r="F1316" s="24"/>
      <c r="G1316" s="24"/>
    </row>
    <row r="1317" customFormat="false" ht="15" hidden="false" customHeight="true" outlineLevel="0" collapsed="false">
      <c r="A1317" s="38"/>
      <c r="B1317" s="36" t="str">
        <f aca="false">IF(A1317="","","V-"&amp;TEXT(ROW()-4,"0000"))</f>
        <v/>
      </c>
      <c r="C1317" s="24"/>
      <c r="D1317" s="24"/>
      <c r="E1317" s="34"/>
      <c r="F1317" s="24"/>
      <c r="G1317" s="24"/>
    </row>
    <row r="1318" customFormat="false" ht="15" hidden="false" customHeight="true" outlineLevel="0" collapsed="false">
      <c r="A1318" s="38"/>
      <c r="B1318" s="36" t="str">
        <f aca="false">IF(A1318="","","V-"&amp;TEXT(ROW()-4,"0000"))</f>
        <v/>
      </c>
      <c r="C1318" s="24"/>
      <c r="D1318" s="24"/>
      <c r="E1318" s="34"/>
      <c r="F1318" s="24"/>
      <c r="G1318" s="24"/>
    </row>
    <row r="1319" customFormat="false" ht="15" hidden="false" customHeight="true" outlineLevel="0" collapsed="false">
      <c r="A1319" s="38"/>
      <c r="B1319" s="36" t="str">
        <f aca="false">IF(A1319="","","V-"&amp;TEXT(ROW()-4,"0000"))</f>
        <v/>
      </c>
      <c r="C1319" s="24"/>
      <c r="D1319" s="24"/>
      <c r="E1319" s="34"/>
      <c r="F1319" s="24"/>
      <c r="G1319" s="24"/>
    </row>
    <row r="1320" customFormat="false" ht="15" hidden="false" customHeight="true" outlineLevel="0" collapsed="false">
      <c r="A1320" s="38"/>
      <c r="B1320" s="36" t="str">
        <f aca="false">IF(A1320="","","V-"&amp;TEXT(ROW()-4,"0000"))</f>
        <v/>
      </c>
      <c r="C1320" s="24"/>
      <c r="D1320" s="24"/>
      <c r="E1320" s="34"/>
      <c r="F1320" s="24"/>
      <c r="G1320" s="24"/>
    </row>
    <row r="1321" customFormat="false" ht="15" hidden="false" customHeight="true" outlineLevel="0" collapsed="false">
      <c r="A1321" s="38"/>
      <c r="B1321" s="36" t="str">
        <f aca="false">IF(A1321="","","V-"&amp;TEXT(ROW()-4,"0000"))</f>
        <v/>
      </c>
      <c r="C1321" s="24"/>
      <c r="D1321" s="24"/>
      <c r="E1321" s="34"/>
      <c r="F1321" s="24"/>
      <c r="G1321" s="24"/>
    </row>
    <row r="1322" customFormat="false" ht="15" hidden="false" customHeight="true" outlineLevel="0" collapsed="false">
      <c r="A1322" s="38"/>
      <c r="B1322" s="36" t="str">
        <f aca="false">IF(A1322="","","V-"&amp;TEXT(ROW()-4,"0000"))</f>
        <v/>
      </c>
      <c r="C1322" s="24"/>
      <c r="D1322" s="24"/>
      <c r="E1322" s="34"/>
      <c r="F1322" s="24"/>
      <c r="G1322" s="24"/>
    </row>
    <row r="1323" customFormat="false" ht="15" hidden="false" customHeight="true" outlineLevel="0" collapsed="false">
      <c r="A1323" s="38"/>
      <c r="B1323" s="36" t="str">
        <f aca="false">IF(A1323="","","V-"&amp;TEXT(ROW()-4,"0000"))</f>
        <v/>
      </c>
      <c r="C1323" s="24"/>
      <c r="D1323" s="24"/>
      <c r="E1323" s="34"/>
      <c r="F1323" s="24"/>
      <c r="G1323" s="24"/>
    </row>
    <row r="1324" customFormat="false" ht="15" hidden="false" customHeight="true" outlineLevel="0" collapsed="false">
      <c r="A1324" s="38"/>
      <c r="B1324" s="36" t="str">
        <f aca="false">IF(A1324="","","V-"&amp;TEXT(ROW()-4,"0000"))</f>
        <v/>
      </c>
      <c r="C1324" s="24"/>
      <c r="D1324" s="24"/>
      <c r="E1324" s="34"/>
      <c r="F1324" s="24"/>
      <c r="G1324" s="24"/>
    </row>
    <row r="1325" customFormat="false" ht="15" hidden="false" customHeight="true" outlineLevel="0" collapsed="false">
      <c r="A1325" s="38"/>
      <c r="B1325" s="36" t="str">
        <f aca="false">IF(A1325="","","V-"&amp;TEXT(ROW()-4,"0000"))</f>
        <v/>
      </c>
      <c r="C1325" s="24"/>
      <c r="D1325" s="24"/>
      <c r="E1325" s="34"/>
      <c r="F1325" s="24"/>
      <c r="G1325" s="24"/>
    </row>
    <row r="1326" customFormat="false" ht="15" hidden="false" customHeight="true" outlineLevel="0" collapsed="false">
      <c r="A1326" s="38"/>
      <c r="B1326" s="36" t="str">
        <f aca="false">IF(A1326="","","V-"&amp;TEXT(ROW()-4,"0000"))</f>
        <v/>
      </c>
      <c r="C1326" s="24"/>
      <c r="D1326" s="24"/>
      <c r="E1326" s="34"/>
      <c r="F1326" s="24"/>
      <c r="G1326" s="24"/>
    </row>
    <row r="1327" customFormat="false" ht="15" hidden="false" customHeight="true" outlineLevel="0" collapsed="false">
      <c r="A1327" s="38"/>
      <c r="B1327" s="36" t="str">
        <f aca="false">IF(A1327="","","V-"&amp;TEXT(ROW()-4,"0000"))</f>
        <v/>
      </c>
      <c r="C1327" s="24"/>
      <c r="D1327" s="24"/>
      <c r="E1327" s="34"/>
      <c r="F1327" s="24"/>
      <c r="G1327" s="24"/>
    </row>
    <row r="1328" customFormat="false" ht="15" hidden="false" customHeight="true" outlineLevel="0" collapsed="false">
      <c r="A1328" s="38"/>
      <c r="B1328" s="36" t="str">
        <f aca="false">IF(A1328="","","V-"&amp;TEXT(ROW()-4,"0000"))</f>
        <v/>
      </c>
      <c r="C1328" s="24"/>
      <c r="D1328" s="24"/>
      <c r="E1328" s="34"/>
      <c r="F1328" s="24"/>
      <c r="G1328" s="24"/>
    </row>
    <row r="1329" customFormat="false" ht="15" hidden="false" customHeight="true" outlineLevel="0" collapsed="false">
      <c r="A1329" s="38"/>
      <c r="B1329" s="36" t="str">
        <f aca="false">IF(A1329="","","V-"&amp;TEXT(ROW()-4,"0000"))</f>
        <v/>
      </c>
      <c r="C1329" s="24"/>
      <c r="D1329" s="24"/>
      <c r="E1329" s="34"/>
      <c r="F1329" s="24"/>
      <c r="G1329" s="24"/>
    </row>
    <row r="1330" customFormat="false" ht="15" hidden="false" customHeight="true" outlineLevel="0" collapsed="false">
      <c r="A1330" s="38"/>
      <c r="B1330" s="36" t="str">
        <f aca="false">IF(A1330="","","V-"&amp;TEXT(ROW()-4,"0000"))</f>
        <v/>
      </c>
      <c r="C1330" s="24"/>
      <c r="D1330" s="24"/>
      <c r="E1330" s="34"/>
      <c r="F1330" s="24"/>
      <c r="G1330" s="24"/>
    </row>
    <row r="1331" customFormat="false" ht="15" hidden="false" customHeight="true" outlineLevel="0" collapsed="false">
      <c r="A1331" s="38"/>
      <c r="B1331" s="36" t="str">
        <f aca="false">IF(A1331="","","V-"&amp;TEXT(ROW()-4,"0000"))</f>
        <v/>
      </c>
      <c r="C1331" s="24"/>
      <c r="D1331" s="24"/>
      <c r="E1331" s="34"/>
      <c r="F1331" s="24"/>
      <c r="G1331" s="24"/>
    </row>
    <row r="1332" customFormat="false" ht="15" hidden="false" customHeight="true" outlineLevel="0" collapsed="false">
      <c r="A1332" s="38"/>
      <c r="B1332" s="36" t="str">
        <f aca="false">IF(A1332="","","V-"&amp;TEXT(ROW()-4,"0000"))</f>
        <v/>
      </c>
      <c r="C1332" s="24"/>
      <c r="D1332" s="24"/>
      <c r="E1332" s="34"/>
      <c r="F1332" s="24"/>
      <c r="G1332" s="24"/>
    </row>
    <row r="1333" customFormat="false" ht="15" hidden="false" customHeight="true" outlineLevel="0" collapsed="false">
      <c r="A1333" s="38"/>
      <c r="B1333" s="36" t="str">
        <f aca="false">IF(A1333="","","V-"&amp;TEXT(ROW()-4,"0000"))</f>
        <v/>
      </c>
      <c r="C1333" s="24"/>
      <c r="D1333" s="24"/>
      <c r="E1333" s="34"/>
      <c r="F1333" s="24"/>
      <c r="G1333" s="24"/>
    </row>
    <row r="1334" customFormat="false" ht="15" hidden="false" customHeight="true" outlineLevel="0" collapsed="false">
      <c r="A1334" s="38"/>
      <c r="B1334" s="36" t="str">
        <f aca="false">IF(A1334="","","V-"&amp;TEXT(ROW()-4,"0000"))</f>
        <v/>
      </c>
      <c r="C1334" s="24"/>
      <c r="D1334" s="24"/>
      <c r="E1334" s="34"/>
      <c r="F1334" s="24"/>
      <c r="G1334" s="24"/>
    </row>
    <row r="1335" customFormat="false" ht="15" hidden="false" customHeight="true" outlineLevel="0" collapsed="false">
      <c r="A1335" s="38"/>
      <c r="B1335" s="36" t="str">
        <f aca="false">IF(A1335="","","V-"&amp;TEXT(ROW()-4,"0000"))</f>
        <v/>
      </c>
      <c r="C1335" s="24"/>
      <c r="D1335" s="24"/>
      <c r="E1335" s="34"/>
      <c r="F1335" s="24"/>
      <c r="G1335" s="24"/>
    </row>
    <row r="1336" customFormat="false" ht="15" hidden="false" customHeight="true" outlineLevel="0" collapsed="false">
      <c r="A1336" s="38"/>
      <c r="B1336" s="36" t="str">
        <f aca="false">IF(A1336="","","V-"&amp;TEXT(ROW()-4,"0000"))</f>
        <v/>
      </c>
      <c r="C1336" s="24"/>
      <c r="D1336" s="24"/>
      <c r="E1336" s="34"/>
      <c r="F1336" s="24"/>
      <c r="G1336" s="24"/>
    </row>
    <row r="1337" customFormat="false" ht="15" hidden="false" customHeight="true" outlineLevel="0" collapsed="false">
      <c r="A1337" s="38"/>
      <c r="B1337" s="36" t="str">
        <f aca="false">IF(A1337="","","V-"&amp;TEXT(ROW()-4,"0000"))</f>
        <v/>
      </c>
      <c r="C1337" s="24"/>
      <c r="D1337" s="24"/>
      <c r="E1337" s="34"/>
      <c r="F1337" s="24"/>
      <c r="G1337" s="24"/>
    </row>
    <row r="1338" customFormat="false" ht="15" hidden="false" customHeight="true" outlineLevel="0" collapsed="false">
      <c r="A1338" s="38"/>
      <c r="B1338" s="36" t="str">
        <f aca="false">IF(A1338="","","V-"&amp;TEXT(ROW()-4,"0000"))</f>
        <v/>
      </c>
      <c r="C1338" s="24"/>
      <c r="D1338" s="24"/>
      <c r="E1338" s="34"/>
      <c r="F1338" s="24"/>
      <c r="G1338" s="24"/>
    </row>
    <row r="1339" customFormat="false" ht="15" hidden="false" customHeight="true" outlineLevel="0" collapsed="false">
      <c r="A1339" s="38"/>
      <c r="B1339" s="36" t="str">
        <f aca="false">IF(A1339="","","V-"&amp;TEXT(ROW()-4,"0000"))</f>
        <v/>
      </c>
      <c r="C1339" s="24"/>
      <c r="D1339" s="24"/>
      <c r="E1339" s="34"/>
      <c r="F1339" s="24"/>
      <c r="G1339" s="24"/>
    </row>
    <row r="1340" customFormat="false" ht="15" hidden="false" customHeight="true" outlineLevel="0" collapsed="false">
      <c r="A1340" s="38"/>
      <c r="B1340" s="36" t="str">
        <f aca="false">IF(A1340="","","V-"&amp;TEXT(ROW()-4,"0000"))</f>
        <v/>
      </c>
      <c r="C1340" s="24"/>
      <c r="D1340" s="24"/>
      <c r="E1340" s="34"/>
      <c r="F1340" s="24"/>
      <c r="G1340" s="24"/>
    </row>
    <row r="1341" customFormat="false" ht="15" hidden="false" customHeight="true" outlineLevel="0" collapsed="false">
      <c r="A1341" s="38"/>
      <c r="B1341" s="36" t="str">
        <f aca="false">IF(A1341="","","V-"&amp;TEXT(ROW()-4,"0000"))</f>
        <v/>
      </c>
      <c r="C1341" s="24"/>
      <c r="D1341" s="24"/>
      <c r="E1341" s="34"/>
      <c r="F1341" s="24"/>
      <c r="G1341" s="24"/>
    </row>
    <row r="1342" customFormat="false" ht="15" hidden="false" customHeight="true" outlineLevel="0" collapsed="false">
      <c r="A1342" s="38"/>
      <c r="B1342" s="36" t="str">
        <f aca="false">IF(A1342="","","V-"&amp;TEXT(ROW()-4,"0000"))</f>
        <v/>
      </c>
      <c r="C1342" s="24"/>
      <c r="D1342" s="24"/>
      <c r="E1342" s="34"/>
      <c r="F1342" s="24"/>
      <c r="G1342" s="24"/>
    </row>
    <row r="1343" customFormat="false" ht="15" hidden="false" customHeight="true" outlineLevel="0" collapsed="false">
      <c r="A1343" s="38"/>
      <c r="B1343" s="36" t="str">
        <f aca="false">IF(A1343="","","V-"&amp;TEXT(ROW()-4,"0000"))</f>
        <v/>
      </c>
      <c r="C1343" s="24"/>
      <c r="D1343" s="24"/>
      <c r="E1343" s="34"/>
      <c r="F1343" s="24"/>
      <c r="G1343" s="24"/>
    </row>
    <row r="1344" customFormat="false" ht="15" hidden="false" customHeight="true" outlineLevel="0" collapsed="false">
      <c r="A1344" s="38"/>
      <c r="B1344" s="36" t="str">
        <f aca="false">IF(A1344="","","V-"&amp;TEXT(ROW()-4,"0000"))</f>
        <v/>
      </c>
      <c r="C1344" s="24"/>
      <c r="D1344" s="24"/>
      <c r="E1344" s="34"/>
      <c r="F1344" s="24"/>
      <c r="G1344" s="24"/>
    </row>
    <row r="1345" customFormat="false" ht="15" hidden="false" customHeight="true" outlineLevel="0" collapsed="false">
      <c r="A1345" s="38"/>
      <c r="B1345" s="36" t="str">
        <f aca="false">IF(A1345="","","V-"&amp;TEXT(ROW()-4,"0000"))</f>
        <v/>
      </c>
      <c r="C1345" s="24"/>
      <c r="D1345" s="24"/>
      <c r="E1345" s="34"/>
      <c r="F1345" s="24"/>
      <c r="G1345" s="24"/>
    </row>
    <row r="1346" customFormat="false" ht="15" hidden="false" customHeight="true" outlineLevel="0" collapsed="false">
      <c r="A1346" s="38"/>
      <c r="B1346" s="36" t="str">
        <f aca="false">IF(A1346="","","V-"&amp;TEXT(ROW()-4,"0000"))</f>
        <v/>
      </c>
      <c r="C1346" s="24"/>
      <c r="D1346" s="24"/>
      <c r="E1346" s="34"/>
      <c r="F1346" s="24"/>
      <c r="G1346" s="24"/>
    </row>
    <row r="1347" customFormat="false" ht="15" hidden="false" customHeight="true" outlineLevel="0" collapsed="false">
      <c r="A1347" s="38"/>
      <c r="B1347" s="36" t="str">
        <f aca="false">IF(A1347="","","V-"&amp;TEXT(ROW()-4,"0000"))</f>
        <v/>
      </c>
      <c r="C1347" s="24"/>
      <c r="D1347" s="24"/>
      <c r="E1347" s="34"/>
      <c r="F1347" s="24"/>
      <c r="G1347" s="24"/>
    </row>
    <row r="1348" customFormat="false" ht="15" hidden="false" customHeight="true" outlineLevel="0" collapsed="false">
      <c r="A1348" s="38"/>
      <c r="B1348" s="36" t="str">
        <f aca="false">IF(A1348="","","V-"&amp;TEXT(ROW()-4,"0000"))</f>
        <v/>
      </c>
      <c r="C1348" s="24"/>
      <c r="D1348" s="24"/>
      <c r="E1348" s="34"/>
      <c r="F1348" s="24"/>
      <c r="G1348" s="24"/>
    </row>
    <row r="1349" customFormat="false" ht="15" hidden="false" customHeight="true" outlineLevel="0" collapsed="false">
      <c r="A1349" s="38"/>
      <c r="B1349" s="36" t="str">
        <f aca="false">IF(A1349="","","V-"&amp;TEXT(ROW()-4,"0000"))</f>
        <v/>
      </c>
      <c r="C1349" s="24"/>
      <c r="D1349" s="24"/>
      <c r="E1349" s="34"/>
      <c r="F1349" s="24"/>
      <c r="G1349" s="24"/>
    </row>
    <row r="1350" customFormat="false" ht="15" hidden="false" customHeight="true" outlineLevel="0" collapsed="false">
      <c r="A1350" s="38"/>
      <c r="B1350" s="36" t="str">
        <f aca="false">IF(A1350="","","V-"&amp;TEXT(ROW()-4,"0000"))</f>
        <v/>
      </c>
      <c r="C1350" s="24"/>
      <c r="D1350" s="24"/>
      <c r="E1350" s="34"/>
      <c r="F1350" s="24"/>
      <c r="G1350" s="24"/>
    </row>
    <row r="1351" customFormat="false" ht="15" hidden="false" customHeight="true" outlineLevel="0" collapsed="false">
      <c r="A1351" s="38"/>
      <c r="B1351" s="36" t="str">
        <f aca="false">IF(A1351="","","V-"&amp;TEXT(ROW()-4,"0000"))</f>
        <v/>
      </c>
      <c r="C1351" s="24"/>
      <c r="D1351" s="24"/>
      <c r="E1351" s="34"/>
      <c r="F1351" s="24"/>
      <c r="G1351" s="24"/>
    </row>
    <row r="1352" customFormat="false" ht="15" hidden="false" customHeight="true" outlineLevel="0" collapsed="false">
      <c r="A1352" s="38"/>
      <c r="B1352" s="36" t="str">
        <f aca="false">IF(A1352="","","V-"&amp;TEXT(ROW()-4,"0000"))</f>
        <v/>
      </c>
      <c r="C1352" s="24"/>
      <c r="D1352" s="24"/>
      <c r="E1352" s="34"/>
      <c r="F1352" s="24"/>
      <c r="G1352" s="24"/>
    </row>
    <row r="1353" customFormat="false" ht="15" hidden="false" customHeight="true" outlineLevel="0" collapsed="false">
      <c r="A1353" s="38"/>
      <c r="B1353" s="36" t="str">
        <f aca="false">IF(A1353="","","V-"&amp;TEXT(ROW()-4,"0000"))</f>
        <v/>
      </c>
      <c r="C1353" s="24"/>
      <c r="D1353" s="24"/>
      <c r="E1353" s="34"/>
      <c r="F1353" s="24"/>
      <c r="G1353" s="24"/>
    </row>
    <row r="1354" customFormat="false" ht="15" hidden="false" customHeight="true" outlineLevel="0" collapsed="false">
      <c r="A1354" s="38"/>
      <c r="B1354" s="36" t="str">
        <f aca="false">IF(A1354="","","V-"&amp;TEXT(ROW()-4,"0000"))</f>
        <v/>
      </c>
      <c r="C1354" s="24"/>
      <c r="D1354" s="24"/>
      <c r="E1354" s="34"/>
      <c r="F1354" s="24"/>
      <c r="G1354" s="24"/>
    </row>
    <row r="1355" customFormat="false" ht="15" hidden="false" customHeight="true" outlineLevel="0" collapsed="false">
      <c r="A1355" s="38"/>
      <c r="B1355" s="36" t="str">
        <f aca="false">IF(A1355="","","V-"&amp;TEXT(ROW()-4,"0000"))</f>
        <v/>
      </c>
      <c r="C1355" s="24"/>
      <c r="D1355" s="24"/>
      <c r="E1355" s="34"/>
      <c r="F1355" s="24"/>
      <c r="G1355" s="24"/>
    </row>
    <row r="1356" customFormat="false" ht="15" hidden="false" customHeight="true" outlineLevel="0" collapsed="false">
      <c r="A1356" s="38"/>
      <c r="B1356" s="36" t="str">
        <f aca="false">IF(A1356="","","V-"&amp;TEXT(ROW()-4,"0000"))</f>
        <v/>
      </c>
      <c r="C1356" s="24"/>
      <c r="D1356" s="24"/>
      <c r="E1356" s="34"/>
      <c r="F1356" s="24"/>
      <c r="G1356" s="24"/>
    </row>
    <row r="1357" customFormat="false" ht="15" hidden="false" customHeight="true" outlineLevel="0" collapsed="false">
      <c r="A1357" s="38"/>
      <c r="B1357" s="36" t="str">
        <f aca="false">IF(A1357="","","V-"&amp;TEXT(ROW()-4,"0000"))</f>
        <v/>
      </c>
      <c r="C1357" s="24"/>
      <c r="D1357" s="24"/>
      <c r="E1357" s="34"/>
      <c r="F1357" s="24"/>
      <c r="G1357" s="24"/>
    </row>
    <row r="1358" customFormat="false" ht="15" hidden="false" customHeight="true" outlineLevel="0" collapsed="false">
      <c r="A1358" s="38"/>
      <c r="B1358" s="36" t="str">
        <f aca="false">IF(A1358="","","V-"&amp;TEXT(ROW()-4,"0000"))</f>
        <v/>
      </c>
      <c r="C1358" s="24"/>
      <c r="D1358" s="24"/>
      <c r="E1358" s="34"/>
      <c r="F1358" s="24"/>
      <c r="G1358" s="24"/>
    </row>
    <row r="1359" customFormat="false" ht="15" hidden="false" customHeight="true" outlineLevel="0" collapsed="false">
      <c r="A1359" s="38"/>
      <c r="B1359" s="36" t="str">
        <f aca="false">IF(A1359="","","V-"&amp;TEXT(ROW()-4,"0000"))</f>
        <v/>
      </c>
      <c r="C1359" s="24"/>
      <c r="D1359" s="24"/>
      <c r="E1359" s="34"/>
      <c r="F1359" s="24"/>
      <c r="G1359" s="24"/>
    </row>
    <row r="1360" customFormat="false" ht="15" hidden="false" customHeight="true" outlineLevel="0" collapsed="false">
      <c r="A1360" s="38"/>
      <c r="B1360" s="36" t="str">
        <f aca="false">IF(A1360="","","V-"&amp;TEXT(ROW()-4,"0000"))</f>
        <v/>
      </c>
      <c r="C1360" s="24"/>
      <c r="D1360" s="24"/>
      <c r="E1360" s="34"/>
      <c r="F1360" s="24"/>
      <c r="G1360" s="24"/>
    </row>
    <row r="1361" customFormat="false" ht="15" hidden="false" customHeight="true" outlineLevel="0" collapsed="false">
      <c r="A1361" s="38"/>
      <c r="B1361" s="36" t="str">
        <f aca="false">IF(A1361="","","V-"&amp;TEXT(ROW()-4,"0000"))</f>
        <v/>
      </c>
      <c r="C1361" s="24"/>
      <c r="D1361" s="24"/>
      <c r="E1361" s="34"/>
      <c r="F1361" s="24"/>
      <c r="G1361" s="24"/>
    </row>
    <row r="1362" customFormat="false" ht="15" hidden="false" customHeight="true" outlineLevel="0" collapsed="false">
      <c r="A1362" s="38"/>
      <c r="B1362" s="36" t="str">
        <f aca="false">IF(A1362="","","V-"&amp;TEXT(ROW()-4,"0000"))</f>
        <v/>
      </c>
      <c r="C1362" s="24"/>
      <c r="D1362" s="24"/>
      <c r="E1362" s="34"/>
      <c r="F1362" s="24"/>
      <c r="G1362" s="24"/>
    </row>
    <row r="1363" customFormat="false" ht="15" hidden="false" customHeight="true" outlineLevel="0" collapsed="false">
      <c r="A1363" s="38"/>
      <c r="B1363" s="36" t="str">
        <f aca="false">IF(A1363="","","V-"&amp;TEXT(ROW()-4,"0000"))</f>
        <v/>
      </c>
      <c r="C1363" s="24"/>
      <c r="D1363" s="24"/>
      <c r="E1363" s="34"/>
      <c r="F1363" s="24"/>
      <c r="G1363" s="24"/>
    </row>
    <row r="1364" customFormat="false" ht="15" hidden="false" customHeight="true" outlineLevel="0" collapsed="false">
      <c r="A1364" s="38"/>
      <c r="B1364" s="36" t="str">
        <f aca="false">IF(A1364="","","V-"&amp;TEXT(ROW()-4,"0000"))</f>
        <v/>
      </c>
      <c r="C1364" s="24"/>
      <c r="D1364" s="24"/>
      <c r="E1364" s="34"/>
      <c r="F1364" s="24"/>
      <c r="G1364" s="24"/>
    </row>
    <row r="1365" customFormat="false" ht="15" hidden="false" customHeight="true" outlineLevel="0" collapsed="false">
      <c r="A1365" s="38"/>
      <c r="B1365" s="36" t="str">
        <f aca="false">IF(A1365="","","V-"&amp;TEXT(ROW()-4,"0000"))</f>
        <v/>
      </c>
      <c r="C1365" s="24"/>
      <c r="D1365" s="24"/>
      <c r="E1365" s="34"/>
      <c r="F1365" s="24"/>
      <c r="G1365" s="24"/>
    </row>
    <row r="1366" customFormat="false" ht="15" hidden="false" customHeight="true" outlineLevel="0" collapsed="false">
      <c r="A1366" s="38"/>
      <c r="B1366" s="36" t="str">
        <f aca="false">IF(A1366="","","V-"&amp;TEXT(ROW()-4,"0000"))</f>
        <v/>
      </c>
      <c r="C1366" s="24"/>
      <c r="D1366" s="24"/>
      <c r="E1366" s="34"/>
      <c r="F1366" s="24"/>
      <c r="G1366" s="24"/>
    </row>
    <row r="1367" customFormat="false" ht="15" hidden="false" customHeight="true" outlineLevel="0" collapsed="false">
      <c r="A1367" s="38"/>
      <c r="B1367" s="36" t="str">
        <f aca="false">IF(A1367="","","V-"&amp;TEXT(ROW()-4,"0000"))</f>
        <v/>
      </c>
      <c r="C1367" s="24"/>
      <c r="D1367" s="24"/>
      <c r="E1367" s="34"/>
      <c r="F1367" s="24"/>
      <c r="G1367" s="24"/>
    </row>
    <row r="1368" customFormat="false" ht="15" hidden="false" customHeight="true" outlineLevel="0" collapsed="false">
      <c r="A1368" s="38"/>
      <c r="B1368" s="36" t="str">
        <f aca="false">IF(A1368="","","V-"&amp;TEXT(ROW()-4,"0000"))</f>
        <v/>
      </c>
      <c r="C1368" s="24"/>
      <c r="D1368" s="24"/>
      <c r="E1368" s="34"/>
      <c r="F1368" s="24"/>
      <c r="G1368" s="24"/>
    </row>
    <row r="1369" customFormat="false" ht="15" hidden="false" customHeight="true" outlineLevel="0" collapsed="false">
      <c r="A1369" s="38"/>
      <c r="B1369" s="36" t="str">
        <f aca="false">IF(A1369="","","V-"&amp;TEXT(ROW()-4,"0000"))</f>
        <v/>
      </c>
      <c r="C1369" s="24"/>
      <c r="D1369" s="24"/>
      <c r="E1369" s="34"/>
      <c r="F1369" s="24"/>
      <c r="G1369" s="24"/>
    </row>
    <row r="1370" customFormat="false" ht="15" hidden="false" customHeight="true" outlineLevel="0" collapsed="false">
      <c r="A1370" s="38"/>
      <c r="B1370" s="36" t="str">
        <f aca="false">IF(A1370="","","V-"&amp;TEXT(ROW()-4,"0000"))</f>
        <v/>
      </c>
      <c r="C1370" s="24"/>
      <c r="D1370" s="24"/>
      <c r="E1370" s="34"/>
      <c r="F1370" s="24"/>
      <c r="G1370" s="24"/>
    </row>
    <row r="1371" customFormat="false" ht="15" hidden="false" customHeight="true" outlineLevel="0" collapsed="false">
      <c r="A1371" s="38"/>
      <c r="B1371" s="36" t="str">
        <f aca="false">IF(A1371="","","V-"&amp;TEXT(ROW()-4,"0000"))</f>
        <v/>
      </c>
      <c r="C1371" s="24"/>
      <c r="D1371" s="24"/>
      <c r="E1371" s="34"/>
      <c r="F1371" s="24"/>
      <c r="G1371" s="24"/>
    </row>
    <row r="1372" customFormat="false" ht="15" hidden="false" customHeight="true" outlineLevel="0" collapsed="false">
      <c r="A1372" s="38"/>
      <c r="B1372" s="36" t="str">
        <f aca="false">IF(A1372="","","V-"&amp;TEXT(ROW()-4,"0000"))</f>
        <v/>
      </c>
      <c r="C1372" s="24"/>
      <c r="D1372" s="24"/>
      <c r="E1372" s="34"/>
      <c r="F1372" s="24"/>
      <c r="G1372" s="24"/>
    </row>
    <row r="1373" customFormat="false" ht="15" hidden="false" customHeight="true" outlineLevel="0" collapsed="false">
      <c r="A1373" s="38"/>
      <c r="B1373" s="36" t="str">
        <f aca="false">IF(A1373="","","V-"&amp;TEXT(ROW()-4,"0000"))</f>
        <v/>
      </c>
      <c r="C1373" s="24"/>
      <c r="D1373" s="24"/>
      <c r="E1373" s="34"/>
      <c r="F1373" s="24"/>
      <c r="G1373" s="24"/>
    </row>
    <row r="1374" customFormat="false" ht="15" hidden="false" customHeight="true" outlineLevel="0" collapsed="false">
      <c r="A1374" s="38"/>
      <c r="B1374" s="36" t="str">
        <f aca="false">IF(A1374="","","V-"&amp;TEXT(ROW()-4,"0000"))</f>
        <v/>
      </c>
      <c r="C1374" s="24"/>
      <c r="D1374" s="24"/>
      <c r="E1374" s="34"/>
      <c r="F1374" s="24"/>
      <c r="G1374" s="24"/>
    </row>
    <row r="1375" customFormat="false" ht="15" hidden="false" customHeight="true" outlineLevel="0" collapsed="false">
      <c r="A1375" s="38"/>
      <c r="B1375" s="36" t="str">
        <f aca="false">IF(A1375="","","V-"&amp;TEXT(ROW()-4,"0000"))</f>
        <v/>
      </c>
      <c r="C1375" s="24"/>
      <c r="D1375" s="24"/>
      <c r="E1375" s="34"/>
      <c r="F1375" s="24"/>
      <c r="G1375" s="24"/>
    </row>
    <row r="1376" customFormat="false" ht="15" hidden="false" customHeight="true" outlineLevel="0" collapsed="false">
      <c r="A1376" s="38"/>
      <c r="B1376" s="36" t="str">
        <f aca="false">IF(A1376="","","V-"&amp;TEXT(ROW()-4,"0000"))</f>
        <v/>
      </c>
      <c r="C1376" s="24"/>
      <c r="D1376" s="24"/>
      <c r="E1376" s="34"/>
      <c r="F1376" s="24"/>
      <c r="G1376" s="24"/>
    </row>
    <row r="1377" customFormat="false" ht="15" hidden="false" customHeight="true" outlineLevel="0" collapsed="false">
      <c r="A1377" s="38"/>
      <c r="B1377" s="36" t="str">
        <f aca="false">IF(A1377="","","V-"&amp;TEXT(ROW()-4,"0000"))</f>
        <v/>
      </c>
      <c r="C1377" s="24"/>
      <c r="D1377" s="24"/>
      <c r="E1377" s="34"/>
      <c r="F1377" s="24"/>
      <c r="G1377" s="24"/>
    </row>
    <row r="1378" customFormat="false" ht="15" hidden="false" customHeight="true" outlineLevel="0" collapsed="false">
      <c r="A1378" s="38"/>
      <c r="B1378" s="36" t="str">
        <f aca="false">IF(A1378="","","V-"&amp;TEXT(ROW()-4,"0000"))</f>
        <v/>
      </c>
      <c r="C1378" s="24"/>
      <c r="D1378" s="24"/>
      <c r="E1378" s="34"/>
      <c r="F1378" s="24"/>
      <c r="G1378" s="24"/>
    </row>
    <row r="1379" customFormat="false" ht="15" hidden="false" customHeight="true" outlineLevel="0" collapsed="false">
      <c r="A1379" s="38"/>
      <c r="B1379" s="36" t="str">
        <f aca="false">IF(A1379="","","V-"&amp;TEXT(ROW()-4,"0000"))</f>
        <v/>
      </c>
      <c r="C1379" s="24"/>
      <c r="D1379" s="24"/>
      <c r="E1379" s="34"/>
      <c r="F1379" s="24"/>
      <c r="G1379" s="24"/>
    </row>
    <row r="1380" customFormat="false" ht="15" hidden="false" customHeight="true" outlineLevel="0" collapsed="false">
      <c r="A1380" s="38"/>
      <c r="B1380" s="36" t="str">
        <f aca="false">IF(A1380="","","V-"&amp;TEXT(ROW()-4,"0000"))</f>
        <v/>
      </c>
      <c r="C1380" s="24"/>
      <c r="D1380" s="24"/>
      <c r="E1380" s="34"/>
      <c r="F1380" s="24"/>
      <c r="G1380" s="24"/>
    </row>
    <row r="1381" customFormat="false" ht="15" hidden="false" customHeight="true" outlineLevel="0" collapsed="false">
      <c r="A1381" s="38"/>
      <c r="B1381" s="36" t="str">
        <f aca="false">IF(A1381="","","V-"&amp;TEXT(ROW()-4,"0000"))</f>
        <v/>
      </c>
      <c r="C1381" s="24"/>
      <c r="D1381" s="24"/>
      <c r="E1381" s="34"/>
      <c r="F1381" s="24"/>
      <c r="G1381" s="24"/>
    </row>
    <row r="1382" customFormat="false" ht="15" hidden="false" customHeight="true" outlineLevel="0" collapsed="false">
      <c r="A1382" s="38"/>
      <c r="B1382" s="36" t="str">
        <f aca="false">IF(A1382="","","V-"&amp;TEXT(ROW()-4,"0000"))</f>
        <v/>
      </c>
      <c r="C1382" s="24"/>
      <c r="D1382" s="24"/>
      <c r="E1382" s="34"/>
      <c r="F1382" s="24"/>
      <c r="G1382" s="24"/>
    </row>
    <row r="1383" customFormat="false" ht="15" hidden="false" customHeight="true" outlineLevel="0" collapsed="false">
      <c r="A1383" s="38"/>
      <c r="B1383" s="36" t="str">
        <f aca="false">IF(A1383="","","V-"&amp;TEXT(ROW()-4,"0000"))</f>
        <v/>
      </c>
      <c r="C1383" s="24"/>
      <c r="D1383" s="24"/>
      <c r="E1383" s="34"/>
      <c r="F1383" s="24"/>
      <c r="G1383" s="24"/>
    </row>
    <row r="1384" customFormat="false" ht="15" hidden="false" customHeight="true" outlineLevel="0" collapsed="false">
      <c r="A1384" s="38"/>
      <c r="B1384" s="36" t="str">
        <f aca="false">IF(A1384="","","V-"&amp;TEXT(ROW()-4,"0000"))</f>
        <v/>
      </c>
      <c r="C1384" s="24"/>
      <c r="D1384" s="24"/>
      <c r="E1384" s="34"/>
      <c r="F1384" s="24"/>
      <c r="G1384" s="24"/>
    </row>
    <row r="1385" customFormat="false" ht="15" hidden="false" customHeight="true" outlineLevel="0" collapsed="false">
      <c r="A1385" s="38"/>
      <c r="B1385" s="36" t="str">
        <f aca="false">IF(A1385="","","V-"&amp;TEXT(ROW()-4,"0000"))</f>
        <v/>
      </c>
      <c r="C1385" s="24"/>
      <c r="D1385" s="24"/>
      <c r="E1385" s="34"/>
      <c r="F1385" s="24"/>
      <c r="G1385" s="24"/>
    </row>
    <row r="1386" customFormat="false" ht="15" hidden="false" customHeight="true" outlineLevel="0" collapsed="false">
      <c r="A1386" s="38"/>
      <c r="B1386" s="36" t="str">
        <f aca="false">IF(A1386="","","V-"&amp;TEXT(ROW()-4,"0000"))</f>
        <v/>
      </c>
      <c r="C1386" s="24"/>
      <c r="D1386" s="24"/>
      <c r="E1386" s="34"/>
      <c r="F1386" s="24"/>
      <c r="G1386" s="24"/>
    </row>
    <row r="1387" customFormat="false" ht="15" hidden="false" customHeight="true" outlineLevel="0" collapsed="false">
      <c r="A1387" s="38"/>
      <c r="B1387" s="36" t="str">
        <f aca="false">IF(A1387="","","V-"&amp;TEXT(ROW()-4,"0000"))</f>
        <v/>
      </c>
      <c r="C1387" s="24"/>
      <c r="D1387" s="24"/>
      <c r="E1387" s="34"/>
      <c r="F1387" s="24"/>
      <c r="G1387" s="24"/>
    </row>
    <row r="1388" customFormat="false" ht="15" hidden="false" customHeight="true" outlineLevel="0" collapsed="false">
      <c r="A1388" s="38"/>
      <c r="B1388" s="36" t="str">
        <f aca="false">IF(A1388="","","V-"&amp;TEXT(ROW()-4,"0000"))</f>
        <v/>
      </c>
      <c r="C1388" s="24"/>
      <c r="D1388" s="24"/>
      <c r="E1388" s="34"/>
      <c r="F1388" s="24"/>
      <c r="G1388" s="24"/>
    </row>
    <row r="1389" customFormat="false" ht="15" hidden="false" customHeight="true" outlineLevel="0" collapsed="false">
      <c r="A1389" s="38"/>
      <c r="B1389" s="36" t="str">
        <f aca="false">IF(A1389="","","V-"&amp;TEXT(ROW()-4,"0000"))</f>
        <v/>
      </c>
      <c r="C1389" s="24"/>
      <c r="D1389" s="24"/>
      <c r="E1389" s="34"/>
      <c r="F1389" s="24"/>
      <c r="G1389" s="24"/>
    </row>
    <row r="1390" customFormat="false" ht="15" hidden="false" customHeight="true" outlineLevel="0" collapsed="false">
      <c r="A1390" s="38"/>
      <c r="B1390" s="36" t="str">
        <f aca="false">IF(A1390="","","V-"&amp;TEXT(ROW()-4,"0000"))</f>
        <v/>
      </c>
      <c r="C1390" s="24"/>
      <c r="D1390" s="24"/>
      <c r="E1390" s="34"/>
      <c r="F1390" s="24"/>
      <c r="G1390" s="24"/>
    </row>
    <row r="1391" customFormat="false" ht="15" hidden="false" customHeight="true" outlineLevel="0" collapsed="false">
      <c r="A1391" s="38"/>
      <c r="B1391" s="36" t="str">
        <f aca="false">IF(A1391="","","V-"&amp;TEXT(ROW()-4,"0000"))</f>
        <v/>
      </c>
      <c r="C1391" s="24"/>
      <c r="D1391" s="24"/>
      <c r="E1391" s="34"/>
      <c r="F1391" s="24"/>
      <c r="G1391" s="24"/>
    </row>
    <row r="1392" customFormat="false" ht="15" hidden="false" customHeight="true" outlineLevel="0" collapsed="false">
      <c r="A1392" s="38"/>
      <c r="B1392" s="36" t="str">
        <f aca="false">IF(A1392="","","V-"&amp;TEXT(ROW()-4,"0000"))</f>
        <v/>
      </c>
      <c r="C1392" s="24"/>
      <c r="D1392" s="24"/>
      <c r="E1392" s="34"/>
      <c r="F1392" s="24"/>
      <c r="G1392" s="24"/>
    </row>
    <row r="1393" customFormat="false" ht="15" hidden="false" customHeight="true" outlineLevel="0" collapsed="false">
      <c r="A1393" s="38"/>
      <c r="B1393" s="36" t="str">
        <f aca="false">IF(A1393="","","V-"&amp;TEXT(ROW()-4,"0000"))</f>
        <v/>
      </c>
      <c r="C1393" s="24"/>
      <c r="D1393" s="24"/>
      <c r="E1393" s="34"/>
      <c r="F1393" s="24"/>
      <c r="G1393" s="24"/>
    </row>
    <row r="1394" customFormat="false" ht="15" hidden="false" customHeight="true" outlineLevel="0" collapsed="false">
      <c r="A1394" s="38"/>
      <c r="B1394" s="36" t="str">
        <f aca="false">IF(A1394="","","V-"&amp;TEXT(ROW()-4,"0000"))</f>
        <v/>
      </c>
      <c r="C1394" s="24"/>
      <c r="D1394" s="24"/>
      <c r="E1394" s="34"/>
      <c r="F1394" s="24"/>
      <c r="G1394" s="24"/>
    </row>
    <row r="1395" customFormat="false" ht="15" hidden="false" customHeight="true" outlineLevel="0" collapsed="false">
      <c r="A1395" s="38"/>
      <c r="B1395" s="36" t="str">
        <f aca="false">IF(A1395="","","V-"&amp;TEXT(ROW()-4,"0000"))</f>
        <v/>
      </c>
      <c r="C1395" s="24"/>
      <c r="D1395" s="24"/>
      <c r="E1395" s="34"/>
      <c r="F1395" s="24"/>
      <c r="G1395" s="24"/>
    </row>
    <row r="1396" customFormat="false" ht="15" hidden="false" customHeight="true" outlineLevel="0" collapsed="false">
      <c r="A1396" s="38"/>
      <c r="B1396" s="36" t="str">
        <f aca="false">IF(A1396="","","V-"&amp;TEXT(ROW()-4,"0000"))</f>
        <v/>
      </c>
      <c r="C1396" s="24"/>
      <c r="D1396" s="24"/>
      <c r="E1396" s="34"/>
      <c r="F1396" s="24"/>
      <c r="G1396" s="24"/>
    </row>
    <row r="1397" customFormat="false" ht="15" hidden="false" customHeight="true" outlineLevel="0" collapsed="false">
      <c r="A1397" s="38"/>
      <c r="B1397" s="36" t="str">
        <f aca="false">IF(A1397="","","V-"&amp;TEXT(ROW()-4,"0000"))</f>
        <v/>
      </c>
      <c r="C1397" s="24"/>
      <c r="D1397" s="24"/>
      <c r="E1397" s="34"/>
      <c r="F1397" s="24"/>
      <c r="G1397" s="24"/>
    </row>
    <row r="1398" customFormat="false" ht="15" hidden="false" customHeight="true" outlineLevel="0" collapsed="false">
      <c r="A1398" s="38"/>
      <c r="B1398" s="36" t="str">
        <f aca="false">IF(A1398="","","V-"&amp;TEXT(ROW()-4,"0000"))</f>
        <v/>
      </c>
      <c r="C1398" s="24"/>
      <c r="D1398" s="24"/>
      <c r="E1398" s="34"/>
      <c r="F1398" s="24"/>
      <c r="G1398" s="24"/>
    </row>
    <row r="1399" customFormat="false" ht="15" hidden="false" customHeight="true" outlineLevel="0" collapsed="false">
      <c r="A1399" s="38"/>
      <c r="B1399" s="36" t="str">
        <f aca="false">IF(A1399="","","V-"&amp;TEXT(ROW()-4,"0000"))</f>
        <v/>
      </c>
      <c r="C1399" s="24"/>
      <c r="D1399" s="24"/>
      <c r="E1399" s="34"/>
      <c r="F1399" s="24"/>
      <c r="G1399" s="24"/>
    </row>
    <row r="1400" customFormat="false" ht="15" hidden="false" customHeight="true" outlineLevel="0" collapsed="false">
      <c r="A1400" s="38"/>
      <c r="B1400" s="36" t="str">
        <f aca="false">IF(A1400="","","V-"&amp;TEXT(ROW()-4,"0000"))</f>
        <v/>
      </c>
      <c r="C1400" s="24"/>
      <c r="D1400" s="24"/>
      <c r="E1400" s="34"/>
      <c r="F1400" s="24"/>
      <c r="G1400" s="24"/>
    </row>
    <row r="1401" customFormat="false" ht="15" hidden="false" customHeight="true" outlineLevel="0" collapsed="false">
      <c r="A1401" s="38"/>
      <c r="B1401" s="36" t="str">
        <f aca="false">IF(A1401="","","V-"&amp;TEXT(ROW()-4,"0000"))</f>
        <v/>
      </c>
      <c r="C1401" s="24"/>
      <c r="D1401" s="24"/>
      <c r="E1401" s="34"/>
      <c r="F1401" s="24"/>
      <c r="G1401" s="24"/>
    </row>
    <row r="1402" customFormat="false" ht="15" hidden="false" customHeight="true" outlineLevel="0" collapsed="false">
      <c r="A1402" s="38"/>
      <c r="B1402" s="36" t="str">
        <f aca="false">IF(A1402="","","V-"&amp;TEXT(ROW()-4,"0000"))</f>
        <v/>
      </c>
      <c r="C1402" s="24"/>
      <c r="D1402" s="24"/>
      <c r="E1402" s="34"/>
      <c r="F1402" s="24"/>
      <c r="G1402" s="24"/>
    </row>
    <row r="1403" customFormat="false" ht="15" hidden="false" customHeight="true" outlineLevel="0" collapsed="false">
      <c r="A1403" s="38"/>
      <c r="B1403" s="36" t="str">
        <f aca="false">IF(A1403="","","V-"&amp;TEXT(ROW()-4,"0000"))</f>
        <v/>
      </c>
      <c r="C1403" s="24"/>
      <c r="D1403" s="24"/>
      <c r="E1403" s="34"/>
      <c r="F1403" s="24"/>
      <c r="G1403" s="24"/>
    </row>
    <row r="1404" customFormat="false" ht="15" hidden="false" customHeight="true" outlineLevel="0" collapsed="false">
      <c r="A1404" s="38"/>
      <c r="B1404" s="36" t="str">
        <f aca="false">IF(A1404="","","V-"&amp;TEXT(ROW()-4,"0000"))</f>
        <v/>
      </c>
      <c r="C1404" s="24"/>
      <c r="D1404" s="24"/>
      <c r="E1404" s="34"/>
      <c r="F1404" s="24"/>
      <c r="G1404" s="24"/>
    </row>
    <row r="1405" customFormat="false" ht="15" hidden="false" customHeight="true" outlineLevel="0" collapsed="false">
      <c r="A1405" s="38"/>
      <c r="B1405" s="36" t="str">
        <f aca="false">IF(A1405="","","V-"&amp;TEXT(ROW()-4,"0000"))</f>
        <v/>
      </c>
      <c r="C1405" s="24"/>
      <c r="D1405" s="24"/>
      <c r="E1405" s="34"/>
      <c r="F1405" s="24"/>
      <c r="G1405" s="24"/>
    </row>
    <row r="1406" customFormat="false" ht="15" hidden="false" customHeight="true" outlineLevel="0" collapsed="false">
      <c r="A1406" s="38"/>
      <c r="B1406" s="36" t="str">
        <f aca="false">IF(A1406="","","V-"&amp;TEXT(ROW()-4,"0000"))</f>
        <v/>
      </c>
      <c r="C1406" s="24"/>
      <c r="D1406" s="24"/>
      <c r="E1406" s="34"/>
      <c r="F1406" s="24"/>
      <c r="G1406" s="24"/>
    </row>
    <row r="1407" customFormat="false" ht="15" hidden="false" customHeight="true" outlineLevel="0" collapsed="false">
      <c r="A1407" s="38"/>
      <c r="B1407" s="36" t="str">
        <f aca="false">IF(A1407="","","V-"&amp;TEXT(ROW()-4,"0000"))</f>
        <v/>
      </c>
      <c r="C1407" s="24"/>
      <c r="D1407" s="24"/>
      <c r="E1407" s="34"/>
      <c r="F1407" s="24"/>
      <c r="G1407" s="24"/>
    </row>
    <row r="1408" customFormat="false" ht="15" hidden="false" customHeight="true" outlineLevel="0" collapsed="false">
      <c r="A1408" s="38"/>
      <c r="B1408" s="36" t="str">
        <f aca="false">IF(A1408="","","V-"&amp;TEXT(ROW()-4,"0000"))</f>
        <v/>
      </c>
      <c r="C1408" s="24"/>
      <c r="D1408" s="24"/>
      <c r="E1408" s="34"/>
      <c r="F1408" s="24"/>
      <c r="G1408" s="24"/>
    </row>
    <row r="1409" customFormat="false" ht="15" hidden="false" customHeight="true" outlineLevel="0" collapsed="false">
      <c r="A1409" s="38"/>
      <c r="B1409" s="36" t="str">
        <f aca="false">IF(A1409="","","V-"&amp;TEXT(ROW()-4,"0000"))</f>
        <v/>
      </c>
      <c r="C1409" s="24"/>
      <c r="D1409" s="24"/>
      <c r="E1409" s="34"/>
      <c r="F1409" s="24"/>
      <c r="G1409" s="24"/>
    </row>
    <row r="1410" customFormat="false" ht="15" hidden="false" customHeight="true" outlineLevel="0" collapsed="false">
      <c r="A1410" s="38"/>
      <c r="B1410" s="36" t="str">
        <f aca="false">IF(A1410="","","V-"&amp;TEXT(ROW()-4,"0000"))</f>
        <v/>
      </c>
      <c r="C1410" s="24"/>
      <c r="D1410" s="24"/>
      <c r="E1410" s="34"/>
      <c r="F1410" s="24"/>
      <c r="G1410" s="24"/>
    </row>
    <row r="1411" customFormat="false" ht="15" hidden="false" customHeight="true" outlineLevel="0" collapsed="false">
      <c r="A1411" s="38"/>
      <c r="B1411" s="36" t="str">
        <f aca="false">IF(A1411="","","V-"&amp;TEXT(ROW()-4,"0000"))</f>
        <v/>
      </c>
      <c r="C1411" s="24"/>
      <c r="D1411" s="24"/>
      <c r="E1411" s="34"/>
      <c r="F1411" s="24"/>
      <c r="G1411" s="24"/>
    </row>
    <row r="1412" customFormat="false" ht="15" hidden="false" customHeight="true" outlineLevel="0" collapsed="false">
      <c r="A1412" s="38"/>
      <c r="B1412" s="36" t="str">
        <f aca="false">IF(A1412="","","V-"&amp;TEXT(ROW()-4,"0000"))</f>
        <v/>
      </c>
      <c r="C1412" s="24"/>
      <c r="D1412" s="24"/>
      <c r="E1412" s="34"/>
      <c r="F1412" s="24"/>
      <c r="G1412" s="24"/>
    </row>
    <row r="1413" customFormat="false" ht="15" hidden="false" customHeight="true" outlineLevel="0" collapsed="false">
      <c r="A1413" s="38"/>
      <c r="B1413" s="36" t="str">
        <f aca="false">IF(A1413="","","V-"&amp;TEXT(ROW()-4,"0000"))</f>
        <v/>
      </c>
      <c r="C1413" s="24"/>
      <c r="D1413" s="24"/>
      <c r="E1413" s="34"/>
      <c r="F1413" s="24"/>
      <c r="G1413" s="24"/>
    </row>
    <row r="1414" customFormat="false" ht="15" hidden="false" customHeight="true" outlineLevel="0" collapsed="false">
      <c r="A1414" s="38"/>
      <c r="B1414" s="36" t="str">
        <f aca="false">IF(A1414="","","V-"&amp;TEXT(ROW()-4,"0000"))</f>
        <v/>
      </c>
      <c r="C1414" s="24"/>
      <c r="D1414" s="24"/>
      <c r="E1414" s="34"/>
      <c r="F1414" s="24"/>
      <c r="G1414" s="24"/>
    </row>
    <row r="1415" customFormat="false" ht="15" hidden="false" customHeight="true" outlineLevel="0" collapsed="false">
      <c r="A1415" s="38"/>
      <c r="B1415" s="36" t="str">
        <f aca="false">IF(A1415="","","V-"&amp;TEXT(ROW()-4,"0000"))</f>
        <v/>
      </c>
      <c r="C1415" s="24"/>
      <c r="D1415" s="24"/>
      <c r="E1415" s="34"/>
      <c r="F1415" s="24"/>
      <c r="G1415" s="24"/>
    </row>
    <row r="1416" customFormat="false" ht="15" hidden="false" customHeight="true" outlineLevel="0" collapsed="false">
      <c r="A1416" s="38"/>
      <c r="B1416" s="36" t="str">
        <f aca="false">IF(A1416="","","V-"&amp;TEXT(ROW()-4,"0000"))</f>
        <v/>
      </c>
      <c r="C1416" s="24"/>
      <c r="D1416" s="24"/>
      <c r="E1416" s="34"/>
      <c r="F1416" s="24"/>
      <c r="G1416" s="24"/>
    </row>
    <row r="1417" customFormat="false" ht="15" hidden="false" customHeight="true" outlineLevel="0" collapsed="false">
      <c r="A1417" s="38"/>
      <c r="B1417" s="36" t="str">
        <f aca="false">IF(A1417="","","V-"&amp;TEXT(ROW()-4,"0000"))</f>
        <v/>
      </c>
      <c r="C1417" s="24"/>
      <c r="D1417" s="24"/>
      <c r="E1417" s="34"/>
      <c r="F1417" s="24"/>
      <c r="G1417" s="24"/>
    </row>
    <row r="1418" customFormat="false" ht="15" hidden="false" customHeight="true" outlineLevel="0" collapsed="false">
      <c r="A1418" s="38"/>
      <c r="B1418" s="36" t="str">
        <f aca="false">IF(A1418="","","V-"&amp;TEXT(ROW()-4,"0000"))</f>
        <v/>
      </c>
      <c r="C1418" s="24"/>
      <c r="D1418" s="24"/>
      <c r="E1418" s="34"/>
      <c r="F1418" s="24"/>
      <c r="G1418" s="24"/>
    </row>
    <row r="1419" customFormat="false" ht="15" hidden="false" customHeight="true" outlineLevel="0" collapsed="false">
      <c r="A1419" s="38"/>
      <c r="B1419" s="36" t="str">
        <f aca="false">IF(A1419="","","V-"&amp;TEXT(ROW()-4,"0000"))</f>
        <v/>
      </c>
      <c r="C1419" s="24"/>
      <c r="D1419" s="24"/>
      <c r="E1419" s="34"/>
      <c r="F1419" s="24"/>
      <c r="G1419" s="24"/>
    </row>
    <row r="1420" customFormat="false" ht="15" hidden="false" customHeight="true" outlineLevel="0" collapsed="false">
      <c r="A1420" s="38"/>
      <c r="B1420" s="36" t="str">
        <f aca="false">IF(A1420="","","V-"&amp;TEXT(ROW()-4,"0000"))</f>
        <v/>
      </c>
      <c r="C1420" s="24"/>
      <c r="D1420" s="24"/>
      <c r="E1420" s="34"/>
      <c r="F1420" s="24"/>
      <c r="G1420" s="24"/>
    </row>
    <row r="1421" customFormat="false" ht="15" hidden="false" customHeight="true" outlineLevel="0" collapsed="false">
      <c r="A1421" s="38"/>
      <c r="B1421" s="36" t="str">
        <f aca="false">IF(A1421="","","V-"&amp;TEXT(ROW()-4,"0000"))</f>
        <v/>
      </c>
      <c r="C1421" s="24"/>
      <c r="D1421" s="24"/>
      <c r="E1421" s="34"/>
      <c r="F1421" s="24"/>
      <c r="G1421" s="24"/>
    </row>
    <row r="1422" customFormat="false" ht="15" hidden="false" customHeight="true" outlineLevel="0" collapsed="false">
      <c r="A1422" s="38"/>
      <c r="B1422" s="36" t="str">
        <f aca="false">IF(A1422="","","V-"&amp;TEXT(ROW()-4,"0000"))</f>
        <v/>
      </c>
      <c r="C1422" s="24"/>
      <c r="D1422" s="24"/>
      <c r="E1422" s="34"/>
      <c r="F1422" s="24"/>
      <c r="G1422" s="24"/>
    </row>
    <row r="1423" customFormat="false" ht="15" hidden="false" customHeight="true" outlineLevel="0" collapsed="false">
      <c r="A1423" s="38"/>
      <c r="B1423" s="36" t="str">
        <f aca="false">IF(A1423="","","V-"&amp;TEXT(ROW()-4,"0000"))</f>
        <v/>
      </c>
      <c r="C1423" s="24"/>
      <c r="D1423" s="24"/>
      <c r="E1423" s="34"/>
      <c r="F1423" s="24"/>
      <c r="G1423" s="24"/>
    </row>
    <row r="1424" customFormat="false" ht="15" hidden="false" customHeight="true" outlineLevel="0" collapsed="false">
      <c r="A1424" s="38"/>
      <c r="B1424" s="36" t="str">
        <f aca="false">IF(A1424="","","V-"&amp;TEXT(ROW()-4,"0000"))</f>
        <v/>
      </c>
      <c r="C1424" s="24"/>
      <c r="D1424" s="24"/>
      <c r="E1424" s="34"/>
      <c r="F1424" s="24"/>
      <c r="G1424" s="24"/>
    </row>
    <row r="1425" customFormat="false" ht="15" hidden="false" customHeight="true" outlineLevel="0" collapsed="false">
      <c r="A1425" s="38"/>
      <c r="B1425" s="36" t="str">
        <f aca="false">IF(A1425="","","V-"&amp;TEXT(ROW()-4,"0000"))</f>
        <v/>
      </c>
      <c r="C1425" s="24"/>
      <c r="D1425" s="24"/>
      <c r="E1425" s="34"/>
      <c r="F1425" s="24"/>
      <c r="G1425" s="24"/>
    </row>
    <row r="1426" customFormat="false" ht="15" hidden="false" customHeight="true" outlineLevel="0" collapsed="false">
      <c r="A1426" s="38"/>
      <c r="B1426" s="36" t="str">
        <f aca="false">IF(A1426="","","V-"&amp;TEXT(ROW()-4,"0000"))</f>
        <v/>
      </c>
      <c r="C1426" s="24"/>
      <c r="D1426" s="24"/>
      <c r="E1426" s="34"/>
      <c r="F1426" s="24"/>
      <c r="G1426" s="24"/>
    </row>
    <row r="1427" customFormat="false" ht="15" hidden="false" customHeight="true" outlineLevel="0" collapsed="false">
      <c r="A1427" s="38"/>
      <c r="B1427" s="36" t="str">
        <f aca="false">IF(A1427="","","V-"&amp;TEXT(ROW()-4,"0000"))</f>
        <v/>
      </c>
      <c r="C1427" s="24"/>
      <c r="D1427" s="24"/>
      <c r="E1427" s="34"/>
      <c r="F1427" s="24"/>
      <c r="G1427" s="24"/>
    </row>
    <row r="1428" customFormat="false" ht="15" hidden="false" customHeight="true" outlineLevel="0" collapsed="false">
      <c r="A1428" s="38"/>
      <c r="B1428" s="36" t="str">
        <f aca="false">IF(A1428="","","V-"&amp;TEXT(ROW()-4,"0000"))</f>
        <v/>
      </c>
      <c r="C1428" s="24"/>
      <c r="D1428" s="24"/>
      <c r="E1428" s="34"/>
      <c r="F1428" s="24"/>
      <c r="G1428" s="24"/>
    </row>
    <row r="1429" customFormat="false" ht="15" hidden="false" customHeight="true" outlineLevel="0" collapsed="false">
      <c r="A1429" s="38"/>
      <c r="B1429" s="36" t="str">
        <f aca="false">IF(A1429="","","V-"&amp;TEXT(ROW()-4,"0000"))</f>
        <v/>
      </c>
      <c r="C1429" s="24"/>
      <c r="D1429" s="24"/>
      <c r="E1429" s="34"/>
      <c r="F1429" s="24"/>
      <c r="G1429" s="24"/>
    </row>
    <row r="1430" customFormat="false" ht="15" hidden="false" customHeight="true" outlineLevel="0" collapsed="false">
      <c r="A1430" s="38"/>
      <c r="B1430" s="36" t="str">
        <f aca="false">IF(A1430="","","V-"&amp;TEXT(ROW()-4,"0000"))</f>
        <v/>
      </c>
      <c r="C1430" s="24"/>
      <c r="D1430" s="24"/>
      <c r="E1430" s="34"/>
      <c r="F1430" s="24"/>
      <c r="G1430" s="24"/>
    </row>
    <row r="1431" customFormat="false" ht="15" hidden="false" customHeight="true" outlineLevel="0" collapsed="false">
      <c r="A1431" s="38"/>
      <c r="B1431" s="36" t="str">
        <f aca="false">IF(A1431="","","V-"&amp;TEXT(ROW()-4,"0000"))</f>
        <v/>
      </c>
      <c r="C1431" s="24"/>
      <c r="D1431" s="24"/>
      <c r="E1431" s="34"/>
      <c r="F1431" s="24"/>
      <c r="G1431" s="24"/>
    </row>
    <row r="1432" customFormat="false" ht="15" hidden="false" customHeight="true" outlineLevel="0" collapsed="false">
      <c r="A1432" s="38"/>
      <c r="B1432" s="36" t="str">
        <f aca="false">IF(A1432="","","V-"&amp;TEXT(ROW()-4,"0000"))</f>
        <v/>
      </c>
      <c r="C1432" s="24"/>
      <c r="D1432" s="24"/>
      <c r="E1432" s="34"/>
      <c r="F1432" s="24"/>
      <c r="G1432" s="24"/>
    </row>
    <row r="1433" customFormat="false" ht="15" hidden="false" customHeight="true" outlineLevel="0" collapsed="false">
      <c r="A1433" s="38"/>
      <c r="B1433" s="36" t="str">
        <f aca="false">IF(A1433="","","V-"&amp;TEXT(ROW()-4,"0000"))</f>
        <v/>
      </c>
      <c r="C1433" s="24"/>
      <c r="D1433" s="24"/>
      <c r="E1433" s="34"/>
      <c r="F1433" s="24"/>
      <c r="G1433" s="24"/>
    </row>
    <row r="1434" customFormat="false" ht="15" hidden="false" customHeight="true" outlineLevel="0" collapsed="false">
      <c r="A1434" s="38"/>
      <c r="B1434" s="36" t="str">
        <f aca="false">IF(A1434="","","V-"&amp;TEXT(ROW()-4,"0000"))</f>
        <v/>
      </c>
      <c r="C1434" s="24"/>
      <c r="D1434" s="24"/>
      <c r="E1434" s="34"/>
      <c r="F1434" s="24"/>
      <c r="G1434" s="24"/>
    </row>
    <row r="1435" customFormat="false" ht="15" hidden="false" customHeight="true" outlineLevel="0" collapsed="false">
      <c r="A1435" s="38"/>
      <c r="B1435" s="36" t="str">
        <f aca="false">IF(A1435="","","V-"&amp;TEXT(ROW()-4,"0000"))</f>
        <v/>
      </c>
      <c r="C1435" s="24"/>
      <c r="D1435" s="24"/>
      <c r="E1435" s="34"/>
      <c r="F1435" s="24"/>
      <c r="G1435" s="24"/>
    </row>
    <row r="1436" customFormat="false" ht="15" hidden="false" customHeight="true" outlineLevel="0" collapsed="false">
      <c r="A1436" s="38"/>
      <c r="B1436" s="36" t="str">
        <f aca="false">IF(A1436="","","V-"&amp;TEXT(ROW()-4,"0000"))</f>
        <v/>
      </c>
      <c r="C1436" s="24"/>
      <c r="D1436" s="24"/>
      <c r="E1436" s="34"/>
      <c r="F1436" s="24"/>
      <c r="G1436" s="24"/>
    </row>
    <row r="1437" customFormat="false" ht="15" hidden="false" customHeight="true" outlineLevel="0" collapsed="false">
      <c r="A1437" s="38"/>
      <c r="B1437" s="36" t="str">
        <f aca="false">IF(A1437="","","V-"&amp;TEXT(ROW()-4,"0000"))</f>
        <v/>
      </c>
      <c r="C1437" s="24"/>
      <c r="D1437" s="24"/>
      <c r="E1437" s="34"/>
      <c r="F1437" s="24"/>
      <c r="G1437" s="24"/>
    </row>
    <row r="1438" customFormat="false" ht="15" hidden="false" customHeight="true" outlineLevel="0" collapsed="false">
      <c r="A1438" s="38"/>
      <c r="B1438" s="36" t="str">
        <f aca="false">IF(A1438="","","V-"&amp;TEXT(ROW()-4,"0000"))</f>
        <v/>
      </c>
      <c r="C1438" s="24"/>
      <c r="D1438" s="24"/>
      <c r="E1438" s="34"/>
      <c r="F1438" s="24"/>
      <c r="G1438" s="24"/>
    </row>
    <row r="1439" customFormat="false" ht="15" hidden="false" customHeight="true" outlineLevel="0" collapsed="false">
      <c r="A1439" s="38"/>
      <c r="B1439" s="36" t="str">
        <f aca="false">IF(A1439="","","V-"&amp;TEXT(ROW()-4,"0000"))</f>
        <v/>
      </c>
      <c r="C1439" s="24"/>
      <c r="D1439" s="24"/>
      <c r="E1439" s="34"/>
      <c r="F1439" s="24"/>
      <c r="G1439" s="24"/>
    </row>
    <row r="1440" customFormat="false" ht="15" hidden="false" customHeight="true" outlineLevel="0" collapsed="false">
      <c r="A1440" s="38"/>
      <c r="B1440" s="36" t="str">
        <f aca="false">IF(A1440="","","V-"&amp;TEXT(ROW()-4,"0000"))</f>
        <v/>
      </c>
      <c r="C1440" s="24"/>
      <c r="D1440" s="24"/>
      <c r="E1440" s="34"/>
      <c r="F1440" s="24"/>
      <c r="G1440" s="24"/>
    </row>
    <row r="1441" customFormat="false" ht="15" hidden="false" customHeight="true" outlineLevel="0" collapsed="false">
      <c r="A1441" s="38"/>
      <c r="B1441" s="36" t="str">
        <f aca="false">IF(A1441="","","V-"&amp;TEXT(ROW()-4,"0000"))</f>
        <v/>
      </c>
      <c r="C1441" s="24"/>
      <c r="D1441" s="24"/>
      <c r="E1441" s="34"/>
      <c r="F1441" s="24"/>
      <c r="G1441" s="24"/>
    </row>
    <row r="1442" customFormat="false" ht="15" hidden="false" customHeight="true" outlineLevel="0" collapsed="false">
      <c r="A1442" s="38"/>
      <c r="B1442" s="36" t="str">
        <f aca="false">IF(A1442="","","V-"&amp;TEXT(ROW()-4,"0000"))</f>
        <v/>
      </c>
      <c r="C1442" s="24"/>
      <c r="D1442" s="24"/>
      <c r="E1442" s="34"/>
      <c r="F1442" s="24"/>
      <c r="G1442" s="24"/>
    </row>
    <row r="1443" customFormat="false" ht="15" hidden="false" customHeight="true" outlineLevel="0" collapsed="false">
      <c r="A1443" s="38"/>
      <c r="B1443" s="36" t="str">
        <f aca="false">IF(A1443="","","V-"&amp;TEXT(ROW()-4,"0000"))</f>
        <v/>
      </c>
      <c r="C1443" s="24"/>
      <c r="D1443" s="24"/>
      <c r="E1443" s="34"/>
      <c r="F1443" s="24"/>
      <c r="G1443" s="24"/>
    </row>
    <row r="1444" customFormat="false" ht="15" hidden="false" customHeight="true" outlineLevel="0" collapsed="false">
      <c r="A1444" s="38"/>
      <c r="B1444" s="36" t="str">
        <f aca="false">IF(A1444="","","V-"&amp;TEXT(ROW()-4,"0000"))</f>
        <v/>
      </c>
      <c r="C1444" s="24"/>
      <c r="D1444" s="24"/>
      <c r="E1444" s="34"/>
      <c r="F1444" s="24"/>
      <c r="G1444" s="24"/>
    </row>
    <row r="1445" customFormat="false" ht="15" hidden="false" customHeight="true" outlineLevel="0" collapsed="false">
      <c r="A1445" s="38"/>
      <c r="B1445" s="36" t="str">
        <f aca="false">IF(A1445="","","V-"&amp;TEXT(ROW()-4,"0000"))</f>
        <v/>
      </c>
      <c r="C1445" s="24"/>
      <c r="D1445" s="24"/>
      <c r="E1445" s="34"/>
      <c r="F1445" s="24"/>
      <c r="G1445" s="24"/>
    </row>
    <row r="1446" customFormat="false" ht="15" hidden="false" customHeight="true" outlineLevel="0" collapsed="false">
      <c r="A1446" s="38"/>
      <c r="B1446" s="36" t="str">
        <f aca="false">IF(A1446="","","V-"&amp;TEXT(ROW()-4,"0000"))</f>
        <v/>
      </c>
      <c r="C1446" s="24"/>
      <c r="D1446" s="24"/>
      <c r="E1446" s="34"/>
      <c r="F1446" s="24"/>
      <c r="G1446" s="24"/>
    </row>
    <row r="1447" customFormat="false" ht="15" hidden="false" customHeight="true" outlineLevel="0" collapsed="false">
      <c r="A1447" s="38"/>
      <c r="B1447" s="36" t="str">
        <f aca="false">IF(A1447="","","V-"&amp;TEXT(ROW()-4,"0000"))</f>
        <v/>
      </c>
      <c r="C1447" s="24"/>
      <c r="D1447" s="24"/>
      <c r="E1447" s="34"/>
      <c r="F1447" s="24"/>
      <c r="G1447" s="24"/>
    </row>
    <row r="1448" customFormat="false" ht="15" hidden="false" customHeight="true" outlineLevel="0" collapsed="false">
      <c r="A1448" s="38"/>
      <c r="B1448" s="36" t="str">
        <f aca="false">IF(A1448="","","V-"&amp;TEXT(ROW()-4,"0000"))</f>
        <v/>
      </c>
      <c r="C1448" s="24"/>
      <c r="D1448" s="24"/>
      <c r="E1448" s="34"/>
      <c r="F1448" s="24"/>
      <c r="G1448" s="24"/>
    </row>
    <row r="1449" customFormat="false" ht="15" hidden="false" customHeight="true" outlineLevel="0" collapsed="false">
      <c r="A1449" s="38"/>
      <c r="B1449" s="36" t="str">
        <f aca="false">IF(A1449="","","V-"&amp;TEXT(ROW()-4,"0000"))</f>
        <v/>
      </c>
      <c r="C1449" s="24"/>
      <c r="D1449" s="24"/>
      <c r="E1449" s="34"/>
      <c r="F1449" s="24"/>
      <c r="G1449" s="24"/>
    </row>
    <row r="1450" customFormat="false" ht="15" hidden="false" customHeight="true" outlineLevel="0" collapsed="false">
      <c r="A1450" s="38"/>
      <c r="B1450" s="36" t="str">
        <f aca="false">IF(A1450="","","V-"&amp;TEXT(ROW()-4,"0000"))</f>
        <v/>
      </c>
      <c r="C1450" s="24"/>
      <c r="D1450" s="24"/>
      <c r="E1450" s="34"/>
      <c r="F1450" s="24"/>
      <c r="G1450" s="24"/>
    </row>
    <row r="1451" customFormat="false" ht="15" hidden="false" customHeight="true" outlineLevel="0" collapsed="false">
      <c r="A1451" s="38"/>
      <c r="B1451" s="36" t="str">
        <f aca="false">IF(A1451="","","V-"&amp;TEXT(ROW()-4,"0000"))</f>
        <v/>
      </c>
      <c r="C1451" s="24"/>
      <c r="D1451" s="24"/>
      <c r="E1451" s="34"/>
      <c r="F1451" s="24"/>
      <c r="G1451" s="24"/>
    </row>
    <row r="1452" customFormat="false" ht="15" hidden="false" customHeight="true" outlineLevel="0" collapsed="false">
      <c r="A1452" s="38"/>
      <c r="B1452" s="36" t="str">
        <f aca="false">IF(A1452="","","V-"&amp;TEXT(ROW()-4,"0000"))</f>
        <v/>
      </c>
      <c r="C1452" s="24"/>
      <c r="D1452" s="24"/>
      <c r="E1452" s="34"/>
      <c r="F1452" s="24"/>
      <c r="G1452" s="24"/>
    </row>
    <row r="1453" customFormat="false" ht="15" hidden="false" customHeight="true" outlineLevel="0" collapsed="false">
      <c r="A1453" s="38"/>
      <c r="B1453" s="36" t="str">
        <f aca="false">IF(A1453="","","V-"&amp;TEXT(ROW()-4,"0000"))</f>
        <v/>
      </c>
      <c r="C1453" s="24"/>
      <c r="D1453" s="24"/>
      <c r="E1453" s="34"/>
      <c r="F1453" s="24"/>
      <c r="G1453" s="24"/>
    </row>
    <row r="1454" customFormat="false" ht="15" hidden="false" customHeight="true" outlineLevel="0" collapsed="false">
      <c r="A1454" s="38"/>
      <c r="B1454" s="36" t="str">
        <f aca="false">IF(A1454="","","V-"&amp;TEXT(ROW()-4,"0000"))</f>
        <v/>
      </c>
      <c r="C1454" s="24"/>
      <c r="D1454" s="24"/>
      <c r="E1454" s="34"/>
      <c r="F1454" s="24"/>
      <c r="G1454" s="24"/>
    </row>
    <row r="1455" customFormat="false" ht="15" hidden="false" customHeight="true" outlineLevel="0" collapsed="false">
      <c r="A1455" s="38"/>
      <c r="B1455" s="36" t="str">
        <f aca="false">IF(A1455="","","V-"&amp;TEXT(ROW()-4,"0000"))</f>
        <v/>
      </c>
      <c r="C1455" s="24"/>
      <c r="D1455" s="24"/>
      <c r="E1455" s="34"/>
      <c r="F1455" s="24"/>
      <c r="G1455" s="24"/>
    </row>
    <row r="1456" customFormat="false" ht="15" hidden="false" customHeight="true" outlineLevel="0" collapsed="false">
      <c r="A1456" s="38"/>
      <c r="B1456" s="36" t="str">
        <f aca="false">IF(A1456="","","V-"&amp;TEXT(ROW()-4,"0000"))</f>
        <v/>
      </c>
      <c r="C1456" s="24"/>
      <c r="D1456" s="24"/>
      <c r="E1456" s="34"/>
      <c r="F1456" s="24"/>
      <c r="G1456" s="24"/>
    </row>
    <row r="1457" customFormat="false" ht="15" hidden="false" customHeight="true" outlineLevel="0" collapsed="false">
      <c r="A1457" s="38"/>
      <c r="B1457" s="36" t="str">
        <f aca="false">IF(A1457="","","V-"&amp;TEXT(ROW()-4,"0000"))</f>
        <v/>
      </c>
      <c r="C1457" s="24"/>
      <c r="D1457" s="24"/>
      <c r="E1457" s="34"/>
      <c r="F1457" s="24"/>
      <c r="G1457" s="24"/>
    </row>
    <row r="1458" customFormat="false" ht="15" hidden="false" customHeight="true" outlineLevel="0" collapsed="false">
      <c r="A1458" s="38"/>
      <c r="B1458" s="36" t="str">
        <f aca="false">IF(A1458="","","V-"&amp;TEXT(ROW()-4,"0000"))</f>
        <v/>
      </c>
      <c r="C1458" s="24"/>
      <c r="D1458" s="24"/>
      <c r="E1458" s="34"/>
      <c r="F1458" s="24"/>
      <c r="G1458" s="24"/>
    </row>
    <row r="1459" customFormat="false" ht="15" hidden="false" customHeight="true" outlineLevel="0" collapsed="false">
      <c r="A1459" s="38"/>
      <c r="B1459" s="36" t="str">
        <f aca="false">IF(A1459="","","V-"&amp;TEXT(ROW()-4,"0000"))</f>
        <v/>
      </c>
      <c r="C1459" s="24"/>
      <c r="D1459" s="24"/>
      <c r="E1459" s="34"/>
      <c r="F1459" s="24"/>
      <c r="G1459" s="24"/>
    </row>
    <row r="1460" customFormat="false" ht="15" hidden="false" customHeight="true" outlineLevel="0" collapsed="false">
      <c r="A1460" s="38"/>
      <c r="B1460" s="36" t="str">
        <f aca="false">IF(A1460="","","V-"&amp;TEXT(ROW()-4,"0000"))</f>
        <v/>
      </c>
      <c r="C1460" s="24"/>
      <c r="D1460" s="24"/>
      <c r="E1460" s="34"/>
      <c r="F1460" s="24"/>
      <c r="G1460" s="24"/>
    </row>
    <row r="1461" customFormat="false" ht="15" hidden="false" customHeight="true" outlineLevel="0" collapsed="false">
      <c r="A1461" s="38"/>
      <c r="B1461" s="36" t="str">
        <f aca="false">IF(A1461="","","V-"&amp;TEXT(ROW()-4,"0000"))</f>
        <v/>
      </c>
      <c r="C1461" s="24"/>
      <c r="D1461" s="24"/>
      <c r="E1461" s="34"/>
      <c r="F1461" s="24"/>
      <c r="G1461" s="24"/>
    </row>
    <row r="1462" customFormat="false" ht="15" hidden="false" customHeight="true" outlineLevel="0" collapsed="false">
      <c r="A1462" s="38"/>
      <c r="B1462" s="36" t="str">
        <f aca="false">IF(A1462="","","V-"&amp;TEXT(ROW()-4,"0000"))</f>
        <v/>
      </c>
      <c r="C1462" s="24"/>
      <c r="D1462" s="24"/>
      <c r="E1462" s="34"/>
      <c r="F1462" s="24"/>
      <c r="G1462" s="24"/>
    </row>
    <row r="1463" customFormat="false" ht="15" hidden="false" customHeight="true" outlineLevel="0" collapsed="false">
      <c r="A1463" s="38"/>
      <c r="B1463" s="36" t="str">
        <f aca="false">IF(A1463="","","V-"&amp;TEXT(ROW()-4,"0000"))</f>
        <v/>
      </c>
      <c r="C1463" s="24"/>
      <c r="D1463" s="24"/>
      <c r="E1463" s="34"/>
      <c r="F1463" s="24"/>
      <c r="G1463" s="24"/>
    </row>
    <row r="1464" customFormat="false" ht="15" hidden="false" customHeight="true" outlineLevel="0" collapsed="false">
      <c r="A1464" s="38"/>
      <c r="B1464" s="36" t="str">
        <f aca="false">IF(A1464="","","V-"&amp;TEXT(ROW()-4,"0000"))</f>
        <v/>
      </c>
      <c r="C1464" s="24"/>
      <c r="D1464" s="24"/>
      <c r="E1464" s="34"/>
      <c r="F1464" s="24"/>
      <c r="G1464" s="24"/>
    </row>
    <row r="1465" customFormat="false" ht="15" hidden="false" customHeight="true" outlineLevel="0" collapsed="false">
      <c r="A1465" s="38"/>
      <c r="B1465" s="36" t="str">
        <f aca="false">IF(A1465="","","V-"&amp;TEXT(ROW()-4,"0000"))</f>
        <v/>
      </c>
      <c r="C1465" s="24"/>
      <c r="D1465" s="24"/>
      <c r="E1465" s="34"/>
      <c r="F1465" s="24"/>
      <c r="G1465" s="24"/>
    </row>
    <row r="1466" customFormat="false" ht="15" hidden="false" customHeight="true" outlineLevel="0" collapsed="false">
      <c r="A1466" s="38"/>
      <c r="B1466" s="36" t="str">
        <f aca="false">IF(A1466="","","V-"&amp;TEXT(ROW()-4,"0000"))</f>
        <v/>
      </c>
      <c r="C1466" s="24"/>
      <c r="D1466" s="24"/>
      <c r="E1466" s="34"/>
      <c r="F1466" s="24"/>
      <c r="G1466" s="24"/>
    </row>
    <row r="1467" customFormat="false" ht="15" hidden="false" customHeight="true" outlineLevel="0" collapsed="false">
      <c r="A1467" s="38"/>
      <c r="B1467" s="36" t="str">
        <f aca="false">IF(A1467="","","V-"&amp;TEXT(ROW()-4,"0000"))</f>
        <v/>
      </c>
      <c r="C1467" s="24"/>
      <c r="D1467" s="24"/>
      <c r="E1467" s="34"/>
      <c r="F1467" s="24"/>
      <c r="G1467" s="24"/>
    </row>
    <row r="1468" customFormat="false" ht="15" hidden="false" customHeight="true" outlineLevel="0" collapsed="false">
      <c r="A1468" s="38"/>
      <c r="B1468" s="36" t="str">
        <f aca="false">IF(A1468="","","V-"&amp;TEXT(ROW()-4,"0000"))</f>
        <v/>
      </c>
      <c r="C1468" s="24"/>
      <c r="D1468" s="24"/>
      <c r="E1468" s="34"/>
      <c r="F1468" s="24"/>
      <c r="G1468" s="24"/>
    </row>
    <row r="1469" customFormat="false" ht="15" hidden="false" customHeight="true" outlineLevel="0" collapsed="false">
      <c r="A1469" s="38"/>
      <c r="B1469" s="36" t="str">
        <f aca="false">IF(A1469="","","V-"&amp;TEXT(ROW()-4,"0000"))</f>
        <v/>
      </c>
      <c r="C1469" s="24"/>
      <c r="D1469" s="24"/>
      <c r="E1469" s="34"/>
      <c r="F1469" s="24"/>
      <c r="G1469" s="24"/>
    </row>
    <row r="1470" customFormat="false" ht="15" hidden="false" customHeight="true" outlineLevel="0" collapsed="false">
      <c r="A1470" s="38"/>
      <c r="B1470" s="36" t="str">
        <f aca="false">IF(A1470="","","V-"&amp;TEXT(ROW()-4,"0000"))</f>
        <v/>
      </c>
      <c r="C1470" s="24"/>
      <c r="D1470" s="24"/>
      <c r="E1470" s="34"/>
      <c r="F1470" s="24"/>
      <c r="G1470" s="24"/>
    </row>
    <row r="1471" customFormat="false" ht="15" hidden="false" customHeight="true" outlineLevel="0" collapsed="false">
      <c r="A1471" s="38"/>
      <c r="B1471" s="36" t="str">
        <f aca="false">IF(A1471="","","V-"&amp;TEXT(ROW()-4,"0000"))</f>
        <v/>
      </c>
      <c r="C1471" s="24"/>
      <c r="D1471" s="24"/>
      <c r="E1471" s="34"/>
      <c r="F1471" s="24"/>
      <c r="G1471" s="24"/>
    </row>
    <row r="1472" customFormat="false" ht="15" hidden="false" customHeight="true" outlineLevel="0" collapsed="false">
      <c r="A1472" s="38"/>
      <c r="B1472" s="36" t="str">
        <f aca="false">IF(A1472="","","V-"&amp;TEXT(ROW()-4,"0000"))</f>
        <v/>
      </c>
      <c r="C1472" s="24"/>
      <c r="D1472" s="24"/>
      <c r="E1472" s="34"/>
      <c r="F1472" s="24"/>
      <c r="G1472" s="24"/>
    </row>
    <row r="1473" customFormat="false" ht="15" hidden="false" customHeight="true" outlineLevel="0" collapsed="false">
      <c r="A1473" s="38"/>
      <c r="B1473" s="36" t="str">
        <f aca="false">IF(A1473="","","V-"&amp;TEXT(ROW()-4,"0000"))</f>
        <v/>
      </c>
      <c r="C1473" s="24"/>
      <c r="D1473" s="24"/>
      <c r="E1473" s="34"/>
      <c r="F1473" s="24"/>
      <c r="G1473" s="24"/>
    </row>
    <row r="1474" customFormat="false" ht="15" hidden="false" customHeight="true" outlineLevel="0" collapsed="false">
      <c r="A1474" s="38"/>
      <c r="B1474" s="36" t="str">
        <f aca="false">IF(A1474="","","V-"&amp;TEXT(ROW()-4,"0000"))</f>
        <v/>
      </c>
      <c r="C1474" s="24"/>
      <c r="D1474" s="24"/>
      <c r="E1474" s="34"/>
      <c r="F1474" s="24"/>
      <c r="G1474" s="24"/>
    </row>
    <row r="1475" customFormat="false" ht="15" hidden="false" customHeight="true" outlineLevel="0" collapsed="false">
      <c r="A1475" s="38"/>
      <c r="B1475" s="36" t="str">
        <f aca="false">IF(A1475="","","V-"&amp;TEXT(ROW()-4,"0000"))</f>
        <v/>
      </c>
      <c r="C1475" s="24"/>
      <c r="D1475" s="24"/>
      <c r="E1475" s="34"/>
      <c r="F1475" s="24"/>
      <c r="G1475" s="24"/>
    </row>
    <row r="1476" customFormat="false" ht="15" hidden="false" customHeight="true" outlineLevel="0" collapsed="false">
      <c r="A1476" s="38"/>
      <c r="B1476" s="36" t="str">
        <f aca="false">IF(A1476="","","V-"&amp;TEXT(ROW()-4,"0000"))</f>
        <v/>
      </c>
      <c r="C1476" s="24"/>
      <c r="D1476" s="24"/>
      <c r="E1476" s="34"/>
      <c r="F1476" s="24"/>
      <c r="G1476" s="24"/>
    </row>
    <row r="1477" customFormat="false" ht="15" hidden="false" customHeight="true" outlineLevel="0" collapsed="false">
      <c r="A1477" s="38"/>
      <c r="B1477" s="36" t="str">
        <f aca="false">IF(A1477="","","V-"&amp;TEXT(ROW()-4,"0000"))</f>
        <v/>
      </c>
      <c r="C1477" s="24"/>
      <c r="D1477" s="24"/>
      <c r="E1477" s="34"/>
      <c r="F1477" s="24"/>
      <c r="G1477" s="24"/>
    </row>
    <row r="1478" customFormat="false" ht="15" hidden="false" customHeight="true" outlineLevel="0" collapsed="false">
      <c r="A1478" s="38"/>
      <c r="B1478" s="36" t="str">
        <f aca="false">IF(A1478="","","V-"&amp;TEXT(ROW()-4,"0000"))</f>
        <v/>
      </c>
      <c r="C1478" s="24"/>
      <c r="D1478" s="24"/>
      <c r="E1478" s="34"/>
      <c r="F1478" s="24"/>
      <c r="G1478" s="24"/>
    </row>
    <row r="1479" customFormat="false" ht="15" hidden="false" customHeight="true" outlineLevel="0" collapsed="false">
      <c r="A1479" s="38"/>
      <c r="B1479" s="36" t="str">
        <f aca="false">IF(A1479="","","V-"&amp;TEXT(ROW()-4,"0000"))</f>
        <v/>
      </c>
      <c r="C1479" s="24"/>
      <c r="D1479" s="24"/>
      <c r="E1479" s="34"/>
      <c r="F1479" s="24"/>
      <c r="G1479" s="24"/>
    </row>
    <row r="1480" customFormat="false" ht="15" hidden="false" customHeight="true" outlineLevel="0" collapsed="false">
      <c r="A1480" s="38"/>
      <c r="B1480" s="36" t="str">
        <f aca="false">IF(A1480="","","V-"&amp;TEXT(ROW()-4,"0000"))</f>
        <v/>
      </c>
      <c r="C1480" s="24"/>
      <c r="D1480" s="24"/>
      <c r="E1480" s="34"/>
      <c r="F1480" s="24"/>
      <c r="G1480" s="24"/>
    </row>
    <row r="1481" customFormat="false" ht="15" hidden="false" customHeight="true" outlineLevel="0" collapsed="false">
      <c r="A1481" s="38"/>
      <c r="B1481" s="36" t="str">
        <f aca="false">IF(A1481="","","V-"&amp;TEXT(ROW()-4,"0000"))</f>
        <v/>
      </c>
      <c r="C1481" s="24"/>
      <c r="D1481" s="24"/>
      <c r="E1481" s="34"/>
      <c r="F1481" s="24"/>
      <c r="G1481" s="24"/>
    </row>
    <row r="1482" customFormat="false" ht="15" hidden="false" customHeight="true" outlineLevel="0" collapsed="false">
      <c r="A1482" s="38"/>
      <c r="B1482" s="36" t="str">
        <f aca="false">IF(A1482="","","V-"&amp;TEXT(ROW()-4,"0000"))</f>
        <v/>
      </c>
      <c r="C1482" s="24"/>
      <c r="D1482" s="24"/>
      <c r="E1482" s="34"/>
      <c r="F1482" s="24"/>
      <c r="G1482" s="24"/>
    </row>
    <row r="1483" customFormat="false" ht="15" hidden="false" customHeight="true" outlineLevel="0" collapsed="false">
      <c r="A1483" s="38"/>
      <c r="B1483" s="36" t="str">
        <f aca="false">IF(A1483="","","V-"&amp;TEXT(ROW()-4,"0000"))</f>
        <v/>
      </c>
      <c r="C1483" s="24"/>
      <c r="D1483" s="24"/>
      <c r="E1483" s="34"/>
      <c r="F1483" s="24"/>
      <c r="G1483" s="24"/>
    </row>
    <row r="1484" customFormat="false" ht="15" hidden="false" customHeight="true" outlineLevel="0" collapsed="false">
      <c r="A1484" s="38"/>
      <c r="B1484" s="36" t="str">
        <f aca="false">IF(A1484="","","V-"&amp;TEXT(ROW()-4,"0000"))</f>
        <v/>
      </c>
      <c r="C1484" s="24"/>
      <c r="D1484" s="24"/>
      <c r="E1484" s="34"/>
      <c r="F1484" s="24"/>
      <c r="G1484" s="24"/>
    </row>
    <row r="1485" customFormat="false" ht="15" hidden="false" customHeight="true" outlineLevel="0" collapsed="false">
      <c r="A1485" s="38"/>
      <c r="B1485" s="36" t="str">
        <f aca="false">IF(A1485="","","V-"&amp;TEXT(ROW()-4,"0000"))</f>
        <v/>
      </c>
      <c r="C1485" s="24"/>
      <c r="D1485" s="24"/>
      <c r="E1485" s="34"/>
      <c r="F1485" s="24"/>
      <c r="G1485" s="24"/>
    </row>
    <row r="1486" customFormat="false" ht="15" hidden="false" customHeight="true" outlineLevel="0" collapsed="false">
      <c r="A1486" s="38"/>
      <c r="B1486" s="36" t="str">
        <f aca="false">IF(A1486="","","V-"&amp;TEXT(ROW()-4,"0000"))</f>
        <v/>
      </c>
      <c r="C1486" s="24"/>
      <c r="D1486" s="24"/>
      <c r="E1486" s="34"/>
      <c r="F1486" s="24"/>
      <c r="G1486" s="24"/>
    </row>
    <row r="1487" customFormat="false" ht="15" hidden="false" customHeight="true" outlineLevel="0" collapsed="false">
      <c r="A1487" s="38"/>
      <c r="B1487" s="36" t="str">
        <f aca="false">IF(A1487="","","V-"&amp;TEXT(ROW()-4,"0000"))</f>
        <v/>
      </c>
      <c r="C1487" s="24"/>
      <c r="D1487" s="24"/>
      <c r="E1487" s="34"/>
      <c r="F1487" s="24"/>
      <c r="G1487" s="24"/>
    </row>
    <row r="1488" customFormat="false" ht="15" hidden="false" customHeight="true" outlineLevel="0" collapsed="false">
      <c r="A1488" s="38"/>
      <c r="B1488" s="36" t="str">
        <f aca="false">IF(A1488="","","V-"&amp;TEXT(ROW()-4,"0000"))</f>
        <v/>
      </c>
      <c r="C1488" s="24"/>
      <c r="D1488" s="24"/>
      <c r="E1488" s="34"/>
      <c r="F1488" s="24"/>
      <c r="G1488" s="24"/>
    </row>
    <row r="1489" customFormat="false" ht="15" hidden="false" customHeight="true" outlineLevel="0" collapsed="false">
      <c r="A1489" s="38"/>
      <c r="B1489" s="36" t="str">
        <f aca="false">IF(A1489="","","V-"&amp;TEXT(ROW()-4,"0000"))</f>
        <v/>
      </c>
      <c r="C1489" s="24"/>
      <c r="D1489" s="24"/>
      <c r="E1489" s="34"/>
      <c r="F1489" s="24"/>
      <c r="G1489" s="24"/>
    </row>
    <row r="1490" customFormat="false" ht="15" hidden="false" customHeight="true" outlineLevel="0" collapsed="false">
      <c r="A1490" s="38"/>
      <c r="B1490" s="36" t="str">
        <f aca="false">IF(A1490="","","V-"&amp;TEXT(ROW()-4,"0000"))</f>
        <v/>
      </c>
      <c r="C1490" s="24"/>
      <c r="D1490" s="24"/>
      <c r="E1490" s="34"/>
      <c r="F1490" s="24"/>
      <c r="G1490" s="24"/>
    </row>
    <row r="1491" customFormat="false" ht="15" hidden="false" customHeight="true" outlineLevel="0" collapsed="false">
      <c r="A1491" s="38"/>
      <c r="B1491" s="36" t="str">
        <f aca="false">IF(A1491="","","V-"&amp;TEXT(ROW()-4,"0000"))</f>
        <v/>
      </c>
      <c r="C1491" s="24"/>
      <c r="D1491" s="24"/>
      <c r="E1491" s="34"/>
      <c r="F1491" s="24"/>
      <c r="G1491" s="24"/>
    </row>
    <row r="1492" customFormat="false" ht="15" hidden="false" customHeight="true" outlineLevel="0" collapsed="false">
      <c r="A1492" s="38"/>
      <c r="B1492" s="36" t="str">
        <f aca="false">IF(A1492="","","V-"&amp;TEXT(ROW()-4,"0000"))</f>
        <v/>
      </c>
      <c r="C1492" s="24"/>
      <c r="D1492" s="24"/>
      <c r="E1492" s="34"/>
      <c r="F1492" s="24"/>
      <c r="G1492" s="24"/>
    </row>
    <row r="1493" customFormat="false" ht="15" hidden="false" customHeight="true" outlineLevel="0" collapsed="false">
      <c r="A1493" s="38"/>
      <c r="B1493" s="36" t="str">
        <f aca="false">IF(A1493="","","V-"&amp;TEXT(ROW()-4,"0000"))</f>
        <v/>
      </c>
      <c r="C1493" s="24"/>
      <c r="D1493" s="24"/>
      <c r="E1493" s="34"/>
      <c r="F1493" s="24"/>
      <c r="G1493" s="24"/>
    </row>
    <row r="1494" customFormat="false" ht="15" hidden="false" customHeight="true" outlineLevel="0" collapsed="false">
      <c r="A1494" s="38"/>
      <c r="B1494" s="36" t="str">
        <f aca="false">IF(A1494="","","V-"&amp;TEXT(ROW()-4,"0000"))</f>
        <v/>
      </c>
      <c r="C1494" s="24"/>
      <c r="D1494" s="24"/>
      <c r="E1494" s="34"/>
      <c r="F1494" s="24"/>
      <c r="G1494" s="24"/>
    </row>
    <row r="1495" customFormat="false" ht="15" hidden="false" customHeight="true" outlineLevel="0" collapsed="false">
      <c r="A1495" s="38"/>
      <c r="B1495" s="36" t="str">
        <f aca="false">IF(A1495="","","V-"&amp;TEXT(ROW()-4,"0000"))</f>
        <v/>
      </c>
      <c r="C1495" s="24"/>
      <c r="D1495" s="24"/>
      <c r="E1495" s="34"/>
      <c r="F1495" s="24"/>
      <c r="G1495" s="24"/>
    </row>
    <row r="1496" customFormat="false" ht="15" hidden="false" customHeight="true" outlineLevel="0" collapsed="false">
      <c r="A1496" s="38"/>
      <c r="B1496" s="36" t="str">
        <f aca="false">IF(A1496="","","V-"&amp;TEXT(ROW()-4,"0000"))</f>
        <v/>
      </c>
      <c r="C1496" s="24"/>
      <c r="D1496" s="24"/>
      <c r="E1496" s="34"/>
      <c r="F1496" s="24"/>
      <c r="G1496" s="24"/>
    </row>
    <row r="1497" customFormat="false" ht="15" hidden="false" customHeight="true" outlineLevel="0" collapsed="false">
      <c r="A1497" s="38"/>
      <c r="B1497" s="36" t="str">
        <f aca="false">IF(A1497="","","V-"&amp;TEXT(ROW()-4,"0000"))</f>
        <v/>
      </c>
      <c r="C1497" s="24"/>
      <c r="D1497" s="24"/>
      <c r="E1497" s="34"/>
      <c r="F1497" s="24"/>
      <c r="G1497" s="24"/>
    </row>
    <row r="1498" customFormat="false" ht="15" hidden="false" customHeight="true" outlineLevel="0" collapsed="false">
      <c r="A1498" s="38"/>
      <c r="B1498" s="36" t="str">
        <f aca="false">IF(A1498="","","V-"&amp;TEXT(ROW()-4,"0000"))</f>
        <v/>
      </c>
      <c r="C1498" s="24"/>
      <c r="D1498" s="24"/>
      <c r="E1498" s="34"/>
      <c r="F1498" s="24"/>
      <c r="G1498" s="24"/>
    </row>
    <row r="1499" customFormat="false" ht="15" hidden="false" customHeight="true" outlineLevel="0" collapsed="false">
      <c r="A1499" s="38"/>
      <c r="B1499" s="36" t="str">
        <f aca="false">IF(A1499="","","V-"&amp;TEXT(ROW()-4,"0000"))</f>
        <v/>
      </c>
      <c r="C1499" s="24"/>
      <c r="D1499" s="24"/>
      <c r="E1499" s="34"/>
      <c r="F1499" s="24"/>
      <c r="G1499" s="24"/>
    </row>
    <row r="1500" customFormat="false" ht="15" hidden="false" customHeight="true" outlineLevel="0" collapsed="false">
      <c r="A1500" s="38"/>
      <c r="B1500" s="36" t="str">
        <f aca="false">IF(A1500="","","V-"&amp;TEXT(ROW()-4,"0000"))</f>
        <v/>
      </c>
      <c r="C1500" s="24"/>
      <c r="D1500" s="24"/>
      <c r="E1500" s="34"/>
      <c r="F1500" s="24"/>
      <c r="G1500" s="24"/>
    </row>
    <row r="1501" customFormat="false" ht="15" hidden="false" customHeight="true" outlineLevel="0" collapsed="false">
      <c r="A1501" s="38"/>
      <c r="B1501" s="36" t="str">
        <f aca="false">IF(A1501="","","V-"&amp;TEXT(ROW()-4,"0000"))</f>
        <v/>
      </c>
      <c r="C1501" s="24"/>
      <c r="D1501" s="24"/>
      <c r="E1501" s="34"/>
      <c r="F1501" s="24"/>
      <c r="G1501" s="24"/>
    </row>
    <row r="1502" customFormat="false" ht="15" hidden="false" customHeight="true" outlineLevel="0" collapsed="false">
      <c r="A1502" s="38"/>
      <c r="B1502" s="36" t="str">
        <f aca="false">IF(A1502="","","V-"&amp;TEXT(ROW()-4,"0000"))</f>
        <v/>
      </c>
      <c r="C1502" s="24"/>
      <c r="D1502" s="24"/>
      <c r="E1502" s="34"/>
      <c r="F1502" s="24"/>
      <c r="G1502" s="24"/>
    </row>
    <row r="1503" customFormat="false" ht="15" hidden="false" customHeight="true" outlineLevel="0" collapsed="false">
      <c r="A1503" s="38"/>
      <c r="B1503" s="36" t="str">
        <f aca="false">IF(A1503="","","V-"&amp;TEXT(ROW()-4,"0000"))</f>
        <v/>
      </c>
      <c r="C1503" s="24"/>
      <c r="D1503" s="24"/>
      <c r="E1503" s="34"/>
      <c r="F1503" s="24"/>
      <c r="G1503" s="24"/>
    </row>
    <row r="1504" customFormat="false" ht="15" hidden="false" customHeight="true" outlineLevel="0" collapsed="false">
      <c r="A1504" s="38"/>
      <c r="B1504" s="36" t="str">
        <f aca="false">IF(A1504="","","V-"&amp;TEXT(ROW()-4,"0000"))</f>
        <v/>
      </c>
      <c r="C1504" s="24"/>
      <c r="D1504" s="24"/>
      <c r="E1504" s="34"/>
      <c r="F1504" s="24"/>
      <c r="G1504" s="24"/>
    </row>
  </sheetData>
  <autoFilter ref="A4:G1504"/>
  <dataValidations count="2">
    <dataValidation allowBlank="true" errorStyle="stop" operator="between" prompt="Expense head" promptTitle="Select" showDropDown="false" showErrorMessage="false" showInputMessage="true" sqref="C5:C1504" type="list">
      <formula1>Settings!$D$5:$D$24</formula1>
      <formula2>0</formula2>
    </dataValidation>
    <dataValidation allowBlank="true" errorStyle="stop" operator="between" showDropDown="false" showErrorMessage="false" showInputMessage="false" sqref="F5:F1504" type="list">
      <formula1>"UPI,NEFT,Cheque,Cash"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L3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"/>
    <col collapsed="false" customWidth="true" hidden="false" outlineLevel="0" max="3" min="3" style="1" width="12"/>
    <col collapsed="false" customWidth="true" hidden="false" outlineLevel="0" max="4" min="4" style="1" width="10"/>
    <col collapsed="false" customWidth="true" hidden="false" outlineLevel="0" max="5" min="5" style="1" width="11"/>
    <col collapsed="false" customWidth="true" hidden="false" outlineLevel="0" max="8" min="6" style="1" width="12"/>
    <col collapsed="false" customWidth="true" hidden="false" outlineLevel="0" max="9" min="9" style="1" width="9"/>
    <col collapsed="false" customWidth="true" hidden="false" outlineLevel="0" max="10" min="10" style="1" width="11"/>
    <col collapsed="false" customWidth="true" hidden="false" outlineLevel="0" max="11" min="11" style="1" width="12"/>
    <col collapsed="false" customWidth="true" hidden="false" outlineLevel="0" max="12" min="12" style="1" width="14"/>
  </cols>
  <sheetData>
    <row r="1" customFormat="false" ht="21.75" hidden="false" customHeight="true" outlineLevel="0" collapsed="false">
      <c r="A1" s="13" t="s">
        <v>400</v>
      </c>
      <c r="L1" s="14" t="s">
        <v>54</v>
      </c>
    </row>
    <row r="2" customFormat="false" ht="15" hidden="false" customHeight="true" outlineLevel="0" collapsed="false">
      <c r="A2" s="3" t="str">
        <f aca="false">"Billed for "&amp;Settings!$B$27&amp;" month(s) up to "&amp;TEXT(Settings!$B$9,"mmm-yyyy")&amp;" · interest at "&amp;TEXT(Settings!$B$19,"0%")&amp;" a year on dues older than the current month"</f>
        <v>Billed for 7 month(s) up to Oct-2026 · interest at 18% a year on dues older than the current month</v>
      </c>
    </row>
    <row r="4" customFormat="false" ht="39.75" hidden="false" customHeight="true" outlineLevel="0" collapsed="false">
      <c r="A4" s="28" t="s">
        <v>108</v>
      </c>
      <c r="B4" s="29" t="s">
        <v>109</v>
      </c>
      <c r="C4" s="29" t="s">
        <v>110</v>
      </c>
      <c r="D4" s="29" t="s">
        <v>401</v>
      </c>
      <c r="E4" s="29" t="s">
        <v>402</v>
      </c>
      <c r="F4" s="29" t="s">
        <v>403</v>
      </c>
      <c r="G4" s="29" t="s">
        <v>404</v>
      </c>
      <c r="H4" s="29" t="s">
        <v>405</v>
      </c>
      <c r="I4" s="29" t="s">
        <v>406</v>
      </c>
      <c r="J4" s="29" t="s">
        <v>407</v>
      </c>
      <c r="K4" s="29" t="s">
        <v>408</v>
      </c>
      <c r="L4" s="29" t="s">
        <v>4</v>
      </c>
    </row>
    <row r="5" customFormat="false" ht="15" hidden="false" customHeight="true" outlineLevel="0" collapsed="false">
      <c r="A5" s="37" t="str">
        <f aca="false">IF(Members!A5="","",Members!A5)</f>
        <v>A-101</v>
      </c>
      <c r="B5" s="37" t="str">
        <f aca="false">IF(A5="","",Members!B5)</f>
        <v>Rajesh Agrawal</v>
      </c>
      <c r="C5" s="39" t="str">
        <f aca="false">IF(A5="","",Members!C5)</f>
        <v>9001234567</v>
      </c>
      <c r="D5" s="40" t="n">
        <f aca="false">IF(A5="","",Members!N5)</f>
        <v>3400</v>
      </c>
      <c r="E5" s="40" t="n">
        <f aca="false">IF(A5="","",N(Members!H5))</f>
        <v>0</v>
      </c>
      <c r="F5" s="31" t="n">
        <f aca="false">IF(A5="","",D5*Settings!$B$27+N(Members!I5))</f>
        <v>23800</v>
      </c>
      <c r="G5" s="31" t="n">
        <f aca="false">IF(A5="","",SUMIFS(Receipts!$E$5:$E$2004,Receipts!$C$5:$C$2004,A5,Receipts!$A$5:$A$2004,"&gt;="&amp;DATE(Settings!$B$8,4,1),Receipts!$A$5:$A$2004,"&lt;"&amp;DATE(Settings!$B$8+1,4,1)))</f>
        <v>23800</v>
      </c>
      <c r="H5" s="32" t="n">
        <f aca="false">IF(A5="","",E5+F5-G5)</f>
        <v>0</v>
      </c>
      <c r="I5" s="41" t="n">
        <f aca="false">IF(A5="","",IF(D5=0,0,ROUND(MAX(0,H5)/D5,1)))</f>
        <v>0</v>
      </c>
      <c r="J5" s="31" t="n">
        <f aca="false">IF(A5="","",ROUND(MAX(0,H5-D5)*Settings!$B$19/12,0))</f>
        <v>0</v>
      </c>
      <c r="K5" s="42" t="n">
        <f aca="false" t="array" ref="K5:K5">IF(A5="","",IFERROR(1/(1/MAX(IF(Receipts!$C$5:$C$2004=A5,Receipts!$A$5:$A$2004))),"Never"))</f>
        <v>46301</v>
      </c>
      <c r="L5" s="36" t="str">
        <f aca="false">IF(A5="","",IF(H5&lt;=0,IF(H5&lt;0,"Advance","Paid up"),IF(I5&gt;=Settings!$B$20,"Defaulter",IF(I5&gt;1,"Overdue","Due this month"))))</f>
        <v>Paid up</v>
      </c>
    </row>
    <row r="6" customFormat="false" ht="15" hidden="false" customHeight="true" outlineLevel="0" collapsed="false">
      <c r="A6" s="37" t="str">
        <f aca="false">IF(Members!A6="","",Members!A6)</f>
        <v>A-102</v>
      </c>
      <c r="B6" s="37" t="str">
        <f aca="false">IF(A6="","",Members!B6)</f>
        <v>Sunita Sharma</v>
      </c>
      <c r="C6" s="39" t="str">
        <f aca="false">IF(A6="","",Members!C6)</f>
        <v>9001242486</v>
      </c>
      <c r="D6" s="40" t="n">
        <f aca="false">IF(A6="","",Members!N6)</f>
        <v>4000</v>
      </c>
      <c r="E6" s="40" t="n">
        <f aca="false">IF(A6="","",N(Members!H6))</f>
        <v>0</v>
      </c>
      <c r="F6" s="31" t="n">
        <f aca="false">IF(A6="","",D6*Settings!$B$27+N(Members!I6))</f>
        <v>28000</v>
      </c>
      <c r="G6" s="31" t="n">
        <f aca="false">IF(A6="","",SUMIFS(Receipts!$E$5:$E$2004,Receipts!$C$5:$C$2004,A6,Receipts!$A$5:$A$2004,"&gt;="&amp;DATE(Settings!$B$8,4,1),Receipts!$A$5:$A$2004,"&lt;"&amp;DATE(Settings!$B$8+1,4,1)))</f>
        <v>28000</v>
      </c>
      <c r="H6" s="32" t="n">
        <f aca="false">IF(A6="","",E6+F6-G6)</f>
        <v>0</v>
      </c>
      <c r="I6" s="41" t="n">
        <f aca="false">IF(A6="","",IF(D6=0,0,ROUND(MAX(0,H6)/D6,1)))</f>
        <v>0</v>
      </c>
      <c r="J6" s="31" t="n">
        <f aca="false">IF(A6="","",ROUND(MAX(0,H6-D6)*Settings!$B$19/12,0))</f>
        <v>0</v>
      </c>
      <c r="K6" s="42" t="n">
        <f aca="false" t="array" ref="K6:K6">IF(A6="","",IFERROR(1/(1/MAX(IF(Receipts!$C$5:$C$2004=A6,Receipts!$A$5:$A$2004))),"Never"))</f>
        <v>46303</v>
      </c>
      <c r="L6" s="36" t="str">
        <f aca="false">IF(A6="","",IF(H6&lt;=0,IF(H6&lt;0,"Advance","Paid up"),IF(I6&gt;=Settings!$B$20,"Defaulter",IF(I6&gt;1,"Overdue","Due this month"))))</f>
        <v>Paid up</v>
      </c>
    </row>
    <row r="7" customFormat="false" ht="15" hidden="false" customHeight="true" outlineLevel="0" collapsed="false">
      <c r="A7" s="37" t="str">
        <f aca="false">IF(Members!A7="","",Members!A7)</f>
        <v>A-103</v>
      </c>
      <c r="B7" s="37" t="str">
        <f aca="false">IF(A7="","",Members!B7)</f>
        <v>Amit Verma</v>
      </c>
      <c r="C7" s="39" t="str">
        <f aca="false">IF(A7="","",Members!C7)</f>
        <v>9001250405</v>
      </c>
      <c r="D7" s="40" t="n">
        <f aca="false">IF(A7="","",Members!N7)</f>
        <v>4850</v>
      </c>
      <c r="E7" s="40" t="n">
        <f aca="false">IF(A7="","",N(Members!H7))</f>
        <v>0</v>
      </c>
      <c r="F7" s="31" t="n">
        <f aca="false">IF(A7="","",D7*Settings!$B$27+N(Members!I7))</f>
        <v>33950</v>
      </c>
      <c r="G7" s="31" t="n">
        <f aca="false">IF(A7="","",SUMIFS(Receipts!$E$5:$E$2004,Receipts!$C$5:$C$2004,A7,Receipts!$A$5:$A$2004,"&gt;="&amp;DATE(Settings!$B$8,4,1),Receipts!$A$5:$A$2004,"&lt;"&amp;DATE(Settings!$B$8+1,4,1)))</f>
        <v>33950</v>
      </c>
      <c r="H7" s="32" t="n">
        <f aca="false">IF(A7="","",E7+F7-G7)</f>
        <v>0</v>
      </c>
      <c r="I7" s="41" t="n">
        <f aca="false">IF(A7="","",IF(D7=0,0,ROUND(MAX(0,H7)/D7,1)))</f>
        <v>0</v>
      </c>
      <c r="J7" s="31" t="n">
        <f aca="false">IF(A7="","",ROUND(MAX(0,H7-D7)*Settings!$B$19/12,0))</f>
        <v>0</v>
      </c>
      <c r="K7" s="42" t="n">
        <f aca="false" t="array" ref="K7:K7">IF(A7="","",IFERROR(1/(1/MAX(IF(Receipts!$C$5:$C$2004=A7,Receipts!$A$5:$A$2004))),"Never"))</f>
        <v>46304</v>
      </c>
      <c r="L7" s="36" t="str">
        <f aca="false">IF(A7="","",IF(H7&lt;=0,IF(H7&lt;0,"Advance","Paid up"),IF(I7&gt;=Settings!$B$20,"Defaulter",IF(I7&gt;1,"Overdue","Due this month"))))</f>
        <v>Paid up</v>
      </c>
    </row>
    <row r="8" customFormat="false" ht="15" hidden="false" customHeight="true" outlineLevel="0" collapsed="false">
      <c r="A8" s="37" t="str">
        <f aca="false">IF(Members!A8="","",Members!A8)</f>
        <v>A-104</v>
      </c>
      <c r="B8" s="37" t="str">
        <f aca="false">IF(A8="","",Members!B8)</f>
        <v>Kavita Tiwari</v>
      </c>
      <c r="C8" s="39" t="str">
        <f aca="false">IF(A8="","",Members!C8)</f>
        <v>9001258324</v>
      </c>
      <c r="D8" s="40" t="n">
        <f aca="false">IF(A8="","",Members!N8)</f>
        <v>6245</v>
      </c>
      <c r="E8" s="40" t="n">
        <f aca="false">IF(A8="","",N(Members!H8))</f>
        <v>0</v>
      </c>
      <c r="F8" s="31" t="n">
        <f aca="false">IF(A8="","",D8*Settings!$B$27+N(Members!I8))</f>
        <v>46215</v>
      </c>
      <c r="G8" s="31" t="n">
        <f aca="false">IF(A8="","",SUMIFS(Receipts!$E$5:$E$2004,Receipts!$C$5:$C$2004,A8,Receipts!$A$5:$A$2004,"&gt;="&amp;DATE(Settings!$B$8,4,1),Receipts!$A$5:$A$2004,"&lt;"&amp;DATE(Settings!$B$8+1,4,1)))</f>
        <v>46215</v>
      </c>
      <c r="H8" s="32" t="n">
        <f aca="false">IF(A8="","",E8+F8-G8)</f>
        <v>0</v>
      </c>
      <c r="I8" s="41" t="n">
        <f aca="false">IF(A8="","",IF(D8=0,0,ROUND(MAX(0,H8)/D8,1)))</f>
        <v>0</v>
      </c>
      <c r="J8" s="31" t="n">
        <f aca="false">IF(A8="","",ROUND(MAX(0,H8-D8)*Settings!$B$19/12,0))</f>
        <v>0</v>
      </c>
      <c r="K8" s="42" t="n">
        <f aca="false" t="array" ref="K8:K8">IF(A8="","",IFERROR(1/(1/MAX(IF(Receipts!$C$5:$C$2004=A8,Receipts!$A$5:$A$2004))),"Never"))</f>
        <v>46304</v>
      </c>
      <c r="L8" s="36" t="str">
        <f aca="false">IF(A8="","",IF(H8&lt;=0,IF(H8&lt;0,"Advance","Paid up"),IF(I8&gt;=Settings!$B$20,"Defaulter",IF(I8&gt;1,"Overdue","Due this month"))))</f>
        <v>Paid up</v>
      </c>
    </row>
    <row r="9" customFormat="false" ht="15" hidden="false" customHeight="true" outlineLevel="0" collapsed="false">
      <c r="A9" s="37" t="str">
        <f aca="false">IF(Members!A9="","",Members!A9)</f>
        <v>A-201</v>
      </c>
      <c r="B9" s="37" t="str">
        <f aca="false">IF(A9="","",Members!B9)</f>
        <v>Sanjay Sahu</v>
      </c>
      <c r="C9" s="39" t="str">
        <f aca="false">IF(A9="","",Members!C9)</f>
        <v>9001266243</v>
      </c>
      <c r="D9" s="40" t="n">
        <f aca="false">IF(A9="","",Members!N9)</f>
        <v>3400</v>
      </c>
      <c r="E9" s="40" t="n">
        <f aca="false">IF(A9="","",N(Members!H9))</f>
        <v>0</v>
      </c>
      <c r="F9" s="31" t="n">
        <f aca="false">IF(A9="","",D9*Settings!$B$27+N(Members!I9))</f>
        <v>23800</v>
      </c>
      <c r="G9" s="31" t="n">
        <f aca="false">IF(A9="","",SUMIFS(Receipts!$E$5:$E$2004,Receipts!$C$5:$C$2004,A9,Receipts!$A$5:$A$2004,"&gt;="&amp;DATE(Settings!$B$8,4,1),Receipts!$A$5:$A$2004,"&lt;"&amp;DATE(Settings!$B$8+1,4,1)))</f>
        <v>23800</v>
      </c>
      <c r="H9" s="32" t="n">
        <f aca="false">IF(A9="","",E9+F9-G9)</f>
        <v>0</v>
      </c>
      <c r="I9" s="41" t="n">
        <f aca="false">IF(A9="","",IF(D9=0,0,ROUND(MAX(0,H9)/D9,1)))</f>
        <v>0</v>
      </c>
      <c r="J9" s="31" t="n">
        <f aca="false">IF(A9="","",ROUND(MAX(0,H9-D9)*Settings!$B$19/12,0))</f>
        <v>0</v>
      </c>
      <c r="K9" s="42" t="n">
        <f aca="false" t="array" ref="K9:K9">IF(A9="","",IFERROR(1/(1/MAX(IF(Receipts!$C$5:$C$2004=A9,Receipts!$A$5:$A$2004))),"Never"))</f>
        <v>46297</v>
      </c>
      <c r="L9" s="36" t="str">
        <f aca="false">IF(A9="","",IF(H9&lt;=0,IF(H9&lt;0,"Advance","Paid up"),IF(I9&gt;=Settings!$B$20,"Defaulter",IF(I9&gt;1,"Overdue","Due this month"))))</f>
        <v>Paid up</v>
      </c>
    </row>
    <row r="10" customFormat="false" ht="15" hidden="false" customHeight="true" outlineLevel="0" collapsed="false">
      <c r="A10" s="37" t="str">
        <f aca="false">IF(Members!A10="","",Members!A10)</f>
        <v>A-202</v>
      </c>
      <c r="B10" s="37" t="str">
        <f aca="false">IF(A10="","",Members!B10)</f>
        <v>Neelam Gupta</v>
      </c>
      <c r="C10" s="39" t="str">
        <f aca="false">IF(A10="","",Members!C10)</f>
        <v>9001274162</v>
      </c>
      <c r="D10" s="40" t="n">
        <f aca="false">IF(A10="","",Members!N10)</f>
        <v>4000</v>
      </c>
      <c r="E10" s="40" t="n">
        <f aca="false">IF(A10="","",N(Members!H10))</f>
        <v>18400</v>
      </c>
      <c r="F10" s="31" t="n">
        <f aca="false">IF(A10="","",D10*Settings!$B$27+N(Members!I10))</f>
        <v>28000</v>
      </c>
      <c r="G10" s="31" t="n">
        <f aca="false">IF(A10="","",SUMIFS(Receipts!$E$5:$E$2004,Receipts!$C$5:$C$2004,A10,Receipts!$A$5:$A$2004,"&gt;="&amp;DATE(Settings!$B$8,4,1),Receipts!$A$5:$A$2004,"&lt;"&amp;DATE(Settings!$B$8+1,4,1)))</f>
        <v>0</v>
      </c>
      <c r="H10" s="32" t="n">
        <f aca="false">IF(A10="","",E10+F10-G10)</f>
        <v>46400</v>
      </c>
      <c r="I10" s="41" t="n">
        <f aca="false">IF(A10="","",IF(D10=0,0,ROUND(MAX(0,H10)/D10,1)))</f>
        <v>11.6</v>
      </c>
      <c r="J10" s="31" t="n">
        <f aca="false">IF(A10="","",ROUND(MAX(0,H10-D10)*Settings!$B$19/12,0))</f>
        <v>636</v>
      </c>
      <c r="K10" s="42" t="str">
        <f aca="false" t="array" ref="K10:K10">IF(A10="","",IFERROR(1/(1/MAX(IF(Receipts!$C$5:$C$2004=A10,Receipts!$A$5:$A$2004))),"Never"))</f>
        <v>Never</v>
      </c>
      <c r="L10" s="36" t="str">
        <f aca="false">IF(A10="","",IF(H10&lt;=0,IF(H10&lt;0,"Advance","Paid up"),IF(I10&gt;=Settings!$B$20,"Defaulter",IF(I10&gt;1,"Overdue","Due this month"))))</f>
        <v>Defaulter</v>
      </c>
    </row>
    <row r="11" customFormat="false" ht="15" hidden="false" customHeight="true" outlineLevel="0" collapsed="false">
      <c r="A11" s="37" t="str">
        <f aca="false">IF(Members!A11="","",Members!A11)</f>
        <v>A-203</v>
      </c>
      <c r="B11" s="37" t="str">
        <f aca="false">IF(A11="","",Members!B11)</f>
        <v>Pradeep Jain</v>
      </c>
      <c r="C11" s="39" t="str">
        <f aca="false">IF(A11="","",Members!C11)</f>
        <v>9001282081</v>
      </c>
      <c r="D11" s="40" t="n">
        <f aca="false">IF(A11="","",Members!N11)</f>
        <v>4850</v>
      </c>
      <c r="E11" s="40" t="n">
        <f aca="false">IF(A11="","",N(Members!H11))</f>
        <v>0</v>
      </c>
      <c r="F11" s="31" t="n">
        <f aca="false">IF(A11="","",D11*Settings!$B$27+N(Members!I11))</f>
        <v>33950</v>
      </c>
      <c r="G11" s="31" t="n">
        <f aca="false">IF(A11="","",SUMIFS(Receipts!$E$5:$E$2004,Receipts!$C$5:$C$2004,A11,Receipts!$A$5:$A$2004,"&gt;="&amp;DATE(Settings!$B$8,4,1),Receipts!$A$5:$A$2004,"&lt;"&amp;DATE(Settings!$B$8+1,4,1)))</f>
        <v>33950</v>
      </c>
      <c r="H11" s="32" t="n">
        <f aca="false">IF(A11="","",E11+F11-G11)</f>
        <v>0</v>
      </c>
      <c r="I11" s="41" t="n">
        <f aca="false">IF(A11="","",IF(D11=0,0,ROUND(MAX(0,H11)/D11,1)))</f>
        <v>0</v>
      </c>
      <c r="J11" s="31" t="n">
        <f aca="false">IF(A11="","",ROUND(MAX(0,H11-D11)*Settings!$B$19/12,0))</f>
        <v>0</v>
      </c>
      <c r="K11" s="42" t="n">
        <f aca="false" t="array" ref="K11:K11">IF(A11="","",IFERROR(1/(1/MAX(IF(Receipts!$C$5:$C$2004=A11,Receipts!$A$5:$A$2004))),"Never"))</f>
        <v>46297</v>
      </c>
      <c r="L11" s="36" t="str">
        <f aca="false">IF(A11="","",IF(H11&lt;=0,IF(H11&lt;0,"Advance","Paid up"),IF(I11&gt;=Settings!$B$20,"Defaulter",IF(I11&gt;1,"Overdue","Due this month"))))</f>
        <v>Paid up</v>
      </c>
    </row>
    <row r="12" customFormat="false" ht="15" hidden="false" customHeight="true" outlineLevel="0" collapsed="false">
      <c r="A12" s="37" t="str">
        <f aca="false">IF(Members!A12="","",Members!A12)</f>
        <v>A-204</v>
      </c>
      <c r="B12" s="37" t="str">
        <f aca="false">IF(A12="","",Members!B12)</f>
        <v>Anjali Mishra</v>
      </c>
      <c r="C12" s="39" t="str">
        <f aca="false">IF(A12="","",Members!C12)</f>
        <v>9001290000</v>
      </c>
      <c r="D12" s="40" t="n">
        <f aca="false">IF(A12="","",Members!N12)</f>
        <v>5750</v>
      </c>
      <c r="E12" s="40" t="n">
        <f aca="false">IF(A12="","",N(Members!H12))</f>
        <v>0</v>
      </c>
      <c r="F12" s="31" t="n">
        <f aca="false">IF(A12="","",D12*Settings!$B$27+N(Members!I12))</f>
        <v>42750</v>
      </c>
      <c r="G12" s="31" t="n">
        <f aca="false">IF(A12="","",SUMIFS(Receipts!$E$5:$E$2004,Receipts!$C$5:$C$2004,A12,Receipts!$A$5:$A$2004,"&gt;="&amp;DATE(Settings!$B$8,4,1),Receipts!$A$5:$A$2004,"&lt;"&amp;DATE(Settings!$B$8+1,4,1)))</f>
        <v>42750</v>
      </c>
      <c r="H12" s="32" t="n">
        <f aca="false">IF(A12="","",E12+F12-G12)</f>
        <v>0</v>
      </c>
      <c r="I12" s="41" t="n">
        <f aca="false">IF(A12="","",IF(D12=0,0,ROUND(MAX(0,H12)/D12,1)))</f>
        <v>0</v>
      </c>
      <c r="J12" s="31" t="n">
        <f aca="false">IF(A12="","",ROUND(MAX(0,H12-D12)*Settings!$B$19/12,0))</f>
        <v>0</v>
      </c>
      <c r="K12" s="42" t="n">
        <f aca="false" t="array" ref="K12:K12">IF(A12="","",IFERROR(1/(1/MAX(IF(Receipts!$C$5:$C$2004=A12,Receipts!$A$5:$A$2004))),"Never"))</f>
        <v>46297</v>
      </c>
      <c r="L12" s="36" t="str">
        <f aca="false">IF(A12="","",IF(H12&lt;=0,IF(H12&lt;0,"Advance","Paid up"),IF(I12&gt;=Settings!$B$20,"Defaulter",IF(I12&gt;1,"Overdue","Due this month"))))</f>
        <v>Paid up</v>
      </c>
    </row>
    <row r="13" customFormat="false" ht="15" hidden="false" customHeight="true" outlineLevel="0" collapsed="false">
      <c r="A13" s="37" t="str">
        <f aca="false">IF(Members!A13="","",Members!A13)</f>
        <v>A-301</v>
      </c>
      <c r="B13" s="37" t="str">
        <f aca="false">IF(A13="","",Members!B13)</f>
        <v>Vivek Pandey</v>
      </c>
      <c r="C13" s="39" t="str">
        <f aca="false">IF(A13="","",Members!C13)</f>
        <v>9001297919</v>
      </c>
      <c r="D13" s="40" t="n">
        <f aca="false">IF(A13="","",Members!N13)</f>
        <v>3400</v>
      </c>
      <c r="E13" s="40" t="n">
        <f aca="false">IF(A13="","",N(Members!H13))</f>
        <v>0</v>
      </c>
      <c r="F13" s="31" t="n">
        <f aca="false">IF(A13="","",D13*Settings!$B$27+N(Members!I13))</f>
        <v>23800</v>
      </c>
      <c r="G13" s="31" t="n">
        <f aca="false">IF(A13="","",SUMIFS(Receipts!$E$5:$E$2004,Receipts!$C$5:$C$2004,A13,Receipts!$A$5:$A$2004,"&gt;="&amp;DATE(Settings!$B$8,4,1),Receipts!$A$5:$A$2004,"&lt;"&amp;DATE(Settings!$B$8+1,4,1)))</f>
        <v>23800</v>
      </c>
      <c r="H13" s="32" t="n">
        <f aca="false">IF(A13="","",E13+F13-G13)</f>
        <v>0</v>
      </c>
      <c r="I13" s="41" t="n">
        <f aca="false">IF(A13="","",IF(D13=0,0,ROUND(MAX(0,H13)/D13,1)))</f>
        <v>0</v>
      </c>
      <c r="J13" s="31" t="n">
        <f aca="false">IF(A13="","",ROUND(MAX(0,H13-D13)*Settings!$B$19/12,0))</f>
        <v>0</v>
      </c>
      <c r="K13" s="42" t="n">
        <f aca="false" t="array" ref="K13:K13">IF(A13="","",IFERROR(1/(1/MAX(IF(Receipts!$C$5:$C$2004=A13,Receipts!$A$5:$A$2004))),"Never"))</f>
        <v>46301</v>
      </c>
      <c r="L13" s="36" t="str">
        <f aca="false">IF(A13="","",IF(H13&lt;=0,IF(H13&lt;0,"Advance","Paid up"),IF(I13&gt;=Settings!$B$20,"Defaulter",IF(I13&gt;1,"Overdue","Due this month"))))</f>
        <v>Paid up</v>
      </c>
    </row>
    <row r="14" customFormat="false" ht="15" hidden="false" customHeight="true" outlineLevel="0" collapsed="false">
      <c r="A14" s="37" t="str">
        <f aca="false">IF(Members!A14="","",Members!A14)</f>
        <v>A-302</v>
      </c>
      <c r="B14" s="37" t="str">
        <f aca="false">IF(A14="","",Members!B14)</f>
        <v>Rekha Chandrakar</v>
      </c>
      <c r="C14" s="39" t="str">
        <f aca="false">IF(A14="","",Members!C14)</f>
        <v>9001305838</v>
      </c>
      <c r="D14" s="40" t="n">
        <f aca="false">IF(A14="","",Members!N14)</f>
        <v>4345</v>
      </c>
      <c r="E14" s="40" t="n">
        <f aca="false">IF(A14="","",N(Members!H14))</f>
        <v>0</v>
      </c>
      <c r="F14" s="31" t="n">
        <f aca="false">IF(A14="","",D14*Settings!$B$27+N(Members!I14))</f>
        <v>30415</v>
      </c>
      <c r="G14" s="31" t="n">
        <f aca="false">IF(A14="","",SUMIFS(Receipts!$E$5:$E$2004,Receipts!$C$5:$C$2004,A14,Receipts!$A$5:$A$2004,"&gt;="&amp;DATE(Settings!$B$8,4,1),Receipts!$A$5:$A$2004,"&lt;"&amp;DATE(Settings!$B$8+1,4,1)))</f>
        <v>30415</v>
      </c>
      <c r="H14" s="32" t="n">
        <f aca="false">IF(A14="","",E14+F14-G14)</f>
        <v>0</v>
      </c>
      <c r="I14" s="41" t="n">
        <f aca="false">IF(A14="","",IF(D14=0,0,ROUND(MAX(0,H14)/D14,1)))</f>
        <v>0</v>
      </c>
      <c r="J14" s="31" t="n">
        <f aca="false">IF(A14="","",ROUND(MAX(0,H14-D14)*Settings!$B$19/12,0))</f>
        <v>0</v>
      </c>
      <c r="K14" s="42" t="n">
        <f aca="false" t="array" ref="K14:K14">IF(A14="","",IFERROR(1/(1/MAX(IF(Receipts!$C$5:$C$2004=A14,Receipts!$A$5:$A$2004))),"Never"))</f>
        <v>46303</v>
      </c>
      <c r="L14" s="36" t="str">
        <f aca="false">IF(A14="","",IF(H14&lt;=0,IF(H14&lt;0,"Advance","Paid up"),IF(I14&gt;=Settings!$B$20,"Defaulter",IF(I14&gt;1,"Overdue","Due this month"))))</f>
        <v>Paid up</v>
      </c>
    </row>
    <row r="15" customFormat="false" ht="15" hidden="false" customHeight="true" outlineLevel="0" collapsed="false">
      <c r="A15" s="37" t="str">
        <f aca="false">IF(Members!A15="","",Members!A15)</f>
        <v>A-303</v>
      </c>
      <c r="B15" s="37" t="str">
        <f aca="false">IF(A15="","",Members!B15)</f>
        <v>Manish Dewangan</v>
      </c>
      <c r="C15" s="39" t="str">
        <f aca="false">IF(A15="","",Members!C15)</f>
        <v>9001313757</v>
      </c>
      <c r="D15" s="40" t="n">
        <f aca="false">IF(A15="","",Members!N15)</f>
        <v>4850</v>
      </c>
      <c r="E15" s="40" t="n">
        <f aca="false">IF(A15="","",N(Members!H15))</f>
        <v>0</v>
      </c>
      <c r="F15" s="31" t="n">
        <f aca="false">IF(A15="","",D15*Settings!$B$27+N(Members!I15))</f>
        <v>33950</v>
      </c>
      <c r="G15" s="31" t="n">
        <f aca="false">IF(A15="","",SUMIFS(Receipts!$E$5:$E$2004,Receipts!$C$5:$C$2004,A15,Receipts!$A$5:$A$2004,"&gt;="&amp;DATE(Settings!$B$8,4,1),Receipts!$A$5:$A$2004,"&lt;"&amp;DATE(Settings!$B$8+1,4,1)))</f>
        <v>33950</v>
      </c>
      <c r="H15" s="32" t="n">
        <f aca="false">IF(A15="","",E15+F15-G15)</f>
        <v>0</v>
      </c>
      <c r="I15" s="41" t="n">
        <f aca="false">IF(A15="","",IF(D15=0,0,ROUND(MAX(0,H15)/D15,1)))</f>
        <v>0</v>
      </c>
      <c r="J15" s="31" t="n">
        <f aca="false">IF(A15="","",ROUND(MAX(0,H15-D15)*Settings!$B$19/12,0))</f>
        <v>0</v>
      </c>
      <c r="K15" s="42" t="n">
        <f aca="false" t="array" ref="K15:K15">IF(A15="","",IFERROR(1/(1/MAX(IF(Receipts!$C$5:$C$2004=A15,Receipts!$A$5:$A$2004))),"Never"))</f>
        <v>46299</v>
      </c>
      <c r="L15" s="36" t="str">
        <f aca="false">IF(A15="","",IF(H15&lt;=0,IF(H15&lt;0,"Advance","Paid up"),IF(I15&gt;=Settings!$B$20,"Defaulter",IF(I15&gt;1,"Overdue","Due this month"))))</f>
        <v>Paid up</v>
      </c>
    </row>
    <row r="16" customFormat="false" ht="15" hidden="false" customHeight="true" outlineLevel="0" collapsed="false">
      <c r="A16" s="37" t="str">
        <f aca="false">IF(Members!A16="","",Members!A16)</f>
        <v>A-304</v>
      </c>
      <c r="B16" s="37" t="str">
        <f aca="false">IF(A16="","",Members!B16)</f>
        <v>Shalini Shukla</v>
      </c>
      <c r="C16" s="39" t="str">
        <f aca="false">IF(A16="","",Members!C16)</f>
        <v>9001321676</v>
      </c>
      <c r="D16" s="40" t="n">
        <f aca="false">IF(A16="","",Members!N16)</f>
        <v>5750</v>
      </c>
      <c r="E16" s="40" t="n">
        <f aca="false">IF(A16="","",N(Members!H16))</f>
        <v>0</v>
      </c>
      <c r="F16" s="31" t="n">
        <f aca="false">IF(A16="","",D16*Settings!$B$27+N(Members!I16))</f>
        <v>42750</v>
      </c>
      <c r="G16" s="31" t="n">
        <f aca="false">IF(A16="","",SUMIFS(Receipts!$E$5:$E$2004,Receipts!$C$5:$C$2004,A16,Receipts!$A$5:$A$2004,"&gt;="&amp;DATE(Settings!$B$8,4,1),Receipts!$A$5:$A$2004,"&lt;"&amp;DATE(Settings!$B$8+1,4,1)))</f>
        <v>17250</v>
      </c>
      <c r="H16" s="32" t="n">
        <f aca="false">IF(A16="","",E16+F16-G16)</f>
        <v>25500</v>
      </c>
      <c r="I16" s="41" t="n">
        <f aca="false">IF(A16="","",IF(D16=0,0,ROUND(MAX(0,H16)/D16,1)))</f>
        <v>4.4</v>
      </c>
      <c r="J16" s="31" t="n">
        <f aca="false">IF(A16="","",ROUND(MAX(0,H16-D16)*Settings!$B$19/12,0))</f>
        <v>296</v>
      </c>
      <c r="K16" s="42" t="n">
        <f aca="false" t="array" ref="K16:K16">IF(A16="","",IFERROR(1/(1/MAX(IF(Receipts!$C$5:$C$2004=A16,Receipts!$A$5:$A$2004))),"Never"))</f>
        <v>46181</v>
      </c>
      <c r="L16" s="36" t="str">
        <f aca="false">IF(A16="","",IF(H16&lt;=0,IF(H16&lt;0,"Advance","Paid up"),IF(I16&gt;=Settings!$B$20,"Defaulter",IF(I16&gt;1,"Overdue","Due this month"))))</f>
        <v>Defaulter</v>
      </c>
    </row>
    <row r="17" customFormat="false" ht="15" hidden="false" customHeight="true" outlineLevel="0" collapsed="false">
      <c r="A17" s="37" t="str">
        <f aca="false">IF(Members!A17="","",Members!A17)</f>
        <v>B-101</v>
      </c>
      <c r="B17" s="37" t="str">
        <f aca="false">IF(A17="","",Members!B17)</f>
        <v>Ashok Agrawal</v>
      </c>
      <c r="C17" s="39" t="str">
        <f aca="false">IF(A17="","",Members!C17)</f>
        <v>9001329595</v>
      </c>
      <c r="D17" s="40" t="n">
        <f aca="false">IF(A17="","",Members!N17)</f>
        <v>3400</v>
      </c>
      <c r="E17" s="40" t="n">
        <f aca="false">IF(A17="","",N(Members!H17))</f>
        <v>0</v>
      </c>
      <c r="F17" s="31" t="n">
        <f aca="false">IF(A17="","",D17*Settings!$B$27+N(Members!I17))</f>
        <v>23800</v>
      </c>
      <c r="G17" s="31" t="n">
        <f aca="false">IF(A17="","",SUMIFS(Receipts!$E$5:$E$2004,Receipts!$C$5:$C$2004,A17,Receipts!$A$5:$A$2004,"&gt;="&amp;DATE(Settings!$B$8,4,1),Receipts!$A$5:$A$2004,"&lt;"&amp;DATE(Settings!$B$8+1,4,1)))</f>
        <v>23800</v>
      </c>
      <c r="H17" s="32" t="n">
        <f aca="false">IF(A17="","",E17+F17-G17)</f>
        <v>0</v>
      </c>
      <c r="I17" s="41" t="n">
        <f aca="false">IF(A17="","",IF(D17=0,0,ROUND(MAX(0,H17)/D17,1)))</f>
        <v>0</v>
      </c>
      <c r="J17" s="31" t="n">
        <f aca="false">IF(A17="","",ROUND(MAX(0,H17-D17)*Settings!$B$19/12,0))</f>
        <v>0</v>
      </c>
      <c r="K17" s="42" t="n">
        <f aca="false" t="array" ref="K17:K17">IF(A17="","",IFERROR(1/(1/MAX(IF(Receipts!$C$5:$C$2004=A17,Receipts!$A$5:$A$2004))),"Never"))</f>
        <v>46301</v>
      </c>
      <c r="L17" s="36" t="str">
        <f aca="false">IF(A17="","",IF(H17&lt;=0,IF(H17&lt;0,"Advance","Paid up"),IF(I17&gt;=Settings!$B$20,"Defaulter",IF(I17&gt;1,"Overdue","Due this month"))))</f>
        <v>Paid up</v>
      </c>
    </row>
    <row r="18" customFormat="false" ht="15" hidden="false" customHeight="true" outlineLevel="0" collapsed="false">
      <c r="A18" s="37" t="str">
        <f aca="false">IF(Members!A18="","",Members!A18)</f>
        <v>B-102</v>
      </c>
      <c r="B18" s="37" t="str">
        <f aca="false">IF(A18="","",Members!B18)</f>
        <v>Pooja Sharma</v>
      </c>
      <c r="C18" s="39" t="str">
        <f aca="false">IF(A18="","",Members!C18)</f>
        <v>9001337514</v>
      </c>
      <c r="D18" s="40" t="n">
        <f aca="false">IF(A18="","",Members!N18)</f>
        <v>4000</v>
      </c>
      <c r="E18" s="40" t="n">
        <f aca="false">IF(A18="","",N(Members!H18))</f>
        <v>0</v>
      </c>
      <c r="F18" s="31" t="n">
        <f aca="false">IF(A18="","",D18*Settings!$B$27+N(Members!I18))</f>
        <v>28000</v>
      </c>
      <c r="G18" s="31" t="n">
        <f aca="false">IF(A18="","",SUMIFS(Receipts!$E$5:$E$2004,Receipts!$C$5:$C$2004,A18,Receipts!$A$5:$A$2004,"&gt;="&amp;DATE(Settings!$B$8,4,1),Receipts!$A$5:$A$2004,"&lt;"&amp;DATE(Settings!$B$8+1,4,1)))</f>
        <v>28000</v>
      </c>
      <c r="H18" s="32" t="n">
        <f aca="false">IF(A18="","",E18+F18-G18)</f>
        <v>0</v>
      </c>
      <c r="I18" s="41" t="n">
        <f aca="false">IF(A18="","",IF(D18=0,0,ROUND(MAX(0,H18)/D18,1)))</f>
        <v>0</v>
      </c>
      <c r="J18" s="31" t="n">
        <f aca="false">IF(A18="","",ROUND(MAX(0,H18-D18)*Settings!$B$19/12,0))</f>
        <v>0</v>
      </c>
      <c r="K18" s="42" t="n">
        <f aca="false" t="array" ref="K18:K18">IF(A18="","",IFERROR(1/(1/MAX(IF(Receipts!$C$5:$C$2004=A18,Receipts!$A$5:$A$2004))),"Never"))</f>
        <v>46301</v>
      </c>
      <c r="L18" s="36" t="str">
        <f aca="false">IF(A18="","",IF(H18&lt;=0,IF(H18&lt;0,"Advance","Paid up"),IF(I18&gt;=Settings!$B$20,"Defaulter",IF(I18&gt;1,"Overdue","Due this month"))))</f>
        <v>Paid up</v>
      </c>
    </row>
    <row r="19" customFormat="false" ht="15" hidden="false" customHeight="true" outlineLevel="0" collapsed="false">
      <c r="A19" s="37" t="str">
        <f aca="false">IF(Members!A19="","",Members!A19)</f>
        <v>B-103</v>
      </c>
      <c r="B19" s="37" t="str">
        <f aca="false">IF(A19="","",Members!B19)</f>
        <v>Dinesh Verma</v>
      </c>
      <c r="C19" s="39" t="str">
        <f aca="false">IF(A19="","",Members!C19)</f>
        <v>9001345433</v>
      </c>
      <c r="D19" s="40" t="n">
        <f aca="false">IF(A19="","",Members!N19)</f>
        <v>4850</v>
      </c>
      <c r="E19" s="40" t="n">
        <f aca="false">IF(A19="","",N(Members!H19))</f>
        <v>4300</v>
      </c>
      <c r="F19" s="31" t="n">
        <f aca="false">IF(A19="","",D19*Settings!$B$27+N(Members!I19))</f>
        <v>33950</v>
      </c>
      <c r="G19" s="31" t="n">
        <f aca="false">IF(A19="","",SUMIFS(Receipts!$E$5:$E$2004,Receipts!$C$5:$C$2004,A19,Receipts!$A$5:$A$2004,"&gt;="&amp;DATE(Settings!$B$8,4,1),Receipts!$A$5:$A$2004,"&lt;"&amp;DATE(Settings!$B$8+1,4,1)))</f>
        <v>33400</v>
      </c>
      <c r="H19" s="32" t="n">
        <f aca="false">IF(A19="","",E19+F19-G19)</f>
        <v>4850</v>
      </c>
      <c r="I19" s="41" t="n">
        <f aca="false">IF(A19="","",IF(D19=0,0,ROUND(MAX(0,H19)/D19,1)))</f>
        <v>1</v>
      </c>
      <c r="J19" s="31" t="n">
        <f aca="false">IF(A19="","",ROUND(MAX(0,H19-D19)*Settings!$B$19/12,0))</f>
        <v>0</v>
      </c>
      <c r="K19" s="42" t="n">
        <f aca="false" t="array" ref="K19:K19">IF(A19="","",IFERROR(1/(1/MAX(IF(Receipts!$C$5:$C$2004=A19,Receipts!$A$5:$A$2004))),"Never"))</f>
        <v>46274</v>
      </c>
      <c r="L19" s="36" t="str">
        <f aca="false">IF(A19="","",IF(H19&lt;=0,IF(H19&lt;0,"Advance","Paid up"),IF(I19&gt;=Settings!$B$20,"Defaulter",IF(I19&gt;1,"Overdue","Due this month"))))</f>
        <v>Due this month</v>
      </c>
    </row>
    <row r="20" customFormat="false" ht="15" hidden="false" customHeight="true" outlineLevel="0" collapsed="false">
      <c r="A20" s="37" t="str">
        <f aca="false">IF(Members!A20="","",Members!A20)</f>
        <v>B-104</v>
      </c>
      <c r="B20" s="37" t="str">
        <f aca="false">IF(A20="","",Members!B20)</f>
        <v>Meena Tiwari</v>
      </c>
      <c r="C20" s="39" t="str">
        <f aca="false">IF(A20="","",Members!C20)</f>
        <v>9001353352</v>
      </c>
      <c r="D20" s="40" t="n">
        <f aca="false">IF(A20="","",Members!N20)</f>
        <v>5750</v>
      </c>
      <c r="E20" s="40" t="n">
        <f aca="false">IF(A20="","",N(Members!H20))</f>
        <v>0</v>
      </c>
      <c r="F20" s="31" t="n">
        <f aca="false">IF(A20="","",D20*Settings!$B$27+N(Members!I20))</f>
        <v>42750</v>
      </c>
      <c r="G20" s="31" t="n">
        <f aca="false">IF(A20="","",SUMIFS(Receipts!$E$5:$E$2004,Receipts!$C$5:$C$2004,A20,Receipts!$A$5:$A$2004,"&gt;="&amp;DATE(Settings!$B$8,4,1),Receipts!$A$5:$A$2004,"&lt;"&amp;DATE(Settings!$B$8+1,4,1)))</f>
        <v>42750</v>
      </c>
      <c r="H20" s="32" t="n">
        <f aca="false">IF(A20="","",E20+F20-G20)</f>
        <v>0</v>
      </c>
      <c r="I20" s="41" t="n">
        <f aca="false">IF(A20="","",IF(D20=0,0,ROUND(MAX(0,H20)/D20,1)))</f>
        <v>0</v>
      </c>
      <c r="J20" s="31" t="n">
        <f aca="false">IF(A20="","",ROUND(MAX(0,H20-D20)*Settings!$B$19/12,0))</f>
        <v>0</v>
      </c>
      <c r="K20" s="42" t="n">
        <f aca="false" t="array" ref="K20:K20">IF(A20="","",IFERROR(1/(1/MAX(IF(Receipts!$C$5:$C$2004=A20,Receipts!$A$5:$A$2004))),"Never"))</f>
        <v>46301</v>
      </c>
      <c r="L20" s="36" t="str">
        <f aca="false">IF(A20="","",IF(H20&lt;=0,IF(H20&lt;0,"Advance","Paid up"),IF(I20&gt;=Settings!$B$20,"Defaulter",IF(I20&gt;1,"Overdue","Due this month"))))</f>
        <v>Paid up</v>
      </c>
    </row>
    <row r="21" customFormat="false" ht="15" hidden="false" customHeight="true" outlineLevel="0" collapsed="false">
      <c r="A21" s="37" t="str">
        <f aca="false">IF(Members!A21="","",Members!A21)</f>
        <v>B-201</v>
      </c>
      <c r="B21" s="37" t="str">
        <f aca="false">IF(A21="","",Members!B21)</f>
        <v>Rahul Sahu</v>
      </c>
      <c r="C21" s="39" t="str">
        <f aca="false">IF(A21="","",Members!C21)</f>
        <v>9001361271</v>
      </c>
      <c r="D21" s="40" t="n">
        <f aca="false">IF(A21="","",Members!N21)</f>
        <v>3400</v>
      </c>
      <c r="E21" s="40" t="n">
        <f aca="false">IF(A21="","",N(Members!H21))</f>
        <v>0</v>
      </c>
      <c r="F21" s="31" t="n">
        <f aca="false">IF(A21="","",D21*Settings!$B$27+N(Members!I21))</f>
        <v>23800</v>
      </c>
      <c r="G21" s="31" t="n">
        <f aca="false">IF(A21="","",SUMIFS(Receipts!$E$5:$E$2004,Receipts!$C$5:$C$2004,A21,Receipts!$A$5:$A$2004,"&gt;="&amp;DATE(Settings!$B$8,4,1),Receipts!$A$5:$A$2004,"&lt;"&amp;DATE(Settings!$B$8+1,4,1)))</f>
        <v>23800</v>
      </c>
      <c r="H21" s="32" t="n">
        <f aca="false">IF(A21="","",E21+F21-G21)</f>
        <v>0</v>
      </c>
      <c r="I21" s="41" t="n">
        <f aca="false">IF(A21="","",IF(D21=0,0,ROUND(MAX(0,H21)/D21,1)))</f>
        <v>0</v>
      </c>
      <c r="J21" s="31" t="n">
        <f aca="false">IF(A21="","",ROUND(MAX(0,H21-D21)*Settings!$B$19/12,0))</f>
        <v>0</v>
      </c>
      <c r="K21" s="42" t="n">
        <f aca="false" t="array" ref="K21:K21">IF(A21="","",IFERROR(1/(1/MAX(IF(Receipts!$C$5:$C$2004=A21,Receipts!$A$5:$A$2004))),"Never"))</f>
        <v>46304</v>
      </c>
      <c r="L21" s="36" t="str">
        <f aca="false">IF(A21="","",IF(H21&lt;=0,IF(H21&lt;0,"Advance","Paid up"),IF(I21&gt;=Settings!$B$20,"Defaulter",IF(I21&gt;1,"Overdue","Due this month"))))</f>
        <v>Paid up</v>
      </c>
    </row>
    <row r="22" customFormat="false" ht="15" hidden="false" customHeight="true" outlineLevel="0" collapsed="false">
      <c r="A22" s="37" t="str">
        <f aca="false">IF(Members!A22="","",Members!A22)</f>
        <v>B-202</v>
      </c>
      <c r="B22" s="37" t="str">
        <f aca="false">IF(A22="","",Members!B22)</f>
        <v>Swati Gupta</v>
      </c>
      <c r="C22" s="39" t="str">
        <f aca="false">IF(A22="","",Members!C22)</f>
        <v>9001369190</v>
      </c>
      <c r="D22" s="40" t="n">
        <f aca="false">IF(A22="","",Members!N22)</f>
        <v>4345</v>
      </c>
      <c r="E22" s="40" t="n">
        <f aca="false">IF(A22="","",N(Members!H22))</f>
        <v>0</v>
      </c>
      <c r="F22" s="31" t="n">
        <f aca="false">IF(A22="","",D22*Settings!$B$27+N(Members!I22))</f>
        <v>30415</v>
      </c>
      <c r="G22" s="31" t="n">
        <f aca="false">IF(A22="","",SUMIFS(Receipts!$E$5:$E$2004,Receipts!$C$5:$C$2004,A22,Receipts!$A$5:$A$2004,"&gt;="&amp;DATE(Settings!$B$8,4,1),Receipts!$A$5:$A$2004,"&lt;"&amp;DATE(Settings!$B$8+1,4,1)))</f>
        <v>30415</v>
      </c>
      <c r="H22" s="32" t="n">
        <f aca="false">IF(A22="","",E22+F22-G22)</f>
        <v>0</v>
      </c>
      <c r="I22" s="41" t="n">
        <f aca="false">IF(A22="","",IF(D22=0,0,ROUND(MAX(0,H22)/D22,1)))</f>
        <v>0</v>
      </c>
      <c r="J22" s="31" t="n">
        <f aca="false">IF(A22="","",ROUND(MAX(0,H22-D22)*Settings!$B$19/12,0))</f>
        <v>0</v>
      </c>
      <c r="K22" s="42" t="n">
        <f aca="false" t="array" ref="K22:K22">IF(A22="","",IFERROR(1/(1/MAX(IF(Receipts!$C$5:$C$2004=A22,Receipts!$A$5:$A$2004))),"Never"))</f>
        <v>46304</v>
      </c>
      <c r="L22" s="36" t="str">
        <f aca="false">IF(A22="","",IF(H22&lt;=0,IF(H22&lt;0,"Advance","Paid up"),IF(I22&gt;=Settings!$B$20,"Defaulter",IF(I22&gt;1,"Overdue","Due this month"))))</f>
        <v>Paid up</v>
      </c>
    </row>
    <row r="23" customFormat="false" ht="15" hidden="false" customHeight="true" outlineLevel="0" collapsed="false">
      <c r="A23" s="37" t="str">
        <f aca="false">IF(Members!A23="","",Members!A23)</f>
        <v>B-203</v>
      </c>
      <c r="B23" s="37" t="str">
        <f aca="false">IF(A23="","",Members!B23)</f>
        <v>Arvind Jain</v>
      </c>
      <c r="C23" s="39" t="str">
        <f aca="false">IF(A23="","",Members!C23)</f>
        <v>9001377109</v>
      </c>
      <c r="D23" s="40" t="n">
        <f aca="false">IF(A23="","",Members!N23)</f>
        <v>4850</v>
      </c>
      <c r="E23" s="40" t="n">
        <f aca="false">IF(A23="","",N(Members!H23))</f>
        <v>0</v>
      </c>
      <c r="F23" s="31" t="n">
        <f aca="false">IF(A23="","",D23*Settings!$B$27+N(Members!I23))</f>
        <v>33950</v>
      </c>
      <c r="G23" s="31" t="n">
        <f aca="false">IF(A23="","",SUMIFS(Receipts!$E$5:$E$2004,Receipts!$C$5:$C$2004,A23,Receipts!$A$5:$A$2004,"&gt;="&amp;DATE(Settings!$B$8,4,1),Receipts!$A$5:$A$2004,"&lt;"&amp;DATE(Settings!$B$8+1,4,1)))</f>
        <v>33950</v>
      </c>
      <c r="H23" s="32" t="n">
        <f aca="false">IF(A23="","",E23+F23-G23)</f>
        <v>0</v>
      </c>
      <c r="I23" s="41" t="n">
        <f aca="false">IF(A23="","",IF(D23=0,0,ROUND(MAX(0,H23)/D23,1)))</f>
        <v>0</v>
      </c>
      <c r="J23" s="31" t="n">
        <f aca="false">IF(A23="","",ROUND(MAX(0,H23-D23)*Settings!$B$19/12,0))</f>
        <v>0</v>
      </c>
      <c r="K23" s="42" t="n">
        <f aca="false" t="array" ref="K23:K23">IF(A23="","",IFERROR(1/(1/MAX(IF(Receipts!$C$5:$C$2004=A23,Receipts!$A$5:$A$2004))),"Never"))</f>
        <v>46299</v>
      </c>
      <c r="L23" s="36" t="str">
        <f aca="false">IF(A23="","",IF(H23&lt;=0,IF(H23&lt;0,"Advance","Paid up"),IF(I23&gt;=Settings!$B$20,"Defaulter",IF(I23&gt;1,"Overdue","Due this month"))))</f>
        <v>Paid up</v>
      </c>
    </row>
    <row r="24" customFormat="false" ht="15" hidden="false" customHeight="true" outlineLevel="0" collapsed="false">
      <c r="A24" s="37" t="str">
        <f aca="false">IF(Members!A24="","",Members!A24)</f>
        <v>B-204</v>
      </c>
      <c r="B24" s="37" t="str">
        <f aca="false">IF(A24="","",Members!B24)</f>
        <v>Geeta Mishra</v>
      </c>
      <c r="C24" s="39" t="str">
        <f aca="false">IF(A24="","",Members!C24)</f>
        <v>9001385028</v>
      </c>
      <c r="D24" s="40" t="n">
        <f aca="false">IF(A24="","",Members!N24)</f>
        <v>5750</v>
      </c>
      <c r="E24" s="40" t="n">
        <f aca="false">IF(A24="","",N(Members!H24))</f>
        <v>0</v>
      </c>
      <c r="F24" s="31" t="n">
        <f aca="false">IF(A24="","",D24*Settings!$B$27+N(Members!I24))</f>
        <v>42750</v>
      </c>
      <c r="G24" s="31" t="n">
        <f aca="false">IF(A24="","",SUMIFS(Receipts!$E$5:$E$2004,Receipts!$C$5:$C$2004,A24,Receipts!$A$5:$A$2004,"&gt;="&amp;DATE(Settings!$B$8,4,1),Receipts!$A$5:$A$2004,"&lt;"&amp;DATE(Settings!$B$8+1,4,1)))</f>
        <v>23000</v>
      </c>
      <c r="H24" s="32" t="n">
        <f aca="false">IF(A24="","",E24+F24-G24)</f>
        <v>19750</v>
      </c>
      <c r="I24" s="41" t="n">
        <f aca="false">IF(A24="","",IF(D24=0,0,ROUND(MAX(0,H24)/D24,1)))</f>
        <v>3.4</v>
      </c>
      <c r="J24" s="31" t="n">
        <f aca="false">IF(A24="","",ROUND(MAX(0,H24-D24)*Settings!$B$19/12,0))</f>
        <v>210</v>
      </c>
      <c r="K24" s="42" t="n">
        <f aca="false" t="array" ref="K24:K24">IF(A24="","",IFERROR(1/(1/MAX(IF(Receipts!$C$5:$C$2004=A24,Receipts!$A$5:$A$2004))),"Never"))</f>
        <v>46215</v>
      </c>
      <c r="L24" s="36" t="str">
        <f aca="false">IF(A24="","",IF(H24&lt;=0,IF(H24&lt;0,"Advance","Paid up"),IF(I24&gt;=Settings!$B$20,"Defaulter",IF(I24&gt;1,"Overdue","Due this month"))))</f>
        <v>Defaulter</v>
      </c>
    </row>
    <row r="25" customFormat="false" ht="15" hidden="false" customHeight="true" outlineLevel="0" collapsed="false">
      <c r="A25" s="37" t="str">
        <f aca="false">IF(Members!A25="","",Members!A25)</f>
        <v>B-301</v>
      </c>
      <c r="B25" s="37" t="str">
        <f aca="false">IF(A25="","",Members!B25)</f>
        <v>Naveen Pandey</v>
      </c>
      <c r="C25" s="39" t="str">
        <f aca="false">IF(A25="","",Members!C25)</f>
        <v>9001392947</v>
      </c>
      <c r="D25" s="40" t="n">
        <f aca="false">IF(A25="","",Members!N25)</f>
        <v>3400</v>
      </c>
      <c r="E25" s="40" t="n">
        <f aca="false">IF(A25="","",N(Members!H25))</f>
        <v>0</v>
      </c>
      <c r="F25" s="31" t="n">
        <f aca="false">IF(A25="","",D25*Settings!$B$27+N(Members!I25))</f>
        <v>23800</v>
      </c>
      <c r="G25" s="31" t="n">
        <f aca="false">IF(A25="","",SUMIFS(Receipts!$E$5:$E$2004,Receipts!$C$5:$C$2004,A25,Receipts!$A$5:$A$2004,"&gt;="&amp;DATE(Settings!$B$8,4,1),Receipts!$A$5:$A$2004,"&lt;"&amp;DATE(Settings!$B$8+1,4,1)))</f>
        <v>23800</v>
      </c>
      <c r="H25" s="32" t="n">
        <f aca="false">IF(A25="","",E25+F25-G25)</f>
        <v>0</v>
      </c>
      <c r="I25" s="41" t="n">
        <f aca="false">IF(A25="","",IF(D25=0,0,ROUND(MAX(0,H25)/D25,1)))</f>
        <v>0</v>
      </c>
      <c r="J25" s="31" t="n">
        <f aca="false">IF(A25="","",ROUND(MAX(0,H25-D25)*Settings!$B$19/12,0))</f>
        <v>0</v>
      </c>
      <c r="K25" s="42" t="n">
        <f aca="false" t="array" ref="K25:K25">IF(A25="","",IFERROR(1/(1/MAX(IF(Receipts!$C$5:$C$2004=A25,Receipts!$A$5:$A$2004))),"Never"))</f>
        <v>46299</v>
      </c>
      <c r="L25" s="36" t="str">
        <f aca="false">IF(A25="","",IF(H25&lt;=0,IF(H25&lt;0,"Advance","Paid up"),IF(I25&gt;=Settings!$B$20,"Defaulter",IF(I25&gt;1,"Overdue","Due this month"))))</f>
        <v>Paid up</v>
      </c>
    </row>
    <row r="26" customFormat="false" ht="15" hidden="false" customHeight="true" outlineLevel="0" collapsed="false">
      <c r="A26" s="37" t="str">
        <f aca="false">IF(Members!A26="","",Members!A26)</f>
        <v>B-302</v>
      </c>
      <c r="B26" s="37" t="str">
        <f aca="false">IF(A26="","",Members!B26)</f>
        <v>Ritu Chandrakar</v>
      </c>
      <c r="C26" s="39" t="str">
        <f aca="false">IF(A26="","",Members!C26)</f>
        <v>9001400866</v>
      </c>
      <c r="D26" s="40" t="n">
        <f aca="false">IF(A26="","",Members!N26)</f>
        <v>4000</v>
      </c>
      <c r="E26" s="40" t="n">
        <f aca="false">IF(A26="","",N(Members!H26))</f>
        <v>0</v>
      </c>
      <c r="F26" s="31" t="n">
        <f aca="false">IF(A26="","",D26*Settings!$B$27+N(Members!I26))</f>
        <v>28000</v>
      </c>
      <c r="G26" s="31" t="n">
        <f aca="false">IF(A26="","",SUMIFS(Receipts!$E$5:$E$2004,Receipts!$C$5:$C$2004,A26,Receipts!$A$5:$A$2004,"&gt;="&amp;DATE(Settings!$B$8,4,1),Receipts!$A$5:$A$2004,"&lt;"&amp;DATE(Settings!$B$8+1,4,1)))</f>
        <v>28000</v>
      </c>
      <c r="H26" s="32" t="n">
        <f aca="false">IF(A26="","",E26+F26-G26)</f>
        <v>0</v>
      </c>
      <c r="I26" s="41" t="n">
        <f aca="false">IF(A26="","",IF(D26=0,0,ROUND(MAX(0,H26)/D26,1)))</f>
        <v>0</v>
      </c>
      <c r="J26" s="31" t="n">
        <f aca="false">IF(A26="","",ROUND(MAX(0,H26-D26)*Settings!$B$19/12,0))</f>
        <v>0</v>
      </c>
      <c r="K26" s="42" t="n">
        <f aca="false" t="array" ref="K26:K26">IF(A26="","",IFERROR(1/(1/MAX(IF(Receipts!$C$5:$C$2004=A26,Receipts!$A$5:$A$2004))),"Never"))</f>
        <v>46303</v>
      </c>
      <c r="L26" s="36" t="str">
        <f aca="false">IF(A26="","",IF(H26&lt;=0,IF(H26&lt;0,"Advance","Paid up"),IF(I26&gt;=Settings!$B$20,"Defaulter",IF(I26&gt;1,"Overdue","Due this month"))))</f>
        <v>Paid up</v>
      </c>
    </row>
    <row r="27" customFormat="false" ht="15" hidden="false" customHeight="true" outlineLevel="0" collapsed="false">
      <c r="A27" s="37" t="str">
        <f aca="false">IF(Members!A27="","",Members!A27)</f>
        <v>B-303</v>
      </c>
      <c r="B27" s="37" t="str">
        <f aca="false">IF(A27="","",Members!B27)</f>
        <v>Santosh Dewangan</v>
      </c>
      <c r="C27" s="39" t="str">
        <f aca="false">IF(A27="","",Members!C27)</f>
        <v>9001408785</v>
      </c>
      <c r="D27" s="40" t="n">
        <f aca="false">IF(A27="","",Members!N27)</f>
        <v>4850</v>
      </c>
      <c r="E27" s="40" t="n">
        <f aca="false">IF(A27="","",N(Members!H27))</f>
        <v>0</v>
      </c>
      <c r="F27" s="31" t="n">
        <f aca="false">IF(A27="","",D27*Settings!$B$27+N(Members!I27))</f>
        <v>33950</v>
      </c>
      <c r="G27" s="31" t="n">
        <f aca="false">IF(A27="","",SUMIFS(Receipts!$E$5:$E$2004,Receipts!$C$5:$C$2004,A27,Receipts!$A$5:$A$2004,"&gt;="&amp;DATE(Settings!$B$8,4,1),Receipts!$A$5:$A$2004,"&lt;"&amp;DATE(Settings!$B$8+1,4,1)))</f>
        <v>33950</v>
      </c>
      <c r="H27" s="32" t="n">
        <f aca="false">IF(A27="","",E27+F27-G27)</f>
        <v>0</v>
      </c>
      <c r="I27" s="41" t="n">
        <f aca="false">IF(A27="","",IF(D27=0,0,ROUND(MAX(0,H27)/D27,1)))</f>
        <v>0</v>
      </c>
      <c r="J27" s="31" t="n">
        <f aca="false">IF(A27="","",ROUND(MAX(0,H27-D27)*Settings!$B$19/12,0))</f>
        <v>0</v>
      </c>
      <c r="K27" s="42" t="n">
        <f aca="false" t="array" ref="K27:K27">IF(A27="","",IFERROR(1/(1/MAX(IF(Receipts!$C$5:$C$2004=A27,Receipts!$A$5:$A$2004))),"Never"))</f>
        <v>46304</v>
      </c>
      <c r="L27" s="36" t="str">
        <f aca="false">IF(A27="","",IF(H27&lt;=0,IF(H27&lt;0,"Advance","Paid up"),IF(I27&gt;=Settings!$B$20,"Defaulter",IF(I27&gt;1,"Overdue","Due this month"))))</f>
        <v>Paid up</v>
      </c>
    </row>
    <row r="28" customFormat="false" ht="15" hidden="false" customHeight="true" outlineLevel="0" collapsed="false">
      <c r="A28" s="37" t="str">
        <f aca="false">IF(Members!A28="","",Members!A28)</f>
        <v>B-304</v>
      </c>
      <c r="B28" s="37" t="str">
        <f aca="false">IF(A28="","",Members!B28)</f>
        <v>Usha Shukla</v>
      </c>
      <c r="C28" s="39" t="str">
        <f aca="false">IF(A28="","",Members!C28)</f>
        <v>9001416704</v>
      </c>
      <c r="D28" s="40" t="n">
        <f aca="false">IF(A28="","",Members!N28)</f>
        <v>5750</v>
      </c>
      <c r="E28" s="40" t="n">
        <f aca="false">IF(A28="","",N(Members!H28))</f>
        <v>0</v>
      </c>
      <c r="F28" s="31" t="n">
        <f aca="false">IF(A28="","",D28*Settings!$B$27+N(Members!I28))</f>
        <v>42750</v>
      </c>
      <c r="G28" s="31" t="n">
        <f aca="false">IF(A28="","",SUMIFS(Receipts!$E$5:$E$2004,Receipts!$C$5:$C$2004,A28,Receipts!$A$5:$A$2004,"&gt;="&amp;DATE(Settings!$B$8,4,1),Receipts!$A$5:$A$2004,"&lt;"&amp;DATE(Settings!$B$8+1,4,1)))</f>
        <v>42750</v>
      </c>
      <c r="H28" s="32" t="n">
        <f aca="false">IF(A28="","",E28+F28-G28)</f>
        <v>0</v>
      </c>
      <c r="I28" s="41" t="n">
        <f aca="false">IF(A28="","",IF(D28=0,0,ROUND(MAX(0,H28)/D28,1)))</f>
        <v>0</v>
      </c>
      <c r="J28" s="31" t="n">
        <f aca="false">IF(A28="","",ROUND(MAX(0,H28-D28)*Settings!$B$19/12,0))</f>
        <v>0</v>
      </c>
      <c r="K28" s="42" t="n">
        <f aca="false" t="array" ref="K28:K28">IF(A28="","",IFERROR(1/(1/MAX(IF(Receipts!$C$5:$C$2004=A28,Receipts!$A$5:$A$2004))),"Never"))</f>
        <v>46299</v>
      </c>
      <c r="L28" s="36" t="str">
        <f aca="false">IF(A28="","",IF(H28&lt;=0,IF(H28&lt;0,"Advance","Paid up"),IF(I28&gt;=Settings!$B$20,"Defaulter",IF(I28&gt;1,"Overdue","Due this month"))))</f>
        <v>Paid up</v>
      </c>
    </row>
    <row r="29" customFormat="false" ht="15" hidden="false" customHeight="true" outlineLevel="0" collapsed="false">
      <c r="A29" s="37" t="str">
        <f aca="false">IF(Members!A29="","",Members!A29)</f>
        <v/>
      </c>
      <c r="B29" s="37" t="str">
        <f aca="false">IF(A29="","",Members!B29)</f>
        <v/>
      </c>
      <c r="C29" s="39" t="str">
        <f aca="false">IF(A29="","",Members!C29)</f>
        <v/>
      </c>
      <c r="D29" s="40" t="str">
        <f aca="false">IF(A29="","",Members!N29)</f>
        <v/>
      </c>
      <c r="E29" s="40" t="str">
        <f aca="false">IF(A29="","",N(Members!H29))</f>
        <v/>
      </c>
      <c r="F29" s="31" t="str">
        <f aca="false">IF(A29="","",D29*Settings!$B$27+N(Members!I29))</f>
        <v/>
      </c>
      <c r="G29" s="31" t="str">
        <f aca="false">IF(A29="","",SUMIFS(Receipts!$E$5:$E$2004,Receipts!$C$5:$C$2004,A29,Receipts!$A$5:$A$2004,"&gt;="&amp;DATE(Settings!$B$8,4,1),Receipts!$A$5:$A$2004,"&lt;"&amp;DATE(Settings!$B$8+1,4,1)))</f>
        <v/>
      </c>
      <c r="H29" s="32" t="str">
        <f aca="false">IF(A29="","",E29+F29-G29)</f>
        <v/>
      </c>
      <c r="I29" s="41" t="str">
        <f aca="false">IF(A29="","",IF(D29=0,0,ROUND(MAX(0,H29)/D29,1)))</f>
        <v/>
      </c>
      <c r="J29" s="31" t="str">
        <f aca="false">IF(A29="","",ROUND(MAX(0,H29-D29)*Settings!$B$19/12,0))</f>
        <v/>
      </c>
      <c r="K29" s="42" t="str">
        <f aca="false" t="array" ref="K29:K29">IF(A29="","",IFERROR(1/(1/MAX(IF(Receipts!$C$5:$C$2004=A29,Receipts!$A$5:$A$2004))),"Never"))</f>
        <v/>
      </c>
      <c r="L29" s="36" t="str">
        <f aca="false">IF(A29="","",IF(H29&lt;=0,IF(H29&lt;0,"Advance","Paid up"),IF(I29&gt;=Settings!$B$20,"Defaulter",IF(I29&gt;1,"Overdue","Due this month"))))</f>
        <v/>
      </c>
    </row>
    <row r="30" customFormat="false" ht="15" hidden="false" customHeight="true" outlineLevel="0" collapsed="false">
      <c r="A30" s="37" t="str">
        <f aca="false">IF(Members!A30="","",Members!A30)</f>
        <v/>
      </c>
      <c r="B30" s="37" t="str">
        <f aca="false">IF(A30="","",Members!B30)</f>
        <v/>
      </c>
      <c r="C30" s="39" t="str">
        <f aca="false">IF(A30="","",Members!C30)</f>
        <v/>
      </c>
      <c r="D30" s="40" t="str">
        <f aca="false">IF(A30="","",Members!N30)</f>
        <v/>
      </c>
      <c r="E30" s="40" t="str">
        <f aca="false">IF(A30="","",N(Members!H30))</f>
        <v/>
      </c>
      <c r="F30" s="31" t="str">
        <f aca="false">IF(A30="","",D30*Settings!$B$27+N(Members!I30))</f>
        <v/>
      </c>
      <c r="G30" s="31" t="str">
        <f aca="false">IF(A30="","",SUMIFS(Receipts!$E$5:$E$2004,Receipts!$C$5:$C$2004,A30,Receipts!$A$5:$A$2004,"&gt;="&amp;DATE(Settings!$B$8,4,1),Receipts!$A$5:$A$2004,"&lt;"&amp;DATE(Settings!$B$8+1,4,1)))</f>
        <v/>
      </c>
      <c r="H30" s="32" t="str">
        <f aca="false">IF(A30="","",E30+F30-G30)</f>
        <v/>
      </c>
      <c r="I30" s="41" t="str">
        <f aca="false">IF(A30="","",IF(D30=0,0,ROUND(MAX(0,H30)/D30,1)))</f>
        <v/>
      </c>
      <c r="J30" s="31" t="str">
        <f aca="false">IF(A30="","",ROUND(MAX(0,H30-D30)*Settings!$B$19/12,0))</f>
        <v/>
      </c>
      <c r="K30" s="42" t="str">
        <f aca="false" t="array" ref="K30:K30">IF(A30="","",IFERROR(1/(1/MAX(IF(Receipts!$C$5:$C$2004=A30,Receipts!$A$5:$A$2004))),"Never"))</f>
        <v/>
      </c>
      <c r="L30" s="36" t="str">
        <f aca="false">IF(A30="","",IF(H30&lt;=0,IF(H30&lt;0,"Advance","Paid up"),IF(I30&gt;=Settings!$B$20,"Defaulter",IF(I30&gt;1,"Overdue","Due this month"))))</f>
        <v/>
      </c>
    </row>
    <row r="31" customFormat="false" ht="15" hidden="false" customHeight="true" outlineLevel="0" collapsed="false">
      <c r="A31" s="37" t="str">
        <f aca="false">IF(Members!A31="","",Members!A31)</f>
        <v/>
      </c>
      <c r="B31" s="37" t="str">
        <f aca="false">IF(A31="","",Members!B31)</f>
        <v/>
      </c>
      <c r="C31" s="39" t="str">
        <f aca="false">IF(A31="","",Members!C31)</f>
        <v/>
      </c>
      <c r="D31" s="40" t="str">
        <f aca="false">IF(A31="","",Members!N31)</f>
        <v/>
      </c>
      <c r="E31" s="40" t="str">
        <f aca="false">IF(A31="","",N(Members!H31))</f>
        <v/>
      </c>
      <c r="F31" s="31" t="str">
        <f aca="false">IF(A31="","",D31*Settings!$B$27+N(Members!I31))</f>
        <v/>
      </c>
      <c r="G31" s="31" t="str">
        <f aca="false">IF(A31="","",SUMIFS(Receipts!$E$5:$E$2004,Receipts!$C$5:$C$2004,A31,Receipts!$A$5:$A$2004,"&gt;="&amp;DATE(Settings!$B$8,4,1),Receipts!$A$5:$A$2004,"&lt;"&amp;DATE(Settings!$B$8+1,4,1)))</f>
        <v/>
      </c>
      <c r="H31" s="32" t="str">
        <f aca="false">IF(A31="","",E31+F31-G31)</f>
        <v/>
      </c>
      <c r="I31" s="41" t="str">
        <f aca="false">IF(A31="","",IF(D31=0,0,ROUND(MAX(0,H31)/D31,1)))</f>
        <v/>
      </c>
      <c r="J31" s="31" t="str">
        <f aca="false">IF(A31="","",ROUND(MAX(0,H31-D31)*Settings!$B$19/12,0))</f>
        <v/>
      </c>
      <c r="K31" s="42" t="str">
        <f aca="false" t="array" ref="K31:K31">IF(A31="","",IFERROR(1/(1/MAX(IF(Receipts!$C$5:$C$2004=A31,Receipts!$A$5:$A$2004))),"Never"))</f>
        <v/>
      </c>
      <c r="L31" s="36" t="str">
        <f aca="false">IF(A31="","",IF(H31&lt;=0,IF(H31&lt;0,"Advance","Paid up"),IF(I31&gt;=Settings!$B$20,"Defaulter",IF(I31&gt;1,"Overdue","Due this month"))))</f>
        <v/>
      </c>
    </row>
    <row r="32" customFormat="false" ht="15" hidden="false" customHeight="true" outlineLevel="0" collapsed="false">
      <c r="A32" s="37" t="str">
        <f aca="false">IF(Members!A32="","",Members!A32)</f>
        <v/>
      </c>
      <c r="B32" s="37" t="str">
        <f aca="false">IF(A32="","",Members!B32)</f>
        <v/>
      </c>
      <c r="C32" s="39" t="str">
        <f aca="false">IF(A32="","",Members!C32)</f>
        <v/>
      </c>
      <c r="D32" s="40" t="str">
        <f aca="false">IF(A32="","",Members!N32)</f>
        <v/>
      </c>
      <c r="E32" s="40" t="str">
        <f aca="false">IF(A32="","",N(Members!H32))</f>
        <v/>
      </c>
      <c r="F32" s="31" t="str">
        <f aca="false">IF(A32="","",D32*Settings!$B$27+N(Members!I32))</f>
        <v/>
      </c>
      <c r="G32" s="31" t="str">
        <f aca="false">IF(A32="","",SUMIFS(Receipts!$E$5:$E$2004,Receipts!$C$5:$C$2004,A32,Receipts!$A$5:$A$2004,"&gt;="&amp;DATE(Settings!$B$8,4,1),Receipts!$A$5:$A$2004,"&lt;"&amp;DATE(Settings!$B$8+1,4,1)))</f>
        <v/>
      </c>
      <c r="H32" s="32" t="str">
        <f aca="false">IF(A32="","",E32+F32-G32)</f>
        <v/>
      </c>
      <c r="I32" s="41" t="str">
        <f aca="false">IF(A32="","",IF(D32=0,0,ROUND(MAX(0,H32)/D32,1)))</f>
        <v/>
      </c>
      <c r="J32" s="31" t="str">
        <f aca="false">IF(A32="","",ROUND(MAX(0,H32-D32)*Settings!$B$19/12,0))</f>
        <v/>
      </c>
      <c r="K32" s="42" t="str">
        <f aca="false" t="array" ref="K32:K32">IF(A32="","",IFERROR(1/(1/MAX(IF(Receipts!$C$5:$C$2004=A32,Receipts!$A$5:$A$2004))),"Never"))</f>
        <v/>
      </c>
      <c r="L32" s="36" t="str">
        <f aca="false">IF(A32="","",IF(H32&lt;=0,IF(H32&lt;0,"Advance","Paid up"),IF(I32&gt;=Settings!$B$20,"Defaulter",IF(I32&gt;1,"Overdue","Due this month"))))</f>
        <v/>
      </c>
    </row>
    <row r="33" customFormat="false" ht="15" hidden="false" customHeight="true" outlineLevel="0" collapsed="false">
      <c r="A33" s="37" t="str">
        <f aca="false">IF(Members!A33="","",Members!A33)</f>
        <v/>
      </c>
      <c r="B33" s="37" t="str">
        <f aca="false">IF(A33="","",Members!B33)</f>
        <v/>
      </c>
      <c r="C33" s="39" t="str">
        <f aca="false">IF(A33="","",Members!C33)</f>
        <v/>
      </c>
      <c r="D33" s="40" t="str">
        <f aca="false">IF(A33="","",Members!N33)</f>
        <v/>
      </c>
      <c r="E33" s="40" t="str">
        <f aca="false">IF(A33="","",N(Members!H33))</f>
        <v/>
      </c>
      <c r="F33" s="31" t="str">
        <f aca="false">IF(A33="","",D33*Settings!$B$27+N(Members!I33))</f>
        <v/>
      </c>
      <c r="G33" s="31" t="str">
        <f aca="false">IF(A33="","",SUMIFS(Receipts!$E$5:$E$2004,Receipts!$C$5:$C$2004,A33,Receipts!$A$5:$A$2004,"&gt;="&amp;DATE(Settings!$B$8,4,1),Receipts!$A$5:$A$2004,"&lt;"&amp;DATE(Settings!$B$8+1,4,1)))</f>
        <v/>
      </c>
      <c r="H33" s="32" t="str">
        <f aca="false">IF(A33="","",E33+F33-G33)</f>
        <v/>
      </c>
      <c r="I33" s="41" t="str">
        <f aca="false">IF(A33="","",IF(D33=0,0,ROUND(MAX(0,H33)/D33,1)))</f>
        <v/>
      </c>
      <c r="J33" s="31" t="str">
        <f aca="false">IF(A33="","",ROUND(MAX(0,H33-D33)*Settings!$B$19/12,0))</f>
        <v/>
      </c>
      <c r="K33" s="42" t="str">
        <f aca="false" t="array" ref="K33:K33">IF(A33="","",IFERROR(1/(1/MAX(IF(Receipts!$C$5:$C$2004=A33,Receipts!$A$5:$A$2004))),"Never"))</f>
        <v/>
      </c>
      <c r="L33" s="36" t="str">
        <f aca="false">IF(A33="","",IF(H33&lt;=0,IF(H33&lt;0,"Advance","Paid up"),IF(I33&gt;=Settings!$B$20,"Defaulter",IF(I33&gt;1,"Overdue","Due this month"))))</f>
        <v/>
      </c>
    </row>
    <row r="34" customFormat="false" ht="15" hidden="false" customHeight="true" outlineLevel="0" collapsed="false">
      <c r="A34" s="37" t="str">
        <f aca="false">IF(Members!A34="","",Members!A34)</f>
        <v/>
      </c>
      <c r="B34" s="37" t="str">
        <f aca="false">IF(A34="","",Members!B34)</f>
        <v/>
      </c>
      <c r="C34" s="39" t="str">
        <f aca="false">IF(A34="","",Members!C34)</f>
        <v/>
      </c>
      <c r="D34" s="40" t="str">
        <f aca="false">IF(A34="","",Members!N34)</f>
        <v/>
      </c>
      <c r="E34" s="40" t="str">
        <f aca="false">IF(A34="","",N(Members!H34))</f>
        <v/>
      </c>
      <c r="F34" s="31" t="str">
        <f aca="false">IF(A34="","",D34*Settings!$B$27+N(Members!I34))</f>
        <v/>
      </c>
      <c r="G34" s="31" t="str">
        <f aca="false">IF(A34="","",SUMIFS(Receipts!$E$5:$E$2004,Receipts!$C$5:$C$2004,A34,Receipts!$A$5:$A$2004,"&gt;="&amp;DATE(Settings!$B$8,4,1),Receipts!$A$5:$A$2004,"&lt;"&amp;DATE(Settings!$B$8+1,4,1)))</f>
        <v/>
      </c>
      <c r="H34" s="32" t="str">
        <f aca="false">IF(A34="","",E34+F34-G34)</f>
        <v/>
      </c>
      <c r="I34" s="41" t="str">
        <f aca="false">IF(A34="","",IF(D34=0,0,ROUND(MAX(0,H34)/D34,1)))</f>
        <v/>
      </c>
      <c r="J34" s="31" t="str">
        <f aca="false">IF(A34="","",ROUND(MAX(0,H34-D34)*Settings!$B$19/12,0))</f>
        <v/>
      </c>
      <c r="K34" s="42" t="str">
        <f aca="false" t="array" ref="K34:K34">IF(A34="","",IFERROR(1/(1/MAX(IF(Receipts!$C$5:$C$2004=A34,Receipts!$A$5:$A$2004))),"Never"))</f>
        <v/>
      </c>
      <c r="L34" s="36" t="str">
        <f aca="false">IF(A34="","",IF(H34&lt;=0,IF(H34&lt;0,"Advance","Paid up"),IF(I34&gt;=Settings!$B$20,"Defaulter",IF(I34&gt;1,"Overdue","Due this month"))))</f>
        <v/>
      </c>
    </row>
    <row r="35" customFormat="false" ht="15" hidden="false" customHeight="true" outlineLevel="0" collapsed="false">
      <c r="A35" s="37" t="str">
        <f aca="false">IF(Members!A35="","",Members!A35)</f>
        <v/>
      </c>
      <c r="B35" s="37" t="str">
        <f aca="false">IF(A35="","",Members!B35)</f>
        <v/>
      </c>
      <c r="C35" s="39" t="str">
        <f aca="false">IF(A35="","",Members!C35)</f>
        <v/>
      </c>
      <c r="D35" s="40" t="str">
        <f aca="false">IF(A35="","",Members!N35)</f>
        <v/>
      </c>
      <c r="E35" s="40" t="str">
        <f aca="false">IF(A35="","",N(Members!H35))</f>
        <v/>
      </c>
      <c r="F35" s="31" t="str">
        <f aca="false">IF(A35="","",D35*Settings!$B$27+N(Members!I35))</f>
        <v/>
      </c>
      <c r="G35" s="31" t="str">
        <f aca="false">IF(A35="","",SUMIFS(Receipts!$E$5:$E$2004,Receipts!$C$5:$C$2004,A35,Receipts!$A$5:$A$2004,"&gt;="&amp;DATE(Settings!$B$8,4,1),Receipts!$A$5:$A$2004,"&lt;"&amp;DATE(Settings!$B$8+1,4,1)))</f>
        <v/>
      </c>
      <c r="H35" s="32" t="str">
        <f aca="false">IF(A35="","",E35+F35-G35)</f>
        <v/>
      </c>
      <c r="I35" s="41" t="str">
        <f aca="false">IF(A35="","",IF(D35=0,0,ROUND(MAX(0,H35)/D35,1)))</f>
        <v/>
      </c>
      <c r="J35" s="31" t="str">
        <f aca="false">IF(A35="","",ROUND(MAX(0,H35-D35)*Settings!$B$19/12,0))</f>
        <v/>
      </c>
      <c r="K35" s="42" t="str">
        <f aca="false" t="array" ref="K35:K35">IF(A35="","",IFERROR(1/(1/MAX(IF(Receipts!$C$5:$C$2004=A35,Receipts!$A$5:$A$2004))),"Never"))</f>
        <v/>
      </c>
      <c r="L35" s="36" t="str">
        <f aca="false">IF(A35="","",IF(H35&lt;=0,IF(H35&lt;0,"Advance","Paid up"),IF(I35&gt;=Settings!$B$20,"Defaulter",IF(I35&gt;1,"Overdue","Due this month"))))</f>
        <v/>
      </c>
    </row>
    <row r="36" customFormat="false" ht="15" hidden="false" customHeight="true" outlineLevel="0" collapsed="false">
      <c r="A36" s="37" t="str">
        <f aca="false">IF(Members!A36="","",Members!A36)</f>
        <v/>
      </c>
      <c r="B36" s="37" t="str">
        <f aca="false">IF(A36="","",Members!B36)</f>
        <v/>
      </c>
      <c r="C36" s="39" t="str">
        <f aca="false">IF(A36="","",Members!C36)</f>
        <v/>
      </c>
      <c r="D36" s="40" t="str">
        <f aca="false">IF(A36="","",Members!N36)</f>
        <v/>
      </c>
      <c r="E36" s="40" t="str">
        <f aca="false">IF(A36="","",N(Members!H36))</f>
        <v/>
      </c>
      <c r="F36" s="31" t="str">
        <f aca="false">IF(A36="","",D36*Settings!$B$27+N(Members!I36))</f>
        <v/>
      </c>
      <c r="G36" s="31" t="str">
        <f aca="false">IF(A36="","",SUMIFS(Receipts!$E$5:$E$2004,Receipts!$C$5:$C$2004,A36,Receipts!$A$5:$A$2004,"&gt;="&amp;DATE(Settings!$B$8,4,1),Receipts!$A$5:$A$2004,"&lt;"&amp;DATE(Settings!$B$8+1,4,1)))</f>
        <v/>
      </c>
      <c r="H36" s="32" t="str">
        <f aca="false">IF(A36="","",E36+F36-G36)</f>
        <v/>
      </c>
      <c r="I36" s="41" t="str">
        <f aca="false">IF(A36="","",IF(D36=0,0,ROUND(MAX(0,H36)/D36,1)))</f>
        <v/>
      </c>
      <c r="J36" s="31" t="str">
        <f aca="false">IF(A36="","",ROUND(MAX(0,H36-D36)*Settings!$B$19/12,0))</f>
        <v/>
      </c>
      <c r="K36" s="42" t="str">
        <f aca="false" t="array" ref="K36:K36">IF(A36="","",IFERROR(1/(1/MAX(IF(Receipts!$C$5:$C$2004=A36,Receipts!$A$5:$A$2004))),"Never"))</f>
        <v/>
      </c>
      <c r="L36" s="36" t="str">
        <f aca="false">IF(A36="","",IF(H36&lt;=0,IF(H36&lt;0,"Advance","Paid up"),IF(I36&gt;=Settings!$B$20,"Defaulter",IF(I36&gt;1,"Overdue","Due this month"))))</f>
        <v/>
      </c>
    </row>
    <row r="37" customFormat="false" ht="15" hidden="false" customHeight="true" outlineLevel="0" collapsed="false">
      <c r="A37" s="37" t="str">
        <f aca="false">IF(Members!A37="","",Members!A37)</f>
        <v/>
      </c>
      <c r="B37" s="37" t="str">
        <f aca="false">IF(A37="","",Members!B37)</f>
        <v/>
      </c>
      <c r="C37" s="39" t="str">
        <f aca="false">IF(A37="","",Members!C37)</f>
        <v/>
      </c>
      <c r="D37" s="40" t="str">
        <f aca="false">IF(A37="","",Members!N37)</f>
        <v/>
      </c>
      <c r="E37" s="40" t="str">
        <f aca="false">IF(A37="","",N(Members!H37))</f>
        <v/>
      </c>
      <c r="F37" s="31" t="str">
        <f aca="false">IF(A37="","",D37*Settings!$B$27+N(Members!I37))</f>
        <v/>
      </c>
      <c r="G37" s="31" t="str">
        <f aca="false">IF(A37="","",SUMIFS(Receipts!$E$5:$E$2004,Receipts!$C$5:$C$2004,A37,Receipts!$A$5:$A$2004,"&gt;="&amp;DATE(Settings!$B$8,4,1),Receipts!$A$5:$A$2004,"&lt;"&amp;DATE(Settings!$B$8+1,4,1)))</f>
        <v/>
      </c>
      <c r="H37" s="32" t="str">
        <f aca="false">IF(A37="","",E37+F37-G37)</f>
        <v/>
      </c>
      <c r="I37" s="41" t="str">
        <f aca="false">IF(A37="","",IF(D37=0,0,ROUND(MAX(0,H37)/D37,1)))</f>
        <v/>
      </c>
      <c r="J37" s="31" t="str">
        <f aca="false">IF(A37="","",ROUND(MAX(0,H37-D37)*Settings!$B$19/12,0))</f>
        <v/>
      </c>
      <c r="K37" s="42" t="str">
        <f aca="false" t="array" ref="K37:K37">IF(A37="","",IFERROR(1/(1/MAX(IF(Receipts!$C$5:$C$2004=A37,Receipts!$A$5:$A$2004))),"Never"))</f>
        <v/>
      </c>
      <c r="L37" s="36" t="str">
        <f aca="false">IF(A37="","",IF(H37&lt;=0,IF(H37&lt;0,"Advance","Paid up"),IF(I37&gt;=Settings!$B$20,"Defaulter",IF(I37&gt;1,"Overdue","Due this month"))))</f>
        <v/>
      </c>
    </row>
    <row r="38" customFormat="false" ht="15" hidden="false" customHeight="true" outlineLevel="0" collapsed="false">
      <c r="A38" s="37" t="str">
        <f aca="false">IF(Members!A38="","",Members!A38)</f>
        <v/>
      </c>
      <c r="B38" s="37" t="str">
        <f aca="false">IF(A38="","",Members!B38)</f>
        <v/>
      </c>
      <c r="C38" s="39" t="str">
        <f aca="false">IF(A38="","",Members!C38)</f>
        <v/>
      </c>
      <c r="D38" s="40" t="str">
        <f aca="false">IF(A38="","",Members!N38)</f>
        <v/>
      </c>
      <c r="E38" s="40" t="str">
        <f aca="false">IF(A38="","",N(Members!H38))</f>
        <v/>
      </c>
      <c r="F38" s="31" t="str">
        <f aca="false">IF(A38="","",D38*Settings!$B$27+N(Members!I38))</f>
        <v/>
      </c>
      <c r="G38" s="31" t="str">
        <f aca="false">IF(A38="","",SUMIFS(Receipts!$E$5:$E$2004,Receipts!$C$5:$C$2004,A38,Receipts!$A$5:$A$2004,"&gt;="&amp;DATE(Settings!$B$8,4,1),Receipts!$A$5:$A$2004,"&lt;"&amp;DATE(Settings!$B$8+1,4,1)))</f>
        <v/>
      </c>
      <c r="H38" s="32" t="str">
        <f aca="false">IF(A38="","",E38+F38-G38)</f>
        <v/>
      </c>
      <c r="I38" s="41" t="str">
        <f aca="false">IF(A38="","",IF(D38=0,0,ROUND(MAX(0,H38)/D38,1)))</f>
        <v/>
      </c>
      <c r="J38" s="31" t="str">
        <f aca="false">IF(A38="","",ROUND(MAX(0,H38-D38)*Settings!$B$19/12,0))</f>
        <v/>
      </c>
      <c r="K38" s="42" t="str">
        <f aca="false" t="array" ref="K38:K38">IF(A38="","",IFERROR(1/(1/MAX(IF(Receipts!$C$5:$C$2004=A38,Receipts!$A$5:$A$2004))),"Never"))</f>
        <v/>
      </c>
      <c r="L38" s="36" t="str">
        <f aca="false">IF(A38="","",IF(H38&lt;=0,IF(H38&lt;0,"Advance","Paid up"),IF(I38&gt;=Settings!$B$20,"Defaulter",IF(I38&gt;1,"Overdue","Due this month"))))</f>
        <v/>
      </c>
    </row>
    <row r="39" customFormat="false" ht="15" hidden="false" customHeight="true" outlineLevel="0" collapsed="false">
      <c r="A39" s="37" t="str">
        <f aca="false">IF(Members!A39="","",Members!A39)</f>
        <v/>
      </c>
      <c r="B39" s="37" t="str">
        <f aca="false">IF(A39="","",Members!B39)</f>
        <v/>
      </c>
      <c r="C39" s="39" t="str">
        <f aca="false">IF(A39="","",Members!C39)</f>
        <v/>
      </c>
      <c r="D39" s="40" t="str">
        <f aca="false">IF(A39="","",Members!N39)</f>
        <v/>
      </c>
      <c r="E39" s="40" t="str">
        <f aca="false">IF(A39="","",N(Members!H39))</f>
        <v/>
      </c>
      <c r="F39" s="31" t="str">
        <f aca="false">IF(A39="","",D39*Settings!$B$27+N(Members!I39))</f>
        <v/>
      </c>
      <c r="G39" s="31" t="str">
        <f aca="false">IF(A39="","",SUMIFS(Receipts!$E$5:$E$2004,Receipts!$C$5:$C$2004,A39,Receipts!$A$5:$A$2004,"&gt;="&amp;DATE(Settings!$B$8,4,1),Receipts!$A$5:$A$2004,"&lt;"&amp;DATE(Settings!$B$8+1,4,1)))</f>
        <v/>
      </c>
      <c r="H39" s="32" t="str">
        <f aca="false">IF(A39="","",E39+F39-G39)</f>
        <v/>
      </c>
      <c r="I39" s="41" t="str">
        <f aca="false">IF(A39="","",IF(D39=0,0,ROUND(MAX(0,H39)/D39,1)))</f>
        <v/>
      </c>
      <c r="J39" s="31" t="str">
        <f aca="false">IF(A39="","",ROUND(MAX(0,H39-D39)*Settings!$B$19/12,0))</f>
        <v/>
      </c>
      <c r="K39" s="42" t="str">
        <f aca="false" t="array" ref="K39:K39">IF(A39="","",IFERROR(1/(1/MAX(IF(Receipts!$C$5:$C$2004=A39,Receipts!$A$5:$A$2004))),"Never"))</f>
        <v/>
      </c>
      <c r="L39" s="36" t="str">
        <f aca="false">IF(A39="","",IF(H39&lt;=0,IF(H39&lt;0,"Advance","Paid up"),IF(I39&gt;=Settings!$B$20,"Defaulter",IF(I39&gt;1,"Overdue","Due this month"))))</f>
        <v/>
      </c>
    </row>
    <row r="40" customFormat="false" ht="15" hidden="false" customHeight="true" outlineLevel="0" collapsed="false">
      <c r="A40" s="37" t="str">
        <f aca="false">IF(Members!A40="","",Members!A40)</f>
        <v/>
      </c>
      <c r="B40" s="37" t="str">
        <f aca="false">IF(A40="","",Members!B40)</f>
        <v/>
      </c>
      <c r="C40" s="39" t="str">
        <f aca="false">IF(A40="","",Members!C40)</f>
        <v/>
      </c>
      <c r="D40" s="40" t="str">
        <f aca="false">IF(A40="","",Members!N40)</f>
        <v/>
      </c>
      <c r="E40" s="40" t="str">
        <f aca="false">IF(A40="","",N(Members!H40))</f>
        <v/>
      </c>
      <c r="F40" s="31" t="str">
        <f aca="false">IF(A40="","",D40*Settings!$B$27+N(Members!I40))</f>
        <v/>
      </c>
      <c r="G40" s="31" t="str">
        <f aca="false">IF(A40="","",SUMIFS(Receipts!$E$5:$E$2004,Receipts!$C$5:$C$2004,A40,Receipts!$A$5:$A$2004,"&gt;="&amp;DATE(Settings!$B$8,4,1),Receipts!$A$5:$A$2004,"&lt;"&amp;DATE(Settings!$B$8+1,4,1)))</f>
        <v/>
      </c>
      <c r="H40" s="32" t="str">
        <f aca="false">IF(A40="","",E40+F40-G40)</f>
        <v/>
      </c>
      <c r="I40" s="41" t="str">
        <f aca="false">IF(A40="","",IF(D40=0,0,ROUND(MAX(0,H40)/D40,1)))</f>
        <v/>
      </c>
      <c r="J40" s="31" t="str">
        <f aca="false">IF(A40="","",ROUND(MAX(0,H40-D40)*Settings!$B$19/12,0))</f>
        <v/>
      </c>
      <c r="K40" s="42" t="str">
        <f aca="false" t="array" ref="K40:K40">IF(A40="","",IFERROR(1/(1/MAX(IF(Receipts!$C$5:$C$2004=A40,Receipts!$A$5:$A$2004))),"Never"))</f>
        <v/>
      </c>
      <c r="L40" s="36" t="str">
        <f aca="false">IF(A40="","",IF(H40&lt;=0,IF(H40&lt;0,"Advance","Paid up"),IF(I40&gt;=Settings!$B$20,"Defaulter",IF(I40&gt;1,"Overdue","Due this month"))))</f>
        <v/>
      </c>
    </row>
    <row r="41" customFormat="false" ht="15" hidden="false" customHeight="true" outlineLevel="0" collapsed="false">
      <c r="A41" s="37" t="str">
        <f aca="false">IF(Members!A41="","",Members!A41)</f>
        <v/>
      </c>
      <c r="B41" s="37" t="str">
        <f aca="false">IF(A41="","",Members!B41)</f>
        <v/>
      </c>
      <c r="C41" s="39" t="str">
        <f aca="false">IF(A41="","",Members!C41)</f>
        <v/>
      </c>
      <c r="D41" s="40" t="str">
        <f aca="false">IF(A41="","",Members!N41)</f>
        <v/>
      </c>
      <c r="E41" s="40" t="str">
        <f aca="false">IF(A41="","",N(Members!H41))</f>
        <v/>
      </c>
      <c r="F41" s="31" t="str">
        <f aca="false">IF(A41="","",D41*Settings!$B$27+N(Members!I41))</f>
        <v/>
      </c>
      <c r="G41" s="31" t="str">
        <f aca="false">IF(A41="","",SUMIFS(Receipts!$E$5:$E$2004,Receipts!$C$5:$C$2004,A41,Receipts!$A$5:$A$2004,"&gt;="&amp;DATE(Settings!$B$8,4,1),Receipts!$A$5:$A$2004,"&lt;"&amp;DATE(Settings!$B$8+1,4,1)))</f>
        <v/>
      </c>
      <c r="H41" s="32" t="str">
        <f aca="false">IF(A41="","",E41+F41-G41)</f>
        <v/>
      </c>
      <c r="I41" s="41" t="str">
        <f aca="false">IF(A41="","",IF(D41=0,0,ROUND(MAX(0,H41)/D41,1)))</f>
        <v/>
      </c>
      <c r="J41" s="31" t="str">
        <f aca="false">IF(A41="","",ROUND(MAX(0,H41-D41)*Settings!$B$19/12,0))</f>
        <v/>
      </c>
      <c r="K41" s="42" t="str">
        <f aca="false" t="array" ref="K41:K41">IF(A41="","",IFERROR(1/(1/MAX(IF(Receipts!$C$5:$C$2004=A41,Receipts!$A$5:$A$2004))),"Never"))</f>
        <v/>
      </c>
      <c r="L41" s="36" t="str">
        <f aca="false">IF(A41="","",IF(H41&lt;=0,IF(H41&lt;0,"Advance","Paid up"),IF(I41&gt;=Settings!$B$20,"Defaulter",IF(I41&gt;1,"Overdue","Due this month"))))</f>
        <v/>
      </c>
    </row>
    <row r="42" customFormat="false" ht="15" hidden="false" customHeight="true" outlineLevel="0" collapsed="false">
      <c r="A42" s="37" t="str">
        <f aca="false">IF(Members!A42="","",Members!A42)</f>
        <v/>
      </c>
      <c r="B42" s="37" t="str">
        <f aca="false">IF(A42="","",Members!B42)</f>
        <v/>
      </c>
      <c r="C42" s="39" t="str">
        <f aca="false">IF(A42="","",Members!C42)</f>
        <v/>
      </c>
      <c r="D42" s="40" t="str">
        <f aca="false">IF(A42="","",Members!N42)</f>
        <v/>
      </c>
      <c r="E42" s="40" t="str">
        <f aca="false">IF(A42="","",N(Members!H42))</f>
        <v/>
      </c>
      <c r="F42" s="31" t="str">
        <f aca="false">IF(A42="","",D42*Settings!$B$27+N(Members!I42))</f>
        <v/>
      </c>
      <c r="G42" s="31" t="str">
        <f aca="false">IF(A42="","",SUMIFS(Receipts!$E$5:$E$2004,Receipts!$C$5:$C$2004,A42,Receipts!$A$5:$A$2004,"&gt;="&amp;DATE(Settings!$B$8,4,1),Receipts!$A$5:$A$2004,"&lt;"&amp;DATE(Settings!$B$8+1,4,1)))</f>
        <v/>
      </c>
      <c r="H42" s="32" t="str">
        <f aca="false">IF(A42="","",E42+F42-G42)</f>
        <v/>
      </c>
      <c r="I42" s="41" t="str">
        <f aca="false">IF(A42="","",IF(D42=0,0,ROUND(MAX(0,H42)/D42,1)))</f>
        <v/>
      </c>
      <c r="J42" s="31" t="str">
        <f aca="false">IF(A42="","",ROUND(MAX(0,H42-D42)*Settings!$B$19/12,0))</f>
        <v/>
      </c>
      <c r="K42" s="42" t="str">
        <f aca="false" t="array" ref="K42:K42">IF(A42="","",IFERROR(1/(1/MAX(IF(Receipts!$C$5:$C$2004=A42,Receipts!$A$5:$A$2004))),"Never"))</f>
        <v/>
      </c>
      <c r="L42" s="36" t="str">
        <f aca="false">IF(A42="","",IF(H42&lt;=0,IF(H42&lt;0,"Advance","Paid up"),IF(I42&gt;=Settings!$B$20,"Defaulter",IF(I42&gt;1,"Overdue","Due this month"))))</f>
        <v/>
      </c>
    </row>
    <row r="43" customFormat="false" ht="15" hidden="false" customHeight="true" outlineLevel="0" collapsed="false">
      <c r="A43" s="37" t="str">
        <f aca="false">IF(Members!A43="","",Members!A43)</f>
        <v/>
      </c>
      <c r="B43" s="37" t="str">
        <f aca="false">IF(A43="","",Members!B43)</f>
        <v/>
      </c>
      <c r="C43" s="39" t="str">
        <f aca="false">IF(A43="","",Members!C43)</f>
        <v/>
      </c>
      <c r="D43" s="40" t="str">
        <f aca="false">IF(A43="","",Members!N43)</f>
        <v/>
      </c>
      <c r="E43" s="40" t="str">
        <f aca="false">IF(A43="","",N(Members!H43))</f>
        <v/>
      </c>
      <c r="F43" s="31" t="str">
        <f aca="false">IF(A43="","",D43*Settings!$B$27+N(Members!I43))</f>
        <v/>
      </c>
      <c r="G43" s="31" t="str">
        <f aca="false">IF(A43="","",SUMIFS(Receipts!$E$5:$E$2004,Receipts!$C$5:$C$2004,A43,Receipts!$A$5:$A$2004,"&gt;="&amp;DATE(Settings!$B$8,4,1),Receipts!$A$5:$A$2004,"&lt;"&amp;DATE(Settings!$B$8+1,4,1)))</f>
        <v/>
      </c>
      <c r="H43" s="32" t="str">
        <f aca="false">IF(A43="","",E43+F43-G43)</f>
        <v/>
      </c>
      <c r="I43" s="41" t="str">
        <f aca="false">IF(A43="","",IF(D43=0,0,ROUND(MAX(0,H43)/D43,1)))</f>
        <v/>
      </c>
      <c r="J43" s="31" t="str">
        <f aca="false">IF(A43="","",ROUND(MAX(0,H43-D43)*Settings!$B$19/12,0))</f>
        <v/>
      </c>
      <c r="K43" s="42" t="str">
        <f aca="false" t="array" ref="K43:K43">IF(A43="","",IFERROR(1/(1/MAX(IF(Receipts!$C$5:$C$2004=A43,Receipts!$A$5:$A$2004))),"Never"))</f>
        <v/>
      </c>
      <c r="L43" s="36" t="str">
        <f aca="false">IF(A43="","",IF(H43&lt;=0,IF(H43&lt;0,"Advance","Paid up"),IF(I43&gt;=Settings!$B$20,"Defaulter",IF(I43&gt;1,"Overdue","Due this month"))))</f>
        <v/>
      </c>
    </row>
    <row r="44" customFormat="false" ht="15" hidden="false" customHeight="true" outlineLevel="0" collapsed="false">
      <c r="A44" s="37" t="str">
        <f aca="false">IF(Members!A44="","",Members!A44)</f>
        <v/>
      </c>
      <c r="B44" s="37" t="str">
        <f aca="false">IF(A44="","",Members!B44)</f>
        <v/>
      </c>
      <c r="C44" s="39" t="str">
        <f aca="false">IF(A44="","",Members!C44)</f>
        <v/>
      </c>
      <c r="D44" s="40" t="str">
        <f aca="false">IF(A44="","",Members!N44)</f>
        <v/>
      </c>
      <c r="E44" s="40" t="str">
        <f aca="false">IF(A44="","",N(Members!H44))</f>
        <v/>
      </c>
      <c r="F44" s="31" t="str">
        <f aca="false">IF(A44="","",D44*Settings!$B$27+N(Members!I44))</f>
        <v/>
      </c>
      <c r="G44" s="31" t="str">
        <f aca="false">IF(A44="","",SUMIFS(Receipts!$E$5:$E$2004,Receipts!$C$5:$C$2004,A44,Receipts!$A$5:$A$2004,"&gt;="&amp;DATE(Settings!$B$8,4,1),Receipts!$A$5:$A$2004,"&lt;"&amp;DATE(Settings!$B$8+1,4,1)))</f>
        <v/>
      </c>
      <c r="H44" s="32" t="str">
        <f aca="false">IF(A44="","",E44+F44-G44)</f>
        <v/>
      </c>
      <c r="I44" s="41" t="str">
        <f aca="false">IF(A44="","",IF(D44=0,0,ROUND(MAX(0,H44)/D44,1)))</f>
        <v/>
      </c>
      <c r="J44" s="31" t="str">
        <f aca="false">IF(A44="","",ROUND(MAX(0,H44-D44)*Settings!$B$19/12,0))</f>
        <v/>
      </c>
      <c r="K44" s="42" t="str">
        <f aca="false" t="array" ref="K44:K44">IF(A44="","",IFERROR(1/(1/MAX(IF(Receipts!$C$5:$C$2004=A44,Receipts!$A$5:$A$2004))),"Never"))</f>
        <v/>
      </c>
      <c r="L44" s="36" t="str">
        <f aca="false">IF(A44="","",IF(H44&lt;=0,IF(H44&lt;0,"Advance","Paid up"),IF(I44&gt;=Settings!$B$20,"Defaulter",IF(I44&gt;1,"Overdue","Due this month"))))</f>
        <v/>
      </c>
    </row>
    <row r="45" customFormat="false" ht="15" hidden="false" customHeight="true" outlineLevel="0" collapsed="false">
      <c r="A45" s="37" t="str">
        <f aca="false">IF(Members!A45="","",Members!A45)</f>
        <v/>
      </c>
      <c r="B45" s="37" t="str">
        <f aca="false">IF(A45="","",Members!B45)</f>
        <v/>
      </c>
      <c r="C45" s="39" t="str">
        <f aca="false">IF(A45="","",Members!C45)</f>
        <v/>
      </c>
      <c r="D45" s="40" t="str">
        <f aca="false">IF(A45="","",Members!N45)</f>
        <v/>
      </c>
      <c r="E45" s="40" t="str">
        <f aca="false">IF(A45="","",N(Members!H45))</f>
        <v/>
      </c>
      <c r="F45" s="31" t="str">
        <f aca="false">IF(A45="","",D45*Settings!$B$27+N(Members!I45))</f>
        <v/>
      </c>
      <c r="G45" s="31" t="str">
        <f aca="false">IF(A45="","",SUMIFS(Receipts!$E$5:$E$2004,Receipts!$C$5:$C$2004,A45,Receipts!$A$5:$A$2004,"&gt;="&amp;DATE(Settings!$B$8,4,1),Receipts!$A$5:$A$2004,"&lt;"&amp;DATE(Settings!$B$8+1,4,1)))</f>
        <v/>
      </c>
      <c r="H45" s="32" t="str">
        <f aca="false">IF(A45="","",E45+F45-G45)</f>
        <v/>
      </c>
      <c r="I45" s="41" t="str">
        <f aca="false">IF(A45="","",IF(D45=0,0,ROUND(MAX(0,H45)/D45,1)))</f>
        <v/>
      </c>
      <c r="J45" s="31" t="str">
        <f aca="false">IF(A45="","",ROUND(MAX(0,H45-D45)*Settings!$B$19/12,0))</f>
        <v/>
      </c>
      <c r="K45" s="42" t="str">
        <f aca="false" t="array" ref="K45:K45">IF(A45="","",IFERROR(1/(1/MAX(IF(Receipts!$C$5:$C$2004=A45,Receipts!$A$5:$A$2004))),"Never"))</f>
        <v/>
      </c>
      <c r="L45" s="36" t="str">
        <f aca="false">IF(A45="","",IF(H45&lt;=0,IF(H45&lt;0,"Advance","Paid up"),IF(I45&gt;=Settings!$B$20,"Defaulter",IF(I45&gt;1,"Overdue","Due this month"))))</f>
        <v/>
      </c>
    </row>
    <row r="46" customFormat="false" ht="15" hidden="false" customHeight="true" outlineLevel="0" collapsed="false">
      <c r="A46" s="37" t="str">
        <f aca="false">IF(Members!A46="","",Members!A46)</f>
        <v/>
      </c>
      <c r="B46" s="37" t="str">
        <f aca="false">IF(A46="","",Members!B46)</f>
        <v/>
      </c>
      <c r="C46" s="39" t="str">
        <f aca="false">IF(A46="","",Members!C46)</f>
        <v/>
      </c>
      <c r="D46" s="40" t="str">
        <f aca="false">IF(A46="","",Members!N46)</f>
        <v/>
      </c>
      <c r="E46" s="40" t="str">
        <f aca="false">IF(A46="","",N(Members!H46))</f>
        <v/>
      </c>
      <c r="F46" s="31" t="str">
        <f aca="false">IF(A46="","",D46*Settings!$B$27+N(Members!I46))</f>
        <v/>
      </c>
      <c r="G46" s="31" t="str">
        <f aca="false">IF(A46="","",SUMIFS(Receipts!$E$5:$E$2004,Receipts!$C$5:$C$2004,A46,Receipts!$A$5:$A$2004,"&gt;="&amp;DATE(Settings!$B$8,4,1),Receipts!$A$5:$A$2004,"&lt;"&amp;DATE(Settings!$B$8+1,4,1)))</f>
        <v/>
      </c>
      <c r="H46" s="32" t="str">
        <f aca="false">IF(A46="","",E46+F46-G46)</f>
        <v/>
      </c>
      <c r="I46" s="41" t="str">
        <f aca="false">IF(A46="","",IF(D46=0,0,ROUND(MAX(0,H46)/D46,1)))</f>
        <v/>
      </c>
      <c r="J46" s="31" t="str">
        <f aca="false">IF(A46="","",ROUND(MAX(0,H46-D46)*Settings!$B$19/12,0))</f>
        <v/>
      </c>
      <c r="K46" s="42" t="str">
        <f aca="false" t="array" ref="K46:K46">IF(A46="","",IFERROR(1/(1/MAX(IF(Receipts!$C$5:$C$2004=A46,Receipts!$A$5:$A$2004))),"Never"))</f>
        <v/>
      </c>
      <c r="L46" s="36" t="str">
        <f aca="false">IF(A46="","",IF(H46&lt;=0,IF(H46&lt;0,"Advance","Paid up"),IF(I46&gt;=Settings!$B$20,"Defaulter",IF(I46&gt;1,"Overdue","Due this month"))))</f>
        <v/>
      </c>
    </row>
    <row r="47" customFormat="false" ht="15" hidden="false" customHeight="true" outlineLevel="0" collapsed="false">
      <c r="A47" s="37" t="str">
        <f aca="false">IF(Members!A47="","",Members!A47)</f>
        <v/>
      </c>
      <c r="B47" s="37" t="str">
        <f aca="false">IF(A47="","",Members!B47)</f>
        <v/>
      </c>
      <c r="C47" s="39" t="str">
        <f aca="false">IF(A47="","",Members!C47)</f>
        <v/>
      </c>
      <c r="D47" s="40" t="str">
        <f aca="false">IF(A47="","",Members!N47)</f>
        <v/>
      </c>
      <c r="E47" s="40" t="str">
        <f aca="false">IF(A47="","",N(Members!H47))</f>
        <v/>
      </c>
      <c r="F47" s="31" t="str">
        <f aca="false">IF(A47="","",D47*Settings!$B$27+N(Members!I47))</f>
        <v/>
      </c>
      <c r="G47" s="31" t="str">
        <f aca="false">IF(A47="","",SUMIFS(Receipts!$E$5:$E$2004,Receipts!$C$5:$C$2004,A47,Receipts!$A$5:$A$2004,"&gt;="&amp;DATE(Settings!$B$8,4,1),Receipts!$A$5:$A$2004,"&lt;"&amp;DATE(Settings!$B$8+1,4,1)))</f>
        <v/>
      </c>
      <c r="H47" s="32" t="str">
        <f aca="false">IF(A47="","",E47+F47-G47)</f>
        <v/>
      </c>
      <c r="I47" s="41" t="str">
        <f aca="false">IF(A47="","",IF(D47=0,0,ROUND(MAX(0,H47)/D47,1)))</f>
        <v/>
      </c>
      <c r="J47" s="31" t="str">
        <f aca="false">IF(A47="","",ROUND(MAX(0,H47-D47)*Settings!$B$19/12,0))</f>
        <v/>
      </c>
      <c r="K47" s="42" t="str">
        <f aca="false" t="array" ref="K47:K47">IF(A47="","",IFERROR(1/(1/MAX(IF(Receipts!$C$5:$C$2004=A47,Receipts!$A$5:$A$2004))),"Never"))</f>
        <v/>
      </c>
      <c r="L47" s="36" t="str">
        <f aca="false">IF(A47="","",IF(H47&lt;=0,IF(H47&lt;0,"Advance","Paid up"),IF(I47&gt;=Settings!$B$20,"Defaulter",IF(I47&gt;1,"Overdue","Due this month"))))</f>
        <v/>
      </c>
    </row>
    <row r="48" customFormat="false" ht="15" hidden="false" customHeight="true" outlineLevel="0" collapsed="false">
      <c r="A48" s="37" t="str">
        <f aca="false">IF(Members!A48="","",Members!A48)</f>
        <v/>
      </c>
      <c r="B48" s="37" t="str">
        <f aca="false">IF(A48="","",Members!B48)</f>
        <v/>
      </c>
      <c r="C48" s="39" t="str">
        <f aca="false">IF(A48="","",Members!C48)</f>
        <v/>
      </c>
      <c r="D48" s="40" t="str">
        <f aca="false">IF(A48="","",Members!N48)</f>
        <v/>
      </c>
      <c r="E48" s="40" t="str">
        <f aca="false">IF(A48="","",N(Members!H48))</f>
        <v/>
      </c>
      <c r="F48" s="31" t="str">
        <f aca="false">IF(A48="","",D48*Settings!$B$27+N(Members!I48))</f>
        <v/>
      </c>
      <c r="G48" s="31" t="str">
        <f aca="false">IF(A48="","",SUMIFS(Receipts!$E$5:$E$2004,Receipts!$C$5:$C$2004,A48,Receipts!$A$5:$A$2004,"&gt;="&amp;DATE(Settings!$B$8,4,1),Receipts!$A$5:$A$2004,"&lt;"&amp;DATE(Settings!$B$8+1,4,1)))</f>
        <v/>
      </c>
      <c r="H48" s="32" t="str">
        <f aca="false">IF(A48="","",E48+F48-G48)</f>
        <v/>
      </c>
      <c r="I48" s="41" t="str">
        <f aca="false">IF(A48="","",IF(D48=0,0,ROUND(MAX(0,H48)/D48,1)))</f>
        <v/>
      </c>
      <c r="J48" s="31" t="str">
        <f aca="false">IF(A48="","",ROUND(MAX(0,H48-D48)*Settings!$B$19/12,0))</f>
        <v/>
      </c>
      <c r="K48" s="42" t="str">
        <f aca="false" t="array" ref="K48:K48">IF(A48="","",IFERROR(1/(1/MAX(IF(Receipts!$C$5:$C$2004=A48,Receipts!$A$5:$A$2004))),"Never"))</f>
        <v/>
      </c>
      <c r="L48" s="36" t="str">
        <f aca="false">IF(A48="","",IF(H48&lt;=0,IF(H48&lt;0,"Advance","Paid up"),IF(I48&gt;=Settings!$B$20,"Defaulter",IF(I48&gt;1,"Overdue","Due this month"))))</f>
        <v/>
      </c>
    </row>
    <row r="49" customFormat="false" ht="15" hidden="false" customHeight="true" outlineLevel="0" collapsed="false">
      <c r="A49" s="37" t="str">
        <f aca="false">IF(Members!A49="","",Members!A49)</f>
        <v/>
      </c>
      <c r="B49" s="37" t="str">
        <f aca="false">IF(A49="","",Members!B49)</f>
        <v/>
      </c>
      <c r="C49" s="39" t="str">
        <f aca="false">IF(A49="","",Members!C49)</f>
        <v/>
      </c>
      <c r="D49" s="40" t="str">
        <f aca="false">IF(A49="","",Members!N49)</f>
        <v/>
      </c>
      <c r="E49" s="40" t="str">
        <f aca="false">IF(A49="","",N(Members!H49))</f>
        <v/>
      </c>
      <c r="F49" s="31" t="str">
        <f aca="false">IF(A49="","",D49*Settings!$B$27+N(Members!I49))</f>
        <v/>
      </c>
      <c r="G49" s="31" t="str">
        <f aca="false">IF(A49="","",SUMIFS(Receipts!$E$5:$E$2004,Receipts!$C$5:$C$2004,A49,Receipts!$A$5:$A$2004,"&gt;="&amp;DATE(Settings!$B$8,4,1),Receipts!$A$5:$A$2004,"&lt;"&amp;DATE(Settings!$B$8+1,4,1)))</f>
        <v/>
      </c>
      <c r="H49" s="32" t="str">
        <f aca="false">IF(A49="","",E49+F49-G49)</f>
        <v/>
      </c>
      <c r="I49" s="41" t="str">
        <f aca="false">IF(A49="","",IF(D49=0,0,ROUND(MAX(0,H49)/D49,1)))</f>
        <v/>
      </c>
      <c r="J49" s="31" t="str">
        <f aca="false">IF(A49="","",ROUND(MAX(0,H49-D49)*Settings!$B$19/12,0))</f>
        <v/>
      </c>
      <c r="K49" s="42" t="str">
        <f aca="false" t="array" ref="K49:K49">IF(A49="","",IFERROR(1/(1/MAX(IF(Receipts!$C$5:$C$2004=A49,Receipts!$A$5:$A$2004))),"Never"))</f>
        <v/>
      </c>
      <c r="L49" s="36" t="str">
        <f aca="false">IF(A49="","",IF(H49&lt;=0,IF(H49&lt;0,"Advance","Paid up"),IF(I49&gt;=Settings!$B$20,"Defaulter",IF(I49&gt;1,"Overdue","Due this month"))))</f>
        <v/>
      </c>
    </row>
    <row r="50" customFormat="false" ht="15" hidden="false" customHeight="true" outlineLevel="0" collapsed="false">
      <c r="A50" s="37" t="str">
        <f aca="false">IF(Members!A50="","",Members!A50)</f>
        <v/>
      </c>
      <c r="B50" s="37" t="str">
        <f aca="false">IF(A50="","",Members!B50)</f>
        <v/>
      </c>
      <c r="C50" s="39" t="str">
        <f aca="false">IF(A50="","",Members!C50)</f>
        <v/>
      </c>
      <c r="D50" s="40" t="str">
        <f aca="false">IF(A50="","",Members!N50)</f>
        <v/>
      </c>
      <c r="E50" s="40" t="str">
        <f aca="false">IF(A50="","",N(Members!H50))</f>
        <v/>
      </c>
      <c r="F50" s="31" t="str">
        <f aca="false">IF(A50="","",D50*Settings!$B$27+N(Members!I50))</f>
        <v/>
      </c>
      <c r="G50" s="31" t="str">
        <f aca="false">IF(A50="","",SUMIFS(Receipts!$E$5:$E$2004,Receipts!$C$5:$C$2004,A50,Receipts!$A$5:$A$2004,"&gt;="&amp;DATE(Settings!$B$8,4,1),Receipts!$A$5:$A$2004,"&lt;"&amp;DATE(Settings!$B$8+1,4,1)))</f>
        <v/>
      </c>
      <c r="H50" s="32" t="str">
        <f aca="false">IF(A50="","",E50+F50-G50)</f>
        <v/>
      </c>
      <c r="I50" s="41" t="str">
        <f aca="false">IF(A50="","",IF(D50=0,0,ROUND(MAX(0,H50)/D50,1)))</f>
        <v/>
      </c>
      <c r="J50" s="31" t="str">
        <f aca="false">IF(A50="","",ROUND(MAX(0,H50-D50)*Settings!$B$19/12,0))</f>
        <v/>
      </c>
      <c r="K50" s="42" t="str">
        <f aca="false" t="array" ref="K50:K50">IF(A50="","",IFERROR(1/(1/MAX(IF(Receipts!$C$5:$C$2004=A50,Receipts!$A$5:$A$2004))),"Never"))</f>
        <v/>
      </c>
      <c r="L50" s="36" t="str">
        <f aca="false">IF(A50="","",IF(H50&lt;=0,IF(H50&lt;0,"Advance","Paid up"),IF(I50&gt;=Settings!$B$20,"Defaulter",IF(I50&gt;1,"Overdue","Due this month"))))</f>
        <v/>
      </c>
    </row>
    <row r="51" customFormat="false" ht="15" hidden="false" customHeight="true" outlineLevel="0" collapsed="false">
      <c r="A51" s="37" t="str">
        <f aca="false">IF(Members!A51="","",Members!A51)</f>
        <v/>
      </c>
      <c r="B51" s="37" t="str">
        <f aca="false">IF(A51="","",Members!B51)</f>
        <v/>
      </c>
      <c r="C51" s="39" t="str">
        <f aca="false">IF(A51="","",Members!C51)</f>
        <v/>
      </c>
      <c r="D51" s="40" t="str">
        <f aca="false">IF(A51="","",Members!N51)</f>
        <v/>
      </c>
      <c r="E51" s="40" t="str">
        <f aca="false">IF(A51="","",N(Members!H51))</f>
        <v/>
      </c>
      <c r="F51" s="31" t="str">
        <f aca="false">IF(A51="","",D51*Settings!$B$27+N(Members!I51))</f>
        <v/>
      </c>
      <c r="G51" s="31" t="str">
        <f aca="false">IF(A51="","",SUMIFS(Receipts!$E$5:$E$2004,Receipts!$C$5:$C$2004,A51,Receipts!$A$5:$A$2004,"&gt;="&amp;DATE(Settings!$B$8,4,1),Receipts!$A$5:$A$2004,"&lt;"&amp;DATE(Settings!$B$8+1,4,1)))</f>
        <v/>
      </c>
      <c r="H51" s="32" t="str">
        <f aca="false">IF(A51="","",E51+F51-G51)</f>
        <v/>
      </c>
      <c r="I51" s="41" t="str">
        <f aca="false">IF(A51="","",IF(D51=0,0,ROUND(MAX(0,H51)/D51,1)))</f>
        <v/>
      </c>
      <c r="J51" s="31" t="str">
        <f aca="false">IF(A51="","",ROUND(MAX(0,H51-D51)*Settings!$B$19/12,0))</f>
        <v/>
      </c>
      <c r="K51" s="42" t="str">
        <f aca="false" t="array" ref="K51:K51">IF(A51="","",IFERROR(1/(1/MAX(IF(Receipts!$C$5:$C$2004=A51,Receipts!$A$5:$A$2004))),"Never"))</f>
        <v/>
      </c>
      <c r="L51" s="36" t="str">
        <f aca="false">IF(A51="","",IF(H51&lt;=0,IF(H51&lt;0,"Advance","Paid up"),IF(I51&gt;=Settings!$B$20,"Defaulter",IF(I51&gt;1,"Overdue","Due this month"))))</f>
        <v/>
      </c>
    </row>
    <row r="52" customFormat="false" ht="15" hidden="false" customHeight="true" outlineLevel="0" collapsed="false">
      <c r="A52" s="37" t="str">
        <f aca="false">IF(Members!A52="","",Members!A52)</f>
        <v/>
      </c>
      <c r="B52" s="37" t="str">
        <f aca="false">IF(A52="","",Members!B52)</f>
        <v/>
      </c>
      <c r="C52" s="39" t="str">
        <f aca="false">IF(A52="","",Members!C52)</f>
        <v/>
      </c>
      <c r="D52" s="40" t="str">
        <f aca="false">IF(A52="","",Members!N52)</f>
        <v/>
      </c>
      <c r="E52" s="40" t="str">
        <f aca="false">IF(A52="","",N(Members!H52))</f>
        <v/>
      </c>
      <c r="F52" s="31" t="str">
        <f aca="false">IF(A52="","",D52*Settings!$B$27+N(Members!I52))</f>
        <v/>
      </c>
      <c r="G52" s="31" t="str">
        <f aca="false">IF(A52="","",SUMIFS(Receipts!$E$5:$E$2004,Receipts!$C$5:$C$2004,A52,Receipts!$A$5:$A$2004,"&gt;="&amp;DATE(Settings!$B$8,4,1),Receipts!$A$5:$A$2004,"&lt;"&amp;DATE(Settings!$B$8+1,4,1)))</f>
        <v/>
      </c>
      <c r="H52" s="32" t="str">
        <f aca="false">IF(A52="","",E52+F52-G52)</f>
        <v/>
      </c>
      <c r="I52" s="41" t="str">
        <f aca="false">IF(A52="","",IF(D52=0,0,ROUND(MAX(0,H52)/D52,1)))</f>
        <v/>
      </c>
      <c r="J52" s="31" t="str">
        <f aca="false">IF(A52="","",ROUND(MAX(0,H52-D52)*Settings!$B$19/12,0))</f>
        <v/>
      </c>
      <c r="K52" s="42" t="str">
        <f aca="false" t="array" ref="K52:K52">IF(A52="","",IFERROR(1/(1/MAX(IF(Receipts!$C$5:$C$2004=A52,Receipts!$A$5:$A$2004))),"Never"))</f>
        <v/>
      </c>
      <c r="L52" s="36" t="str">
        <f aca="false">IF(A52="","",IF(H52&lt;=0,IF(H52&lt;0,"Advance","Paid up"),IF(I52&gt;=Settings!$B$20,"Defaulter",IF(I52&gt;1,"Overdue","Due this month"))))</f>
        <v/>
      </c>
    </row>
    <row r="53" customFormat="false" ht="15" hidden="false" customHeight="true" outlineLevel="0" collapsed="false">
      <c r="A53" s="37" t="str">
        <f aca="false">IF(Members!A53="","",Members!A53)</f>
        <v/>
      </c>
      <c r="B53" s="37" t="str">
        <f aca="false">IF(A53="","",Members!B53)</f>
        <v/>
      </c>
      <c r="C53" s="39" t="str">
        <f aca="false">IF(A53="","",Members!C53)</f>
        <v/>
      </c>
      <c r="D53" s="40" t="str">
        <f aca="false">IF(A53="","",Members!N53)</f>
        <v/>
      </c>
      <c r="E53" s="40" t="str">
        <f aca="false">IF(A53="","",N(Members!H53))</f>
        <v/>
      </c>
      <c r="F53" s="31" t="str">
        <f aca="false">IF(A53="","",D53*Settings!$B$27+N(Members!I53))</f>
        <v/>
      </c>
      <c r="G53" s="31" t="str">
        <f aca="false">IF(A53="","",SUMIFS(Receipts!$E$5:$E$2004,Receipts!$C$5:$C$2004,A53,Receipts!$A$5:$A$2004,"&gt;="&amp;DATE(Settings!$B$8,4,1),Receipts!$A$5:$A$2004,"&lt;"&amp;DATE(Settings!$B$8+1,4,1)))</f>
        <v/>
      </c>
      <c r="H53" s="32" t="str">
        <f aca="false">IF(A53="","",E53+F53-G53)</f>
        <v/>
      </c>
      <c r="I53" s="41" t="str">
        <f aca="false">IF(A53="","",IF(D53=0,0,ROUND(MAX(0,H53)/D53,1)))</f>
        <v/>
      </c>
      <c r="J53" s="31" t="str">
        <f aca="false">IF(A53="","",ROUND(MAX(0,H53-D53)*Settings!$B$19/12,0))</f>
        <v/>
      </c>
      <c r="K53" s="42" t="str">
        <f aca="false" t="array" ref="K53:K53">IF(A53="","",IFERROR(1/(1/MAX(IF(Receipts!$C$5:$C$2004=A53,Receipts!$A$5:$A$2004))),"Never"))</f>
        <v/>
      </c>
      <c r="L53" s="36" t="str">
        <f aca="false">IF(A53="","",IF(H53&lt;=0,IF(H53&lt;0,"Advance","Paid up"),IF(I53&gt;=Settings!$B$20,"Defaulter",IF(I53&gt;1,"Overdue","Due this month"))))</f>
        <v/>
      </c>
    </row>
    <row r="54" customFormat="false" ht="15" hidden="false" customHeight="true" outlineLevel="0" collapsed="false">
      <c r="A54" s="37" t="str">
        <f aca="false">IF(Members!A54="","",Members!A54)</f>
        <v/>
      </c>
      <c r="B54" s="37" t="str">
        <f aca="false">IF(A54="","",Members!B54)</f>
        <v/>
      </c>
      <c r="C54" s="39" t="str">
        <f aca="false">IF(A54="","",Members!C54)</f>
        <v/>
      </c>
      <c r="D54" s="40" t="str">
        <f aca="false">IF(A54="","",Members!N54)</f>
        <v/>
      </c>
      <c r="E54" s="40" t="str">
        <f aca="false">IF(A54="","",N(Members!H54))</f>
        <v/>
      </c>
      <c r="F54" s="31" t="str">
        <f aca="false">IF(A54="","",D54*Settings!$B$27+N(Members!I54))</f>
        <v/>
      </c>
      <c r="G54" s="31" t="str">
        <f aca="false">IF(A54="","",SUMIFS(Receipts!$E$5:$E$2004,Receipts!$C$5:$C$2004,A54,Receipts!$A$5:$A$2004,"&gt;="&amp;DATE(Settings!$B$8,4,1),Receipts!$A$5:$A$2004,"&lt;"&amp;DATE(Settings!$B$8+1,4,1)))</f>
        <v/>
      </c>
      <c r="H54" s="32" t="str">
        <f aca="false">IF(A54="","",E54+F54-G54)</f>
        <v/>
      </c>
      <c r="I54" s="41" t="str">
        <f aca="false">IF(A54="","",IF(D54=0,0,ROUND(MAX(0,H54)/D54,1)))</f>
        <v/>
      </c>
      <c r="J54" s="31" t="str">
        <f aca="false">IF(A54="","",ROUND(MAX(0,H54-D54)*Settings!$B$19/12,0))</f>
        <v/>
      </c>
      <c r="K54" s="42" t="str">
        <f aca="false" t="array" ref="K54:K54">IF(A54="","",IFERROR(1/(1/MAX(IF(Receipts!$C$5:$C$2004=A54,Receipts!$A$5:$A$2004))),"Never"))</f>
        <v/>
      </c>
      <c r="L54" s="36" t="str">
        <f aca="false">IF(A54="","",IF(H54&lt;=0,IF(H54&lt;0,"Advance","Paid up"),IF(I54&gt;=Settings!$B$20,"Defaulter",IF(I54&gt;1,"Overdue","Due this month"))))</f>
        <v/>
      </c>
    </row>
    <row r="55" customFormat="false" ht="15" hidden="false" customHeight="true" outlineLevel="0" collapsed="false">
      <c r="A55" s="37" t="str">
        <f aca="false">IF(Members!A55="","",Members!A55)</f>
        <v/>
      </c>
      <c r="B55" s="37" t="str">
        <f aca="false">IF(A55="","",Members!B55)</f>
        <v/>
      </c>
      <c r="C55" s="39" t="str">
        <f aca="false">IF(A55="","",Members!C55)</f>
        <v/>
      </c>
      <c r="D55" s="40" t="str">
        <f aca="false">IF(A55="","",Members!N55)</f>
        <v/>
      </c>
      <c r="E55" s="40" t="str">
        <f aca="false">IF(A55="","",N(Members!H55))</f>
        <v/>
      </c>
      <c r="F55" s="31" t="str">
        <f aca="false">IF(A55="","",D55*Settings!$B$27+N(Members!I55))</f>
        <v/>
      </c>
      <c r="G55" s="31" t="str">
        <f aca="false">IF(A55="","",SUMIFS(Receipts!$E$5:$E$2004,Receipts!$C$5:$C$2004,A55,Receipts!$A$5:$A$2004,"&gt;="&amp;DATE(Settings!$B$8,4,1),Receipts!$A$5:$A$2004,"&lt;"&amp;DATE(Settings!$B$8+1,4,1)))</f>
        <v/>
      </c>
      <c r="H55" s="32" t="str">
        <f aca="false">IF(A55="","",E55+F55-G55)</f>
        <v/>
      </c>
      <c r="I55" s="41" t="str">
        <f aca="false">IF(A55="","",IF(D55=0,0,ROUND(MAX(0,H55)/D55,1)))</f>
        <v/>
      </c>
      <c r="J55" s="31" t="str">
        <f aca="false">IF(A55="","",ROUND(MAX(0,H55-D55)*Settings!$B$19/12,0))</f>
        <v/>
      </c>
      <c r="K55" s="42" t="str">
        <f aca="false" t="array" ref="K55:K55">IF(A55="","",IFERROR(1/(1/MAX(IF(Receipts!$C$5:$C$2004=A55,Receipts!$A$5:$A$2004))),"Never"))</f>
        <v/>
      </c>
      <c r="L55" s="36" t="str">
        <f aca="false">IF(A55="","",IF(H55&lt;=0,IF(H55&lt;0,"Advance","Paid up"),IF(I55&gt;=Settings!$B$20,"Defaulter",IF(I55&gt;1,"Overdue","Due this month"))))</f>
        <v/>
      </c>
    </row>
    <row r="56" customFormat="false" ht="15" hidden="false" customHeight="true" outlineLevel="0" collapsed="false">
      <c r="A56" s="37" t="str">
        <f aca="false">IF(Members!A56="","",Members!A56)</f>
        <v/>
      </c>
      <c r="B56" s="37" t="str">
        <f aca="false">IF(A56="","",Members!B56)</f>
        <v/>
      </c>
      <c r="C56" s="39" t="str">
        <f aca="false">IF(A56="","",Members!C56)</f>
        <v/>
      </c>
      <c r="D56" s="40" t="str">
        <f aca="false">IF(A56="","",Members!N56)</f>
        <v/>
      </c>
      <c r="E56" s="40" t="str">
        <f aca="false">IF(A56="","",N(Members!H56))</f>
        <v/>
      </c>
      <c r="F56" s="31" t="str">
        <f aca="false">IF(A56="","",D56*Settings!$B$27+N(Members!I56))</f>
        <v/>
      </c>
      <c r="G56" s="31" t="str">
        <f aca="false">IF(A56="","",SUMIFS(Receipts!$E$5:$E$2004,Receipts!$C$5:$C$2004,A56,Receipts!$A$5:$A$2004,"&gt;="&amp;DATE(Settings!$B$8,4,1),Receipts!$A$5:$A$2004,"&lt;"&amp;DATE(Settings!$B$8+1,4,1)))</f>
        <v/>
      </c>
      <c r="H56" s="32" t="str">
        <f aca="false">IF(A56="","",E56+F56-G56)</f>
        <v/>
      </c>
      <c r="I56" s="41" t="str">
        <f aca="false">IF(A56="","",IF(D56=0,0,ROUND(MAX(0,H56)/D56,1)))</f>
        <v/>
      </c>
      <c r="J56" s="31" t="str">
        <f aca="false">IF(A56="","",ROUND(MAX(0,H56-D56)*Settings!$B$19/12,0))</f>
        <v/>
      </c>
      <c r="K56" s="42" t="str">
        <f aca="false" t="array" ref="K56:K56">IF(A56="","",IFERROR(1/(1/MAX(IF(Receipts!$C$5:$C$2004=A56,Receipts!$A$5:$A$2004))),"Never"))</f>
        <v/>
      </c>
      <c r="L56" s="36" t="str">
        <f aca="false">IF(A56="","",IF(H56&lt;=0,IF(H56&lt;0,"Advance","Paid up"),IF(I56&gt;=Settings!$B$20,"Defaulter",IF(I56&gt;1,"Overdue","Due this month"))))</f>
        <v/>
      </c>
    </row>
    <row r="57" customFormat="false" ht="15" hidden="false" customHeight="true" outlineLevel="0" collapsed="false">
      <c r="A57" s="37" t="str">
        <f aca="false">IF(Members!A57="","",Members!A57)</f>
        <v/>
      </c>
      <c r="B57" s="37" t="str">
        <f aca="false">IF(A57="","",Members!B57)</f>
        <v/>
      </c>
      <c r="C57" s="39" t="str">
        <f aca="false">IF(A57="","",Members!C57)</f>
        <v/>
      </c>
      <c r="D57" s="40" t="str">
        <f aca="false">IF(A57="","",Members!N57)</f>
        <v/>
      </c>
      <c r="E57" s="40" t="str">
        <f aca="false">IF(A57="","",N(Members!H57))</f>
        <v/>
      </c>
      <c r="F57" s="31" t="str">
        <f aca="false">IF(A57="","",D57*Settings!$B$27+N(Members!I57))</f>
        <v/>
      </c>
      <c r="G57" s="31" t="str">
        <f aca="false">IF(A57="","",SUMIFS(Receipts!$E$5:$E$2004,Receipts!$C$5:$C$2004,A57,Receipts!$A$5:$A$2004,"&gt;="&amp;DATE(Settings!$B$8,4,1),Receipts!$A$5:$A$2004,"&lt;"&amp;DATE(Settings!$B$8+1,4,1)))</f>
        <v/>
      </c>
      <c r="H57" s="32" t="str">
        <f aca="false">IF(A57="","",E57+F57-G57)</f>
        <v/>
      </c>
      <c r="I57" s="41" t="str">
        <f aca="false">IF(A57="","",IF(D57=0,0,ROUND(MAX(0,H57)/D57,1)))</f>
        <v/>
      </c>
      <c r="J57" s="31" t="str">
        <f aca="false">IF(A57="","",ROUND(MAX(0,H57-D57)*Settings!$B$19/12,0))</f>
        <v/>
      </c>
      <c r="K57" s="42" t="str">
        <f aca="false" t="array" ref="K57:K57">IF(A57="","",IFERROR(1/(1/MAX(IF(Receipts!$C$5:$C$2004=A57,Receipts!$A$5:$A$2004))),"Never"))</f>
        <v/>
      </c>
      <c r="L57" s="36" t="str">
        <f aca="false">IF(A57="","",IF(H57&lt;=0,IF(H57&lt;0,"Advance","Paid up"),IF(I57&gt;=Settings!$B$20,"Defaulter",IF(I57&gt;1,"Overdue","Due this month"))))</f>
        <v/>
      </c>
    </row>
    <row r="58" customFormat="false" ht="15" hidden="false" customHeight="true" outlineLevel="0" collapsed="false">
      <c r="A58" s="37" t="str">
        <f aca="false">IF(Members!A58="","",Members!A58)</f>
        <v/>
      </c>
      <c r="B58" s="37" t="str">
        <f aca="false">IF(A58="","",Members!B58)</f>
        <v/>
      </c>
      <c r="C58" s="39" t="str">
        <f aca="false">IF(A58="","",Members!C58)</f>
        <v/>
      </c>
      <c r="D58" s="40" t="str">
        <f aca="false">IF(A58="","",Members!N58)</f>
        <v/>
      </c>
      <c r="E58" s="40" t="str">
        <f aca="false">IF(A58="","",N(Members!H58))</f>
        <v/>
      </c>
      <c r="F58" s="31" t="str">
        <f aca="false">IF(A58="","",D58*Settings!$B$27+N(Members!I58))</f>
        <v/>
      </c>
      <c r="G58" s="31" t="str">
        <f aca="false">IF(A58="","",SUMIFS(Receipts!$E$5:$E$2004,Receipts!$C$5:$C$2004,A58,Receipts!$A$5:$A$2004,"&gt;="&amp;DATE(Settings!$B$8,4,1),Receipts!$A$5:$A$2004,"&lt;"&amp;DATE(Settings!$B$8+1,4,1)))</f>
        <v/>
      </c>
      <c r="H58" s="32" t="str">
        <f aca="false">IF(A58="","",E58+F58-G58)</f>
        <v/>
      </c>
      <c r="I58" s="41" t="str">
        <f aca="false">IF(A58="","",IF(D58=0,0,ROUND(MAX(0,H58)/D58,1)))</f>
        <v/>
      </c>
      <c r="J58" s="31" t="str">
        <f aca="false">IF(A58="","",ROUND(MAX(0,H58-D58)*Settings!$B$19/12,0))</f>
        <v/>
      </c>
      <c r="K58" s="42" t="str">
        <f aca="false" t="array" ref="K58:K58">IF(A58="","",IFERROR(1/(1/MAX(IF(Receipts!$C$5:$C$2004=A58,Receipts!$A$5:$A$2004))),"Never"))</f>
        <v/>
      </c>
      <c r="L58" s="36" t="str">
        <f aca="false">IF(A58="","",IF(H58&lt;=0,IF(H58&lt;0,"Advance","Paid up"),IF(I58&gt;=Settings!$B$20,"Defaulter",IF(I58&gt;1,"Overdue","Due this month"))))</f>
        <v/>
      </c>
    </row>
    <row r="59" customFormat="false" ht="15" hidden="false" customHeight="true" outlineLevel="0" collapsed="false">
      <c r="A59" s="37" t="str">
        <f aca="false">IF(Members!A59="","",Members!A59)</f>
        <v/>
      </c>
      <c r="B59" s="37" t="str">
        <f aca="false">IF(A59="","",Members!B59)</f>
        <v/>
      </c>
      <c r="C59" s="39" t="str">
        <f aca="false">IF(A59="","",Members!C59)</f>
        <v/>
      </c>
      <c r="D59" s="40" t="str">
        <f aca="false">IF(A59="","",Members!N59)</f>
        <v/>
      </c>
      <c r="E59" s="40" t="str">
        <f aca="false">IF(A59="","",N(Members!H59))</f>
        <v/>
      </c>
      <c r="F59" s="31" t="str">
        <f aca="false">IF(A59="","",D59*Settings!$B$27+N(Members!I59))</f>
        <v/>
      </c>
      <c r="G59" s="31" t="str">
        <f aca="false">IF(A59="","",SUMIFS(Receipts!$E$5:$E$2004,Receipts!$C$5:$C$2004,A59,Receipts!$A$5:$A$2004,"&gt;="&amp;DATE(Settings!$B$8,4,1),Receipts!$A$5:$A$2004,"&lt;"&amp;DATE(Settings!$B$8+1,4,1)))</f>
        <v/>
      </c>
      <c r="H59" s="32" t="str">
        <f aca="false">IF(A59="","",E59+F59-G59)</f>
        <v/>
      </c>
      <c r="I59" s="41" t="str">
        <f aca="false">IF(A59="","",IF(D59=0,0,ROUND(MAX(0,H59)/D59,1)))</f>
        <v/>
      </c>
      <c r="J59" s="31" t="str">
        <f aca="false">IF(A59="","",ROUND(MAX(0,H59-D59)*Settings!$B$19/12,0))</f>
        <v/>
      </c>
      <c r="K59" s="42" t="str">
        <f aca="false" t="array" ref="K59:K59">IF(A59="","",IFERROR(1/(1/MAX(IF(Receipts!$C$5:$C$2004=A59,Receipts!$A$5:$A$2004))),"Never"))</f>
        <v/>
      </c>
      <c r="L59" s="36" t="str">
        <f aca="false">IF(A59="","",IF(H59&lt;=0,IF(H59&lt;0,"Advance","Paid up"),IF(I59&gt;=Settings!$B$20,"Defaulter",IF(I59&gt;1,"Overdue","Due this month"))))</f>
        <v/>
      </c>
    </row>
    <row r="60" customFormat="false" ht="15" hidden="false" customHeight="true" outlineLevel="0" collapsed="false">
      <c r="A60" s="37" t="str">
        <f aca="false">IF(Members!A60="","",Members!A60)</f>
        <v/>
      </c>
      <c r="B60" s="37" t="str">
        <f aca="false">IF(A60="","",Members!B60)</f>
        <v/>
      </c>
      <c r="C60" s="39" t="str">
        <f aca="false">IF(A60="","",Members!C60)</f>
        <v/>
      </c>
      <c r="D60" s="40" t="str">
        <f aca="false">IF(A60="","",Members!N60)</f>
        <v/>
      </c>
      <c r="E60" s="40" t="str">
        <f aca="false">IF(A60="","",N(Members!H60))</f>
        <v/>
      </c>
      <c r="F60" s="31" t="str">
        <f aca="false">IF(A60="","",D60*Settings!$B$27+N(Members!I60))</f>
        <v/>
      </c>
      <c r="G60" s="31" t="str">
        <f aca="false">IF(A60="","",SUMIFS(Receipts!$E$5:$E$2004,Receipts!$C$5:$C$2004,A60,Receipts!$A$5:$A$2004,"&gt;="&amp;DATE(Settings!$B$8,4,1),Receipts!$A$5:$A$2004,"&lt;"&amp;DATE(Settings!$B$8+1,4,1)))</f>
        <v/>
      </c>
      <c r="H60" s="32" t="str">
        <f aca="false">IF(A60="","",E60+F60-G60)</f>
        <v/>
      </c>
      <c r="I60" s="41" t="str">
        <f aca="false">IF(A60="","",IF(D60=0,0,ROUND(MAX(0,H60)/D60,1)))</f>
        <v/>
      </c>
      <c r="J60" s="31" t="str">
        <f aca="false">IF(A60="","",ROUND(MAX(0,H60-D60)*Settings!$B$19/12,0))</f>
        <v/>
      </c>
      <c r="K60" s="42" t="str">
        <f aca="false" t="array" ref="K60:K60">IF(A60="","",IFERROR(1/(1/MAX(IF(Receipts!$C$5:$C$2004=A60,Receipts!$A$5:$A$2004))),"Never"))</f>
        <v/>
      </c>
      <c r="L60" s="36" t="str">
        <f aca="false">IF(A60="","",IF(H60&lt;=0,IF(H60&lt;0,"Advance","Paid up"),IF(I60&gt;=Settings!$B$20,"Defaulter",IF(I60&gt;1,"Overdue","Due this month"))))</f>
        <v/>
      </c>
    </row>
    <row r="61" customFormat="false" ht="15" hidden="false" customHeight="true" outlineLevel="0" collapsed="false">
      <c r="A61" s="37" t="str">
        <f aca="false">IF(Members!A61="","",Members!A61)</f>
        <v/>
      </c>
      <c r="B61" s="37" t="str">
        <f aca="false">IF(A61="","",Members!B61)</f>
        <v/>
      </c>
      <c r="C61" s="39" t="str">
        <f aca="false">IF(A61="","",Members!C61)</f>
        <v/>
      </c>
      <c r="D61" s="40" t="str">
        <f aca="false">IF(A61="","",Members!N61)</f>
        <v/>
      </c>
      <c r="E61" s="40" t="str">
        <f aca="false">IF(A61="","",N(Members!H61))</f>
        <v/>
      </c>
      <c r="F61" s="31" t="str">
        <f aca="false">IF(A61="","",D61*Settings!$B$27+N(Members!I61))</f>
        <v/>
      </c>
      <c r="G61" s="31" t="str">
        <f aca="false">IF(A61="","",SUMIFS(Receipts!$E$5:$E$2004,Receipts!$C$5:$C$2004,A61,Receipts!$A$5:$A$2004,"&gt;="&amp;DATE(Settings!$B$8,4,1),Receipts!$A$5:$A$2004,"&lt;"&amp;DATE(Settings!$B$8+1,4,1)))</f>
        <v/>
      </c>
      <c r="H61" s="32" t="str">
        <f aca="false">IF(A61="","",E61+F61-G61)</f>
        <v/>
      </c>
      <c r="I61" s="41" t="str">
        <f aca="false">IF(A61="","",IF(D61=0,0,ROUND(MAX(0,H61)/D61,1)))</f>
        <v/>
      </c>
      <c r="J61" s="31" t="str">
        <f aca="false">IF(A61="","",ROUND(MAX(0,H61-D61)*Settings!$B$19/12,0))</f>
        <v/>
      </c>
      <c r="K61" s="42" t="str">
        <f aca="false" t="array" ref="K61:K61">IF(A61="","",IFERROR(1/(1/MAX(IF(Receipts!$C$5:$C$2004=A61,Receipts!$A$5:$A$2004))),"Never"))</f>
        <v/>
      </c>
      <c r="L61" s="36" t="str">
        <f aca="false">IF(A61="","",IF(H61&lt;=0,IF(H61&lt;0,"Advance","Paid up"),IF(I61&gt;=Settings!$B$20,"Defaulter",IF(I61&gt;1,"Overdue","Due this month"))))</f>
        <v/>
      </c>
    </row>
    <row r="62" customFormat="false" ht="15" hidden="false" customHeight="true" outlineLevel="0" collapsed="false">
      <c r="A62" s="37" t="str">
        <f aca="false">IF(Members!A62="","",Members!A62)</f>
        <v/>
      </c>
      <c r="B62" s="37" t="str">
        <f aca="false">IF(A62="","",Members!B62)</f>
        <v/>
      </c>
      <c r="C62" s="39" t="str">
        <f aca="false">IF(A62="","",Members!C62)</f>
        <v/>
      </c>
      <c r="D62" s="40" t="str">
        <f aca="false">IF(A62="","",Members!N62)</f>
        <v/>
      </c>
      <c r="E62" s="40" t="str">
        <f aca="false">IF(A62="","",N(Members!H62))</f>
        <v/>
      </c>
      <c r="F62" s="31" t="str">
        <f aca="false">IF(A62="","",D62*Settings!$B$27+N(Members!I62))</f>
        <v/>
      </c>
      <c r="G62" s="31" t="str">
        <f aca="false">IF(A62="","",SUMIFS(Receipts!$E$5:$E$2004,Receipts!$C$5:$C$2004,A62,Receipts!$A$5:$A$2004,"&gt;="&amp;DATE(Settings!$B$8,4,1),Receipts!$A$5:$A$2004,"&lt;"&amp;DATE(Settings!$B$8+1,4,1)))</f>
        <v/>
      </c>
      <c r="H62" s="32" t="str">
        <f aca="false">IF(A62="","",E62+F62-G62)</f>
        <v/>
      </c>
      <c r="I62" s="41" t="str">
        <f aca="false">IF(A62="","",IF(D62=0,0,ROUND(MAX(0,H62)/D62,1)))</f>
        <v/>
      </c>
      <c r="J62" s="31" t="str">
        <f aca="false">IF(A62="","",ROUND(MAX(0,H62-D62)*Settings!$B$19/12,0))</f>
        <v/>
      </c>
      <c r="K62" s="42" t="str">
        <f aca="false" t="array" ref="K62:K62">IF(A62="","",IFERROR(1/(1/MAX(IF(Receipts!$C$5:$C$2004=A62,Receipts!$A$5:$A$2004))),"Never"))</f>
        <v/>
      </c>
      <c r="L62" s="36" t="str">
        <f aca="false">IF(A62="","",IF(H62&lt;=0,IF(H62&lt;0,"Advance","Paid up"),IF(I62&gt;=Settings!$B$20,"Defaulter",IF(I62&gt;1,"Overdue","Due this month"))))</f>
        <v/>
      </c>
    </row>
    <row r="63" customFormat="false" ht="15" hidden="false" customHeight="true" outlineLevel="0" collapsed="false">
      <c r="A63" s="37" t="str">
        <f aca="false">IF(Members!A63="","",Members!A63)</f>
        <v/>
      </c>
      <c r="B63" s="37" t="str">
        <f aca="false">IF(A63="","",Members!B63)</f>
        <v/>
      </c>
      <c r="C63" s="39" t="str">
        <f aca="false">IF(A63="","",Members!C63)</f>
        <v/>
      </c>
      <c r="D63" s="40" t="str">
        <f aca="false">IF(A63="","",Members!N63)</f>
        <v/>
      </c>
      <c r="E63" s="40" t="str">
        <f aca="false">IF(A63="","",N(Members!H63))</f>
        <v/>
      </c>
      <c r="F63" s="31" t="str">
        <f aca="false">IF(A63="","",D63*Settings!$B$27+N(Members!I63))</f>
        <v/>
      </c>
      <c r="G63" s="31" t="str">
        <f aca="false">IF(A63="","",SUMIFS(Receipts!$E$5:$E$2004,Receipts!$C$5:$C$2004,A63,Receipts!$A$5:$A$2004,"&gt;="&amp;DATE(Settings!$B$8,4,1),Receipts!$A$5:$A$2004,"&lt;"&amp;DATE(Settings!$B$8+1,4,1)))</f>
        <v/>
      </c>
      <c r="H63" s="32" t="str">
        <f aca="false">IF(A63="","",E63+F63-G63)</f>
        <v/>
      </c>
      <c r="I63" s="41" t="str">
        <f aca="false">IF(A63="","",IF(D63=0,0,ROUND(MAX(0,H63)/D63,1)))</f>
        <v/>
      </c>
      <c r="J63" s="31" t="str">
        <f aca="false">IF(A63="","",ROUND(MAX(0,H63-D63)*Settings!$B$19/12,0))</f>
        <v/>
      </c>
      <c r="K63" s="42" t="str">
        <f aca="false" t="array" ref="K63:K63">IF(A63="","",IFERROR(1/(1/MAX(IF(Receipts!$C$5:$C$2004=A63,Receipts!$A$5:$A$2004))),"Never"))</f>
        <v/>
      </c>
      <c r="L63" s="36" t="str">
        <f aca="false">IF(A63="","",IF(H63&lt;=0,IF(H63&lt;0,"Advance","Paid up"),IF(I63&gt;=Settings!$B$20,"Defaulter",IF(I63&gt;1,"Overdue","Due this month"))))</f>
        <v/>
      </c>
    </row>
    <row r="64" customFormat="false" ht="15" hidden="false" customHeight="true" outlineLevel="0" collapsed="false">
      <c r="A64" s="37" t="str">
        <f aca="false">IF(Members!A64="","",Members!A64)</f>
        <v/>
      </c>
      <c r="B64" s="37" t="str">
        <f aca="false">IF(A64="","",Members!B64)</f>
        <v/>
      </c>
      <c r="C64" s="39" t="str">
        <f aca="false">IF(A64="","",Members!C64)</f>
        <v/>
      </c>
      <c r="D64" s="40" t="str">
        <f aca="false">IF(A64="","",Members!N64)</f>
        <v/>
      </c>
      <c r="E64" s="40" t="str">
        <f aca="false">IF(A64="","",N(Members!H64))</f>
        <v/>
      </c>
      <c r="F64" s="31" t="str">
        <f aca="false">IF(A64="","",D64*Settings!$B$27+N(Members!I64))</f>
        <v/>
      </c>
      <c r="G64" s="31" t="str">
        <f aca="false">IF(A64="","",SUMIFS(Receipts!$E$5:$E$2004,Receipts!$C$5:$C$2004,A64,Receipts!$A$5:$A$2004,"&gt;="&amp;DATE(Settings!$B$8,4,1),Receipts!$A$5:$A$2004,"&lt;"&amp;DATE(Settings!$B$8+1,4,1)))</f>
        <v/>
      </c>
      <c r="H64" s="32" t="str">
        <f aca="false">IF(A64="","",E64+F64-G64)</f>
        <v/>
      </c>
      <c r="I64" s="41" t="str">
        <f aca="false">IF(A64="","",IF(D64=0,0,ROUND(MAX(0,H64)/D64,1)))</f>
        <v/>
      </c>
      <c r="J64" s="31" t="str">
        <f aca="false">IF(A64="","",ROUND(MAX(0,H64-D64)*Settings!$B$19/12,0))</f>
        <v/>
      </c>
      <c r="K64" s="42" t="str">
        <f aca="false" t="array" ref="K64:K64">IF(A64="","",IFERROR(1/(1/MAX(IF(Receipts!$C$5:$C$2004=A64,Receipts!$A$5:$A$2004))),"Never"))</f>
        <v/>
      </c>
      <c r="L64" s="36" t="str">
        <f aca="false">IF(A64="","",IF(H64&lt;=0,IF(H64&lt;0,"Advance","Paid up"),IF(I64&gt;=Settings!$B$20,"Defaulter",IF(I64&gt;1,"Overdue","Due this month"))))</f>
        <v/>
      </c>
    </row>
    <row r="65" customFormat="false" ht="15" hidden="false" customHeight="true" outlineLevel="0" collapsed="false">
      <c r="A65" s="37" t="str">
        <f aca="false">IF(Members!A65="","",Members!A65)</f>
        <v/>
      </c>
      <c r="B65" s="37" t="str">
        <f aca="false">IF(A65="","",Members!B65)</f>
        <v/>
      </c>
      <c r="C65" s="39" t="str">
        <f aca="false">IF(A65="","",Members!C65)</f>
        <v/>
      </c>
      <c r="D65" s="40" t="str">
        <f aca="false">IF(A65="","",Members!N65)</f>
        <v/>
      </c>
      <c r="E65" s="40" t="str">
        <f aca="false">IF(A65="","",N(Members!H65))</f>
        <v/>
      </c>
      <c r="F65" s="31" t="str">
        <f aca="false">IF(A65="","",D65*Settings!$B$27+N(Members!I65))</f>
        <v/>
      </c>
      <c r="G65" s="31" t="str">
        <f aca="false">IF(A65="","",SUMIFS(Receipts!$E$5:$E$2004,Receipts!$C$5:$C$2004,A65,Receipts!$A$5:$A$2004,"&gt;="&amp;DATE(Settings!$B$8,4,1),Receipts!$A$5:$A$2004,"&lt;"&amp;DATE(Settings!$B$8+1,4,1)))</f>
        <v/>
      </c>
      <c r="H65" s="32" t="str">
        <f aca="false">IF(A65="","",E65+F65-G65)</f>
        <v/>
      </c>
      <c r="I65" s="41" t="str">
        <f aca="false">IF(A65="","",IF(D65=0,0,ROUND(MAX(0,H65)/D65,1)))</f>
        <v/>
      </c>
      <c r="J65" s="31" t="str">
        <f aca="false">IF(A65="","",ROUND(MAX(0,H65-D65)*Settings!$B$19/12,0))</f>
        <v/>
      </c>
      <c r="K65" s="42" t="str">
        <f aca="false" t="array" ref="K65:K65">IF(A65="","",IFERROR(1/(1/MAX(IF(Receipts!$C$5:$C$2004=A65,Receipts!$A$5:$A$2004))),"Never"))</f>
        <v/>
      </c>
      <c r="L65" s="36" t="str">
        <f aca="false">IF(A65="","",IF(H65&lt;=0,IF(H65&lt;0,"Advance","Paid up"),IF(I65&gt;=Settings!$B$20,"Defaulter",IF(I65&gt;1,"Overdue","Due this month"))))</f>
        <v/>
      </c>
    </row>
    <row r="66" customFormat="false" ht="15" hidden="false" customHeight="true" outlineLevel="0" collapsed="false">
      <c r="A66" s="37" t="str">
        <f aca="false">IF(Members!A66="","",Members!A66)</f>
        <v/>
      </c>
      <c r="B66" s="37" t="str">
        <f aca="false">IF(A66="","",Members!B66)</f>
        <v/>
      </c>
      <c r="C66" s="39" t="str">
        <f aca="false">IF(A66="","",Members!C66)</f>
        <v/>
      </c>
      <c r="D66" s="40" t="str">
        <f aca="false">IF(A66="","",Members!N66)</f>
        <v/>
      </c>
      <c r="E66" s="40" t="str">
        <f aca="false">IF(A66="","",N(Members!H66))</f>
        <v/>
      </c>
      <c r="F66" s="31" t="str">
        <f aca="false">IF(A66="","",D66*Settings!$B$27+N(Members!I66))</f>
        <v/>
      </c>
      <c r="G66" s="31" t="str">
        <f aca="false">IF(A66="","",SUMIFS(Receipts!$E$5:$E$2004,Receipts!$C$5:$C$2004,A66,Receipts!$A$5:$A$2004,"&gt;="&amp;DATE(Settings!$B$8,4,1),Receipts!$A$5:$A$2004,"&lt;"&amp;DATE(Settings!$B$8+1,4,1)))</f>
        <v/>
      </c>
      <c r="H66" s="32" t="str">
        <f aca="false">IF(A66="","",E66+F66-G66)</f>
        <v/>
      </c>
      <c r="I66" s="41" t="str">
        <f aca="false">IF(A66="","",IF(D66=0,0,ROUND(MAX(0,H66)/D66,1)))</f>
        <v/>
      </c>
      <c r="J66" s="31" t="str">
        <f aca="false">IF(A66="","",ROUND(MAX(0,H66-D66)*Settings!$B$19/12,0))</f>
        <v/>
      </c>
      <c r="K66" s="42" t="str">
        <f aca="false" t="array" ref="K66:K66">IF(A66="","",IFERROR(1/(1/MAX(IF(Receipts!$C$5:$C$2004=A66,Receipts!$A$5:$A$2004))),"Never"))</f>
        <v/>
      </c>
      <c r="L66" s="36" t="str">
        <f aca="false">IF(A66="","",IF(H66&lt;=0,IF(H66&lt;0,"Advance","Paid up"),IF(I66&gt;=Settings!$B$20,"Defaulter",IF(I66&gt;1,"Overdue","Due this month"))))</f>
        <v/>
      </c>
    </row>
    <row r="67" customFormat="false" ht="15" hidden="false" customHeight="true" outlineLevel="0" collapsed="false">
      <c r="A67" s="37" t="str">
        <f aca="false">IF(Members!A67="","",Members!A67)</f>
        <v/>
      </c>
      <c r="B67" s="37" t="str">
        <f aca="false">IF(A67="","",Members!B67)</f>
        <v/>
      </c>
      <c r="C67" s="39" t="str">
        <f aca="false">IF(A67="","",Members!C67)</f>
        <v/>
      </c>
      <c r="D67" s="40" t="str">
        <f aca="false">IF(A67="","",Members!N67)</f>
        <v/>
      </c>
      <c r="E67" s="40" t="str">
        <f aca="false">IF(A67="","",N(Members!H67))</f>
        <v/>
      </c>
      <c r="F67" s="31" t="str">
        <f aca="false">IF(A67="","",D67*Settings!$B$27+N(Members!I67))</f>
        <v/>
      </c>
      <c r="G67" s="31" t="str">
        <f aca="false">IF(A67="","",SUMIFS(Receipts!$E$5:$E$2004,Receipts!$C$5:$C$2004,A67,Receipts!$A$5:$A$2004,"&gt;="&amp;DATE(Settings!$B$8,4,1),Receipts!$A$5:$A$2004,"&lt;"&amp;DATE(Settings!$B$8+1,4,1)))</f>
        <v/>
      </c>
      <c r="H67" s="32" t="str">
        <f aca="false">IF(A67="","",E67+F67-G67)</f>
        <v/>
      </c>
      <c r="I67" s="41" t="str">
        <f aca="false">IF(A67="","",IF(D67=0,0,ROUND(MAX(0,H67)/D67,1)))</f>
        <v/>
      </c>
      <c r="J67" s="31" t="str">
        <f aca="false">IF(A67="","",ROUND(MAX(0,H67-D67)*Settings!$B$19/12,0))</f>
        <v/>
      </c>
      <c r="K67" s="42" t="str">
        <f aca="false" t="array" ref="K67:K67">IF(A67="","",IFERROR(1/(1/MAX(IF(Receipts!$C$5:$C$2004=A67,Receipts!$A$5:$A$2004))),"Never"))</f>
        <v/>
      </c>
      <c r="L67" s="36" t="str">
        <f aca="false">IF(A67="","",IF(H67&lt;=0,IF(H67&lt;0,"Advance","Paid up"),IF(I67&gt;=Settings!$B$20,"Defaulter",IF(I67&gt;1,"Overdue","Due this month"))))</f>
        <v/>
      </c>
    </row>
    <row r="68" customFormat="false" ht="15" hidden="false" customHeight="true" outlineLevel="0" collapsed="false">
      <c r="A68" s="37" t="str">
        <f aca="false">IF(Members!A68="","",Members!A68)</f>
        <v/>
      </c>
      <c r="B68" s="37" t="str">
        <f aca="false">IF(A68="","",Members!B68)</f>
        <v/>
      </c>
      <c r="C68" s="39" t="str">
        <f aca="false">IF(A68="","",Members!C68)</f>
        <v/>
      </c>
      <c r="D68" s="40" t="str">
        <f aca="false">IF(A68="","",Members!N68)</f>
        <v/>
      </c>
      <c r="E68" s="40" t="str">
        <f aca="false">IF(A68="","",N(Members!H68))</f>
        <v/>
      </c>
      <c r="F68" s="31" t="str">
        <f aca="false">IF(A68="","",D68*Settings!$B$27+N(Members!I68))</f>
        <v/>
      </c>
      <c r="G68" s="31" t="str">
        <f aca="false">IF(A68="","",SUMIFS(Receipts!$E$5:$E$2004,Receipts!$C$5:$C$2004,A68,Receipts!$A$5:$A$2004,"&gt;="&amp;DATE(Settings!$B$8,4,1),Receipts!$A$5:$A$2004,"&lt;"&amp;DATE(Settings!$B$8+1,4,1)))</f>
        <v/>
      </c>
      <c r="H68" s="32" t="str">
        <f aca="false">IF(A68="","",E68+F68-G68)</f>
        <v/>
      </c>
      <c r="I68" s="41" t="str">
        <f aca="false">IF(A68="","",IF(D68=0,0,ROUND(MAX(0,H68)/D68,1)))</f>
        <v/>
      </c>
      <c r="J68" s="31" t="str">
        <f aca="false">IF(A68="","",ROUND(MAX(0,H68-D68)*Settings!$B$19/12,0))</f>
        <v/>
      </c>
      <c r="K68" s="42" t="str">
        <f aca="false" t="array" ref="K68:K68">IF(A68="","",IFERROR(1/(1/MAX(IF(Receipts!$C$5:$C$2004=A68,Receipts!$A$5:$A$2004))),"Never"))</f>
        <v/>
      </c>
      <c r="L68" s="36" t="str">
        <f aca="false">IF(A68="","",IF(H68&lt;=0,IF(H68&lt;0,"Advance","Paid up"),IF(I68&gt;=Settings!$B$20,"Defaulter",IF(I68&gt;1,"Overdue","Due this month"))))</f>
        <v/>
      </c>
    </row>
    <row r="69" customFormat="false" ht="15" hidden="false" customHeight="true" outlineLevel="0" collapsed="false">
      <c r="A69" s="37" t="str">
        <f aca="false">IF(Members!A69="","",Members!A69)</f>
        <v/>
      </c>
      <c r="B69" s="37" t="str">
        <f aca="false">IF(A69="","",Members!B69)</f>
        <v/>
      </c>
      <c r="C69" s="39" t="str">
        <f aca="false">IF(A69="","",Members!C69)</f>
        <v/>
      </c>
      <c r="D69" s="40" t="str">
        <f aca="false">IF(A69="","",Members!N69)</f>
        <v/>
      </c>
      <c r="E69" s="40" t="str">
        <f aca="false">IF(A69="","",N(Members!H69))</f>
        <v/>
      </c>
      <c r="F69" s="31" t="str">
        <f aca="false">IF(A69="","",D69*Settings!$B$27+N(Members!I69))</f>
        <v/>
      </c>
      <c r="G69" s="31" t="str">
        <f aca="false">IF(A69="","",SUMIFS(Receipts!$E$5:$E$2004,Receipts!$C$5:$C$2004,A69,Receipts!$A$5:$A$2004,"&gt;="&amp;DATE(Settings!$B$8,4,1),Receipts!$A$5:$A$2004,"&lt;"&amp;DATE(Settings!$B$8+1,4,1)))</f>
        <v/>
      </c>
      <c r="H69" s="32" t="str">
        <f aca="false">IF(A69="","",E69+F69-G69)</f>
        <v/>
      </c>
      <c r="I69" s="41" t="str">
        <f aca="false">IF(A69="","",IF(D69=0,0,ROUND(MAX(0,H69)/D69,1)))</f>
        <v/>
      </c>
      <c r="J69" s="31" t="str">
        <f aca="false">IF(A69="","",ROUND(MAX(0,H69-D69)*Settings!$B$19/12,0))</f>
        <v/>
      </c>
      <c r="K69" s="42" t="str">
        <f aca="false" t="array" ref="K69:K69">IF(A69="","",IFERROR(1/(1/MAX(IF(Receipts!$C$5:$C$2004=A69,Receipts!$A$5:$A$2004))),"Never"))</f>
        <v/>
      </c>
      <c r="L69" s="36" t="str">
        <f aca="false">IF(A69="","",IF(H69&lt;=0,IF(H69&lt;0,"Advance","Paid up"),IF(I69&gt;=Settings!$B$20,"Defaulter",IF(I69&gt;1,"Overdue","Due this month"))))</f>
        <v/>
      </c>
    </row>
    <row r="70" customFormat="false" ht="15" hidden="false" customHeight="true" outlineLevel="0" collapsed="false">
      <c r="A70" s="37" t="str">
        <f aca="false">IF(Members!A70="","",Members!A70)</f>
        <v/>
      </c>
      <c r="B70" s="37" t="str">
        <f aca="false">IF(A70="","",Members!B70)</f>
        <v/>
      </c>
      <c r="C70" s="39" t="str">
        <f aca="false">IF(A70="","",Members!C70)</f>
        <v/>
      </c>
      <c r="D70" s="40" t="str">
        <f aca="false">IF(A70="","",Members!N70)</f>
        <v/>
      </c>
      <c r="E70" s="40" t="str">
        <f aca="false">IF(A70="","",N(Members!H70))</f>
        <v/>
      </c>
      <c r="F70" s="31" t="str">
        <f aca="false">IF(A70="","",D70*Settings!$B$27+N(Members!I70))</f>
        <v/>
      </c>
      <c r="G70" s="31" t="str">
        <f aca="false">IF(A70="","",SUMIFS(Receipts!$E$5:$E$2004,Receipts!$C$5:$C$2004,A70,Receipts!$A$5:$A$2004,"&gt;="&amp;DATE(Settings!$B$8,4,1),Receipts!$A$5:$A$2004,"&lt;"&amp;DATE(Settings!$B$8+1,4,1)))</f>
        <v/>
      </c>
      <c r="H70" s="32" t="str">
        <f aca="false">IF(A70="","",E70+F70-G70)</f>
        <v/>
      </c>
      <c r="I70" s="41" t="str">
        <f aca="false">IF(A70="","",IF(D70=0,0,ROUND(MAX(0,H70)/D70,1)))</f>
        <v/>
      </c>
      <c r="J70" s="31" t="str">
        <f aca="false">IF(A70="","",ROUND(MAX(0,H70-D70)*Settings!$B$19/12,0))</f>
        <v/>
      </c>
      <c r="K70" s="42" t="str">
        <f aca="false" t="array" ref="K70:K70">IF(A70="","",IFERROR(1/(1/MAX(IF(Receipts!$C$5:$C$2004=A70,Receipts!$A$5:$A$2004))),"Never"))</f>
        <v/>
      </c>
      <c r="L70" s="36" t="str">
        <f aca="false">IF(A70="","",IF(H70&lt;=0,IF(H70&lt;0,"Advance","Paid up"),IF(I70&gt;=Settings!$B$20,"Defaulter",IF(I70&gt;1,"Overdue","Due this month"))))</f>
        <v/>
      </c>
    </row>
    <row r="71" customFormat="false" ht="15" hidden="false" customHeight="true" outlineLevel="0" collapsed="false">
      <c r="A71" s="37" t="str">
        <f aca="false">IF(Members!A71="","",Members!A71)</f>
        <v/>
      </c>
      <c r="B71" s="37" t="str">
        <f aca="false">IF(A71="","",Members!B71)</f>
        <v/>
      </c>
      <c r="C71" s="39" t="str">
        <f aca="false">IF(A71="","",Members!C71)</f>
        <v/>
      </c>
      <c r="D71" s="40" t="str">
        <f aca="false">IF(A71="","",Members!N71)</f>
        <v/>
      </c>
      <c r="E71" s="40" t="str">
        <f aca="false">IF(A71="","",N(Members!H71))</f>
        <v/>
      </c>
      <c r="F71" s="31" t="str">
        <f aca="false">IF(A71="","",D71*Settings!$B$27+N(Members!I71))</f>
        <v/>
      </c>
      <c r="G71" s="31" t="str">
        <f aca="false">IF(A71="","",SUMIFS(Receipts!$E$5:$E$2004,Receipts!$C$5:$C$2004,A71,Receipts!$A$5:$A$2004,"&gt;="&amp;DATE(Settings!$B$8,4,1),Receipts!$A$5:$A$2004,"&lt;"&amp;DATE(Settings!$B$8+1,4,1)))</f>
        <v/>
      </c>
      <c r="H71" s="32" t="str">
        <f aca="false">IF(A71="","",E71+F71-G71)</f>
        <v/>
      </c>
      <c r="I71" s="41" t="str">
        <f aca="false">IF(A71="","",IF(D71=0,0,ROUND(MAX(0,H71)/D71,1)))</f>
        <v/>
      </c>
      <c r="J71" s="31" t="str">
        <f aca="false">IF(A71="","",ROUND(MAX(0,H71-D71)*Settings!$B$19/12,0))</f>
        <v/>
      </c>
      <c r="K71" s="42" t="str">
        <f aca="false" t="array" ref="K71:K71">IF(A71="","",IFERROR(1/(1/MAX(IF(Receipts!$C$5:$C$2004=A71,Receipts!$A$5:$A$2004))),"Never"))</f>
        <v/>
      </c>
      <c r="L71" s="36" t="str">
        <f aca="false">IF(A71="","",IF(H71&lt;=0,IF(H71&lt;0,"Advance","Paid up"),IF(I71&gt;=Settings!$B$20,"Defaulter",IF(I71&gt;1,"Overdue","Due this month"))))</f>
        <v/>
      </c>
    </row>
    <row r="72" customFormat="false" ht="15" hidden="false" customHeight="true" outlineLevel="0" collapsed="false">
      <c r="A72" s="37" t="str">
        <f aca="false">IF(Members!A72="","",Members!A72)</f>
        <v/>
      </c>
      <c r="B72" s="37" t="str">
        <f aca="false">IF(A72="","",Members!B72)</f>
        <v/>
      </c>
      <c r="C72" s="39" t="str">
        <f aca="false">IF(A72="","",Members!C72)</f>
        <v/>
      </c>
      <c r="D72" s="40" t="str">
        <f aca="false">IF(A72="","",Members!N72)</f>
        <v/>
      </c>
      <c r="E72" s="40" t="str">
        <f aca="false">IF(A72="","",N(Members!H72))</f>
        <v/>
      </c>
      <c r="F72" s="31" t="str">
        <f aca="false">IF(A72="","",D72*Settings!$B$27+N(Members!I72))</f>
        <v/>
      </c>
      <c r="G72" s="31" t="str">
        <f aca="false">IF(A72="","",SUMIFS(Receipts!$E$5:$E$2004,Receipts!$C$5:$C$2004,A72,Receipts!$A$5:$A$2004,"&gt;="&amp;DATE(Settings!$B$8,4,1),Receipts!$A$5:$A$2004,"&lt;"&amp;DATE(Settings!$B$8+1,4,1)))</f>
        <v/>
      </c>
      <c r="H72" s="32" t="str">
        <f aca="false">IF(A72="","",E72+F72-G72)</f>
        <v/>
      </c>
      <c r="I72" s="41" t="str">
        <f aca="false">IF(A72="","",IF(D72=0,0,ROUND(MAX(0,H72)/D72,1)))</f>
        <v/>
      </c>
      <c r="J72" s="31" t="str">
        <f aca="false">IF(A72="","",ROUND(MAX(0,H72-D72)*Settings!$B$19/12,0))</f>
        <v/>
      </c>
      <c r="K72" s="42" t="str">
        <f aca="false" t="array" ref="K72:K72">IF(A72="","",IFERROR(1/(1/MAX(IF(Receipts!$C$5:$C$2004=A72,Receipts!$A$5:$A$2004))),"Never"))</f>
        <v/>
      </c>
      <c r="L72" s="36" t="str">
        <f aca="false">IF(A72="","",IF(H72&lt;=0,IF(H72&lt;0,"Advance","Paid up"),IF(I72&gt;=Settings!$B$20,"Defaulter",IF(I72&gt;1,"Overdue","Due this month"))))</f>
        <v/>
      </c>
    </row>
    <row r="73" customFormat="false" ht="15" hidden="false" customHeight="true" outlineLevel="0" collapsed="false">
      <c r="A73" s="37" t="str">
        <f aca="false">IF(Members!A73="","",Members!A73)</f>
        <v/>
      </c>
      <c r="B73" s="37" t="str">
        <f aca="false">IF(A73="","",Members!B73)</f>
        <v/>
      </c>
      <c r="C73" s="39" t="str">
        <f aca="false">IF(A73="","",Members!C73)</f>
        <v/>
      </c>
      <c r="D73" s="40" t="str">
        <f aca="false">IF(A73="","",Members!N73)</f>
        <v/>
      </c>
      <c r="E73" s="40" t="str">
        <f aca="false">IF(A73="","",N(Members!H73))</f>
        <v/>
      </c>
      <c r="F73" s="31" t="str">
        <f aca="false">IF(A73="","",D73*Settings!$B$27+N(Members!I73))</f>
        <v/>
      </c>
      <c r="G73" s="31" t="str">
        <f aca="false">IF(A73="","",SUMIFS(Receipts!$E$5:$E$2004,Receipts!$C$5:$C$2004,A73,Receipts!$A$5:$A$2004,"&gt;="&amp;DATE(Settings!$B$8,4,1),Receipts!$A$5:$A$2004,"&lt;"&amp;DATE(Settings!$B$8+1,4,1)))</f>
        <v/>
      </c>
      <c r="H73" s="32" t="str">
        <f aca="false">IF(A73="","",E73+F73-G73)</f>
        <v/>
      </c>
      <c r="I73" s="41" t="str">
        <f aca="false">IF(A73="","",IF(D73=0,0,ROUND(MAX(0,H73)/D73,1)))</f>
        <v/>
      </c>
      <c r="J73" s="31" t="str">
        <f aca="false">IF(A73="","",ROUND(MAX(0,H73-D73)*Settings!$B$19/12,0))</f>
        <v/>
      </c>
      <c r="K73" s="42" t="str">
        <f aca="false" t="array" ref="K73:K73">IF(A73="","",IFERROR(1/(1/MAX(IF(Receipts!$C$5:$C$2004=A73,Receipts!$A$5:$A$2004))),"Never"))</f>
        <v/>
      </c>
      <c r="L73" s="36" t="str">
        <f aca="false">IF(A73="","",IF(H73&lt;=0,IF(H73&lt;0,"Advance","Paid up"),IF(I73&gt;=Settings!$B$20,"Defaulter",IF(I73&gt;1,"Overdue","Due this month"))))</f>
        <v/>
      </c>
    </row>
    <row r="74" customFormat="false" ht="15" hidden="false" customHeight="true" outlineLevel="0" collapsed="false">
      <c r="A74" s="37" t="str">
        <f aca="false">IF(Members!A74="","",Members!A74)</f>
        <v/>
      </c>
      <c r="B74" s="37" t="str">
        <f aca="false">IF(A74="","",Members!B74)</f>
        <v/>
      </c>
      <c r="C74" s="39" t="str">
        <f aca="false">IF(A74="","",Members!C74)</f>
        <v/>
      </c>
      <c r="D74" s="40" t="str">
        <f aca="false">IF(A74="","",Members!N74)</f>
        <v/>
      </c>
      <c r="E74" s="40" t="str">
        <f aca="false">IF(A74="","",N(Members!H74))</f>
        <v/>
      </c>
      <c r="F74" s="31" t="str">
        <f aca="false">IF(A74="","",D74*Settings!$B$27+N(Members!I74))</f>
        <v/>
      </c>
      <c r="G74" s="31" t="str">
        <f aca="false">IF(A74="","",SUMIFS(Receipts!$E$5:$E$2004,Receipts!$C$5:$C$2004,A74,Receipts!$A$5:$A$2004,"&gt;="&amp;DATE(Settings!$B$8,4,1),Receipts!$A$5:$A$2004,"&lt;"&amp;DATE(Settings!$B$8+1,4,1)))</f>
        <v/>
      </c>
      <c r="H74" s="32" t="str">
        <f aca="false">IF(A74="","",E74+F74-G74)</f>
        <v/>
      </c>
      <c r="I74" s="41" t="str">
        <f aca="false">IF(A74="","",IF(D74=0,0,ROUND(MAX(0,H74)/D74,1)))</f>
        <v/>
      </c>
      <c r="J74" s="31" t="str">
        <f aca="false">IF(A74="","",ROUND(MAX(0,H74-D74)*Settings!$B$19/12,0))</f>
        <v/>
      </c>
      <c r="K74" s="42" t="str">
        <f aca="false" t="array" ref="K74:K74">IF(A74="","",IFERROR(1/(1/MAX(IF(Receipts!$C$5:$C$2004=A74,Receipts!$A$5:$A$2004))),"Never"))</f>
        <v/>
      </c>
      <c r="L74" s="36" t="str">
        <f aca="false">IF(A74="","",IF(H74&lt;=0,IF(H74&lt;0,"Advance","Paid up"),IF(I74&gt;=Settings!$B$20,"Defaulter",IF(I74&gt;1,"Overdue","Due this month"))))</f>
        <v/>
      </c>
    </row>
    <row r="75" customFormat="false" ht="15" hidden="false" customHeight="true" outlineLevel="0" collapsed="false">
      <c r="A75" s="37" t="str">
        <f aca="false">IF(Members!A75="","",Members!A75)</f>
        <v/>
      </c>
      <c r="B75" s="37" t="str">
        <f aca="false">IF(A75="","",Members!B75)</f>
        <v/>
      </c>
      <c r="C75" s="39" t="str">
        <f aca="false">IF(A75="","",Members!C75)</f>
        <v/>
      </c>
      <c r="D75" s="40" t="str">
        <f aca="false">IF(A75="","",Members!N75)</f>
        <v/>
      </c>
      <c r="E75" s="40" t="str">
        <f aca="false">IF(A75="","",N(Members!H75))</f>
        <v/>
      </c>
      <c r="F75" s="31" t="str">
        <f aca="false">IF(A75="","",D75*Settings!$B$27+N(Members!I75))</f>
        <v/>
      </c>
      <c r="G75" s="31" t="str">
        <f aca="false">IF(A75="","",SUMIFS(Receipts!$E$5:$E$2004,Receipts!$C$5:$C$2004,A75,Receipts!$A$5:$A$2004,"&gt;="&amp;DATE(Settings!$B$8,4,1),Receipts!$A$5:$A$2004,"&lt;"&amp;DATE(Settings!$B$8+1,4,1)))</f>
        <v/>
      </c>
      <c r="H75" s="32" t="str">
        <f aca="false">IF(A75="","",E75+F75-G75)</f>
        <v/>
      </c>
      <c r="I75" s="41" t="str">
        <f aca="false">IF(A75="","",IF(D75=0,0,ROUND(MAX(0,H75)/D75,1)))</f>
        <v/>
      </c>
      <c r="J75" s="31" t="str">
        <f aca="false">IF(A75="","",ROUND(MAX(0,H75-D75)*Settings!$B$19/12,0))</f>
        <v/>
      </c>
      <c r="K75" s="42" t="str">
        <f aca="false" t="array" ref="K75:K75">IF(A75="","",IFERROR(1/(1/MAX(IF(Receipts!$C$5:$C$2004=A75,Receipts!$A$5:$A$2004))),"Never"))</f>
        <v/>
      </c>
      <c r="L75" s="36" t="str">
        <f aca="false">IF(A75="","",IF(H75&lt;=0,IF(H75&lt;0,"Advance","Paid up"),IF(I75&gt;=Settings!$B$20,"Defaulter",IF(I75&gt;1,"Overdue","Due this month"))))</f>
        <v/>
      </c>
    </row>
    <row r="76" customFormat="false" ht="15" hidden="false" customHeight="true" outlineLevel="0" collapsed="false">
      <c r="A76" s="37" t="str">
        <f aca="false">IF(Members!A76="","",Members!A76)</f>
        <v/>
      </c>
      <c r="B76" s="37" t="str">
        <f aca="false">IF(A76="","",Members!B76)</f>
        <v/>
      </c>
      <c r="C76" s="39" t="str">
        <f aca="false">IF(A76="","",Members!C76)</f>
        <v/>
      </c>
      <c r="D76" s="40" t="str">
        <f aca="false">IF(A76="","",Members!N76)</f>
        <v/>
      </c>
      <c r="E76" s="40" t="str">
        <f aca="false">IF(A76="","",N(Members!H76))</f>
        <v/>
      </c>
      <c r="F76" s="31" t="str">
        <f aca="false">IF(A76="","",D76*Settings!$B$27+N(Members!I76))</f>
        <v/>
      </c>
      <c r="G76" s="31" t="str">
        <f aca="false">IF(A76="","",SUMIFS(Receipts!$E$5:$E$2004,Receipts!$C$5:$C$2004,A76,Receipts!$A$5:$A$2004,"&gt;="&amp;DATE(Settings!$B$8,4,1),Receipts!$A$5:$A$2004,"&lt;"&amp;DATE(Settings!$B$8+1,4,1)))</f>
        <v/>
      </c>
      <c r="H76" s="32" t="str">
        <f aca="false">IF(A76="","",E76+F76-G76)</f>
        <v/>
      </c>
      <c r="I76" s="41" t="str">
        <f aca="false">IF(A76="","",IF(D76=0,0,ROUND(MAX(0,H76)/D76,1)))</f>
        <v/>
      </c>
      <c r="J76" s="31" t="str">
        <f aca="false">IF(A76="","",ROUND(MAX(0,H76-D76)*Settings!$B$19/12,0))</f>
        <v/>
      </c>
      <c r="K76" s="42" t="str">
        <f aca="false" t="array" ref="K76:K76">IF(A76="","",IFERROR(1/(1/MAX(IF(Receipts!$C$5:$C$2004=A76,Receipts!$A$5:$A$2004))),"Never"))</f>
        <v/>
      </c>
      <c r="L76" s="36" t="str">
        <f aca="false">IF(A76="","",IF(H76&lt;=0,IF(H76&lt;0,"Advance","Paid up"),IF(I76&gt;=Settings!$B$20,"Defaulter",IF(I76&gt;1,"Overdue","Due this month"))))</f>
        <v/>
      </c>
    </row>
    <row r="77" customFormat="false" ht="15" hidden="false" customHeight="true" outlineLevel="0" collapsed="false">
      <c r="A77" s="37" t="str">
        <f aca="false">IF(Members!A77="","",Members!A77)</f>
        <v/>
      </c>
      <c r="B77" s="37" t="str">
        <f aca="false">IF(A77="","",Members!B77)</f>
        <v/>
      </c>
      <c r="C77" s="39" t="str">
        <f aca="false">IF(A77="","",Members!C77)</f>
        <v/>
      </c>
      <c r="D77" s="40" t="str">
        <f aca="false">IF(A77="","",Members!N77)</f>
        <v/>
      </c>
      <c r="E77" s="40" t="str">
        <f aca="false">IF(A77="","",N(Members!H77))</f>
        <v/>
      </c>
      <c r="F77" s="31" t="str">
        <f aca="false">IF(A77="","",D77*Settings!$B$27+N(Members!I77))</f>
        <v/>
      </c>
      <c r="G77" s="31" t="str">
        <f aca="false">IF(A77="","",SUMIFS(Receipts!$E$5:$E$2004,Receipts!$C$5:$C$2004,A77,Receipts!$A$5:$A$2004,"&gt;="&amp;DATE(Settings!$B$8,4,1),Receipts!$A$5:$A$2004,"&lt;"&amp;DATE(Settings!$B$8+1,4,1)))</f>
        <v/>
      </c>
      <c r="H77" s="32" t="str">
        <f aca="false">IF(A77="","",E77+F77-G77)</f>
        <v/>
      </c>
      <c r="I77" s="41" t="str">
        <f aca="false">IF(A77="","",IF(D77=0,0,ROUND(MAX(0,H77)/D77,1)))</f>
        <v/>
      </c>
      <c r="J77" s="31" t="str">
        <f aca="false">IF(A77="","",ROUND(MAX(0,H77-D77)*Settings!$B$19/12,0))</f>
        <v/>
      </c>
      <c r="K77" s="42" t="str">
        <f aca="false" t="array" ref="K77:K77">IF(A77="","",IFERROR(1/(1/MAX(IF(Receipts!$C$5:$C$2004=A77,Receipts!$A$5:$A$2004))),"Never"))</f>
        <v/>
      </c>
      <c r="L77" s="36" t="str">
        <f aca="false">IF(A77="","",IF(H77&lt;=0,IF(H77&lt;0,"Advance","Paid up"),IF(I77&gt;=Settings!$B$20,"Defaulter",IF(I77&gt;1,"Overdue","Due this month"))))</f>
        <v/>
      </c>
    </row>
    <row r="78" customFormat="false" ht="15" hidden="false" customHeight="true" outlineLevel="0" collapsed="false">
      <c r="A78" s="37" t="str">
        <f aca="false">IF(Members!A78="","",Members!A78)</f>
        <v/>
      </c>
      <c r="B78" s="37" t="str">
        <f aca="false">IF(A78="","",Members!B78)</f>
        <v/>
      </c>
      <c r="C78" s="39" t="str">
        <f aca="false">IF(A78="","",Members!C78)</f>
        <v/>
      </c>
      <c r="D78" s="40" t="str">
        <f aca="false">IF(A78="","",Members!N78)</f>
        <v/>
      </c>
      <c r="E78" s="40" t="str">
        <f aca="false">IF(A78="","",N(Members!H78))</f>
        <v/>
      </c>
      <c r="F78" s="31" t="str">
        <f aca="false">IF(A78="","",D78*Settings!$B$27+N(Members!I78))</f>
        <v/>
      </c>
      <c r="G78" s="31" t="str">
        <f aca="false">IF(A78="","",SUMIFS(Receipts!$E$5:$E$2004,Receipts!$C$5:$C$2004,A78,Receipts!$A$5:$A$2004,"&gt;="&amp;DATE(Settings!$B$8,4,1),Receipts!$A$5:$A$2004,"&lt;"&amp;DATE(Settings!$B$8+1,4,1)))</f>
        <v/>
      </c>
      <c r="H78" s="32" t="str">
        <f aca="false">IF(A78="","",E78+F78-G78)</f>
        <v/>
      </c>
      <c r="I78" s="41" t="str">
        <f aca="false">IF(A78="","",IF(D78=0,0,ROUND(MAX(0,H78)/D78,1)))</f>
        <v/>
      </c>
      <c r="J78" s="31" t="str">
        <f aca="false">IF(A78="","",ROUND(MAX(0,H78-D78)*Settings!$B$19/12,0))</f>
        <v/>
      </c>
      <c r="K78" s="42" t="str">
        <f aca="false" t="array" ref="K78:K78">IF(A78="","",IFERROR(1/(1/MAX(IF(Receipts!$C$5:$C$2004=A78,Receipts!$A$5:$A$2004))),"Never"))</f>
        <v/>
      </c>
      <c r="L78" s="36" t="str">
        <f aca="false">IF(A78="","",IF(H78&lt;=0,IF(H78&lt;0,"Advance","Paid up"),IF(I78&gt;=Settings!$B$20,"Defaulter",IF(I78&gt;1,"Overdue","Due this month"))))</f>
        <v/>
      </c>
    </row>
    <row r="79" customFormat="false" ht="15" hidden="false" customHeight="true" outlineLevel="0" collapsed="false">
      <c r="A79" s="37" t="str">
        <f aca="false">IF(Members!A79="","",Members!A79)</f>
        <v/>
      </c>
      <c r="B79" s="37" t="str">
        <f aca="false">IF(A79="","",Members!B79)</f>
        <v/>
      </c>
      <c r="C79" s="39" t="str">
        <f aca="false">IF(A79="","",Members!C79)</f>
        <v/>
      </c>
      <c r="D79" s="40" t="str">
        <f aca="false">IF(A79="","",Members!N79)</f>
        <v/>
      </c>
      <c r="E79" s="40" t="str">
        <f aca="false">IF(A79="","",N(Members!H79))</f>
        <v/>
      </c>
      <c r="F79" s="31" t="str">
        <f aca="false">IF(A79="","",D79*Settings!$B$27+N(Members!I79))</f>
        <v/>
      </c>
      <c r="G79" s="31" t="str">
        <f aca="false">IF(A79="","",SUMIFS(Receipts!$E$5:$E$2004,Receipts!$C$5:$C$2004,A79,Receipts!$A$5:$A$2004,"&gt;="&amp;DATE(Settings!$B$8,4,1),Receipts!$A$5:$A$2004,"&lt;"&amp;DATE(Settings!$B$8+1,4,1)))</f>
        <v/>
      </c>
      <c r="H79" s="32" t="str">
        <f aca="false">IF(A79="","",E79+F79-G79)</f>
        <v/>
      </c>
      <c r="I79" s="41" t="str">
        <f aca="false">IF(A79="","",IF(D79=0,0,ROUND(MAX(0,H79)/D79,1)))</f>
        <v/>
      </c>
      <c r="J79" s="31" t="str">
        <f aca="false">IF(A79="","",ROUND(MAX(0,H79-D79)*Settings!$B$19/12,0))</f>
        <v/>
      </c>
      <c r="K79" s="42" t="str">
        <f aca="false" t="array" ref="K79:K79">IF(A79="","",IFERROR(1/(1/MAX(IF(Receipts!$C$5:$C$2004=A79,Receipts!$A$5:$A$2004))),"Never"))</f>
        <v/>
      </c>
      <c r="L79" s="36" t="str">
        <f aca="false">IF(A79="","",IF(H79&lt;=0,IF(H79&lt;0,"Advance","Paid up"),IF(I79&gt;=Settings!$B$20,"Defaulter",IF(I79&gt;1,"Overdue","Due this month"))))</f>
        <v/>
      </c>
    </row>
    <row r="80" customFormat="false" ht="15" hidden="false" customHeight="true" outlineLevel="0" collapsed="false">
      <c r="A80" s="37" t="str">
        <f aca="false">IF(Members!A80="","",Members!A80)</f>
        <v/>
      </c>
      <c r="B80" s="37" t="str">
        <f aca="false">IF(A80="","",Members!B80)</f>
        <v/>
      </c>
      <c r="C80" s="39" t="str">
        <f aca="false">IF(A80="","",Members!C80)</f>
        <v/>
      </c>
      <c r="D80" s="40" t="str">
        <f aca="false">IF(A80="","",Members!N80)</f>
        <v/>
      </c>
      <c r="E80" s="40" t="str">
        <f aca="false">IF(A80="","",N(Members!H80))</f>
        <v/>
      </c>
      <c r="F80" s="31" t="str">
        <f aca="false">IF(A80="","",D80*Settings!$B$27+N(Members!I80))</f>
        <v/>
      </c>
      <c r="G80" s="31" t="str">
        <f aca="false">IF(A80="","",SUMIFS(Receipts!$E$5:$E$2004,Receipts!$C$5:$C$2004,A80,Receipts!$A$5:$A$2004,"&gt;="&amp;DATE(Settings!$B$8,4,1),Receipts!$A$5:$A$2004,"&lt;"&amp;DATE(Settings!$B$8+1,4,1)))</f>
        <v/>
      </c>
      <c r="H80" s="32" t="str">
        <f aca="false">IF(A80="","",E80+F80-G80)</f>
        <v/>
      </c>
      <c r="I80" s="41" t="str">
        <f aca="false">IF(A80="","",IF(D80=0,0,ROUND(MAX(0,H80)/D80,1)))</f>
        <v/>
      </c>
      <c r="J80" s="31" t="str">
        <f aca="false">IF(A80="","",ROUND(MAX(0,H80-D80)*Settings!$B$19/12,0))</f>
        <v/>
      </c>
      <c r="K80" s="42" t="str">
        <f aca="false" t="array" ref="K80:K80">IF(A80="","",IFERROR(1/(1/MAX(IF(Receipts!$C$5:$C$2004=A80,Receipts!$A$5:$A$2004))),"Never"))</f>
        <v/>
      </c>
      <c r="L80" s="36" t="str">
        <f aca="false">IF(A80="","",IF(H80&lt;=0,IF(H80&lt;0,"Advance","Paid up"),IF(I80&gt;=Settings!$B$20,"Defaulter",IF(I80&gt;1,"Overdue","Due this month"))))</f>
        <v/>
      </c>
    </row>
    <row r="81" customFormat="false" ht="15" hidden="false" customHeight="true" outlineLevel="0" collapsed="false">
      <c r="A81" s="37" t="str">
        <f aca="false">IF(Members!A81="","",Members!A81)</f>
        <v/>
      </c>
      <c r="B81" s="37" t="str">
        <f aca="false">IF(A81="","",Members!B81)</f>
        <v/>
      </c>
      <c r="C81" s="39" t="str">
        <f aca="false">IF(A81="","",Members!C81)</f>
        <v/>
      </c>
      <c r="D81" s="40" t="str">
        <f aca="false">IF(A81="","",Members!N81)</f>
        <v/>
      </c>
      <c r="E81" s="40" t="str">
        <f aca="false">IF(A81="","",N(Members!H81))</f>
        <v/>
      </c>
      <c r="F81" s="31" t="str">
        <f aca="false">IF(A81="","",D81*Settings!$B$27+N(Members!I81))</f>
        <v/>
      </c>
      <c r="G81" s="31" t="str">
        <f aca="false">IF(A81="","",SUMIFS(Receipts!$E$5:$E$2004,Receipts!$C$5:$C$2004,A81,Receipts!$A$5:$A$2004,"&gt;="&amp;DATE(Settings!$B$8,4,1),Receipts!$A$5:$A$2004,"&lt;"&amp;DATE(Settings!$B$8+1,4,1)))</f>
        <v/>
      </c>
      <c r="H81" s="32" t="str">
        <f aca="false">IF(A81="","",E81+F81-G81)</f>
        <v/>
      </c>
      <c r="I81" s="41" t="str">
        <f aca="false">IF(A81="","",IF(D81=0,0,ROUND(MAX(0,H81)/D81,1)))</f>
        <v/>
      </c>
      <c r="J81" s="31" t="str">
        <f aca="false">IF(A81="","",ROUND(MAX(0,H81-D81)*Settings!$B$19/12,0))</f>
        <v/>
      </c>
      <c r="K81" s="42" t="str">
        <f aca="false" t="array" ref="K81:K81">IF(A81="","",IFERROR(1/(1/MAX(IF(Receipts!$C$5:$C$2004=A81,Receipts!$A$5:$A$2004))),"Never"))</f>
        <v/>
      </c>
      <c r="L81" s="36" t="str">
        <f aca="false">IF(A81="","",IF(H81&lt;=0,IF(H81&lt;0,"Advance","Paid up"),IF(I81&gt;=Settings!$B$20,"Defaulter",IF(I81&gt;1,"Overdue","Due this month"))))</f>
        <v/>
      </c>
    </row>
    <row r="82" customFormat="false" ht="15" hidden="false" customHeight="true" outlineLevel="0" collapsed="false">
      <c r="A82" s="37" t="str">
        <f aca="false">IF(Members!A82="","",Members!A82)</f>
        <v/>
      </c>
      <c r="B82" s="37" t="str">
        <f aca="false">IF(A82="","",Members!B82)</f>
        <v/>
      </c>
      <c r="C82" s="39" t="str">
        <f aca="false">IF(A82="","",Members!C82)</f>
        <v/>
      </c>
      <c r="D82" s="40" t="str">
        <f aca="false">IF(A82="","",Members!N82)</f>
        <v/>
      </c>
      <c r="E82" s="40" t="str">
        <f aca="false">IF(A82="","",N(Members!H82))</f>
        <v/>
      </c>
      <c r="F82" s="31" t="str">
        <f aca="false">IF(A82="","",D82*Settings!$B$27+N(Members!I82))</f>
        <v/>
      </c>
      <c r="G82" s="31" t="str">
        <f aca="false">IF(A82="","",SUMIFS(Receipts!$E$5:$E$2004,Receipts!$C$5:$C$2004,A82,Receipts!$A$5:$A$2004,"&gt;="&amp;DATE(Settings!$B$8,4,1),Receipts!$A$5:$A$2004,"&lt;"&amp;DATE(Settings!$B$8+1,4,1)))</f>
        <v/>
      </c>
      <c r="H82" s="32" t="str">
        <f aca="false">IF(A82="","",E82+F82-G82)</f>
        <v/>
      </c>
      <c r="I82" s="41" t="str">
        <f aca="false">IF(A82="","",IF(D82=0,0,ROUND(MAX(0,H82)/D82,1)))</f>
        <v/>
      </c>
      <c r="J82" s="31" t="str">
        <f aca="false">IF(A82="","",ROUND(MAX(0,H82-D82)*Settings!$B$19/12,0))</f>
        <v/>
      </c>
      <c r="K82" s="42" t="str">
        <f aca="false" t="array" ref="K82:K82">IF(A82="","",IFERROR(1/(1/MAX(IF(Receipts!$C$5:$C$2004=A82,Receipts!$A$5:$A$2004))),"Never"))</f>
        <v/>
      </c>
      <c r="L82" s="36" t="str">
        <f aca="false">IF(A82="","",IF(H82&lt;=0,IF(H82&lt;0,"Advance","Paid up"),IF(I82&gt;=Settings!$B$20,"Defaulter",IF(I82&gt;1,"Overdue","Due this month"))))</f>
        <v/>
      </c>
    </row>
    <row r="83" customFormat="false" ht="15" hidden="false" customHeight="true" outlineLevel="0" collapsed="false">
      <c r="A83" s="37" t="str">
        <f aca="false">IF(Members!A83="","",Members!A83)</f>
        <v/>
      </c>
      <c r="B83" s="37" t="str">
        <f aca="false">IF(A83="","",Members!B83)</f>
        <v/>
      </c>
      <c r="C83" s="39" t="str">
        <f aca="false">IF(A83="","",Members!C83)</f>
        <v/>
      </c>
      <c r="D83" s="40" t="str">
        <f aca="false">IF(A83="","",Members!N83)</f>
        <v/>
      </c>
      <c r="E83" s="40" t="str">
        <f aca="false">IF(A83="","",N(Members!H83))</f>
        <v/>
      </c>
      <c r="F83" s="31" t="str">
        <f aca="false">IF(A83="","",D83*Settings!$B$27+N(Members!I83))</f>
        <v/>
      </c>
      <c r="G83" s="31" t="str">
        <f aca="false">IF(A83="","",SUMIFS(Receipts!$E$5:$E$2004,Receipts!$C$5:$C$2004,A83,Receipts!$A$5:$A$2004,"&gt;="&amp;DATE(Settings!$B$8,4,1),Receipts!$A$5:$A$2004,"&lt;"&amp;DATE(Settings!$B$8+1,4,1)))</f>
        <v/>
      </c>
      <c r="H83" s="32" t="str">
        <f aca="false">IF(A83="","",E83+F83-G83)</f>
        <v/>
      </c>
      <c r="I83" s="41" t="str">
        <f aca="false">IF(A83="","",IF(D83=0,0,ROUND(MAX(0,H83)/D83,1)))</f>
        <v/>
      </c>
      <c r="J83" s="31" t="str">
        <f aca="false">IF(A83="","",ROUND(MAX(0,H83-D83)*Settings!$B$19/12,0))</f>
        <v/>
      </c>
      <c r="K83" s="42" t="str">
        <f aca="false" t="array" ref="K83:K83">IF(A83="","",IFERROR(1/(1/MAX(IF(Receipts!$C$5:$C$2004=A83,Receipts!$A$5:$A$2004))),"Never"))</f>
        <v/>
      </c>
      <c r="L83" s="36" t="str">
        <f aca="false">IF(A83="","",IF(H83&lt;=0,IF(H83&lt;0,"Advance","Paid up"),IF(I83&gt;=Settings!$B$20,"Defaulter",IF(I83&gt;1,"Overdue","Due this month"))))</f>
        <v/>
      </c>
    </row>
    <row r="84" customFormat="false" ht="15" hidden="false" customHeight="true" outlineLevel="0" collapsed="false">
      <c r="A84" s="37" t="str">
        <f aca="false">IF(Members!A84="","",Members!A84)</f>
        <v/>
      </c>
      <c r="B84" s="37" t="str">
        <f aca="false">IF(A84="","",Members!B84)</f>
        <v/>
      </c>
      <c r="C84" s="39" t="str">
        <f aca="false">IF(A84="","",Members!C84)</f>
        <v/>
      </c>
      <c r="D84" s="40" t="str">
        <f aca="false">IF(A84="","",Members!N84)</f>
        <v/>
      </c>
      <c r="E84" s="40" t="str">
        <f aca="false">IF(A84="","",N(Members!H84))</f>
        <v/>
      </c>
      <c r="F84" s="31" t="str">
        <f aca="false">IF(A84="","",D84*Settings!$B$27+N(Members!I84))</f>
        <v/>
      </c>
      <c r="G84" s="31" t="str">
        <f aca="false">IF(A84="","",SUMIFS(Receipts!$E$5:$E$2004,Receipts!$C$5:$C$2004,A84,Receipts!$A$5:$A$2004,"&gt;="&amp;DATE(Settings!$B$8,4,1),Receipts!$A$5:$A$2004,"&lt;"&amp;DATE(Settings!$B$8+1,4,1)))</f>
        <v/>
      </c>
      <c r="H84" s="32" t="str">
        <f aca="false">IF(A84="","",E84+F84-G84)</f>
        <v/>
      </c>
      <c r="I84" s="41" t="str">
        <f aca="false">IF(A84="","",IF(D84=0,0,ROUND(MAX(0,H84)/D84,1)))</f>
        <v/>
      </c>
      <c r="J84" s="31" t="str">
        <f aca="false">IF(A84="","",ROUND(MAX(0,H84-D84)*Settings!$B$19/12,0))</f>
        <v/>
      </c>
      <c r="K84" s="42" t="str">
        <f aca="false" t="array" ref="K84:K84">IF(A84="","",IFERROR(1/(1/MAX(IF(Receipts!$C$5:$C$2004=A84,Receipts!$A$5:$A$2004))),"Never"))</f>
        <v/>
      </c>
      <c r="L84" s="36" t="str">
        <f aca="false">IF(A84="","",IF(H84&lt;=0,IF(H84&lt;0,"Advance","Paid up"),IF(I84&gt;=Settings!$B$20,"Defaulter",IF(I84&gt;1,"Overdue","Due this month"))))</f>
        <v/>
      </c>
    </row>
    <row r="85" customFormat="false" ht="15" hidden="false" customHeight="true" outlineLevel="0" collapsed="false">
      <c r="A85" s="37" t="str">
        <f aca="false">IF(Members!A85="","",Members!A85)</f>
        <v/>
      </c>
      <c r="B85" s="37" t="str">
        <f aca="false">IF(A85="","",Members!B85)</f>
        <v/>
      </c>
      <c r="C85" s="39" t="str">
        <f aca="false">IF(A85="","",Members!C85)</f>
        <v/>
      </c>
      <c r="D85" s="40" t="str">
        <f aca="false">IF(A85="","",Members!N85)</f>
        <v/>
      </c>
      <c r="E85" s="40" t="str">
        <f aca="false">IF(A85="","",N(Members!H85))</f>
        <v/>
      </c>
      <c r="F85" s="31" t="str">
        <f aca="false">IF(A85="","",D85*Settings!$B$27+N(Members!I85))</f>
        <v/>
      </c>
      <c r="G85" s="31" t="str">
        <f aca="false">IF(A85="","",SUMIFS(Receipts!$E$5:$E$2004,Receipts!$C$5:$C$2004,A85,Receipts!$A$5:$A$2004,"&gt;="&amp;DATE(Settings!$B$8,4,1),Receipts!$A$5:$A$2004,"&lt;"&amp;DATE(Settings!$B$8+1,4,1)))</f>
        <v/>
      </c>
      <c r="H85" s="32" t="str">
        <f aca="false">IF(A85="","",E85+F85-G85)</f>
        <v/>
      </c>
      <c r="I85" s="41" t="str">
        <f aca="false">IF(A85="","",IF(D85=0,0,ROUND(MAX(0,H85)/D85,1)))</f>
        <v/>
      </c>
      <c r="J85" s="31" t="str">
        <f aca="false">IF(A85="","",ROUND(MAX(0,H85-D85)*Settings!$B$19/12,0))</f>
        <v/>
      </c>
      <c r="K85" s="42" t="str">
        <f aca="false" t="array" ref="K85:K85">IF(A85="","",IFERROR(1/(1/MAX(IF(Receipts!$C$5:$C$2004=A85,Receipts!$A$5:$A$2004))),"Never"))</f>
        <v/>
      </c>
      <c r="L85" s="36" t="str">
        <f aca="false">IF(A85="","",IF(H85&lt;=0,IF(H85&lt;0,"Advance","Paid up"),IF(I85&gt;=Settings!$B$20,"Defaulter",IF(I85&gt;1,"Overdue","Due this month"))))</f>
        <v/>
      </c>
    </row>
    <row r="86" customFormat="false" ht="15" hidden="false" customHeight="true" outlineLevel="0" collapsed="false">
      <c r="A86" s="37" t="str">
        <f aca="false">IF(Members!A86="","",Members!A86)</f>
        <v/>
      </c>
      <c r="B86" s="37" t="str">
        <f aca="false">IF(A86="","",Members!B86)</f>
        <v/>
      </c>
      <c r="C86" s="39" t="str">
        <f aca="false">IF(A86="","",Members!C86)</f>
        <v/>
      </c>
      <c r="D86" s="40" t="str">
        <f aca="false">IF(A86="","",Members!N86)</f>
        <v/>
      </c>
      <c r="E86" s="40" t="str">
        <f aca="false">IF(A86="","",N(Members!H86))</f>
        <v/>
      </c>
      <c r="F86" s="31" t="str">
        <f aca="false">IF(A86="","",D86*Settings!$B$27+N(Members!I86))</f>
        <v/>
      </c>
      <c r="G86" s="31" t="str">
        <f aca="false">IF(A86="","",SUMIFS(Receipts!$E$5:$E$2004,Receipts!$C$5:$C$2004,A86,Receipts!$A$5:$A$2004,"&gt;="&amp;DATE(Settings!$B$8,4,1),Receipts!$A$5:$A$2004,"&lt;"&amp;DATE(Settings!$B$8+1,4,1)))</f>
        <v/>
      </c>
      <c r="H86" s="32" t="str">
        <f aca="false">IF(A86="","",E86+F86-G86)</f>
        <v/>
      </c>
      <c r="I86" s="41" t="str">
        <f aca="false">IF(A86="","",IF(D86=0,0,ROUND(MAX(0,H86)/D86,1)))</f>
        <v/>
      </c>
      <c r="J86" s="31" t="str">
        <f aca="false">IF(A86="","",ROUND(MAX(0,H86-D86)*Settings!$B$19/12,0))</f>
        <v/>
      </c>
      <c r="K86" s="42" t="str">
        <f aca="false" t="array" ref="K86:K86">IF(A86="","",IFERROR(1/(1/MAX(IF(Receipts!$C$5:$C$2004=A86,Receipts!$A$5:$A$2004))),"Never"))</f>
        <v/>
      </c>
      <c r="L86" s="36" t="str">
        <f aca="false">IF(A86="","",IF(H86&lt;=0,IF(H86&lt;0,"Advance","Paid up"),IF(I86&gt;=Settings!$B$20,"Defaulter",IF(I86&gt;1,"Overdue","Due this month"))))</f>
        <v/>
      </c>
    </row>
    <row r="87" customFormat="false" ht="15" hidden="false" customHeight="true" outlineLevel="0" collapsed="false">
      <c r="A87" s="37" t="str">
        <f aca="false">IF(Members!A87="","",Members!A87)</f>
        <v/>
      </c>
      <c r="B87" s="37" t="str">
        <f aca="false">IF(A87="","",Members!B87)</f>
        <v/>
      </c>
      <c r="C87" s="39" t="str">
        <f aca="false">IF(A87="","",Members!C87)</f>
        <v/>
      </c>
      <c r="D87" s="40" t="str">
        <f aca="false">IF(A87="","",Members!N87)</f>
        <v/>
      </c>
      <c r="E87" s="40" t="str">
        <f aca="false">IF(A87="","",N(Members!H87))</f>
        <v/>
      </c>
      <c r="F87" s="31" t="str">
        <f aca="false">IF(A87="","",D87*Settings!$B$27+N(Members!I87))</f>
        <v/>
      </c>
      <c r="G87" s="31" t="str">
        <f aca="false">IF(A87="","",SUMIFS(Receipts!$E$5:$E$2004,Receipts!$C$5:$C$2004,A87,Receipts!$A$5:$A$2004,"&gt;="&amp;DATE(Settings!$B$8,4,1),Receipts!$A$5:$A$2004,"&lt;"&amp;DATE(Settings!$B$8+1,4,1)))</f>
        <v/>
      </c>
      <c r="H87" s="32" t="str">
        <f aca="false">IF(A87="","",E87+F87-G87)</f>
        <v/>
      </c>
      <c r="I87" s="41" t="str">
        <f aca="false">IF(A87="","",IF(D87=0,0,ROUND(MAX(0,H87)/D87,1)))</f>
        <v/>
      </c>
      <c r="J87" s="31" t="str">
        <f aca="false">IF(A87="","",ROUND(MAX(0,H87-D87)*Settings!$B$19/12,0))</f>
        <v/>
      </c>
      <c r="K87" s="42" t="str">
        <f aca="false" t="array" ref="K87:K87">IF(A87="","",IFERROR(1/(1/MAX(IF(Receipts!$C$5:$C$2004=A87,Receipts!$A$5:$A$2004))),"Never"))</f>
        <v/>
      </c>
      <c r="L87" s="36" t="str">
        <f aca="false">IF(A87="","",IF(H87&lt;=0,IF(H87&lt;0,"Advance","Paid up"),IF(I87&gt;=Settings!$B$20,"Defaulter",IF(I87&gt;1,"Overdue","Due this month"))))</f>
        <v/>
      </c>
    </row>
    <row r="88" customFormat="false" ht="15" hidden="false" customHeight="true" outlineLevel="0" collapsed="false">
      <c r="A88" s="37" t="str">
        <f aca="false">IF(Members!A88="","",Members!A88)</f>
        <v/>
      </c>
      <c r="B88" s="37" t="str">
        <f aca="false">IF(A88="","",Members!B88)</f>
        <v/>
      </c>
      <c r="C88" s="39" t="str">
        <f aca="false">IF(A88="","",Members!C88)</f>
        <v/>
      </c>
      <c r="D88" s="40" t="str">
        <f aca="false">IF(A88="","",Members!N88)</f>
        <v/>
      </c>
      <c r="E88" s="40" t="str">
        <f aca="false">IF(A88="","",N(Members!H88))</f>
        <v/>
      </c>
      <c r="F88" s="31" t="str">
        <f aca="false">IF(A88="","",D88*Settings!$B$27+N(Members!I88))</f>
        <v/>
      </c>
      <c r="G88" s="31" t="str">
        <f aca="false">IF(A88="","",SUMIFS(Receipts!$E$5:$E$2004,Receipts!$C$5:$C$2004,A88,Receipts!$A$5:$A$2004,"&gt;="&amp;DATE(Settings!$B$8,4,1),Receipts!$A$5:$A$2004,"&lt;"&amp;DATE(Settings!$B$8+1,4,1)))</f>
        <v/>
      </c>
      <c r="H88" s="32" t="str">
        <f aca="false">IF(A88="","",E88+F88-G88)</f>
        <v/>
      </c>
      <c r="I88" s="41" t="str">
        <f aca="false">IF(A88="","",IF(D88=0,0,ROUND(MAX(0,H88)/D88,1)))</f>
        <v/>
      </c>
      <c r="J88" s="31" t="str">
        <f aca="false">IF(A88="","",ROUND(MAX(0,H88-D88)*Settings!$B$19/12,0))</f>
        <v/>
      </c>
      <c r="K88" s="42" t="str">
        <f aca="false" t="array" ref="K88:K88">IF(A88="","",IFERROR(1/(1/MAX(IF(Receipts!$C$5:$C$2004=A88,Receipts!$A$5:$A$2004))),"Never"))</f>
        <v/>
      </c>
      <c r="L88" s="36" t="str">
        <f aca="false">IF(A88="","",IF(H88&lt;=0,IF(H88&lt;0,"Advance","Paid up"),IF(I88&gt;=Settings!$B$20,"Defaulter",IF(I88&gt;1,"Overdue","Due this month"))))</f>
        <v/>
      </c>
    </row>
    <row r="89" customFormat="false" ht="15" hidden="false" customHeight="true" outlineLevel="0" collapsed="false">
      <c r="A89" s="37" t="str">
        <f aca="false">IF(Members!A89="","",Members!A89)</f>
        <v/>
      </c>
      <c r="B89" s="37" t="str">
        <f aca="false">IF(A89="","",Members!B89)</f>
        <v/>
      </c>
      <c r="C89" s="39" t="str">
        <f aca="false">IF(A89="","",Members!C89)</f>
        <v/>
      </c>
      <c r="D89" s="40" t="str">
        <f aca="false">IF(A89="","",Members!N89)</f>
        <v/>
      </c>
      <c r="E89" s="40" t="str">
        <f aca="false">IF(A89="","",N(Members!H89))</f>
        <v/>
      </c>
      <c r="F89" s="31" t="str">
        <f aca="false">IF(A89="","",D89*Settings!$B$27+N(Members!I89))</f>
        <v/>
      </c>
      <c r="G89" s="31" t="str">
        <f aca="false">IF(A89="","",SUMIFS(Receipts!$E$5:$E$2004,Receipts!$C$5:$C$2004,A89,Receipts!$A$5:$A$2004,"&gt;="&amp;DATE(Settings!$B$8,4,1),Receipts!$A$5:$A$2004,"&lt;"&amp;DATE(Settings!$B$8+1,4,1)))</f>
        <v/>
      </c>
      <c r="H89" s="32" t="str">
        <f aca="false">IF(A89="","",E89+F89-G89)</f>
        <v/>
      </c>
      <c r="I89" s="41" t="str">
        <f aca="false">IF(A89="","",IF(D89=0,0,ROUND(MAX(0,H89)/D89,1)))</f>
        <v/>
      </c>
      <c r="J89" s="31" t="str">
        <f aca="false">IF(A89="","",ROUND(MAX(0,H89-D89)*Settings!$B$19/12,0))</f>
        <v/>
      </c>
      <c r="K89" s="42" t="str">
        <f aca="false" t="array" ref="K89:K89">IF(A89="","",IFERROR(1/(1/MAX(IF(Receipts!$C$5:$C$2004=A89,Receipts!$A$5:$A$2004))),"Never"))</f>
        <v/>
      </c>
      <c r="L89" s="36" t="str">
        <f aca="false">IF(A89="","",IF(H89&lt;=0,IF(H89&lt;0,"Advance","Paid up"),IF(I89&gt;=Settings!$B$20,"Defaulter",IF(I89&gt;1,"Overdue","Due this month"))))</f>
        <v/>
      </c>
    </row>
    <row r="90" customFormat="false" ht="15" hidden="false" customHeight="true" outlineLevel="0" collapsed="false">
      <c r="A90" s="37" t="str">
        <f aca="false">IF(Members!A90="","",Members!A90)</f>
        <v/>
      </c>
      <c r="B90" s="37" t="str">
        <f aca="false">IF(A90="","",Members!B90)</f>
        <v/>
      </c>
      <c r="C90" s="39" t="str">
        <f aca="false">IF(A90="","",Members!C90)</f>
        <v/>
      </c>
      <c r="D90" s="40" t="str">
        <f aca="false">IF(A90="","",Members!N90)</f>
        <v/>
      </c>
      <c r="E90" s="40" t="str">
        <f aca="false">IF(A90="","",N(Members!H90))</f>
        <v/>
      </c>
      <c r="F90" s="31" t="str">
        <f aca="false">IF(A90="","",D90*Settings!$B$27+N(Members!I90))</f>
        <v/>
      </c>
      <c r="G90" s="31" t="str">
        <f aca="false">IF(A90="","",SUMIFS(Receipts!$E$5:$E$2004,Receipts!$C$5:$C$2004,A90,Receipts!$A$5:$A$2004,"&gt;="&amp;DATE(Settings!$B$8,4,1),Receipts!$A$5:$A$2004,"&lt;"&amp;DATE(Settings!$B$8+1,4,1)))</f>
        <v/>
      </c>
      <c r="H90" s="32" t="str">
        <f aca="false">IF(A90="","",E90+F90-G90)</f>
        <v/>
      </c>
      <c r="I90" s="41" t="str">
        <f aca="false">IF(A90="","",IF(D90=0,0,ROUND(MAX(0,H90)/D90,1)))</f>
        <v/>
      </c>
      <c r="J90" s="31" t="str">
        <f aca="false">IF(A90="","",ROUND(MAX(0,H90-D90)*Settings!$B$19/12,0))</f>
        <v/>
      </c>
      <c r="K90" s="42" t="str">
        <f aca="false" t="array" ref="K90:K90">IF(A90="","",IFERROR(1/(1/MAX(IF(Receipts!$C$5:$C$2004=A90,Receipts!$A$5:$A$2004))),"Never"))</f>
        <v/>
      </c>
      <c r="L90" s="36" t="str">
        <f aca="false">IF(A90="","",IF(H90&lt;=0,IF(H90&lt;0,"Advance","Paid up"),IF(I90&gt;=Settings!$B$20,"Defaulter",IF(I90&gt;1,"Overdue","Due this month"))))</f>
        <v/>
      </c>
    </row>
    <row r="91" customFormat="false" ht="15" hidden="false" customHeight="true" outlineLevel="0" collapsed="false">
      <c r="A91" s="37" t="str">
        <f aca="false">IF(Members!A91="","",Members!A91)</f>
        <v/>
      </c>
      <c r="B91" s="37" t="str">
        <f aca="false">IF(A91="","",Members!B91)</f>
        <v/>
      </c>
      <c r="C91" s="39" t="str">
        <f aca="false">IF(A91="","",Members!C91)</f>
        <v/>
      </c>
      <c r="D91" s="40" t="str">
        <f aca="false">IF(A91="","",Members!N91)</f>
        <v/>
      </c>
      <c r="E91" s="40" t="str">
        <f aca="false">IF(A91="","",N(Members!H91))</f>
        <v/>
      </c>
      <c r="F91" s="31" t="str">
        <f aca="false">IF(A91="","",D91*Settings!$B$27+N(Members!I91))</f>
        <v/>
      </c>
      <c r="G91" s="31" t="str">
        <f aca="false">IF(A91="","",SUMIFS(Receipts!$E$5:$E$2004,Receipts!$C$5:$C$2004,A91,Receipts!$A$5:$A$2004,"&gt;="&amp;DATE(Settings!$B$8,4,1),Receipts!$A$5:$A$2004,"&lt;"&amp;DATE(Settings!$B$8+1,4,1)))</f>
        <v/>
      </c>
      <c r="H91" s="32" t="str">
        <f aca="false">IF(A91="","",E91+F91-G91)</f>
        <v/>
      </c>
      <c r="I91" s="41" t="str">
        <f aca="false">IF(A91="","",IF(D91=0,0,ROUND(MAX(0,H91)/D91,1)))</f>
        <v/>
      </c>
      <c r="J91" s="31" t="str">
        <f aca="false">IF(A91="","",ROUND(MAX(0,H91-D91)*Settings!$B$19/12,0))</f>
        <v/>
      </c>
      <c r="K91" s="42" t="str">
        <f aca="false" t="array" ref="K91:K91">IF(A91="","",IFERROR(1/(1/MAX(IF(Receipts!$C$5:$C$2004=A91,Receipts!$A$5:$A$2004))),"Never"))</f>
        <v/>
      </c>
      <c r="L91" s="36" t="str">
        <f aca="false">IF(A91="","",IF(H91&lt;=0,IF(H91&lt;0,"Advance","Paid up"),IF(I91&gt;=Settings!$B$20,"Defaulter",IF(I91&gt;1,"Overdue","Due this month"))))</f>
        <v/>
      </c>
    </row>
    <row r="92" customFormat="false" ht="15" hidden="false" customHeight="true" outlineLevel="0" collapsed="false">
      <c r="A92" s="37" t="str">
        <f aca="false">IF(Members!A92="","",Members!A92)</f>
        <v/>
      </c>
      <c r="B92" s="37" t="str">
        <f aca="false">IF(A92="","",Members!B92)</f>
        <v/>
      </c>
      <c r="C92" s="39" t="str">
        <f aca="false">IF(A92="","",Members!C92)</f>
        <v/>
      </c>
      <c r="D92" s="40" t="str">
        <f aca="false">IF(A92="","",Members!N92)</f>
        <v/>
      </c>
      <c r="E92" s="40" t="str">
        <f aca="false">IF(A92="","",N(Members!H92))</f>
        <v/>
      </c>
      <c r="F92" s="31" t="str">
        <f aca="false">IF(A92="","",D92*Settings!$B$27+N(Members!I92))</f>
        <v/>
      </c>
      <c r="G92" s="31" t="str">
        <f aca="false">IF(A92="","",SUMIFS(Receipts!$E$5:$E$2004,Receipts!$C$5:$C$2004,A92,Receipts!$A$5:$A$2004,"&gt;="&amp;DATE(Settings!$B$8,4,1),Receipts!$A$5:$A$2004,"&lt;"&amp;DATE(Settings!$B$8+1,4,1)))</f>
        <v/>
      </c>
      <c r="H92" s="32" t="str">
        <f aca="false">IF(A92="","",E92+F92-G92)</f>
        <v/>
      </c>
      <c r="I92" s="41" t="str">
        <f aca="false">IF(A92="","",IF(D92=0,0,ROUND(MAX(0,H92)/D92,1)))</f>
        <v/>
      </c>
      <c r="J92" s="31" t="str">
        <f aca="false">IF(A92="","",ROUND(MAX(0,H92-D92)*Settings!$B$19/12,0))</f>
        <v/>
      </c>
      <c r="K92" s="42" t="str">
        <f aca="false" t="array" ref="K92:K92">IF(A92="","",IFERROR(1/(1/MAX(IF(Receipts!$C$5:$C$2004=A92,Receipts!$A$5:$A$2004))),"Never"))</f>
        <v/>
      </c>
      <c r="L92" s="36" t="str">
        <f aca="false">IF(A92="","",IF(H92&lt;=0,IF(H92&lt;0,"Advance","Paid up"),IF(I92&gt;=Settings!$B$20,"Defaulter",IF(I92&gt;1,"Overdue","Due this month"))))</f>
        <v/>
      </c>
    </row>
    <row r="93" customFormat="false" ht="15" hidden="false" customHeight="true" outlineLevel="0" collapsed="false">
      <c r="A93" s="37" t="str">
        <f aca="false">IF(Members!A93="","",Members!A93)</f>
        <v/>
      </c>
      <c r="B93" s="37" t="str">
        <f aca="false">IF(A93="","",Members!B93)</f>
        <v/>
      </c>
      <c r="C93" s="39" t="str">
        <f aca="false">IF(A93="","",Members!C93)</f>
        <v/>
      </c>
      <c r="D93" s="40" t="str">
        <f aca="false">IF(A93="","",Members!N93)</f>
        <v/>
      </c>
      <c r="E93" s="40" t="str">
        <f aca="false">IF(A93="","",N(Members!H93))</f>
        <v/>
      </c>
      <c r="F93" s="31" t="str">
        <f aca="false">IF(A93="","",D93*Settings!$B$27+N(Members!I93))</f>
        <v/>
      </c>
      <c r="G93" s="31" t="str">
        <f aca="false">IF(A93="","",SUMIFS(Receipts!$E$5:$E$2004,Receipts!$C$5:$C$2004,A93,Receipts!$A$5:$A$2004,"&gt;="&amp;DATE(Settings!$B$8,4,1),Receipts!$A$5:$A$2004,"&lt;"&amp;DATE(Settings!$B$8+1,4,1)))</f>
        <v/>
      </c>
      <c r="H93" s="32" t="str">
        <f aca="false">IF(A93="","",E93+F93-G93)</f>
        <v/>
      </c>
      <c r="I93" s="41" t="str">
        <f aca="false">IF(A93="","",IF(D93=0,0,ROUND(MAX(0,H93)/D93,1)))</f>
        <v/>
      </c>
      <c r="J93" s="31" t="str">
        <f aca="false">IF(A93="","",ROUND(MAX(0,H93-D93)*Settings!$B$19/12,0))</f>
        <v/>
      </c>
      <c r="K93" s="42" t="str">
        <f aca="false" t="array" ref="K93:K93">IF(A93="","",IFERROR(1/(1/MAX(IF(Receipts!$C$5:$C$2004=A93,Receipts!$A$5:$A$2004))),"Never"))</f>
        <v/>
      </c>
      <c r="L93" s="36" t="str">
        <f aca="false">IF(A93="","",IF(H93&lt;=0,IF(H93&lt;0,"Advance","Paid up"),IF(I93&gt;=Settings!$B$20,"Defaulter",IF(I93&gt;1,"Overdue","Due this month"))))</f>
        <v/>
      </c>
    </row>
    <row r="94" customFormat="false" ht="15" hidden="false" customHeight="true" outlineLevel="0" collapsed="false">
      <c r="A94" s="37" t="str">
        <f aca="false">IF(Members!A94="","",Members!A94)</f>
        <v/>
      </c>
      <c r="B94" s="37" t="str">
        <f aca="false">IF(A94="","",Members!B94)</f>
        <v/>
      </c>
      <c r="C94" s="39" t="str">
        <f aca="false">IF(A94="","",Members!C94)</f>
        <v/>
      </c>
      <c r="D94" s="40" t="str">
        <f aca="false">IF(A94="","",Members!N94)</f>
        <v/>
      </c>
      <c r="E94" s="40" t="str">
        <f aca="false">IF(A94="","",N(Members!H94))</f>
        <v/>
      </c>
      <c r="F94" s="31" t="str">
        <f aca="false">IF(A94="","",D94*Settings!$B$27+N(Members!I94))</f>
        <v/>
      </c>
      <c r="G94" s="31" t="str">
        <f aca="false">IF(A94="","",SUMIFS(Receipts!$E$5:$E$2004,Receipts!$C$5:$C$2004,A94,Receipts!$A$5:$A$2004,"&gt;="&amp;DATE(Settings!$B$8,4,1),Receipts!$A$5:$A$2004,"&lt;"&amp;DATE(Settings!$B$8+1,4,1)))</f>
        <v/>
      </c>
      <c r="H94" s="32" t="str">
        <f aca="false">IF(A94="","",E94+F94-G94)</f>
        <v/>
      </c>
      <c r="I94" s="41" t="str">
        <f aca="false">IF(A94="","",IF(D94=0,0,ROUND(MAX(0,H94)/D94,1)))</f>
        <v/>
      </c>
      <c r="J94" s="31" t="str">
        <f aca="false">IF(A94="","",ROUND(MAX(0,H94-D94)*Settings!$B$19/12,0))</f>
        <v/>
      </c>
      <c r="K94" s="42" t="str">
        <f aca="false" t="array" ref="K94:K94">IF(A94="","",IFERROR(1/(1/MAX(IF(Receipts!$C$5:$C$2004=A94,Receipts!$A$5:$A$2004))),"Never"))</f>
        <v/>
      </c>
      <c r="L94" s="36" t="str">
        <f aca="false">IF(A94="","",IF(H94&lt;=0,IF(H94&lt;0,"Advance","Paid up"),IF(I94&gt;=Settings!$B$20,"Defaulter",IF(I94&gt;1,"Overdue","Due this month"))))</f>
        <v/>
      </c>
    </row>
    <row r="95" customFormat="false" ht="15" hidden="false" customHeight="true" outlineLevel="0" collapsed="false">
      <c r="A95" s="37" t="str">
        <f aca="false">IF(Members!A95="","",Members!A95)</f>
        <v/>
      </c>
      <c r="B95" s="37" t="str">
        <f aca="false">IF(A95="","",Members!B95)</f>
        <v/>
      </c>
      <c r="C95" s="39" t="str">
        <f aca="false">IF(A95="","",Members!C95)</f>
        <v/>
      </c>
      <c r="D95" s="40" t="str">
        <f aca="false">IF(A95="","",Members!N95)</f>
        <v/>
      </c>
      <c r="E95" s="40" t="str">
        <f aca="false">IF(A95="","",N(Members!H95))</f>
        <v/>
      </c>
      <c r="F95" s="31" t="str">
        <f aca="false">IF(A95="","",D95*Settings!$B$27+N(Members!I95))</f>
        <v/>
      </c>
      <c r="G95" s="31" t="str">
        <f aca="false">IF(A95="","",SUMIFS(Receipts!$E$5:$E$2004,Receipts!$C$5:$C$2004,A95,Receipts!$A$5:$A$2004,"&gt;="&amp;DATE(Settings!$B$8,4,1),Receipts!$A$5:$A$2004,"&lt;"&amp;DATE(Settings!$B$8+1,4,1)))</f>
        <v/>
      </c>
      <c r="H95" s="32" t="str">
        <f aca="false">IF(A95="","",E95+F95-G95)</f>
        <v/>
      </c>
      <c r="I95" s="41" t="str">
        <f aca="false">IF(A95="","",IF(D95=0,0,ROUND(MAX(0,H95)/D95,1)))</f>
        <v/>
      </c>
      <c r="J95" s="31" t="str">
        <f aca="false">IF(A95="","",ROUND(MAX(0,H95-D95)*Settings!$B$19/12,0))</f>
        <v/>
      </c>
      <c r="K95" s="42" t="str">
        <f aca="false" t="array" ref="K95:K95">IF(A95="","",IFERROR(1/(1/MAX(IF(Receipts!$C$5:$C$2004=A95,Receipts!$A$5:$A$2004))),"Never"))</f>
        <v/>
      </c>
      <c r="L95" s="36" t="str">
        <f aca="false">IF(A95="","",IF(H95&lt;=0,IF(H95&lt;0,"Advance","Paid up"),IF(I95&gt;=Settings!$B$20,"Defaulter",IF(I95&gt;1,"Overdue","Due this month"))))</f>
        <v/>
      </c>
    </row>
    <row r="96" customFormat="false" ht="15" hidden="false" customHeight="true" outlineLevel="0" collapsed="false">
      <c r="A96" s="37" t="str">
        <f aca="false">IF(Members!A96="","",Members!A96)</f>
        <v/>
      </c>
      <c r="B96" s="37" t="str">
        <f aca="false">IF(A96="","",Members!B96)</f>
        <v/>
      </c>
      <c r="C96" s="39" t="str">
        <f aca="false">IF(A96="","",Members!C96)</f>
        <v/>
      </c>
      <c r="D96" s="40" t="str">
        <f aca="false">IF(A96="","",Members!N96)</f>
        <v/>
      </c>
      <c r="E96" s="40" t="str">
        <f aca="false">IF(A96="","",N(Members!H96))</f>
        <v/>
      </c>
      <c r="F96" s="31" t="str">
        <f aca="false">IF(A96="","",D96*Settings!$B$27+N(Members!I96))</f>
        <v/>
      </c>
      <c r="G96" s="31" t="str">
        <f aca="false">IF(A96="","",SUMIFS(Receipts!$E$5:$E$2004,Receipts!$C$5:$C$2004,A96,Receipts!$A$5:$A$2004,"&gt;="&amp;DATE(Settings!$B$8,4,1),Receipts!$A$5:$A$2004,"&lt;"&amp;DATE(Settings!$B$8+1,4,1)))</f>
        <v/>
      </c>
      <c r="H96" s="32" t="str">
        <f aca="false">IF(A96="","",E96+F96-G96)</f>
        <v/>
      </c>
      <c r="I96" s="41" t="str">
        <f aca="false">IF(A96="","",IF(D96=0,0,ROUND(MAX(0,H96)/D96,1)))</f>
        <v/>
      </c>
      <c r="J96" s="31" t="str">
        <f aca="false">IF(A96="","",ROUND(MAX(0,H96-D96)*Settings!$B$19/12,0))</f>
        <v/>
      </c>
      <c r="K96" s="42" t="str">
        <f aca="false" t="array" ref="K96:K96">IF(A96="","",IFERROR(1/(1/MAX(IF(Receipts!$C$5:$C$2004=A96,Receipts!$A$5:$A$2004))),"Never"))</f>
        <v/>
      </c>
      <c r="L96" s="36" t="str">
        <f aca="false">IF(A96="","",IF(H96&lt;=0,IF(H96&lt;0,"Advance","Paid up"),IF(I96&gt;=Settings!$B$20,"Defaulter",IF(I96&gt;1,"Overdue","Due this month"))))</f>
        <v/>
      </c>
    </row>
    <row r="97" customFormat="false" ht="15" hidden="false" customHeight="true" outlineLevel="0" collapsed="false">
      <c r="A97" s="37" t="str">
        <f aca="false">IF(Members!A97="","",Members!A97)</f>
        <v/>
      </c>
      <c r="B97" s="37" t="str">
        <f aca="false">IF(A97="","",Members!B97)</f>
        <v/>
      </c>
      <c r="C97" s="39" t="str">
        <f aca="false">IF(A97="","",Members!C97)</f>
        <v/>
      </c>
      <c r="D97" s="40" t="str">
        <f aca="false">IF(A97="","",Members!N97)</f>
        <v/>
      </c>
      <c r="E97" s="40" t="str">
        <f aca="false">IF(A97="","",N(Members!H97))</f>
        <v/>
      </c>
      <c r="F97" s="31" t="str">
        <f aca="false">IF(A97="","",D97*Settings!$B$27+N(Members!I97))</f>
        <v/>
      </c>
      <c r="G97" s="31" t="str">
        <f aca="false">IF(A97="","",SUMIFS(Receipts!$E$5:$E$2004,Receipts!$C$5:$C$2004,A97,Receipts!$A$5:$A$2004,"&gt;="&amp;DATE(Settings!$B$8,4,1),Receipts!$A$5:$A$2004,"&lt;"&amp;DATE(Settings!$B$8+1,4,1)))</f>
        <v/>
      </c>
      <c r="H97" s="32" t="str">
        <f aca="false">IF(A97="","",E97+F97-G97)</f>
        <v/>
      </c>
      <c r="I97" s="41" t="str">
        <f aca="false">IF(A97="","",IF(D97=0,0,ROUND(MAX(0,H97)/D97,1)))</f>
        <v/>
      </c>
      <c r="J97" s="31" t="str">
        <f aca="false">IF(A97="","",ROUND(MAX(0,H97-D97)*Settings!$B$19/12,0))</f>
        <v/>
      </c>
      <c r="K97" s="42" t="str">
        <f aca="false" t="array" ref="K97:K97">IF(A97="","",IFERROR(1/(1/MAX(IF(Receipts!$C$5:$C$2004=A97,Receipts!$A$5:$A$2004))),"Never"))</f>
        <v/>
      </c>
      <c r="L97" s="36" t="str">
        <f aca="false">IF(A97="","",IF(H97&lt;=0,IF(H97&lt;0,"Advance","Paid up"),IF(I97&gt;=Settings!$B$20,"Defaulter",IF(I97&gt;1,"Overdue","Due this month"))))</f>
        <v/>
      </c>
    </row>
    <row r="98" customFormat="false" ht="15" hidden="false" customHeight="true" outlineLevel="0" collapsed="false">
      <c r="A98" s="37" t="str">
        <f aca="false">IF(Members!A98="","",Members!A98)</f>
        <v/>
      </c>
      <c r="B98" s="37" t="str">
        <f aca="false">IF(A98="","",Members!B98)</f>
        <v/>
      </c>
      <c r="C98" s="39" t="str">
        <f aca="false">IF(A98="","",Members!C98)</f>
        <v/>
      </c>
      <c r="D98" s="40" t="str">
        <f aca="false">IF(A98="","",Members!N98)</f>
        <v/>
      </c>
      <c r="E98" s="40" t="str">
        <f aca="false">IF(A98="","",N(Members!H98))</f>
        <v/>
      </c>
      <c r="F98" s="31" t="str">
        <f aca="false">IF(A98="","",D98*Settings!$B$27+N(Members!I98))</f>
        <v/>
      </c>
      <c r="G98" s="31" t="str">
        <f aca="false">IF(A98="","",SUMIFS(Receipts!$E$5:$E$2004,Receipts!$C$5:$C$2004,A98,Receipts!$A$5:$A$2004,"&gt;="&amp;DATE(Settings!$B$8,4,1),Receipts!$A$5:$A$2004,"&lt;"&amp;DATE(Settings!$B$8+1,4,1)))</f>
        <v/>
      </c>
      <c r="H98" s="32" t="str">
        <f aca="false">IF(A98="","",E98+F98-G98)</f>
        <v/>
      </c>
      <c r="I98" s="41" t="str">
        <f aca="false">IF(A98="","",IF(D98=0,0,ROUND(MAX(0,H98)/D98,1)))</f>
        <v/>
      </c>
      <c r="J98" s="31" t="str">
        <f aca="false">IF(A98="","",ROUND(MAX(0,H98-D98)*Settings!$B$19/12,0))</f>
        <v/>
      </c>
      <c r="K98" s="42" t="str">
        <f aca="false" t="array" ref="K98:K98">IF(A98="","",IFERROR(1/(1/MAX(IF(Receipts!$C$5:$C$2004=A98,Receipts!$A$5:$A$2004))),"Never"))</f>
        <v/>
      </c>
      <c r="L98" s="36" t="str">
        <f aca="false">IF(A98="","",IF(H98&lt;=0,IF(H98&lt;0,"Advance","Paid up"),IF(I98&gt;=Settings!$B$20,"Defaulter",IF(I98&gt;1,"Overdue","Due this month"))))</f>
        <v/>
      </c>
    </row>
    <row r="99" customFormat="false" ht="15" hidden="false" customHeight="true" outlineLevel="0" collapsed="false">
      <c r="A99" s="37" t="str">
        <f aca="false">IF(Members!A99="","",Members!A99)</f>
        <v/>
      </c>
      <c r="B99" s="37" t="str">
        <f aca="false">IF(A99="","",Members!B99)</f>
        <v/>
      </c>
      <c r="C99" s="39" t="str">
        <f aca="false">IF(A99="","",Members!C99)</f>
        <v/>
      </c>
      <c r="D99" s="40" t="str">
        <f aca="false">IF(A99="","",Members!N99)</f>
        <v/>
      </c>
      <c r="E99" s="40" t="str">
        <f aca="false">IF(A99="","",N(Members!H99))</f>
        <v/>
      </c>
      <c r="F99" s="31" t="str">
        <f aca="false">IF(A99="","",D99*Settings!$B$27+N(Members!I99))</f>
        <v/>
      </c>
      <c r="G99" s="31" t="str">
        <f aca="false">IF(A99="","",SUMIFS(Receipts!$E$5:$E$2004,Receipts!$C$5:$C$2004,A99,Receipts!$A$5:$A$2004,"&gt;="&amp;DATE(Settings!$B$8,4,1),Receipts!$A$5:$A$2004,"&lt;"&amp;DATE(Settings!$B$8+1,4,1)))</f>
        <v/>
      </c>
      <c r="H99" s="32" t="str">
        <f aca="false">IF(A99="","",E99+F99-G99)</f>
        <v/>
      </c>
      <c r="I99" s="41" t="str">
        <f aca="false">IF(A99="","",IF(D99=0,0,ROUND(MAX(0,H99)/D99,1)))</f>
        <v/>
      </c>
      <c r="J99" s="31" t="str">
        <f aca="false">IF(A99="","",ROUND(MAX(0,H99-D99)*Settings!$B$19/12,0))</f>
        <v/>
      </c>
      <c r="K99" s="42" t="str">
        <f aca="false" t="array" ref="K99:K99">IF(A99="","",IFERROR(1/(1/MAX(IF(Receipts!$C$5:$C$2004=A99,Receipts!$A$5:$A$2004))),"Never"))</f>
        <v/>
      </c>
      <c r="L99" s="36" t="str">
        <f aca="false">IF(A99="","",IF(H99&lt;=0,IF(H99&lt;0,"Advance","Paid up"),IF(I99&gt;=Settings!$B$20,"Defaulter",IF(I99&gt;1,"Overdue","Due this month"))))</f>
        <v/>
      </c>
    </row>
    <row r="100" customFormat="false" ht="15" hidden="false" customHeight="true" outlineLevel="0" collapsed="false">
      <c r="A100" s="37" t="str">
        <f aca="false">IF(Members!A100="","",Members!A100)</f>
        <v/>
      </c>
      <c r="B100" s="37" t="str">
        <f aca="false">IF(A100="","",Members!B100)</f>
        <v/>
      </c>
      <c r="C100" s="39" t="str">
        <f aca="false">IF(A100="","",Members!C100)</f>
        <v/>
      </c>
      <c r="D100" s="40" t="str">
        <f aca="false">IF(A100="","",Members!N100)</f>
        <v/>
      </c>
      <c r="E100" s="40" t="str">
        <f aca="false">IF(A100="","",N(Members!H100))</f>
        <v/>
      </c>
      <c r="F100" s="31" t="str">
        <f aca="false">IF(A100="","",D100*Settings!$B$27+N(Members!I100))</f>
        <v/>
      </c>
      <c r="G100" s="31" t="str">
        <f aca="false">IF(A100="","",SUMIFS(Receipts!$E$5:$E$2004,Receipts!$C$5:$C$2004,A100,Receipts!$A$5:$A$2004,"&gt;="&amp;DATE(Settings!$B$8,4,1),Receipts!$A$5:$A$2004,"&lt;"&amp;DATE(Settings!$B$8+1,4,1)))</f>
        <v/>
      </c>
      <c r="H100" s="32" t="str">
        <f aca="false">IF(A100="","",E100+F100-G100)</f>
        <v/>
      </c>
      <c r="I100" s="41" t="str">
        <f aca="false">IF(A100="","",IF(D100=0,0,ROUND(MAX(0,H100)/D100,1)))</f>
        <v/>
      </c>
      <c r="J100" s="31" t="str">
        <f aca="false">IF(A100="","",ROUND(MAX(0,H100-D100)*Settings!$B$19/12,0))</f>
        <v/>
      </c>
      <c r="K100" s="42" t="str">
        <f aca="false" t="array" ref="K100:K100">IF(A100="","",IFERROR(1/(1/MAX(IF(Receipts!$C$5:$C$2004=A100,Receipts!$A$5:$A$2004))),"Never"))</f>
        <v/>
      </c>
      <c r="L100" s="36" t="str">
        <f aca="false">IF(A100="","",IF(H100&lt;=0,IF(H100&lt;0,"Advance","Paid up"),IF(I100&gt;=Settings!$B$20,"Defaulter",IF(I100&gt;1,"Overdue","Due this month"))))</f>
        <v/>
      </c>
    </row>
    <row r="101" customFormat="false" ht="15" hidden="false" customHeight="true" outlineLevel="0" collapsed="false">
      <c r="A101" s="37" t="str">
        <f aca="false">IF(Members!A101="","",Members!A101)</f>
        <v/>
      </c>
      <c r="B101" s="37" t="str">
        <f aca="false">IF(A101="","",Members!B101)</f>
        <v/>
      </c>
      <c r="C101" s="39" t="str">
        <f aca="false">IF(A101="","",Members!C101)</f>
        <v/>
      </c>
      <c r="D101" s="40" t="str">
        <f aca="false">IF(A101="","",Members!N101)</f>
        <v/>
      </c>
      <c r="E101" s="40" t="str">
        <f aca="false">IF(A101="","",N(Members!H101))</f>
        <v/>
      </c>
      <c r="F101" s="31" t="str">
        <f aca="false">IF(A101="","",D101*Settings!$B$27+N(Members!I101))</f>
        <v/>
      </c>
      <c r="G101" s="31" t="str">
        <f aca="false">IF(A101="","",SUMIFS(Receipts!$E$5:$E$2004,Receipts!$C$5:$C$2004,A101,Receipts!$A$5:$A$2004,"&gt;="&amp;DATE(Settings!$B$8,4,1),Receipts!$A$5:$A$2004,"&lt;"&amp;DATE(Settings!$B$8+1,4,1)))</f>
        <v/>
      </c>
      <c r="H101" s="32" t="str">
        <f aca="false">IF(A101="","",E101+F101-G101)</f>
        <v/>
      </c>
      <c r="I101" s="41" t="str">
        <f aca="false">IF(A101="","",IF(D101=0,0,ROUND(MAX(0,H101)/D101,1)))</f>
        <v/>
      </c>
      <c r="J101" s="31" t="str">
        <f aca="false">IF(A101="","",ROUND(MAX(0,H101-D101)*Settings!$B$19/12,0))</f>
        <v/>
      </c>
      <c r="K101" s="42" t="str">
        <f aca="false" t="array" ref="K101:K101">IF(A101="","",IFERROR(1/(1/MAX(IF(Receipts!$C$5:$C$2004=A101,Receipts!$A$5:$A$2004))),"Never"))</f>
        <v/>
      </c>
      <c r="L101" s="36" t="str">
        <f aca="false">IF(A101="","",IF(H101&lt;=0,IF(H101&lt;0,"Advance","Paid up"),IF(I101&gt;=Settings!$B$20,"Defaulter",IF(I101&gt;1,"Overdue","Due this month"))))</f>
        <v/>
      </c>
    </row>
    <row r="102" customFormat="false" ht="15" hidden="false" customHeight="true" outlineLevel="0" collapsed="false">
      <c r="A102" s="37" t="str">
        <f aca="false">IF(Members!A102="","",Members!A102)</f>
        <v/>
      </c>
      <c r="B102" s="37" t="str">
        <f aca="false">IF(A102="","",Members!B102)</f>
        <v/>
      </c>
      <c r="C102" s="39" t="str">
        <f aca="false">IF(A102="","",Members!C102)</f>
        <v/>
      </c>
      <c r="D102" s="40" t="str">
        <f aca="false">IF(A102="","",Members!N102)</f>
        <v/>
      </c>
      <c r="E102" s="40" t="str">
        <f aca="false">IF(A102="","",N(Members!H102))</f>
        <v/>
      </c>
      <c r="F102" s="31" t="str">
        <f aca="false">IF(A102="","",D102*Settings!$B$27+N(Members!I102))</f>
        <v/>
      </c>
      <c r="G102" s="31" t="str">
        <f aca="false">IF(A102="","",SUMIFS(Receipts!$E$5:$E$2004,Receipts!$C$5:$C$2004,A102,Receipts!$A$5:$A$2004,"&gt;="&amp;DATE(Settings!$B$8,4,1),Receipts!$A$5:$A$2004,"&lt;"&amp;DATE(Settings!$B$8+1,4,1)))</f>
        <v/>
      </c>
      <c r="H102" s="32" t="str">
        <f aca="false">IF(A102="","",E102+F102-G102)</f>
        <v/>
      </c>
      <c r="I102" s="41" t="str">
        <f aca="false">IF(A102="","",IF(D102=0,0,ROUND(MAX(0,H102)/D102,1)))</f>
        <v/>
      </c>
      <c r="J102" s="31" t="str">
        <f aca="false">IF(A102="","",ROUND(MAX(0,H102-D102)*Settings!$B$19/12,0))</f>
        <v/>
      </c>
      <c r="K102" s="42" t="str">
        <f aca="false" t="array" ref="K102:K102">IF(A102="","",IFERROR(1/(1/MAX(IF(Receipts!$C$5:$C$2004=A102,Receipts!$A$5:$A$2004))),"Never"))</f>
        <v/>
      </c>
      <c r="L102" s="36" t="str">
        <f aca="false">IF(A102="","",IF(H102&lt;=0,IF(H102&lt;0,"Advance","Paid up"),IF(I102&gt;=Settings!$B$20,"Defaulter",IF(I102&gt;1,"Overdue","Due this month"))))</f>
        <v/>
      </c>
    </row>
    <row r="103" customFormat="false" ht="15" hidden="false" customHeight="true" outlineLevel="0" collapsed="false">
      <c r="A103" s="37" t="str">
        <f aca="false">IF(Members!A103="","",Members!A103)</f>
        <v/>
      </c>
      <c r="B103" s="37" t="str">
        <f aca="false">IF(A103="","",Members!B103)</f>
        <v/>
      </c>
      <c r="C103" s="39" t="str">
        <f aca="false">IF(A103="","",Members!C103)</f>
        <v/>
      </c>
      <c r="D103" s="40" t="str">
        <f aca="false">IF(A103="","",Members!N103)</f>
        <v/>
      </c>
      <c r="E103" s="40" t="str">
        <f aca="false">IF(A103="","",N(Members!H103))</f>
        <v/>
      </c>
      <c r="F103" s="31" t="str">
        <f aca="false">IF(A103="","",D103*Settings!$B$27+N(Members!I103))</f>
        <v/>
      </c>
      <c r="G103" s="31" t="str">
        <f aca="false">IF(A103="","",SUMIFS(Receipts!$E$5:$E$2004,Receipts!$C$5:$C$2004,A103,Receipts!$A$5:$A$2004,"&gt;="&amp;DATE(Settings!$B$8,4,1),Receipts!$A$5:$A$2004,"&lt;"&amp;DATE(Settings!$B$8+1,4,1)))</f>
        <v/>
      </c>
      <c r="H103" s="32" t="str">
        <f aca="false">IF(A103="","",E103+F103-G103)</f>
        <v/>
      </c>
      <c r="I103" s="41" t="str">
        <f aca="false">IF(A103="","",IF(D103=0,0,ROUND(MAX(0,H103)/D103,1)))</f>
        <v/>
      </c>
      <c r="J103" s="31" t="str">
        <f aca="false">IF(A103="","",ROUND(MAX(0,H103-D103)*Settings!$B$19/12,0))</f>
        <v/>
      </c>
      <c r="K103" s="42" t="str">
        <f aca="false" t="array" ref="K103:K103">IF(A103="","",IFERROR(1/(1/MAX(IF(Receipts!$C$5:$C$2004=A103,Receipts!$A$5:$A$2004))),"Never"))</f>
        <v/>
      </c>
      <c r="L103" s="36" t="str">
        <f aca="false">IF(A103="","",IF(H103&lt;=0,IF(H103&lt;0,"Advance","Paid up"),IF(I103&gt;=Settings!$B$20,"Defaulter",IF(I103&gt;1,"Overdue","Due this month"))))</f>
        <v/>
      </c>
    </row>
    <row r="104" customFormat="false" ht="15" hidden="false" customHeight="true" outlineLevel="0" collapsed="false">
      <c r="A104" s="37" t="str">
        <f aca="false">IF(Members!A104="","",Members!A104)</f>
        <v/>
      </c>
      <c r="B104" s="37" t="str">
        <f aca="false">IF(A104="","",Members!B104)</f>
        <v/>
      </c>
      <c r="C104" s="39" t="str">
        <f aca="false">IF(A104="","",Members!C104)</f>
        <v/>
      </c>
      <c r="D104" s="40" t="str">
        <f aca="false">IF(A104="","",Members!N104)</f>
        <v/>
      </c>
      <c r="E104" s="40" t="str">
        <f aca="false">IF(A104="","",N(Members!H104))</f>
        <v/>
      </c>
      <c r="F104" s="31" t="str">
        <f aca="false">IF(A104="","",D104*Settings!$B$27+N(Members!I104))</f>
        <v/>
      </c>
      <c r="G104" s="31" t="str">
        <f aca="false">IF(A104="","",SUMIFS(Receipts!$E$5:$E$2004,Receipts!$C$5:$C$2004,A104,Receipts!$A$5:$A$2004,"&gt;="&amp;DATE(Settings!$B$8,4,1),Receipts!$A$5:$A$2004,"&lt;"&amp;DATE(Settings!$B$8+1,4,1)))</f>
        <v/>
      </c>
      <c r="H104" s="32" t="str">
        <f aca="false">IF(A104="","",E104+F104-G104)</f>
        <v/>
      </c>
      <c r="I104" s="41" t="str">
        <f aca="false">IF(A104="","",IF(D104=0,0,ROUND(MAX(0,H104)/D104,1)))</f>
        <v/>
      </c>
      <c r="J104" s="31" t="str">
        <f aca="false">IF(A104="","",ROUND(MAX(0,H104-D104)*Settings!$B$19/12,0))</f>
        <v/>
      </c>
      <c r="K104" s="42" t="str">
        <f aca="false" t="array" ref="K104:K104">IF(A104="","",IFERROR(1/(1/MAX(IF(Receipts!$C$5:$C$2004=A104,Receipts!$A$5:$A$2004))),"Never"))</f>
        <v/>
      </c>
      <c r="L104" s="36" t="str">
        <f aca="false">IF(A104="","",IF(H104&lt;=0,IF(H104&lt;0,"Advance","Paid up"),IF(I104&gt;=Settings!$B$20,"Defaulter",IF(I104&gt;1,"Overdue","Due this month"))))</f>
        <v/>
      </c>
    </row>
    <row r="105" customFormat="false" ht="15" hidden="false" customHeight="true" outlineLevel="0" collapsed="false">
      <c r="A105" s="37" t="str">
        <f aca="false">IF(Members!A105="","",Members!A105)</f>
        <v/>
      </c>
      <c r="B105" s="37" t="str">
        <f aca="false">IF(A105="","",Members!B105)</f>
        <v/>
      </c>
      <c r="C105" s="39" t="str">
        <f aca="false">IF(A105="","",Members!C105)</f>
        <v/>
      </c>
      <c r="D105" s="40" t="str">
        <f aca="false">IF(A105="","",Members!N105)</f>
        <v/>
      </c>
      <c r="E105" s="40" t="str">
        <f aca="false">IF(A105="","",N(Members!H105))</f>
        <v/>
      </c>
      <c r="F105" s="31" t="str">
        <f aca="false">IF(A105="","",D105*Settings!$B$27+N(Members!I105))</f>
        <v/>
      </c>
      <c r="G105" s="31" t="str">
        <f aca="false">IF(A105="","",SUMIFS(Receipts!$E$5:$E$2004,Receipts!$C$5:$C$2004,A105,Receipts!$A$5:$A$2004,"&gt;="&amp;DATE(Settings!$B$8,4,1),Receipts!$A$5:$A$2004,"&lt;"&amp;DATE(Settings!$B$8+1,4,1)))</f>
        <v/>
      </c>
      <c r="H105" s="32" t="str">
        <f aca="false">IF(A105="","",E105+F105-G105)</f>
        <v/>
      </c>
      <c r="I105" s="41" t="str">
        <f aca="false">IF(A105="","",IF(D105=0,0,ROUND(MAX(0,H105)/D105,1)))</f>
        <v/>
      </c>
      <c r="J105" s="31" t="str">
        <f aca="false">IF(A105="","",ROUND(MAX(0,H105-D105)*Settings!$B$19/12,0))</f>
        <v/>
      </c>
      <c r="K105" s="42" t="str">
        <f aca="false" t="array" ref="K105:K105">IF(A105="","",IFERROR(1/(1/MAX(IF(Receipts!$C$5:$C$2004=A105,Receipts!$A$5:$A$2004))),"Never"))</f>
        <v/>
      </c>
      <c r="L105" s="36" t="str">
        <f aca="false">IF(A105="","",IF(H105&lt;=0,IF(H105&lt;0,"Advance","Paid up"),IF(I105&gt;=Settings!$B$20,"Defaulter",IF(I105&gt;1,"Overdue","Due this month"))))</f>
        <v/>
      </c>
    </row>
    <row r="106" customFormat="false" ht="15" hidden="false" customHeight="true" outlineLevel="0" collapsed="false">
      <c r="A106" s="37" t="str">
        <f aca="false">IF(Members!A106="","",Members!A106)</f>
        <v/>
      </c>
      <c r="B106" s="37" t="str">
        <f aca="false">IF(A106="","",Members!B106)</f>
        <v/>
      </c>
      <c r="C106" s="39" t="str">
        <f aca="false">IF(A106="","",Members!C106)</f>
        <v/>
      </c>
      <c r="D106" s="40" t="str">
        <f aca="false">IF(A106="","",Members!N106)</f>
        <v/>
      </c>
      <c r="E106" s="40" t="str">
        <f aca="false">IF(A106="","",N(Members!H106))</f>
        <v/>
      </c>
      <c r="F106" s="31" t="str">
        <f aca="false">IF(A106="","",D106*Settings!$B$27+N(Members!I106))</f>
        <v/>
      </c>
      <c r="G106" s="31" t="str">
        <f aca="false">IF(A106="","",SUMIFS(Receipts!$E$5:$E$2004,Receipts!$C$5:$C$2004,A106,Receipts!$A$5:$A$2004,"&gt;="&amp;DATE(Settings!$B$8,4,1),Receipts!$A$5:$A$2004,"&lt;"&amp;DATE(Settings!$B$8+1,4,1)))</f>
        <v/>
      </c>
      <c r="H106" s="32" t="str">
        <f aca="false">IF(A106="","",E106+F106-G106)</f>
        <v/>
      </c>
      <c r="I106" s="41" t="str">
        <f aca="false">IF(A106="","",IF(D106=0,0,ROUND(MAX(0,H106)/D106,1)))</f>
        <v/>
      </c>
      <c r="J106" s="31" t="str">
        <f aca="false">IF(A106="","",ROUND(MAX(0,H106-D106)*Settings!$B$19/12,0))</f>
        <v/>
      </c>
      <c r="K106" s="42" t="str">
        <f aca="false" t="array" ref="K106:K106">IF(A106="","",IFERROR(1/(1/MAX(IF(Receipts!$C$5:$C$2004=A106,Receipts!$A$5:$A$2004))),"Never"))</f>
        <v/>
      </c>
      <c r="L106" s="36" t="str">
        <f aca="false">IF(A106="","",IF(H106&lt;=0,IF(H106&lt;0,"Advance","Paid up"),IF(I106&gt;=Settings!$B$20,"Defaulter",IF(I106&gt;1,"Overdue","Due this month"))))</f>
        <v/>
      </c>
    </row>
    <row r="107" customFormat="false" ht="15" hidden="false" customHeight="true" outlineLevel="0" collapsed="false">
      <c r="A107" s="37" t="str">
        <f aca="false">IF(Members!A107="","",Members!A107)</f>
        <v/>
      </c>
      <c r="B107" s="37" t="str">
        <f aca="false">IF(A107="","",Members!B107)</f>
        <v/>
      </c>
      <c r="C107" s="39" t="str">
        <f aca="false">IF(A107="","",Members!C107)</f>
        <v/>
      </c>
      <c r="D107" s="40" t="str">
        <f aca="false">IF(A107="","",Members!N107)</f>
        <v/>
      </c>
      <c r="E107" s="40" t="str">
        <f aca="false">IF(A107="","",N(Members!H107))</f>
        <v/>
      </c>
      <c r="F107" s="31" t="str">
        <f aca="false">IF(A107="","",D107*Settings!$B$27+N(Members!I107))</f>
        <v/>
      </c>
      <c r="G107" s="31" t="str">
        <f aca="false">IF(A107="","",SUMIFS(Receipts!$E$5:$E$2004,Receipts!$C$5:$C$2004,A107,Receipts!$A$5:$A$2004,"&gt;="&amp;DATE(Settings!$B$8,4,1),Receipts!$A$5:$A$2004,"&lt;"&amp;DATE(Settings!$B$8+1,4,1)))</f>
        <v/>
      </c>
      <c r="H107" s="32" t="str">
        <f aca="false">IF(A107="","",E107+F107-G107)</f>
        <v/>
      </c>
      <c r="I107" s="41" t="str">
        <f aca="false">IF(A107="","",IF(D107=0,0,ROUND(MAX(0,H107)/D107,1)))</f>
        <v/>
      </c>
      <c r="J107" s="31" t="str">
        <f aca="false">IF(A107="","",ROUND(MAX(0,H107-D107)*Settings!$B$19/12,0))</f>
        <v/>
      </c>
      <c r="K107" s="42" t="str">
        <f aca="false" t="array" ref="K107:K107">IF(A107="","",IFERROR(1/(1/MAX(IF(Receipts!$C$5:$C$2004=A107,Receipts!$A$5:$A$2004))),"Never"))</f>
        <v/>
      </c>
      <c r="L107" s="36" t="str">
        <f aca="false">IF(A107="","",IF(H107&lt;=0,IF(H107&lt;0,"Advance","Paid up"),IF(I107&gt;=Settings!$B$20,"Defaulter",IF(I107&gt;1,"Overdue","Due this month"))))</f>
        <v/>
      </c>
    </row>
    <row r="108" customFormat="false" ht="15" hidden="false" customHeight="true" outlineLevel="0" collapsed="false">
      <c r="A108" s="37" t="str">
        <f aca="false">IF(Members!A108="","",Members!A108)</f>
        <v/>
      </c>
      <c r="B108" s="37" t="str">
        <f aca="false">IF(A108="","",Members!B108)</f>
        <v/>
      </c>
      <c r="C108" s="39" t="str">
        <f aca="false">IF(A108="","",Members!C108)</f>
        <v/>
      </c>
      <c r="D108" s="40" t="str">
        <f aca="false">IF(A108="","",Members!N108)</f>
        <v/>
      </c>
      <c r="E108" s="40" t="str">
        <f aca="false">IF(A108="","",N(Members!H108))</f>
        <v/>
      </c>
      <c r="F108" s="31" t="str">
        <f aca="false">IF(A108="","",D108*Settings!$B$27+N(Members!I108))</f>
        <v/>
      </c>
      <c r="G108" s="31" t="str">
        <f aca="false">IF(A108="","",SUMIFS(Receipts!$E$5:$E$2004,Receipts!$C$5:$C$2004,A108,Receipts!$A$5:$A$2004,"&gt;="&amp;DATE(Settings!$B$8,4,1),Receipts!$A$5:$A$2004,"&lt;"&amp;DATE(Settings!$B$8+1,4,1)))</f>
        <v/>
      </c>
      <c r="H108" s="32" t="str">
        <f aca="false">IF(A108="","",E108+F108-G108)</f>
        <v/>
      </c>
      <c r="I108" s="41" t="str">
        <f aca="false">IF(A108="","",IF(D108=0,0,ROUND(MAX(0,H108)/D108,1)))</f>
        <v/>
      </c>
      <c r="J108" s="31" t="str">
        <f aca="false">IF(A108="","",ROUND(MAX(0,H108-D108)*Settings!$B$19/12,0))</f>
        <v/>
      </c>
      <c r="K108" s="42" t="str">
        <f aca="false" t="array" ref="K108:K108">IF(A108="","",IFERROR(1/(1/MAX(IF(Receipts!$C$5:$C$2004=A108,Receipts!$A$5:$A$2004))),"Never"))</f>
        <v/>
      </c>
      <c r="L108" s="36" t="str">
        <f aca="false">IF(A108="","",IF(H108&lt;=0,IF(H108&lt;0,"Advance","Paid up"),IF(I108&gt;=Settings!$B$20,"Defaulter",IF(I108&gt;1,"Overdue","Due this month"))))</f>
        <v/>
      </c>
    </row>
    <row r="109" customFormat="false" ht="15" hidden="false" customHeight="true" outlineLevel="0" collapsed="false">
      <c r="A109" s="37" t="str">
        <f aca="false">IF(Members!A109="","",Members!A109)</f>
        <v/>
      </c>
      <c r="B109" s="37" t="str">
        <f aca="false">IF(A109="","",Members!B109)</f>
        <v/>
      </c>
      <c r="C109" s="39" t="str">
        <f aca="false">IF(A109="","",Members!C109)</f>
        <v/>
      </c>
      <c r="D109" s="40" t="str">
        <f aca="false">IF(A109="","",Members!N109)</f>
        <v/>
      </c>
      <c r="E109" s="40" t="str">
        <f aca="false">IF(A109="","",N(Members!H109))</f>
        <v/>
      </c>
      <c r="F109" s="31" t="str">
        <f aca="false">IF(A109="","",D109*Settings!$B$27+N(Members!I109))</f>
        <v/>
      </c>
      <c r="G109" s="31" t="str">
        <f aca="false">IF(A109="","",SUMIFS(Receipts!$E$5:$E$2004,Receipts!$C$5:$C$2004,A109,Receipts!$A$5:$A$2004,"&gt;="&amp;DATE(Settings!$B$8,4,1),Receipts!$A$5:$A$2004,"&lt;"&amp;DATE(Settings!$B$8+1,4,1)))</f>
        <v/>
      </c>
      <c r="H109" s="32" t="str">
        <f aca="false">IF(A109="","",E109+F109-G109)</f>
        <v/>
      </c>
      <c r="I109" s="41" t="str">
        <f aca="false">IF(A109="","",IF(D109=0,0,ROUND(MAX(0,H109)/D109,1)))</f>
        <v/>
      </c>
      <c r="J109" s="31" t="str">
        <f aca="false">IF(A109="","",ROUND(MAX(0,H109-D109)*Settings!$B$19/12,0))</f>
        <v/>
      </c>
      <c r="K109" s="42" t="str">
        <f aca="false" t="array" ref="K109:K109">IF(A109="","",IFERROR(1/(1/MAX(IF(Receipts!$C$5:$C$2004=A109,Receipts!$A$5:$A$2004))),"Never"))</f>
        <v/>
      </c>
      <c r="L109" s="36" t="str">
        <f aca="false">IF(A109="","",IF(H109&lt;=0,IF(H109&lt;0,"Advance","Paid up"),IF(I109&gt;=Settings!$B$20,"Defaulter",IF(I109&gt;1,"Overdue","Due this month"))))</f>
        <v/>
      </c>
    </row>
    <row r="110" customFormat="false" ht="15" hidden="false" customHeight="true" outlineLevel="0" collapsed="false">
      <c r="A110" s="37" t="str">
        <f aca="false">IF(Members!A110="","",Members!A110)</f>
        <v/>
      </c>
      <c r="B110" s="37" t="str">
        <f aca="false">IF(A110="","",Members!B110)</f>
        <v/>
      </c>
      <c r="C110" s="39" t="str">
        <f aca="false">IF(A110="","",Members!C110)</f>
        <v/>
      </c>
      <c r="D110" s="40" t="str">
        <f aca="false">IF(A110="","",Members!N110)</f>
        <v/>
      </c>
      <c r="E110" s="40" t="str">
        <f aca="false">IF(A110="","",N(Members!H110))</f>
        <v/>
      </c>
      <c r="F110" s="31" t="str">
        <f aca="false">IF(A110="","",D110*Settings!$B$27+N(Members!I110))</f>
        <v/>
      </c>
      <c r="G110" s="31" t="str">
        <f aca="false">IF(A110="","",SUMIFS(Receipts!$E$5:$E$2004,Receipts!$C$5:$C$2004,A110,Receipts!$A$5:$A$2004,"&gt;="&amp;DATE(Settings!$B$8,4,1),Receipts!$A$5:$A$2004,"&lt;"&amp;DATE(Settings!$B$8+1,4,1)))</f>
        <v/>
      </c>
      <c r="H110" s="32" t="str">
        <f aca="false">IF(A110="","",E110+F110-G110)</f>
        <v/>
      </c>
      <c r="I110" s="41" t="str">
        <f aca="false">IF(A110="","",IF(D110=0,0,ROUND(MAX(0,H110)/D110,1)))</f>
        <v/>
      </c>
      <c r="J110" s="31" t="str">
        <f aca="false">IF(A110="","",ROUND(MAX(0,H110-D110)*Settings!$B$19/12,0))</f>
        <v/>
      </c>
      <c r="K110" s="42" t="str">
        <f aca="false" t="array" ref="K110:K110">IF(A110="","",IFERROR(1/(1/MAX(IF(Receipts!$C$5:$C$2004=A110,Receipts!$A$5:$A$2004))),"Never"))</f>
        <v/>
      </c>
      <c r="L110" s="36" t="str">
        <f aca="false">IF(A110="","",IF(H110&lt;=0,IF(H110&lt;0,"Advance","Paid up"),IF(I110&gt;=Settings!$B$20,"Defaulter",IF(I110&gt;1,"Overdue","Due this month"))))</f>
        <v/>
      </c>
    </row>
    <row r="111" customFormat="false" ht="15" hidden="false" customHeight="true" outlineLevel="0" collapsed="false">
      <c r="A111" s="37" t="str">
        <f aca="false">IF(Members!A111="","",Members!A111)</f>
        <v/>
      </c>
      <c r="B111" s="37" t="str">
        <f aca="false">IF(A111="","",Members!B111)</f>
        <v/>
      </c>
      <c r="C111" s="39" t="str">
        <f aca="false">IF(A111="","",Members!C111)</f>
        <v/>
      </c>
      <c r="D111" s="40" t="str">
        <f aca="false">IF(A111="","",Members!N111)</f>
        <v/>
      </c>
      <c r="E111" s="40" t="str">
        <f aca="false">IF(A111="","",N(Members!H111))</f>
        <v/>
      </c>
      <c r="F111" s="31" t="str">
        <f aca="false">IF(A111="","",D111*Settings!$B$27+N(Members!I111))</f>
        <v/>
      </c>
      <c r="G111" s="31" t="str">
        <f aca="false">IF(A111="","",SUMIFS(Receipts!$E$5:$E$2004,Receipts!$C$5:$C$2004,A111,Receipts!$A$5:$A$2004,"&gt;="&amp;DATE(Settings!$B$8,4,1),Receipts!$A$5:$A$2004,"&lt;"&amp;DATE(Settings!$B$8+1,4,1)))</f>
        <v/>
      </c>
      <c r="H111" s="32" t="str">
        <f aca="false">IF(A111="","",E111+F111-G111)</f>
        <v/>
      </c>
      <c r="I111" s="41" t="str">
        <f aca="false">IF(A111="","",IF(D111=0,0,ROUND(MAX(0,H111)/D111,1)))</f>
        <v/>
      </c>
      <c r="J111" s="31" t="str">
        <f aca="false">IF(A111="","",ROUND(MAX(0,H111-D111)*Settings!$B$19/12,0))</f>
        <v/>
      </c>
      <c r="K111" s="42" t="str">
        <f aca="false" t="array" ref="K111:K111">IF(A111="","",IFERROR(1/(1/MAX(IF(Receipts!$C$5:$C$2004=A111,Receipts!$A$5:$A$2004))),"Never"))</f>
        <v/>
      </c>
      <c r="L111" s="36" t="str">
        <f aca="false">IF(A111="","",IF(H111&lt;=0,IF(H111&lt;0,"Advance","Paid up"),IF(I111&gt;=Settings!$B$20,"Defaulter",IF(I111&gt;1,"Overdue","Due this month"))))</f>
        <v/>
      </c>
    </row>
    <row r="112" customFormat="false" ht="15" hidden="false" customHeight="true" outlineLevel="0" collapsed="false">
      <c r="A112" s="37" t="str">
        <f aca="false">IF(Members!A112="","",Members!A112)</f>
        <v/>
      </c>
      <c r="B112" s="37" t="str">
        <f aca="false">IF(A112="","",Members!B112)</f>
        <v/>
      </c>
      <c r="C112" s="39" t="str">
        <f aca="false">IF(A112="","",Members!C112)</f>
        <v/>
      </c>
      <c r="D112" s="40" t="str">
        <f aca="false">IF(A112="","",Members!N112)</f>
        <v/>
      </c>
      <c r="E112" s="40" t="str">
        <f aca="false">IF(A112="","",N(Members!H112))</f>
        <v/>
      </c>
      <c r="F112" s="31" t="str">
        <f aca="false">IF(A112="","",D112*Settings!$B$27+N(Members!I112))</f>
        <v/>
      </c>
      <c r="G112" s="31" t="str">
        <f aca="false">IF(A112="","",SUMIFS(Receipts!$E$5:$E$2004,Receipts!$C$5:$C$2004,A112,Receipts!$A$5:$A$2004,"&gt;="&amp;DATE(Settings!$B$8,4,1),Receipts!$A$5:$A$2004,"&lt;"&amp;DATE(Settings!$B$8+1,4,1)))</f>
        <v/>
      </c>
      <c r="H112" s="32" t="str">
        <f aca="false">IF(A112="","",E112+F112-G112)</f>
        <v/>
      </c>
      <c r="I112" s="41" t="str">
        <f aca="false">IF(A112="","",IF(D112=0,0,ROUND(MAX(0,H112)/D112,1)))</f>
        <v/>
      </c>
      <c r="J112" s="31" t="str">
        <f aca="false">IF(A112="","",ROUND(MAX(0,H112-D112)*Settings!$B$19/12,0))</f>
        <v/>
      </c>
      <c r="K112" s="42" t="str">
        <f aca="false" t="array" ref="K112:K112">IF(A112="","",IFERROR(1/(1/MAX(IF(Receipts!$C$5:$C$2004=A112,Receipts!$A$5:$A$2004))),"Never"))</f>
        <v/>
      </c>
      <c r="L112" s="36" t="str">
        <f aca="false">IF(A112="","",IF(H112&lt;=0,IF(H112&lt;0,"Advance","Paid up"),IF(I112&gt;=Settings!$B$20,"Defaulter",IF(I112&gt;1,"Overdue","Due this month"))))</f>
        <v/>
      </c>
    </row>
    <row r="113" customFormat="false" ht="15" hidden="false" customHeight="true" outlineLevel="0" collapsed="false">
      <c r="A113" s="37" t="str">
        <f aca="false">IF(Members!A113="","",Members!A113)</f>
        <v/>
      </c>
      <c r="B113" s="37" t="str">
        <f aca="false">IF(A113="","",Members!B113)</f>
        <v/>
      </c>
      <c r="C113" s="39" t="str">
        <f aca="false">IF(A113="","",Members!C113)</f>
        <v/>
      </c>
      <c r="D113" s="40" t="str">
        <f aca="false">IF(A113="","",Members!N113)</f>
        <v/>
      </c>
      <c r="E113" s="40" t="str">
        <f aca="false">IF(A113="","",N(Members!H113))</f>
        <v/>
      </c>
      <c r="F113" s="31" t="str">
        <f aca="false">IF(A113="","",D113*Settings!$B$27+N(Members!I113))</f>
        <v/>
      </c>
      <c r="G113" s="31" t="str">
        <f aca="false">IF(A113="","",SUMIFS(Receipts!$E$5:$E$2004,Receipts!$C$5:$C$2004,A113,Receipts!$A$5:$A$2004,"&gt;="&amp;DATE(Settings!$B$8,4,1),Receipts!$A$5:$A$2004,"&lt;"&amp;DATE(Settings!$B$8+1,4,1)))</f>
        <v/>
      </c>
      <c r="H113" s="32" t="str">
        <f aca="false">IF(A113="","",E113+F113-G113)</f>
        <v/>
      </c>
      <c r="I113" s="41" t="str">
        <f aca="false">IF(A113="","",IF(D113=0,0,ROUND(MAX(0,H113)/D113,1)))</f>
        <v/>
      </c>
      <c r="J113" s="31" t="str">
        <f aca="false">IF(A113="","",ROUND(MAX(0,H113-D113)*Settings!$B$19/12,0))</f>
        <v/>
      </c>
      <c r="K113" s="42" t="str">
        <f aca="false" t="array" ref="K113:K113">IF(A113="","",IFERROR(1/(1/MAX(IF(Receipts!$C$5:$C$2004=A113,Receipts!$A$5:$A$2004))),"Never"))</f>
        <v/>
      </c>
      <c r="L113" s="36" t="str">
        <f aca="false">IF(A113="","",IF(H113&lt;=0,IF(H113&lt;0,"Advance","Paid up"),IF(I113&gt;=Settings!$B$20,"Defaulter",IF(I113&gt;1,"Overdue","Due this month"))))</f>
        <v/>
      </c>
    </row>
    <row r="114" customFormat="false" ht="15" hidden="false" customHeight="true" outlineLevel="0" collapsed="false">
      <c r="A114" s="37" t="str">
        <f aca="false">IF(Members!A114="","",Members!A114)</f>
        <v/>
      </c>
      <c r="B114" s="37" t="str">
        <f aca="false">IF(A114="","",Members!B114)</f>
        <v/>
      </c>
      <c r="C114" s="39" t="str">
        <f aca="false">IF(A114="","",Members!C114)</f>
        <v/>
      </c>
      <c r="D114" s="40" t="str">
        <f aca="false">IF(A114="","",Members!N114)</f>
        <v/>
      </c>
      <c r="E114" s="40" t="str">
        <f aca="false">IF(A114="","",N(Members!H114))</f>
        <v/>
      </c>
      <c r="F114" s="31" t="str">
        <f aca="false">IF(A114="","",D114*Settings!$B$27+N(Members!I114))</f>
        <v/>
      </c>
      <c r="G114" s="31" t="str">
        <f aca="false">IF(A114="","",SUMIFS(Receipts!$E$5:$E$2004,Receipts!$C$5:$C$2004,A114,Receipts!$A$5:$A$2004,"&gt;="&amp;DATE(Settings!$B$8,4,1),Receipts!$A$5:$A$2004,"&lt;"&amp;DATE(Settings!$B$8+1,4,1)))</f>
        <v/>
      </c>
      <c r="H114" s="32" t="str">
        <f aca="false">IF(A114="","",E114+F114-G114)</f>
        <v/>
      </c>
      <c r="I114" s="41" t="str">
        <f aca="false">IF(A114="","",IF(D114=0,0,ROUND(MAX(0,H114)/D114,1)))</f>
        <v/>
      </c>
      <c r="J114" s="31" t="str">
        <f aca="false">IF(A114="","",ROUND(MAX(0,H114-D114)*Settings!$B$19/12,0))</f>
        <v/>
      </c>
      <c r="K114" s="42" t="str">
        <f aca="false" t="array" ref="K114:K114">IF(A114="","",IFERROR(1/(1/MAX(IF(Receipts!$C$5:$C$2004=A114,Receipts!$A$5:$A$2004))),"Never"))</f>
        <v/>
      </c>
      <c r="L114" s="36" t="str">
        <f aca="false">IF(A114="","",IF(H114&lt;=0,IF(H114&lt;0,"Advance","Paid up"),IF(I114&gt;=Settings!$B$20,"Defaulter",IF(I114&gt;1,"Overdue","Due this month"))))</f>
        <v/>
      </c>
    </row>
    <row r="115" customFormat="false" ht="15" hidden="false" customHeight="true" outlineLevel="0" collapsed="false">
      <c r="A115" s="37" t="str">
        <f aca="false">IF(Members!A115="","",Members!A115)</f>
        <v/>
      </c>
      <c r="B115" s="37" t="str">
        <f aca="false">IF(A115="","",Members!B115)</f>
        <v/>
      </c>
      <c r="C115" s="39" t="str">
        <f aca="false">IF(A115="","",Members!C115)</f>
        <v/>
      </c>
      <c r="D115" s="40" t="str">
        <f aca="false">IF(A115="","",Members!N115)</f>
        <v/>
      </c>
      <c r="E115" s="40" t="str">
        <f aca="false">IF(A115="","",N(Members!H115))</f>
        <v/>
      </c>
      <c r="F115" s="31" t="str">
        <f aca="false">IF(A115="","",D115*Settings!$B$27+N(Members!I115))</f>
        <v/>
      </c>
      <c r="G115" s="31" t="str">
        <f aca="false">IF(A115="","",SUMIFS(Receipts!$E$5:$E$2004,Receipts!$C$5:$C$2004,A115,Receipts!$A$5:$A$2004,"&gt;="&amp;DATE(Settings!$B$8,4,1),Receipts!$A$5:$A$2004,"&lt;"&amp;DATE(Settings!$B$8+1,4,1)))</f>
        <v/>
      </c>
      <c r="H115" s="32" t="str">
        <f aca="false">IF(A115="","",E115+F115-G115)</f>
        <v/>
      </c>
      <c r="I115" s="41" t="str">
        <f aca="false">IF(A115="","",IF(D115=0,0,ROUND(MAX(0,H115)/D115,1)))</f>
        <v/>
      </c>
      <c r="J115" s="31" t="str">
        <f aca="false">IF(A115="","",ROUND(MAX(0,H115-D115)*Settings!$B$19/12,0))</f>
        <v/>
      </c>
      <c r="K115" s="42" t="str">
        <f aca="false" t="array" ref="K115:K115">IF(A115="","",IFERROR(1/(1/MAX(IF(Receipts!$C$5:$C$2004=A115,Receipts!$A$5:$A$2004))),"Never"))</f>
        <v/>
      </c>
      <c r="L115" s="36" t="str">
        <f aca="false">IF(A115="","",IF(H115&lt;=0,IF(H115&lt;0,"Advance","Paid up"),IF(I115&gt;=Settings!$B$20,"Defaulter",IF(I115&gt;1,"Overdue","Due this month"))))</f>
        <v/>
      </c>
    </row>
    <row r="116" customFormat="false" ht="15" hidden="false" customHeight="true" outlineLevel="0" collapsed="false">
      <c r="A116" s="37" t="str">
        <f aca="false">IF(Members!A116="","",Members!A116)</f>
        <v/>
      </c>
      <c r="B116" s="37" t="str">
        <f aca="false">IF(A116="","",Members!B116)</f>
        <v/>
      </c>
      <c r="C116" s="39" t="str">
        <f aca="false">IF(A116="","",Members!C116)</f>
        <v/>
      </c>
      <c r="D116" s="40" t="str">
        <f aca="false">IF(A116="","",Members!N116)</f>
        <v/>
      </c>
      <c r="E116" s="40" t="str">
        <f aca="false">IF(A116="","",N(Members!H116))</f>
        <v/>
      </c>
      <c r="F116" s="31" t="str">
        <f aca="false">IF(A116="","",D116*Settings!$B$27+N(Members!I116))</f>
        <v/>
      </c>
      <c r="G116" s="31" t="str">
        <f aca="false">IF(A116="","",SUMIFS(Receipts!$E$5:$E$2004,Receipts!$C$5:$C$2004,A116,Receipts!$A$5:$A$2004,"&gt;="&amp;DATE(Settings!$B$8,4,1),Receipts!$A$5:$A$2004,"&lt;"&amp;DATE(Settings!$B$8+1,4,1)))</f>
        <v/>
      </c>
      <c r="H116" s="32" t="str">
        <f aca="false">IF(A116="","",E116+F116-G116)</f>
        <v/>
      </c>
      <c r="I116" s="41" t="str">
        <f aca="false">IF(A116="","",IF(D116=0,0,ROUND(MAX(0,H116)/D116,1)))</f>
        <v/>
      </c>
      <c r="J116" s="31" t="str">
        <f aca="false">IF(A116="","",ROUND(MAX(0,H116-D116)*Settings!$B$19/12,0))</f>
        <v/>
      </c>
      <c r="K116" s="42" t="str">
        <f aca="false" t="array" ref="K116:K116">IF(A116="","",IFERROR(1/(1/MAX(IF(Receipts!$C$5:$C$2004=A116,Receipts!$A$5:$A$2004))),"Never"))</f>
        <v/>
      </c>
      <c r="L116" s="36" t="str">
        <f aca="false">IF(A116="","",IF(H116&lt;=0,IF(H116&lt;0,"Advance","Paid up"),IF(I116&gt;=Settings!$B$20,"Defaulter",IF(I116&gt;1,"Overdue","Due this month"))))</f>
        <v/>
      </c>
    </row>
    <row r="117" customFormat="false" ht="15" hidden="false" customHeight="true" outlineLevel="0" collapsed="false">
      <c r="A117" s="37" t="str">
        <f aca="false">IF(Members!A117="","",Members!A117)</f>
        <v/>
      </c>
      <c r="B117" s="37" t="str">
        <f aca="false">IF(A117="","",Members!B117)</f>
        <v/>
      </c>
      <c r="C117" s="39" t="str">
        <f aca="false">IF(A117="","",Members!C117)</f>
        <v/>
      </c>
      <c r="D117" s="40" t="str">
        <f aca="false">IF(A117="","",Members!N117)</f>
        <v/>
      </c>
      <c r="E117" s="40" t="str">
        <f aca="false">IF(A117="","",N(Members!H117))</f>
        <v/>
      </c>
      <c r="F117" s="31" t="str">
        <f aca="false">IF(A117="","",D117*Settings!$B$27+N(Members!I117))</f>
        <v/>
      </c>
      <c r="G117" s="31" t="str">
        <f aca="false">IF(A117="","",SUMIFS(Receipts!$E$5:$E$2004,Receipts!$C$5:$C$2004,A117,Receipts!$A$5:$A$2004,"&gt;="&amp;DATE(Settings!$B$8,4,1),Receipts!$A$5:$A$2004,"&lt;"&amp;DATE(Settings!$B$8+1,4,1)))</f>
        <v/>
      </c>
      <c r="H117" s="32" t="str">
        <f aca="false">IF(A117="","",E117+F117-G117)</f>
        <v/>
      </c>
      <c r="I117" s="41" t="str">
        <f aca="false">IF(A117="","",IF(D117=0,0,ROUND(MAX(0,H117)/D117,1)))</f>
        <v/>
      </c>
      <c r="J117" s="31" t="str">
        <f aca="false">IF(A117="","",ROUND(MAX(0,H117-D117)*Settings!$B$19/12,0))</f>
        <v/>
      </c>
      <c r="K117" s="42" t="str">
        <f aca="false" t="array" ref="K117:K117">IF(A117="","",IFERROR(1/(1/MAX(IF(Receipts!$C$5:$C$2004=A117,Receipts!$A$5:$A$2004))),"Never"))</f>
        <v/>
      </c>
      <c r="L117" s="36" t="str">
        <f aca="false">IF(A117="","",IF(H117&lt;=0,IF(H117&lt;0,"Advance","Paid up"),IF(I117&gt;=Settings!$B$20,"Defaulter",IF(I117&gt;1,"Overdue","Due this month"))))</f>
        <v/>
      </c>
    </row>
    <row r="118" customFormat="false" ht="15" hidden="false" customHeight="true" outlineLevel="0" collapsed="false">
      <c r="A118" s="37" t="str">
        <f aca="false">IF(Members!A118="","",Members!A118)</f>
        <v/>
      </c>
      <c r="B118" s="37" t="str">
        <f aca="false">IF(A118="","",Members!B118)</f>
        <v/>
      </c>
      <c r="C118" s="39" t="str">
        <f aca="false">IF(A118="","",Members!C118)</f>
        <v/>
      </c>
      <c r="D118" s="40" t="str">
        <f aca="false">IF(A118="","",Members!N118)</f>
        <v/>
      </c>
      <c r="E118" s="40" t="str">
        <f aca="false">IF(A118="","",N(Members!H118))</f>
        <v/>
      </c>
      <c r="F118" s="31" t="str">
        <f aca="false">IF(A118="","",D118*Settings!$B$27+N(Members!I118))</f>
        <v/>
      </c>
      <c r="G118" s="31" t="str">
        <f aca="false">IF(A118="","",SUMIFS(Receipts!$E$5:$E$2004,Receipts!$C$5:$C$2004,A118,Receipts!$A$5:$A$2004,"&gt;="&amp;DATE(Settings!$B$8,4,1),Receipts!$A$5:$A$2004,"&lt;"&amp;DATE(Settings!$B$8+1,4,1)))</f>
        <v/>
      </c>
      <c r="H118" s="32" t="str">
        <f aca="false">IF(A118="","",E118+F118-G118)</f>
        <v/>
      </c>
      <c r="I118" s="41" t="str">
        <f aca="false">IF(A118="","",IF(D118=0,0,ROUND(MAX(0,H118)/D118,1)))</f>
        <v/>
      </c>
      <c r="J118" s="31" t="str">
        <f aca="false">IF(A118="","",ROUND(MAX(0,H118-D118)*Settings!$B$19/12,0))</f>
        <v/>
      </c>
      <c r="K118" s="42" t="str">
        <f aca="false" t="array" ref="K118:K118">IF(A118="","",IFERROR(1/(1/MAX(IF(Receipts!$C$5:$C$2004=A118,Receipts!$A$5:$A$2004))),"Never"))</f>
        <v/>
      </c>
      <c r="L118" s="36" t="str">
        <f aca="false">IF(A118="","",IF(H118&lt;=0,IF(H118&lt;0,"Advance","Paid up"),IF(I118&gt;=Settings!$B$20,"Defaulter",IF(I118&gt;1,"Overdue","Due this month"))))</f>
        <v/>
      </c>
    </row>
    <row r="119" customFormat="false" ht="15" hidden="false" customHeight="true" outlineLevel="0" collapsed="false">
      <c r="A119" s="37" t="str">
        <f aca="false">IF(Members!A119="","",Members!A119)</f>
        <v/>
      </c>
      <c r="B119" s="37" t="str">
        <f aca="false">IF(A119="","",Members!B119)</f>
        <v/>
      </c>
      <c r="C119" s="39" t="str">
        <f aca="false">IF(A119="","",Members!C119)</f>
        <v/>
      </c>
      <c r="D119" s="40" t="str">
        <f aca="false">IF(A119="","",Members!N119)</f>
        <v/>
      </c>
      <c r="E119" s="40" t="str">
        <f aca="false">IF(A119="","",N(Members!H119))</f>
        <v/>
      </c>
      <c r="F119" s="31" t="str">
        <f aca="false">IF(A119="","",D119*Settings!$B$27+N(Members!I119))</f>
        <v/>
      </c>
      <c r="G119" s="31" t="str">
        <f aca="false">IF(A119="","",SUMIFS(Receipts!$E$5:$E$2004,Receipts!$C$5:$C$2004,A119,Receipts!$A$5:$A$2004,"&gt;="&amp;DATE(Settings!$B$8,4,1),Receipts!$A$5:$A$2004,"&lt;"&amp;DATE(Settings!$B$8+1,4,1)))</f>
        <v/>
      </c>
      <c r="H119" s="32" t="str">
        <f aca="false">IF(A119="","",E119+F119-G119)</f>
        <v/>
      </c>
      <c r="I119" s="41" t="str">
        <f aca="false">IF(A119="","",IF(D119=0,0,ROUND(MAX(0,H119)/D119,1)))</f>
        <v/>
      </c>
      <c r="J119" s="31" t="str">
        <f aca="false">IF(A119="","",ROUND(MAX(0,H119-D119)*Settings!$B$19/12,0))</f>
        <v/>
      </c>
      <c r="K119" s="42" t="str">
        <f aca="false" t="array" ref="K119:K119">IF(A119="","",IFERROR(1/(1/MAX(IF(Receipts!$C$5:$C$2004=A119,Receipts!$A$5:$A$2004))),"Never"))</f>
        <v/>
      </c>
      <c r="L119" s="36" t="str">
        <f aca="false">IF(A119="","",IF(H119&lt;=0,IF(H119&lt;0,"Advance","Paid up"),IF(I119&gt;=Settings!$B$20,"Defaulter",IF(I119&gt;1,"Overdue","Due this month"))))</f>
        <v/>
      </c>
    </row>
    <row r="120" customFormat="false" ht="15" hidden="false" customHeight="true" outlineLevel="0" collapsed="false">
      <c r="A120" s="37" t="str">
        <f aca="false">IF(Members!A120="","",Members!A120)</f>
        <v/>
      </c>
      <c r="B120" s="37" t="str">
        <f aca="false">IF(A120="","",Members!B120)</f>
        <v/>
      </c>
      <c r="C120" s="39" t="str">
        <f aca="false">IF(A120="","",Members!C120)</f>
        <v/>
      </c>
      <c r="D120" s="40" t="str">
        <f aca="false">IF(A120="","",Members!N120)</f>
        <v/>
      </c>
      <c r="E120" s="40" t="str">
        <f aca="false">IF(A120="","",N(Members!H120))</f>
        <v/>
      </c>
      <c r="F120" s="31" t="str">
        <f aca="false">IF(A120="","",D120*Settings!$B$27+N(Members!I120))</f>
        <v/>
      </c>
      <c r="G120" s="31" t="str">
        <f aca="false">IF(A120="","",SUMIFS(Receipts!$E$5:$E$2004,Receipts!$C$5:$C$2004,A120,Receipts!$A$5:$A$2004,"&gt;="&amp;DATE(Settings!$B$8,4,1),Receipts!$A$5:$A$2004,"&lt;"&amp;DATE(Settings!$B$8+1,4,1)))</f>
        <v/>
      </c>
      <c r="H120" s="32" t="str">
        <f aca="false">IF(A120="","",E120+F120-G120)</f>
        <v/>
      </c>
      <c r="I120" s="41" t="str">
        <f aca="false">IF(A120="","",IF(D120=0,0,ROUND(MAX(0,H120)/D120,1)))</f>
        <v/>
      </c>
      <c r="J120" s="31" t="str">
        <f aca="false">IF(A120="","",ROUND(MAX(0,H120-D120)*Settings!$B$19/12,0))</f>
        <v/>
      </c>
      <c r="K120" s="42" t="str">
        <f aca="false" t="array" ref="K120:K120">IF(A120="","",IFERROR(1/(1/MAX(IF(Receipts!$C$5:$C$2004=A120,Receipts!$A$5:$A$2004))),"Never"))</f>
        <v/>
      </c>
      <c r="L120" s="36" t="str">
        <f aca="false">IF(A120="","",IF(H120&lt;=0,IF(H120&lt;0,"Advance","Paid up"),IF(I120&gt;=Settings!$B$20,"Defaulter",IF(I120&gt;1,"Overdue","Due this month"))))</f>
        <v/>
      </c>
    </row>
    <row r="121" customFormat="false" ht="15" hidden="false" customHeight="true" outlineLevel="0" collapsed="false">
      <c r="A121" s="37" t="str">
        <f aca="false">IF(Members!A121="","",Members!A121)</f>
        <v/>
      </c>
      <c r="B121" s="37" t="str">
        <f aca="false">IF(A121="","",Members!B121)</f>
        <v/>
      </c>
      <c r="C121" s="39" t="str">
        <f aca="false">IF(A121="","",Members!C121)</f>
        <v/>
      </c>
      <c r="D121" s="40" t="str">
        <f aca="false">IF(A121="","",Members!N121)</f>
        <v/>
      </c>
      <c r="E121" s="40" t="str">
        <f aca="false">IF(A121="","",N(Members!H121))</f>
        <v/>
      </c>
      <c r="F121" s="31" t="str">
        <f aca="false">IF(A121="","",D121*Settings!$B$27+N(Members!I121))</f>
        <v/>
      </c>
      <c r="G121" s="31" t="str">
        <f aca="false">IF(A121="","",SUMIFS(Receipts!$E$5:$E$2004,Receipts!$C$5:$C$2004,A121,Receipts!$A$5:$A$2004,"&gt;="&amp;DATE(Settings!$B$8,4,1),Receipts!$A$5:$A$2004,"&lt;"&amp;DATE(Settings!$B$8+1,4,1)))</f>
        <v/>
      </c>
      <c r="H121" s="32" t="str">
        <f aca="false">IF(A121="","",E121+F121-G121)</f>
        <v/>
      </c>
      <c r="I121" s="41" t="str">
        <f aca="false">IF(A121="","",IF(D121=0,0,ROUND(MAX(0,H121)/D121,1)))</f>
        <v/>
      </c>
      <c r="J121" s="31" t="str">
        <f aca="false">IF(A121="","",ROUND(MAX(0,H121-D121)*Settings!$B$19/12,0))</f>
        <v/>
      </c>
      <c r="K121" s="42" t="str">
        <f aca="false" t="array" ref="K121:K121">IF(A121="","",IFERROR(1/(1/MAX(IF(Receipts!$C$5:$C$2004=A121,Receipts!$A$5:$A$2004))),"Never"))</f>
        <v/>
      </c>
      <c r="L121" s="36" t="str">
        <f aca="false">IF(A121="","",IF(H121&lt;=0,IF(H121&lt;0,"Advance","Paid up"),IF(I121&gt;=Settings!$B$20,"Defaulter",IF(I121&gt;1,"Overdue","Due this month"))))</f>
        <v/>
      </c>
    </row>
    <row r="122" customFormat="false" ht="15" hidden="false" customHeight="true" outlineLevel="0" collapsed="false">
      <c r="A122" s="37" t="str">
        <f aca="false">IF(Members!A122="","",Members!A122)</f>
        <v/>
      </c>
      <c r="B122" s="37" t="str">
        <f aca="false">IF(A122="","",Members!B122)</f>
        <v/>
      </c>
      <c r="C122" s="39" t="str">
        <f aca="false">IF(A122="","",Members!C122)</f>
        <v/>
      </c>
      <c r="D122" s="40" t="str">
        <f aca="false">IF(A122="","",Members!N122)</f>
        <v/>
      </c>
      <c r="E122" s="40" t="str">
        <f aca="false">IF(A122="","",N(Members!H122))</f>
        <v/>
      </c>
      <c r="F122" s="31" t="str">
        <f aca="false">IF(A122="","",D122*Settings!$B$27+N(Members!I122))</f>
        <v/>
      </c>
      <c r="G122" s="31" t="str">
        <f aca="false">IF(A122="","",SUMIFS(Receipts!$E$5:$E$2004,Receipts!$C$5:$C$2004,A122,Receipts!$A$5:$A$2004,"&gt;="&amp;DATE(Settings!$B$8,4,1),Receipts!$A$5:$A$2004,"&lt;"&amp;DATE(Settings!$B$8+1,4,1)))</f>
        <v/>
      </c>
      <c r="H122" s="32" t="str">
        <f aca="false">IF(A122="","",E122+F122-G122)</f>
        <v/>
      </c>
      <c r="I122" s="41" t="str">
        <f aca="false">IF(A122="","",IF(D122=0,0,ROUND(MAX(0,H122)/D122,1)))</f>
        <v/>
      </c>
      <c r="J122" s="31" t="str">
        <f aca="false">IF(A122="","",ROUND(MAX(0,H122-D122)*Settings!$B$19/12,0))</f>
        <v/>
      </c>
      <c r="K122" s="42" t="str">
        <f aca="false" t="array" ref="K122:K122">IF(A122="","",IFERROR(1/(1/MAX(IF(Receipts!$C$5:$C$2004=A122,Receipts!$A$5:$A$2004))),"Never"))</f>
        <v/>
      </c>
      <c r="L122" s="36" t="str">
        <f aca="false">IF(A122="","",IF(H122&lt;=0,IF(H122&lt;0,"Advance","Paid up"),IF(I122&gt;=Settings!$B$20,"Defaulter",IF(I122&gt;1,"Overdue","Due this month"))))</f>
        <v/>
      </c>
    </row>
    <row r="123" customFormat="false" ht="15" hidden="false" customHeight="true" outlineLevel="0" collapsed="false">
      <c r="A123" s="37" t="str">
        <f aca="false">IF(Members!A123="","",Members!A123)</f>
        <v/>
      </c>
      <c r="B123" s="37" t="str">
        <f aca="false">IF(A123="","",Members!B123)</f>
        <v/>
      </c>
      <c r="C123" s="39" t="str">
        <f aca="false">IF(A123="","",Members!C123)</f>
        <v/>
      </c>
      <c r="D123" s="40" t="str">
        <f aca="false">IF(A123="","",Members!N123)</f>
        <v/>
      </c>
      <c r="E123" s="40" t="str">
        <f aca="false">IF(A123="","",N(Members!H123))</f>
        <v/>
      </c>
      <c r="F123" s="31" t="str">
        <f aca="false">IF(A123="","",D123*Settings!$B$27+N(Members!I123))</f>
        <v/>
      </c>
      <c r="G123" s="31" t="str">
        <f aca="false">IF(A123="","",SUMIFS(Receipts!$E$5:$E$2004,Receipts!$C$5:$C$2004,A123,Receipts!$A$5:$A$2004,"&gt;="&amp;DATE(Settings!$B$8,4,1),Receipts!$A$5:$A$2004,"&lt;"&amp;DATE(Settings!$B$8+1,4,1)))</f>
        <v/>
      </c>
      <c r="H123" s="32" t="str">
        <f aca="false">IF(A123="","",E123+F123-G123)</f>
        <v/>
      </c>
      <c r="I123" s="41" t="str">
        <f aca="false">IF(A123="","",IF(D123=0,0,ROUND(MAX(0,H123)/D123,1)))</f>
        <v/>
      </c>
      <c r="J123" s="31" t="str">
        <f aca="false">IF(A123="","",ROUND(MAX(0,H123-D123)*Settings!$B$19/12,0))</f>
        <v/>
      </c>
      <c r="K123" s="42" t="str">
        <f aca="false" t="array" ref="K123:K123">IF(A123="","",IFERROR(1/(1/MAX(IF(Receipts!$C$5:$C$2004=A123,Receipts!$A$5:$A$2004))),"Never"))</f>
        <v/>
      </c>
      <c r="L123" s="36" t="str">
        <f aca="false">IF(A123="","",IF(H123&lt;=0,IF(H123&lt;0,"Advance","Paid up"),IF(I123&gt;=Settings!$B$20,"Defaulter",IF(I123&gt;1,"Overdue","Due this month"))))</f>
        <v/>
      </c>
    </row>
    <row r="124" customFormat="false" ht="15" hidden="false" customHeight="true" outlineLevel="0" collapsed="false">
      <c r="A124" s="37" t="str">
        <f aca="false">IF(Members!A124="","",Members!A124)</f>
        <v/>
      </c>
      <c r="B124" s="37" t="str">
        <f aca="false">IF(A124="","",Members!B124)</f>
        <v/>
      </c>
      <c r="C124" s="39" t="str">
        <f aca="false">IF(A124="","",Members!C124)</f>
        <v/>
      </c>
      <c r="D124" s="40" t="str">
        <f aca="false">IF(A124="","",Members!N124)</f>
        <v/>
      </c>
      <c r="E124" s="40" t="str">
        <f aca="false">IF(A124="","",N(Members!H124))</f>
        <v/>
      </c>
      <c r="F124" s="31" t="str">
        <f aca="false">IF(A124="","",D124*Settings!$B$27+N(Members!I124))</f>
        <v/>
      </c>
      <c r="G124" s="31" t="str">
        <f aca="false">IF(A124="","",SUMIFS(Receipts!$E$5:$E$2004,Receipts!$C$5:$C$2004,A124,Receipts!$A$5:$A$2004,"&gt;="&amp;DATE(Settings!$B$8,4,1),Receipts!$A$5:$A$2004,"&lt;"&amp;DATE(Settings!$B$8+1,4,1)))</f>
        <v/>
      </c>
      <c r="H124" s="32" t="str">
        <f aca="false">IF(A124="","",E124+F124-G124)</f>
        <v/>
      </c>
      <c r="I124" s="41" t="str">
        <f aca="false">IF(A124="","",IF(D124=0,0,ROUND(MAX(0,H124)/D124,1)))</f>
        <v/>
      </c>
      <c r="J124" s="31" t="str">
        <f aca="false">IF(A124="","",ROUND(MAX(0,H124-D124)*Settings!$B$19/12,0))</f>
        <v/>
      </c>
      <c r="K124" s="42" t="str">
        <f aca="false" t="array" ref="K124:K124">IF(A124="","",IFERROR(1/(1/MAX(IF(Receipts!$C$5:$C$2004=A124,Receipts!$A$5:$A$2004))),"Never"))</f>
        <v/>
      </c>
      <c r="L124" s="36" t="str">
        <f aca="false">IF(A124="","",IF(H124&lt;=0,IF(H124&lt;0,"Advance","Paid up"),IF(I124&gt;=Settings!$B$20,"Defaulter",IF(I124&gt;1,"Overdue","Due this month"))))</f>
        <v/>
      </c>
    </row>
    <row r="125" customFormat="false" ht="15" hidden="false" customHeight="true" outlineLevel="0" collapsed="false">
      <c r="A125" s="37" t="str">
        <f aca="false">IF(Members!A125="","",Members!A125)</f>
        <v/>
      </c>
      <c r="B125" s="37" t="str">
        <f aca="false">IF(A125="","",Members!B125)</f>
        <v/>
      </c>
      <c r="C125" s="39" t="str">
        <f aca="false">IF(A125="","",Members!C125)</f>
        <v/>
      </c>
      <c r="D125" s="40" t="str">
        <f aca="false">IF(A125="","",Members!N125)</f>
        <v/>
      </c>
      <c r="E125" s="40" t="str">
        <f aca="false">IF(A125="","",N(Members!H125))</f>
        <v/>
      </c>
      <c r="F125" s="31" t="str">
        <f aca="false">IF(A125="","",D125*Settings!$B$27+N(Members!I125))</f>
        <v/>
      </c>
      <c r="G125" s="31" t="str">
        <f aca="false">IF(A125="","",SUMIFS(Receipts!$E$5:$E$2004,Receipts!$C$5:$C$2004,A125,Receipts!$A$5:$A$2004,"&gt;="&amp;DATE(Settings!$B$8,4,1),Receipts!$A$5:$A$2004,"&lt;"&amp;DATE(Settings!$B$8+1,4,1)))</f>
        <v/>
      </c>
      <c r="H125" s="32" t="str">
        <f aca="false">IF(A125="","",E125+F125-G125)</f>
        <v/>
      </c>
      <c r="I125" s="41" t="str">
        <f aca="false">IF(A125="","",IF(D125=0,0,ROUND(MAX(0,H125)/D125,1)))</f>
        <v/>
      </c>
      <c r="J125" s="31" t="str">
        <f aca="false">IF(A125="","",ROUND(MAX(0,H125-D125)*Settings!$B$19/12,0))</f>
        <v/>
      </c>
      <c r="K125" s="42" t="str">
        <f aca="false" t="array" ref="K125:K125">IF(A125="","",IFERROR(1/(1/MAX(IF(Receipts!$C$5:$C$2004=A125,Receipts!$A$5:$A$2004))),"Never"))</f>
        <v/>
      </c>
      <c r="L125" s="36" t="str">
        <f aca="false">IF(A125="","",IF(H125&lt;=0,IF(H125&lt;0,"Advance","Paid up"),IF(I125&gt;=Settings!$B$20,"Defaulter",IF(I125&gt;1,"Overdue","Due this month"))))</f>
        <v/>
      </c>
    </row>
    <row r="126" customFormat="false" ht="15" hidden="false" customHeight="true" outlineLevel="0" collapsed="false">
      <c r="A126" s="37" t="str">
        <f aca="false">IF(Members!A126="","",Members!A126)</f>
        <v/>
      </c>
      <c r="B126" s="37" t="str">
        <f aca="false">IF(A126="","",Members!B126)</f>
        <v/>
      </c>
      <c r="C126" s="39" t="str">
        <f aca="false">IF(A126="","",Members!C126)</f>
        <v/>
      </c>
      <c r="D126" s="40" t="str">
        <f aca="false">IF(A126="","",Members!N126)</f>
        <v/>
      </c>
      <c r="E126" s="40" t="str">
        <f aca="false">IF(A126="","",N(Members!H126))</f>
        <v/>
      </c>
      <c r="F126" s="31" t="str">
        <f aca="false">IF(A126="","",D126*Settings!$B$27+N(Members!I126))</f>
        <v/>
      </c>
      <c r="G126" s="31" t="str">
        <f aca="false">IF(A126="","",SUMIFS(Receipts!$E$5:$E$2004,Receipts!$C$5:$C$2004,A126,Receipts!$A$5:$A$2004,"&gt;="&amp;DATE(Settings!$B$8,4,1),Receipts!$A$5:$A$2004,"&lt;"&amp;DATE(Settings!$B$8+1,4,1)))</f>
        <v/>
      </c>
      <c r="H126" s="32" t="str">
        <f aca="false">IF(A126="","",E126+F126-G126)</f>
        <v/>
      </c>
      <c r="I126" s="41" t="str">
        <f aca="false">IF(A126="","",IF(D126=0,0,ROUND(MAX(0,H126)/D126,1)))</f>
        <v/>
      </c>
      <c r="J126" s="31" t="str">
        <f aca="false">IF(A126="","",ROUND(MAX(0,H126-D126)*Settings!$B$19/12,0))</f>
        <v/>
      </c>
      <c r="K126" s="42" t="str">
        <f aca="false" t="array" ref="K126:K126">IF(A126="","",IFERROR(1/(1/MAX(IF(Receipts!$C$5:$C$2004=A126,Receipts!$A$5:$A$2004))),"Never"))</f>
        <v/>
      </c>
      <c r="L126" s="36" t="str">
        <f aca="false">IF(A126="","",IF(H126&lt;=0,IF(H126&lt;0,"Advance","Paid up"),IF(I126&gt;=Settings!$B$20,"Defaulter",IF(I126&gt;1,"Overdue","Due this month"))))</f>
        <v/>
      </c>
    </row>
    <row r="127" customFormat="false" ht="15" hidden="false" customHeight="true" outlineLevel="0" collapsed="false">
      <c r="A127" s="37" t="str">
        <f aca="false">IF(Members!A127="","",Members!A127)</f>
        <v/>
      </c>
      <c r="B127" s="37" t="str">
        <f aca="false">IF(A127="","",Members!B127)</f>
        <v/>
      </c>
      <c r="C127" s="39" t="str">
        <f aca="false">IF(A127="","",Members!C127)</f>
        <v/>
      </c>
      <c r="D127" s="40" t="str">
        <f aca="false">IF(A127="","",Members!N127)</f>
        <v/>
      </c>
      <c r="E127" s="40" t="str">
        <f aca="false">IF(A127="","",N(Members!H127))</f>
        <v/>
      </c>
      <c r="F127" s="31" t="str">
        <f aca="false">IF(A127="","",D127*Settings!$B$27+N(Members!I127))</f>
        <v/>
      </c>
      <c r="G127" s="31" t="str">
        <f aca="false">IF(A127="","",SUMIFS(Receipts!$E$5:$E$2004,Receipts!$C$5:$C$2004,A127,Receipts!$A$5:$A$2004,"&gt;="&amp;DATE(Settings!$B$8,4,1),Receipts!$A$5:$A$2004,"&lt;"&amp;DATE(Settings!$B$8+1,4,1)))</f>
        <v/>
      </c>
      <c r="H127" s="32" t="str">
        <f aca="false">IF(A127="","",E127+F127-G127)</f>
        <v/>
      </c>
      <c r="I127" s="41" t="str">
        <f aca="false">IF(A127="","",IF(D127=0,0,ROUND(MAX(0,H127)/D127,1)))</f>
        <v/>
      </c>
      <c r="J127" s="31" t="str">
        <f aca="false">IF(A127="","",ROUND(MAX(0,H127-D127)*Settings!$B$19/12,0))</f>
        <v/>
      </c>
      <c r="K127" s="42" t="str">
        <f aca="false" t="array" ref="K127:K127">IF(A127="","",IFERROR(1/(1/MAX(IF(Receipts!$C$5:$C$2004=A127,Receipts!$A$5:$A$2004))),"Never"))</f>
        <v/>
      </c>
      <c r="L127" s="36" t="str">
        <f aca="false">IF(A127="","",IF(H127&lt;=0,IF(H127&lt;0,"Advance","Paid up"),IF(I127&gt;=Settings!$B$20,"Defaulter",IF(I127&gt;1,"Overdue","Due this month"))))</f>
        <v/>
      </c>
    </row>
    <row r="128" customFormat="false" ht="15" hidden="false" customHeight="true" outlineLevel="0" collapsed="false">
      <c r="A128" s="37" t="str">
        <f aca="false">IF(Members!A128="","",Members!A128)</f>
        <v/>
      </c>
      <c r="B128" s="37" t="str">
        <f aca="false">IF(A128="","",Members!B128)</f>
        <v/>
      </c>
      <c r="C128" s="39" t="str">
        <f aca="false">IF(A128="","",Members!C128)</f>
        <v/>
      </c>
      <c r="D128" s="40" t="str">
        <f aca="false">IF(A128="","",Members!N128)</f>
        <v/>
      </c>
      <c r="E128" s="40" t="str">
        <f aca="false">IF(A128="","",N(Members!H128))</f>
        <v/>
      </c>
      <c r="F128" s="31" t="str">
        <f aca="false">IF(A128="","",D128*Settings!$B$27+N(Members!I128))</f>
        <v/>
      </c>
      <c r="G128" s="31" t="str">
        <f aca="false">IF(A128="","",SUMIFS(Receipts!$E$5:$E$2004,Receipts!$C$5:$C$2004,A128,Receipts!$A$5:$A$2004,"&gt;="&amp;DATE(Settings!$B$8,4,1),Receipts!$A$5:$A$2004,"&lt;"&amp;DATE(Settings!$B$8+1,4,1)))</f>
        <v/>
      </c>
      <c r="H128" s="32" t="str">
        <f aca="false">IF(A128="","",E128+F128-G128)</f>
        <v/>
      </c>
      <c r="I128" s="41" t="str">
        <f aca="false">IF(A128="","",IF(D128=0,0,ROUND(MAX(0,H128)/D128,1)))</f>
        <v/>
      </c>
      <c r="J128" s="31" t="str">
        <f aca="false">IF(A128="","",ROUND(MAX(0,H128-D128)*Settings!$B$19/12,0))</f>
        <v/>
      </c>
      <c r="K128" s="42" t="str">
        <f aca="false" t="array" ref="K128:K128">IF(A128="","",IFERROR(1/(1/MAX(IF(Receipts!$C$5:$C$2004=A128,Receipts!$A$5:$A$2004))),"Never"))</f>
        <v/>
      </c>
      <c r="L128" s="36" t="str">
        <f aca="false">IF(A128="","",IF(H128&lt;=0,IF(H128&lt;0,"Advance","Paid up"),IF(I128&gt;=Settings!$B$20,"Defaulter",IF(I128&gt;1,"Overdue","Due this month"))))</f>
        <v/>
      </c>
    </row>
    <row r="129" customFormat="false" ht="15" hidden="false" customHeight="true" outlineLevel="0" collapsed="false">
      <c r="A129" s="37" t="str">
        <f aca="false">IF(Members!A129="","",Members!A129)</f>
        <v/>
      </c>
      <c r="B129" s="37" t="str">
        <f aca="false">IF(A129="","",Members!B129)</f>
        <v/>
      </c>
      <c r="C129" s="39" t="str">
        <f aca="false">IF(A129="","",Members!C129)</f>
        <v/>
      </c>
      <c r="D129" s="40" t="str">
        <f aca="false">IF(A129="","",Members!N129)</f>
        <v/>
      </c>
      <c r="E129" s="40" t="str">
        <f aca="false">IF(A129="","",N(Members!H129))</f>
        <v/>
      </c>
      <c r="F129" s="31" t="str">
        <f aca="false">IF(A129="","",D129*Settings!$B$27+N(Members!I129))</f>
        <v/>
      </c>
      <c r="G129" s="31" t="str">
        <f aca="false">IF(A129="","",SUMIFS(Receipts!$E$5:$E$2004,Receipts!$C$5:$C$2004,A129,Receipts!$A$5:$A$2004,"&gt;="&amp;DATE(Settings!$B$8,4,1),Receipts!$A$5:$A$2004,"&lt;"&amp;DATE(Settings!$B$8+1,4,1)))</f>
        <v/>
      </c>
      <c r="H129" s="32" t="str">
        <f aca="false">IF(A129="","",E129+F129-G129)</f>
        <v/>
      </c>
      <c r="I129" s="41" t="str">
        <f aca="false">IF(A129="","",IF(D129=0,0,ROUND(MAX(0,H129)/D129,1)))</f>
        <v/>
      </c>
      <c r="J129" s="31" t="str">
        <f aca="false">IF(A129="","",ROUND(MAX(0,H129-D129)*Settings!$B$19/12,0))</f>
        <v/>
      </c>
      <c r="K129" s="42" t="str">
        <f aca="false" t="array" ref="K129:K129">IF(A129="","",IFERROR(1/(1/MAX(IF(Receipts!$C$5:$C$2004=A129,Receipts!$A$5:$A$2004))),"Never"))</f>
        <v/>
      </c>
      <c r="L129" s="36" t="str">
        <f aca="false">IF(A129="","",IF(H129&lt;=0,IF(H129&lt;0,"Advance","Paid up"),IF(I129&gt;=Settings!$B$20,"Defaulter",IF(I129&gt;1,"Overdue","Due this month"))))</f>
        <v/>
      </c>
    </row>
    <row r="130" customFormat="false" ht="15" hidden="false" customHeight="true" outlineLevel="0" collapsed="false">
      <c r="A130" s="37" t="str">
        <f aca="false">IF(Members!A130="","",Members!A130)</f>
        <v/>
      </c>
      <c r="B130" s="37" t="str">
        <f aca="false">IF(A130="","",Members!B130)</f>
        <v/>
      </c>
      <c r="C130" s="39" t="str">
        <f aca="false">IF(A130="","",Members!C130)</f>
        <v/>
      </c>
      <c r="D130" s="40" t="str">
        <f aca="false">IF(A130="","",Members!N130)</f>
        <v/>
      </c>
      <c r="E130" s="40" t="str">
        <f aca="false">IF(A130="","",N(Members!H130))</f>
        <v/>
      </c>
      <c r="F130" s="31" t="str">
        <f aca="false">IF(A130="","",D130*Settings!$B$27+N(Members!I130))</f>
        <v/>
      </c>
      <c r="G130" s="31" t="str">
        <f aca="false">IF(A130="","",SUMIFS(Receipts!$E$5:$E$2004,Receipts!$C$5:$C$2004,A130,Receipts!$A$5:$A$2004,"&gt;="&amp;DATE(Settings!$B$8,4,1),Receipts!$A$5:$A$2004,"&lt;"&amp;DATE(Settings!$B$8+1,4,1)))</f>
        <v/>
      </c>
      <c r="H130" s="32" t="str">
        <f aca="false">IF(A130="","",E130+F130-G130)</f>
        <v/>
      </c>
      <c r="I130" s="41" t="str">
        <f aca="false">IF(A130="","",IF(D130=0,0,ROUND(MAX(0,H130)/D130,1)))</f>
        <v/>
      </c>
      <c r="J130" s="31" t="str">
        <f aca="false">IF(A130="","",ROUND(MAX(0,H130-D130)*Settings!$B$19/12,0))</f>
        <v/>
      </c>
      <c r="K130" s="42" t="str">
        <f aca="false" t="array" ref="K130:K130">IF(A130="","",IFERROR(1/(1/MAX(IF(Receipts!$C$5:$C$2004=A130,Receipts!$A$5:$A$2004))),"Never"))</f>
        <v/>
      </c>
      <c r="L130" s="36" t="str">
        <f aca="false">IF(A130="","",IF(H130&lt;=0,IF(H130&lt;0,"Advance","Paid up"),IF(I130&gt;=Settings!$B$20,"Defaulter",IF(I130&gt;1,"Overdue","Due this month"))))</f>
        <v/>
      </c>
    </row>
    <row r="131" customFormat="false" ht="15" hidden="false" customHeight="true" outlineLevel="0" collapsed="false">
      <c r="A131" s="37" t="str">
        <f aca="false">IF(Members!A131="","",Members!A131)</f>
        <v/>
      </c>
      <c r="B131" s="37" t="str">
        <f aca="false">IF(A131="","",Members!B131)</f>
        <v/>
      </c>
      <c r="C131" s="39" t="str">
        <f aca="false">IF(A131="","",Members!C131)</f>
        <v/>
      </c>
      <c r="D131" s="40" t="str">
        <f aca="false">IF(A131="","",Members!N131)</f>
        <v/>
      </c>
      <c r="E131" s="40" t="str">
        <f aca="false">IF(A131="","",N(Members!H131))</f>
        <v/>
      </c>
      <c r="F131" s="31" t="str">
        <f aca="false">IF(A131="","",D131*Settings!$B$27+N(Members!I131))</f>
        <v/>
      </c>
      <c r="G131" s="31" t="str">
        <f aca="false">IF(A131="","",SUMIFS(Receipts!$E$5:$E$2004,Receipts!$C$5:$C$2004,A131,Receipts!$A$5:$A$2004,"&gt;="&amp;DATE(Settings!$B$8,4,1),Receipts!$A$5:$A$2004,"&lt;"&amp;DATE(Settings!$B$8+1,4,1)))</f>
        <v/>
      </c>
      <c r="H131" s="32" t="str">
        <f aca="false">IF(A131="","",E131+F131-G131)</f>
        <v/>
      </c>
      <c r="I131" s="41" t="str">
        <f aca="false">IF(A131="","",IF(D131=0,0,ROUND(MAX(0,H131)/D131,1)))</f>
        <v/>
      </c>
      <c r="J131" s="31" t="str">
        <f aca="false">IF(A131="","",ROUND(MAX(0,H131-D131)*Settings!$B$19/12,0))</f>
        <v/>
      </c>
      <c r="K131" s="42" t="str">
        <f aca="false" t="array" ref="K131:K131">IF(A131="","",IFERROR(1/(1/MAX(IF(Receipts!$C$5:$C$2004=A131,Receipts!$A$5:$A$2004))),"Never"))</f>
        <v/>
      </c>
      <c r="L131" s="36" t="str">
        <f aca="false">IF(A131="","",IF(H131&lt;=0,IF(H131&lt;0,"Advance","Paid up"),IF(I131&gt;=Settings!$B$20,"Defaulter",IF(I131&gt;1,"Overdue","Due this month"))))</f>
        <v/>
      </c>
    </row>
    <row r="132" customFormat="false" ht="15" hidden="false" customHeight="true" outlineLevel="0" collapsed="false">
      <c r="A132" s="37" t="str">
        <f aca="false">IF(Members!A132="","",Members!A132)</f>
        <v/>
      </c>
      <c r="B132" s="37" t="str">
        <f aca="false">IF(A132="","",Members!B132)</f>
        <v/>
      </c>
      <c r="C132" s="39" t="str">
        <f aca="false">IF(A132="","",Members!C132)</f>
        <v/>
      </c>
      <c r="D132" s="40" t="str">
        <f aca="false">IF(A132="","",Members!N132)</f>
        <v/>
      </c>
      <c r="E132" s="40" t="str">
        <f aca="false">IF(A132="","",N(Members!H132))</f>
        <v/>
      </c>
      <c r="F132" s="31" t="str">
        <f aca="false">IF(A132="","",D132*Settings!$B$27+N(Members!I132))</f>
        <v/>
      </c>
      <c r="G132" s="31" t="str">
        <f aca="false">IF(A132="","",SUMIFS(Receipts!$E$5:$E$2004,Receipts!$C$5:$C$2004,A132,Receipts!$A$5:$A$2004,"&gt;="&amp;DATE(Settings!$B$8,4,1),Receipts!$A$5:$A$2004,"&lt;"&amp;DATE(Settings!$B$8+1,4,1)))</f>
        <v/>
      </c>
      <c r="H132" s="32" t="str">
        <f aca="false">IF(A132="","",E132+F132-G132)</f>
        <v/>
      </c>
      <c r="I132" s="41" t="str">
        <f aca="false">IF(A132="","",IF(D132=0,0,ROUND(MAX(0,H132)/D132,1)))</f>
        <v/>
      </c>
      <c r="J132" s="31" t="str">
        <f aca="false">IF(A132="","",ROUND(MAX(0,H132-D132)*Settings!$B$19/12,0))</f>
        <v/>
      </c>
      <c r="K132" s="42" t="str">
        <f aca="false" t="array" ref="K132:K132">IF(A132="","",IFERROR(1/(1/MAX(IF(Receipts!$C$5:$C$2004=A132,Receipts!$A$5:$A$2004))),"Never"))</f>
        <v/>
      </c>
      <c r="L132" s="36" t="str">
        <f aca="false">IF(A132="","",IF(H132&lt;=0,IF(H132&lt;0,"Advance","Paid up"),IF(I132&gt;=Settings!$B$20,"Defaulter",IF(I132&gt;1,"Overdue","Due this month"))))</f>
        <v/>
      </c>
    </row>
    <row r="133" customFormat="false" ht="15" hidden="false" customHeight="true" outlineLevel="0" collapsed="false">
      <c r="A133" s="37" t="str">
        <f aca="false">IF(Members!A133="","",Members!A133)</f>
        <v/>
      </c>
      <c r="B133" s="37" t="str">
        <f aca="false">IF(A133="","",Members!B133)</f>
        <v/>
      </c>
      <c r="C133" s="39" t="str">
        <f aca="false">IF(A133="","",Members!C133)</f>
        <v/>
      </c>
      <c r="D133" s="40" t="str">
        <f aca="false">IF(A133="","",Members!N133)</f>
        <v/>
      </c>
      <c r="E133" s="40" t="str">
        <f aca="false">IF(A133="","",N(Members!H133))</f>
        <v/>
      </c>
      <c r="F133" s="31" t="str">
        <f aca="false">IF(A133="","",D133*Settings!$B$27+N(Members!I133))</f>
        <v/>
      </c>
      <c r="G133" s="31" t="str">
        <f aca="false">IF(A133="","",SUMIFS(Receipts!$E$5:$E$2004,Receipts!$C$5:$C$2004,A133,Receipts!$A$5:$A$2004,"&gt;="&amp;DATE(Settings!$B$8,4,1),Receipts!$A$5:$A$2004,"&lt;"&amp;DATE(Settings!$B$8+1,4,1)))</f>
        <v/>
      </c>
      <c r="H133" s="32" t="str">
        <f aca="false">IF(A133="","",E133+F133-G133)</f>
        <v/>
      </c>
      <c r="I133" s="41" t="str">
        <f aca="false">IF(A133="","",IF(D133=0,0,ROUND(MAX(0,H133)/D133,1)))</f>
        <v/>
      </c>
      <c r="J133" s="31" t="str">
        <f aca="false">IF(A133="","",ROUND(MAX(0,H133-D133)*Settings!$B$19/12,0))</f>
        <v/>
      </c>
      <c r="K133" s="42" t="str">
        <f aca="false" t="array" ref="K133:K133">IF(A133="","",IFERROR(1/(1/MAX(IF(Receipts!$C$5:$C$2004=A133,Receipts!$A$5:$A$2004))),"Never"))</f>
        <v/>
      </c>
      <c r="L133" s="36" t="str">
        <f aca="false">IF(A133="","",IF(H133&lt;=0,IF(H133&lt;0,"Advance","Paid up"),IF(I133&gt;=Settings!$B$20,"Defaulter",IF(I133&gt;1,"Overdue","Due this month"))))</f>
        <v/>
      </c>
    </row>
    <row r="134" customFormat="false" ht="15" hidden="false" customHeight="true" outlineLevel="0" collapsed="false">
      <c r="A134" s="37" t="str">
        <f aca="false">IF(Members!A134="","",Members!A134)</f>
        <v/>
      </c>
      <c r="B134" s="37" t="str">
        <f aca="false">IF(A134="","",Members!B134)</f>
        <v/>
      </c>
      <c r="C134" s="39" t="str">
        <f aca="false">IF(A134="","",Members!C134)</f>
        <v/>
      </c>
      <c r="D134" s="40" t="str">
        <f aca="false">IF(A134="","",Members!N134)</f>
        <v/>
      </c>
      <c r="E134" s="40" t="str">
        <f aca="false">IF(A134="","",N(Members!H134))</f>
        <v/>
      </c>
      <c r="F134" s="31" t="str">
        <f aca="false">IF(A134="","",D134*Settings!$B$27+N(Members!I134))</f>
        <v/>
      </c>
      <c r="G134" s="31" t="str">
        <f aca="false">IF(A134="","",SUMIFS(Receipts!$E$5:$E$2004,Receipts!$C$5:$C$2004,A134,Receipts!$A$5:$A$2004,"&gt;="&amp;DATE(Settings!$B$8,4,1),Receipts!$A$5:$A$2004,"&lt;"&amp;DATE(Settings!$B$8+1,4,1)))</f>
        <v/>
      </c>
      <c r="H134" s="32" t="str">
        <f aca="false">IF(A134="","",E134+F134-G134)</f>
        <v/>
      </c>
      <c r="I134" s="41" t="str">
        <f aca="false">IF(A134="","",IF(D134=0,0,ROUND(MAX(0,H134)/D134,1)))</f>
        <v/>
      </c>
      <c r="J134" s="31" t="str">
        <f aca="false">IF(A134="","",ROUND(MAX(0,H134-D134)*Settings!$B$19/12,0))</f>
        <v/>
      </c>
      <c r="K134" s="42" t="str">
        <f aca="false" t="array" ref="K134:K134">IF(A134="","",IFERROR(1/(1/MAX(IF(Receipts!$C$5:$C$2004=A134,Receipts!$A$5:$A$2004))),"Never"))</f>
        <v/>
      </c>
      <c r="L134" s="36" t="str">
        <f aca="false">IF(A134="","",IF(H134&lt;=0,IF(H134&lt;0,"Advance","Paid up"),IF(I134&gt;=Settings!$B$20,"Defaulter",IF(I134&gt;1,"Overdue","Due this month"))))</f>
        <v/>
      </c>
    </row>
    <row r="135" customFormat="false" ht="15" hidden="false" customHeight="true" outlineLevel="0" collapsed="false">
      <c r="A135" s="37" t="str">
        <f aca="false">IF(Members!A135="","",Members!A135)</f>
        <v/>
      </c>
      <c r="B135" s="37" t="str">
        <f aca="false">IF(A135="","",Members!B135)</f>
        <v/>
      </c>
      <c r="C135" s="39" t="str">
        <f aca="false">IF(A135="","",Members!C135)</f>
        <v/>
      </c>
      <c r="D135" s="40" t="str">
        <f aca="false">IF(A135="","",Members!N135)</f>
        <v/>
      </c>
      <c r="E135" s="40" t="str">
        <f aca="false">IF(A135="","",N(Members!H135))</f>
        <v/>
      </c>
      <c r="F135" s="31" t="str">
        <f aca="false">IF(A135="","",D135*Settings!$B$27+N(Members!I135))</f>
        <v/>
      </c>
      <c r="G135" s="31" t="str">
        <f aca="false">IF(A135="","",SUMIFS(Receipts!$E$5:$E$2004,Receipts!$C$5:$C$2004,A135,Receipts!$A$5:$A$2004,"&gt;="&amp;DATE(Settings!$B$8,4,1),Receipts!$A$5:$A$2004,"&lt;"&amp;DATE(Settings!$B$8+1,4,1)))</f>
        <v/>
      </c>
      <c r="H135" s="32" t="str">
        <f aca="false">IF(A135="","",E135+F135-G135)</f>
        <v/>
      </c>
      <c r="I135" s="41" t="str">
        <f aca="false">IF(A135="","",IF(D135=0,0,ROUND(MAX(0,H135)/D135,1)))</f>
        <v/>
      </c>
      <c r="J135" s="31" t="str">
        <f aca="false">IF(A135="","",ROUND(MAX(0,H135-D135)*Settings!$B$19/12,0))</f>
        <v/>
      </c>
      <c r="K135" s="42" t="str">
        <f aca="false" t="array" ref="K135:K135">IF(A135="","",IFERROR(1/(1/MAX(IF(Receipts!$C$5:$C$2004=A135,Receipts!$A$5:$A$2004))),"Never"))</f>
        <v/>
      </c>
      <c r="L135" s="36" t="str">
        <f aca="false">IF(A135="","",IF(H135&lt;=0,IF(H135&lt;0,"Advance","Paid up"),IF(I135&gt;=Settings!$B$20,"Defaulter",IF(I135&gt;1,"Overdue","Due this month"))))</f>
        <v/>
      </c>
    </row>
    <row r="136" customFormat="false" ht="15" hidden="false" customHeight="true" outlineLevel="0" collapsed="false">
      <c r="A136" s="37" t="str">
        <f aca="false">IF(Members!A136="","",Members!A136)</f>
        <v/>
      </c>
      <c r="B136" s="37" t="str">
        <f aca="false">IF(A136="","",Members!B136)</f>
        <v/>
      </c>
      <c r="C136" s="39" t="str">
        <f aca="false">IF(A136="","",Members!C136)</f>
        <v/>
      </c>
      <c r="D136" s="40" t="str">
        <f aca="false">IF(A136="","",Members!N136)</f>
        <v/>
      </c>
      <c r="E136" s="40" t="str">
        <f aca="false">IF(A136="","",N(Members!H136))</f>
        <v/>
      </c>
      <c r="F136" s="31" t="str">
        <f aca="false">IF(A136="","",D136*Settings!$B$27+N(Members!I136))</f>
        <v/>
      </c>
      <c r="G136" s="31" t="str">
        <f aca="false">IF(A136="","",SUMIFS(Receipts!$E$5:$E$2004,Receipts!$C$5:$C$2004,A136,Receipts!$A$5:$A$2004,"&gt;="&amp;DATE(Settings!$B$8,4,1),Receipts!$A$5:$A$2004,"&lt;"&amp;DATE(Settings!$B$8+1,4,1)))</f>
        <v/>
      </c>
      <c r="H136" s="32" t="str">
        <f aca="false">IF(A136="","",E136+F136-G136)</f>
        <v/>
      </c>
      <c r="I136" s="41" t="str">
        <f aca="false">IF(A136="","",IF(D136=0,0,ROUND(MAX(0,H136)/D136,1)))</f>
        <v/>
      </c>
      <c r="J136" s="31" t="str">
        <f aca="false">IF(A136="","",ROUND(MAX(0,H136-D136)*Settings!$B$19/12,0))</f>
        <v/>
      </c>
      <c r="K136" s="42" t="str">
        <f aca="false" t="array" ref="K136:K136">IF(A136="","",IFERROR(1/(1/MAX(IF(Receipts!$C$5:$C$2004=A136,Receipts!$A$5:$A$2004))),"Never"))</f>
        <v/>
      </c>
      <c r="L136" s="36" t="str">
        <f aca="false">IF(A136="","",IF(H136&lt;=0,IF(H136&lt;0,"Advance","Paid up"),IF(I136&gt;=Settings!$B$20,"Defaulter",IF(I136&gt;1,"Overdue","Due this month"))))</f>
        <v/>
      </c>
    </row>
    <row r="137" customFormat="false" ht="15" hidden="false" customHeight="true" outlineLevel="0" collapsed="false">
      <c r="A137" s="37" t="str">
        <f aca="false">IF(Members!A137="","",Members!A137)</f>
        <v/>
      </c>
      <c r="B137" s="37" t="str">
        <f aca="false">IF(A137="","",Members!B137)</f>
        <v/>
      </c>
      <c r="C137" s="39" t="str">
        <f aca="false">IF(A137="","",Members!C137)</f>
        <v/>
      </c>
      <c r="D137" s="40" t="str">
        <f aca="false">IF(A137="","",Members!N137)</f>
        <v/>
      </c>
      <c r="E137" s="40" t="str">
        <f aca="false">IF(A137="","",N(Members!H137))</f>
        <v/>
      </c>
      <c r="F137" s="31" t="str">
        <f aca="false">IF(A137="","",D137*Settings!$B$27+N(Members!I137))</f>
        <v/>
      </c>
      <c r="G137" s="31" t="str">
        <f aca="false">IF(A137="","",SUMIFS(Receipts!$E$5:$E$2004,Receipts!$C$5:$C$2004,A137,Receipts!$A$5:$A$2004,"&gt;="&amp;DATE(Settings!$B$8,4,1),Receipts!$A$5:$A$2004,"&lt;"&amp;DATE(Settings!$B$8+1,4,1)))</f>
        <v/>
      </c>
      <c r="H137" s="32" t="str">
        <f aca="false">IF(A137="","",E137+F137-G137)</f>
        <v/>
      </c>
      <c r="I137" s="41" t="str">
        <f aca="false">IF(A137="","",IF(D137=0,0,ROUND(MAX(0,H137)/D137,1)))</f>
        <v/>
      </c>
      <c r="J137" s="31" t="str">
        <f aca="false">IF(A137="","",ROUND(MAX(0,H137-D137)*Settings!$B$19/12,0))</f>
        <v/>
      </c>
      <c r="K137" s="42" t="str">
        <f aca="false" t="array" ref="K137:K137">IF(A137="","",IFERROR(1/(1/MAX(IF(Receipts!$C$5:$C$2004=A137,Receipts!$A$5:$A$2004))),"Never"))</f>
        <v/>
      </c>
      <c r="L137" s="36" t="str">
        <f aca="false">IF(A137="","",IF(H137&lt;=0,IF(H137&lt;0,"Advance","Paid up"),IF(I137&gt;=Settings!$B$20,"Defaulter",IF(I137&gt;1,"Overdue","Due this month"))))</f>
        <v/>
      </c>
    </row>
    <row r="138" customFormat="false" ht="15" hidden="false" customHeight="true" outlineLevel="0" collapsed="false">
      <c r="A138" s="37" t="str">
        <f aca="false">IF(Members!A138="","",Members!A138)</f>
        <v/>
      </c>
      <c r="B138" s="37" t="str">
        <f aca="false">IF(A138="","",Members!B138)</f>
        <v/>
      </c>
      <c r="C138" s="39" t="str">
        <f aca="false">IF(A138="","",Members!C138)</f>
        <v/>
      </c>
      <c r="D138" s="40" t="str">
        <f aca="false">IF(A138="","",Members!N138)</f>
        <v/>
      </c>
      <c r="E138" s="40" t="str">
        <f aca="false">IF(A138="","",N(Members!H138))</f>
        <v/>
      </c>
      <c r="F138" s="31" t="str">
        <f aca="false">IF(A138="","",D138*Settings!$B$27+N(Members!I138))</f>
        <v/>
      </c>
      <c r="G138" s="31" t="str">
        <f aca="false">IF(A138="","",SUMIFS(Receipts!$E$5:$E$2004,Receipts!$C$5:$C$2004,A138,Receipts!$A$5:$A$2004,"&gt;="&amp;DATE(Settings!$B$8,4,1),Receipts!$A$5:$A$2004,"&lt;"&amp;DATE(Settings!$B$8+1,4,1)))</f>
        <v/>
      </c>
      <c r="H138" s="32" t="str">
        <f aca="false">IF(A138="","",E138+F138-G138)</f>
        <v/>
      </c>
      <c r="I138" s="41" t="str">
        <f aca="false">IF(A138="","",IF(D138=0,0,ROUND(MAX(0,H138)/D138,1)))</f>
        <v/>
      </c>
      <c r="J138" s="31" t="str">
        <f aca="false">IF(A138="","",ROUND(MAX(0,H138-D138)*Settings!$B$19/12,0))</f>
        <v/>
      </c>
      <c r="K138" s="42" t="str">
        <f aca="false" t="array" ref="K138:K138">IF(A138="","",IFERROR(1/(1/MAX(IF(Receipts!$C$5:$C$2004=A138,Receipts!$A$5:$A$2004))),"Never"))</f>
        <v/>
      </c>
      <c r="L138" s="36" t="str">
        <f aca="false">IF(A138="","",IF(H138&lt;=0,IF(H138&lt;0,"Advance","Paid up"),IF(I138&gt;=Settings!$B$20,"Defaulter",IF(I138&gt;1,"Overdue","Due this month"))))</f>
        <v/>
      </c>
    </row>
    <row r="139" customFormat="false" ht="15" hidden="false" customHeight="true" outlineLevel="0" collapsed="false">
      <c r="A139" s="37" t="str">
        <f aca="false">IF(Members!A139="","",Members!A139)</f>
        <v/>
      </c>
      <c r="B139" s="37" t="str">
        <f aca="false">IF(A139="","",Members!B139)</f>
        <v/>
      </c>
      <c r="C139" s="39" t="str">
        <f aca="false">IF(A139="","",Members!C139)</f>
        <v/>
      </c>
      <c r="D139" s="40" t="str">
        <f aca="false">IF(A139="","",Members!N139)</f>
        <v/>
      </c>
      <c r="E139" s="40" t="str">
        <f aca="false">IF(A139="","",N(Members!H139))</f>
        <v/>
      </c>
      <c r="F139" s="31" t="str">
        <f aca="false">IF(A139="","",D139*Settings!$B$27+N(Members!I139))</f>
        <v/>
      </c>
      <c r="G139" s="31" t="str">
        <f aca="false">IF(A139="","",SUMIFS(Receipts!$E$5:$E$2004,Receipts!$C$5:$C$2004,A139,Receipts!$A$5:$A$2004,"&gt;="&amp;DATE(Settings!$B$8,4,1),Receipts!$A$5:$A$2004,"&lt;"&amp;DATE(Settings!$B$8+1,4,1)))</f>
        <v/>
      </c>
      <c r="H139" s="32" t="str">
        <f aca="false">IF(A139="","",E139+F139-G139)</f>
        <v/>
      </c>
      <c r="I139" s="41" t="str">
        <f aca="false">IF(A139="","",IF(D139=0,0,ROUND(MAX(0,H139)/D139,1)))</f>
        <v/>
      </c>
      <c r="J139" s="31" t="str">
        <f aca="false">IF(A139="","",ROUND(MAX(0,H139-D139)*Settings!$B$19/12,0))</f>
        <v/>
      </c>
      <c r="K139" s="42" t="str">
        <f aca="false" t="array" ref="K139:K139">IF(A139="","",IFERROR(1/(1/MAX(IF(Receipts!$C$5:$C$2004=A139,Receipts!$A$5:$A$2004))),"Never"))</f>
        <v/>
      </c>
      <c r="L139" s="36" t="str">
        <f aca="false">IF(A139="","",IF(H139&lt;=0,IF(H139&lt;0,"Advance","Paid up"),IF(I139&gt;=Settings!$B$20,"Defaulter",IF(I139&gt;1,"Overdue","Due this month"))))</f>
        <v/>
      </c>
    </row>
    <row r="140" customFormat="false" ht="15" hidden="false" customHeight="true" outlineLevel="0" collapsed="false">
      <c r="A140" s="37" t="str">
        <f aca="false">IF(Members!A140="","",Members!A140)</f>
        <v/>
      </c>
      <c r="B140" s="37" t="str">
        <f aca="false">IF(A140="","",Members!B140)</f>
        <v/>
      </c>
      <c r="C140" s="39" t="str">
        <f aca="false">IF(A140="","",Members!C140)</f>
        <v/>
      </c>
      <c r="D140" s="40" t="str">
        <f aca="false">IF(A140="","",Members!N140)</f>
        <v/>
      </c>
      <c r="E140" s="40" t="str">
        <f aca="false">IF(A140="","",N(Members!H140))</f>
        <v/>
      </c>
      <c r="F140" s="31" t="str">
        <f aca="false">IF(A140="","",D140*Settings!$B$27+N(Members!I140))</f>
        <v/>
      </c>
      <c r="G140" s="31" t="str">
        <f aca="false">IF(A140="","",SUMIFS(Receipts!$E$5:$E$2004,Receipts!$C$5:$C$2004,A140,Receipts!$A$5:$A$2004,"&gt;="&amp;DATE(Settings!$B$8,4,1),Receipts!$A$5:$A$2004,"&lt;"&amp;DATE(Settings!$B$8+1,4,1)))</f>
        <v/>
      </c>
      <c r="H140" s="32" t="str">
        <f aca="false">IF(A140="","",E140+F140-G140)</f>
        <v/>
      </c>
      <c r="I140" s="41" t="str">
        <f aca="false">IF(A140="","",IF(D140=0,0,ROUND(MAX(0,H140)/D140,1)))</f>
        <v/>
      </c>
      <c r="J140" s="31" t="str">
        <f aca="false">IF(A140="","",ROUND(MAX(0,H140-D140)*Settings!$B$19/12,0))</f>
        <v/>
      </c>
      <c r="K140" s="42" t="str">
        <f aca="false" t="array" ref="K140:K140">IF(A140="","",IFERROR(1/(1/MAX(IF(Receipts!$C$5:$C$2004=A140,Receipts!$A$5:$A$2004))),"Never"))</f>
        <v/>
      </c>
      <c r="L140" s="36" t="str">
        <f aca="false">IF(A140="","",IF(H140&lt;=0,IF(H140&lt;0,"Advance","Paid up"),IF(I140&gt;=Settings!$B$20,"Defaulter",IF(I140&gt;1,"Overdue","Due this month"))))</f>
        <v/>
      </c>
    </row>
    <row r="141" customFormat="false" ht="15" hidden="false" customHeight="true" outlineLevel="0" collapsed="false">
      <c r="A141" s="37" t="str">
        <f aca="false">IF(Members!A141="","",Members!A141)</f>
        <v/>
      </c>
      <c r="B141" s="37" t="str">
        <f aca="false">IF(A141="","",Members!B141)</f>
        <v/>
      </c>
      <c r="C141" s="39" t="str">
        <f aca="false">IF(A141="","",Members!C141)</f>
        <v/>
      </c>
      <c r="D141" s="40" t="str">
        <f aca="false">IF(A141="","",Members!N141)</f>
        <v/>
      </c>
      <c r="E141" s="40" t="str">
        <f aca="false">IF(A141="","",N(Members!H141))</f>
        <v/>
      </c>
      <c r="F141" s="31" t="str">
        <f aca="false">IF(A141="","",D141*Settings!$B$27+N(Members!I141))</f>
        <v/>
      </c>
      <c r="G141" s="31" t="str">
        <f aca="false">IF(A141="","",SUMIFS(Receipts!$E$5:$E$2004,Receipts!$C$5:$C$2004,A141,Receipts!$A$5:$A$2004,"&gt;="&amp;DATE(Settings!$B$8,4,1),Receipts!$A$5:$A$2004,"&lt;"&amp;DATE(Settings!$B$8+1,4,1)))</f>
        <v/>
      </c>
      <c r="H141" s="32" t="str">
        <f aca="false">IF(A141="","",E141+F141-G141)</f>
        <v/>
      </c>
      <c r="I141" s="41" t="str">
        <f aca="false">IF(A141="","",IF(D141=0,0,ROUND(MAX(0,H141)/D141,1)))</f>
        <v/>
      </c>
      <c r="J141" s="31" t="str">
        <f aca="false">IF(A141="","",ROUND(MAX(0,H141-D141)*Settings!$B$19/12,0))</f>
        <v/>
      </c>
      <c r="K141" s="42" t="str">
        <f aca="false" t="array" ref="K141:K141">IF(A141="","",IFERROR(1/(1/MAX(IF(Receipts!$C$5:$C$2004=A141,Receipts!$A$5:$A$2004))),"Never"))</f>
        <v/>
      </c>
      <c r="L141" s="36" t="str">
        <f aca="false">IF(A141="","",IF(H141&lt;=0,IF(H141&lt;0,"Advance","Paid up"),IF(I141&gt;=Settings!$B$20,"Defaulter",IF(I141&gt;1,"Overdue","Due this month"))))</f>
        <v/>
      </c>
    </row>
    <row r="142" customFormat="false" ht="15" hidden="false" customHeight="true" outlineLevel="0" collapsed="false">
      <c r="A142" s="37" t="str">
        <f aca="false">IF(Members!A142="","",Members!A142)</f>
        <v/>
      </c>
      <c r="B142" s="37" t="str">
        <f aca="false">IF(A142="","",Members!B142)</f>
        <v/>
      </c>
      <c r="C142" s="39" t="str">
        <f aca="false">IF(A142="","",Members!C142)</f>
        <v/>
      </c>
      <c r="D142" s="40" t="str">
        <f aca="false">IF(A142="","",Members!N142)</f>
        <v/>
      </c>
      <c r="E142" s="40" t="str">
        <f aca="false">IF(A142="","",N(Members!H142))</f>
        <v/>
      </c>
      <c r="F142" s="31" t="str">
        <f aca="false">IF(A142="","",D142*Settings!$B$27+N(Members!I142))</f>
        <v/>
      </c>
      <c r="G142" s="31" t="str">
        <f aca="false">IF(A142="","",SUMIFS(Receipts!$E$5:$E$2004,Receipts!$C$5:$C$2004,A142,Receipts!$A$5:$A$2004,"&gt;="&amp;DATE(Settings!$B$8,4,1),Receipts!$A$5:$A$2004,"&lt;"&amp;DATE(Settings!$B$8+1,4,1)))</f>
        <v/>
      </c>
      <c r="H142" s="32" t="str">
        <f aca="false">IF(A142="","",E142+F142-G142)</f>
        <v/>
      </c>
      <c r="I142" s="41" t="str">
        <f aca="false">IF(A142="","",IF(D142=0,0,ROUND(MAX(0,H142)/D142,1)))</f>
        <v/>
      </c>
      <c r="J142" s="31" t="str">
        <f aca="false">IF(A142="","",ROUND(MAX(0,H142-D142)*Settings!$B$19/12,0))</f>
        <v/>
      </c>
      <c r="K142" s="42" t="str">
        <f aca="false" t="array" ref="K142:K142">IF(A142="","",IFERROR(1/(1/MAX(IF(Receipts!$C$5:$C$2004=A142,Receipts!$A$5:$A$2004))),"Never"))</f>
        <v/>
      </c>
      <c r="L142" s="36" t="str">
        <f aca="false">IF(A142="","",IF(H142&lt;=0,IF(H142&lt;0,"Advance","Paid up"),IF(I142&gt;=Settings!$B$20,"Defaulter",IF(I142&gt;1,"Overdue","Due this month"))))</f>
        <v/>
      </c>
    </row>
    <row r="143" customFormat="false" ht="15" hidden="false" customHeight="true" outlineLevel="0" collapsed="false">
      <c r="A143" s="37" t="str">
        <f aca="false">IF(Members!A143="","",Members!A143)</f>
        <v/>
      </c>
      <c r="B143" s="37" t="str">
        <f aca="false">IF(A143="","",Members!B143)</f>
        <v/>
      </c>
      <c r="C143" s="39" t="str">
        <f aca="false">IF(A143="","",Members!C143)</f>
        <v/>
      </c>
      <c r="D143" s="40" t="str">
        <f aca="false">IF(A143="","",Members!N143)</f>
        <v/>
      </c>
      <c r="E143" s="40" t="str">
        <f aca="false">IF(A143="","",N(Members!H143))</f>
        <v/>
      </c>
      <c r="F143" s="31" t="str">
        <f aca="false">IF(A143="","",D143*Settings!$B$27+N(Members!I143))</f>
        <v/>
      </c>
      <c r="G143" s="31" t="str">
        <f aca="false">IF(A143="","",SUMIFS(Receipts!$E$5:$E$2004,Receipts!$C$5:$C$2004,A143,Receipts!$A$5:$A$2004,"&gt;="&amp;DATE(Settings!$B$8,4,1),Receipts!$A$5:$A$2004,"&lt;"&amp;DATE(Settings!$B$8+1,4,1)))</f>
        <v/>
      </c>
      <c r="H143" s="32" t="str">
        <f aca="false">IF(A143="","",E143+F143-G143)</f>
        <v/>
      </c>
      <c r="I143" s="41" t="str">
        <f aca="false">IF(A143="","",IF(D143=0,0,ROUND(MAX(0,H143)/D143,1)))</f>
        <v/>
      </c>
      <c r="J143" s="31" t="str">
        <f aca="false">IF(A143="","",ROUND(MAX(0,H143-D143)*Settings!$B$19/12,0))</f>
        <v/>
      </c>
      <c r="K143" s="42" t="str">
        <f aca="false" t="array" ref="K143:K143">IF(A143="","",IFERROR(1/(1/MAX(IF(Receipts!$C$5:$C$2004=A143,Receipts!$A$5:$A$2004))),"Never"))</f>
        <v/>
      </c>
      <c r="L143" s="36" t="str">
        <f aca="false">IF(A143="","",IF(H143&lt;=0,IF(H143&lt;0,"Advance","Paid up"),IF(I143&gt;=Settings!$B$20,"Defaulter",IF(I143&gt;1,"Overdue","Due this month"))))</f>
        <v/>
      </c>
    </row>
    <row r="144" customFormat="false" ht="15" hidden="false" customHeight="true" outlineLevel="0" collapsed="false">
      <c r="A144" s="37" t="str">
        <f aca="false">IF(Members!A144="","",Members!A144)</f>
        <v/>
      </c>
      <c r="B144" s="37" t="str">
        <f aca="false">IF(A144="","",Members!B144)</f>
        <v/>
      </c>
      <c r="C144" s="39" t="str">
        <f aca="false">IF(A144="","",Members!C144)</f>
        <v/>
      </c>
      <c r="D144" s="40" t="str">
        <f aca="false">IF(A144="","",Members!N144)</f>
        <v/>
      </c>
      <c r="E144" s="40" t="str">
        <f aca="false">IF(A144="","",N(Members!H144))</f>
        <v/>
      </c>
      <c r="F144" s="31" t="str">
        <f aca="false">IF(A144="","",D144*Settings!$B$27+N(Members!I144))</f>
        <v/>
      </c>
      <c r="G144" s="31" t="str">
        <f aca="false">IF(A144="","",SUMIFS(Receipts!$E$5:$E$2004,Receipts!$C$5:$C$2004,A144,Receipts!$A$5:$A$2004,"&gt;="&amp;DATE(Settings!$B$8,4,1),Receipts!$A$5:$A$2004,"&lt;"&amp;DATE(Settings!$B$8+1,4,1)))</f>
        <v/>
      </c>
      <c r="H144" s="32" t="str">
        <f aca="false">IF(A144="","",E144+F144-G144)</f>
        <v/>
      </c>
      <c r="I144" s="41" t="str">
        <f aca="false">IF(A144="","",IF(D144=0,0,ROUND(MAX(0,H144)/D144,1)))</f>
        <v/>
      </c>
      <c r="J144" s="31" t="str">
        <f aca="false">IF(A144="","",ROUND(MAX(0,H144-D144)*Settings!$B$19/12,0))</f>
        <v/>
      </c>
      <c r="K144" s="42" t="str">
        <f aca="false" t="array" ref="K144:K144">IF(A144="","",IFERROR(1/(1/MAX(IF(Receipts!$C$5:$C$2004=A144,Receipts!$A$5:$A$2004))),"Never"))</f>
        <v/>
      </c>
      <c r="L144" s="36" t="str">
        <f aca="false">IF(A144="","",IF(H144&lt;=0,IF(H144&lt;0,"Advance","Paid up"),IF(I144&gt;=Settings!$B$20,"Defaulter",IF(I144&gt;1,"Overdue","Due this month"))))</f>
        <v/>
      </c>
    </row>
    <row r="145" customFormat="false" ht="15" hidden="false" customHeight="true" outlineLevel="0" collapsed="false">
      <c r="A145" s="37" t="str">
        <f aca="false">IF(Members!A145="","",Members!A145)</f>
        <v/>
      </c>
      <c r="B145" s="37" t="str">
        <f aca="false">IF(A145="","",Members!B145)</f>
        <v/>
      </c>
      <c r="C145" s="39" t="str">
        <f aca="false">IF(A145="","",Members!C145)</f>
        <v/>
      </c>
      <c r="D145" s="40" t="str">
        <f aca="false">IF(A145="","",Members!N145)</f>
        <v/>
      </c>
      <c r="E145" s="40" t="str">
        <f aca="false">IF(A145="","",N(Members!H145))</f>
        <v/>
      </c>
      <c r="F145" s="31" t="str">
        <f aca="false">IF(A145="","",D145*Settings!$B$27+N(Members!I145))</f>
        <v/>
      </c>
      <c r="G145" s="31" t="str">
        <f aca="false">IF(A145="","",SUMIFS(Receipts!$E$5:$E$2004,Receipts!$C$5:$C$2004,A145,Receipts!$A$5:$A$2004,"&gt;="&amp;DATE(Settings!$B$8,4,1),Receipts!$A$5:$A$2004,"&lt;"&amp;DATE(Settings!$B$8+1,4,1)))</f>
        <v/>
      </c>
      <c r="H145" s="32" t="str">
        <f aca="false">IF(A145="","",E145+F145-G145)</f>
        <v/>
      </c>
      <c r="I145" s="41" t="str">
        <f aca="false">IF(A145="","",IF(D145=0,0,ROUND(MAX(0,H145)/D145,1)))</f>
        <v/>
      </c>
      <c r="J145" s="31" t="str">
        <f aca="false">IF(A145="","",ROUND(MAX(0,H145-D145)*Settings!$B$19/12,0))</f>
        <v/>
      </c>
      <c r="K145" s="42" t="str">
        <f aca="false" t="array" ref="K145:K145">IF(A145="","",IFERROR(1/(1/MAX(IF(Receipts!$C$5:$C$2004=A145,Receipts!$A$5:$A$2004))),"Never"))</f>
        <v/>
      </c>
      <c r="L145" s="36" t="str">
        <f aca="false">IF(A145="","",IF(H145&lt;=0,IF(H145&lt;0,"Advance","Paid up"),IF(I145&gt;=Settings!$B$20,"Defaulter",IF(I145&gt;1,"Overdue","Due this month"))))</f>
        <v/>
      </c>
    </row>
    <row r="146" customFormat="false" ht="15" hidden="false" customHeight="true" outlineLevel="0" collapsed="false">
      <c r="A146" s="37" t="str">
        <f aca="false">IF(Members!A146="","",Members!A146)</f>
        <v/>
      </c>
      <c r="B146" s="37" t="str">
        <f aca="false">IF(A146="","",Members!B146)</f>
        <v/>
      </c>
      <c r="C146" s="39" t="str">
        <f aca="false">IF(A146="","",Members!C146)</f>
        <v/>
      </c>
      <c r="D146" s="40" t="str">
        <f aca="false">IF(A146="","",Members!N146)</f>
        <v/>
      </c>
      <c r="E146" s="40" t="str">
        <f aca="false">IF(A146="","",N(Members!H146))</f>
        <v/>
      </c>
      <c r="F146" s="31" t="str">
        <f aca="false">IF(A146="","",D146*Settings!$B$27+N(Members!I146))</f>
        <v/>
      </c>
      <c r="G146" s="31" t="str">
        <f aca="false">IF(A146="","",SUMIFS(Receipts!$E$5:$E$2004,Receipts!$C$5:$C$2004,A146,Receipts!$A$5:$A$2004,"&gt;="&amp;DATE(Settings!$B$8,4,1),Receipts!$A$5:$A$2004,"&lt;"&amp;DATE(Settings!$B$8+1,4,1)))</f>
        <v/>
      </c>
      <c r="H146" s="32" t="str">
        <f aca="false">IF(A146="","",E146+F146-G146)</f>
        <v/>
      </c>
      <c r="I146" s="41" t="str">
        <f aca="false">IF(A146="","",IF(D146=0,0,ROUND(MAX(0,H146)/D146,1)))</f>
        <v/>
      </c>
      <c r="J146" s="31" t="str">
        <f aca="false">IF(A146="","",ROUND(MAX(0,H146-D146)*Settings!$B$19/12,0))</f>
        <v/>
      </c>
      <c r="K146" s="42" t="str">
        <f aca="false" t="array" ref="K146:K146">IF(A146="","",IFERROR(1/(1/MAX(IF(Receipts!$C$5:$C$2004=A146,Receipts!$A$5:$A$2004))),"Never"))</f>
        <v/>
      </c>
      <c r="L146" s="36" t="str">
        <f aca="false">IF(A146="","",IF(H146&lt;=0,IF(H146&lt;0,"Advance","Paid up"),IF(I146&gt;=Settings!$B$20,"Defaulter",IF(I146&gt;1,"Overdue","Due this month"))))</f>
        <v/>
      </c>
    </row>
    <row r="147" customFormat="false" ht="15" hidden="false" customHeight="true" outlineLevel="0" collapsed="false">
      <c r="A147" s="37" t="str">
        <f aca="false">IF(Members!A147="","",Members!A147)</f>
        <v/>
      </c>
      <c r="B147" s="37" t="str">
        <f aca="false">IF(A147="","",Members!B147)</f>
        <v/>
      </c>
      <c r="C147" s="39" t="str">
        <f aca="false">IF(A147="","",Members!C147)</f>
        <v/>
      </c>
      <c r="D147" s="40" t="str">
        <f aca="false">IF(A147="","",Members!N147)</f>
        <v/>
      </c>
      <c r="E147" s="40" t="str">
        <f aca="false">IF(A147="","",N(Members!H147))</f>
        <v/>
      </c>
      <c r="F147" s="31" t="str">
        <f aca="false">IF(A147="","",D147*Settings!$B$27+N(Members!I147))</f>
        <v/>
      </c>
      <c r="G147" s="31" t="str">
        <f aca="false">IF(A147="","",SUMIFS(Receipts!$E$5:$E$2004,Receipts!$C$5:$C$2004,A147,Receipts!$A$5:$A$2004,"&gt;="&amp;DATE(Settings!$B$8,4,1),Receipts!$A$5:$A$2004,"&lt;"&amp;DATE(Settings!$B$8+1,4,1)))</f>
        <v/>
      </c>
      <c r="H147" s="32" t="str">
        <f aca="false">IF(A147="","",E147+F147-G147)</f>
        <v/>
      </c>
      <c r="I147" s="41" t="str">
        <f aca="false">IF(A147="","",IF(D147=0,0,ROUND(MAX(0,H147)/D147,1)))</f>
        <v/>
      </c>
      <c r="J147" s="31" t="str">
        <f aca="false">IF(A147="","",ROUND(MAX(0,H147-D147)*Settings!$B$19/12,0))</f>
        <v/>
      </c>
      <c r="K147" s="42" t="str">
        <f aca="false" t="array" ref="K147:K147">IF(A147="","",IFERROR(1/(1/MAX(IF(Receipts!$C$5:$C$2004=A147,Receipts!$A$5:$A$2004))),"Never"))</f>
        <v/>
      </c>
      <c r="L147" s="36" t="str">
        <f aca="false">IF(A147="","",IF(H147&lt;=0,IF(H147&lt;0,"Advance","Paid up"),IF(I147&gt;=Settings!$B$20,"Defaulter",IF(I147&gt;1,"Overdue","Due this month"))))</f>
        <v/>
      </c>
    </row>
    <row r="148" customFormat="false" ht="15" hidden="false" customHeight="true" outlineLevel="0" collapsed="false">
      <c r="A148" s="37" t="str">
        <f aca="false">IF(Members!A148="","",Members!A148)</f>
        <v/>
      </c>
      <c r="B148" s="37" t="str">
        <f aca="false">IF(A148="","",Members!B148)</f>
        <v/>
      </c>
      <c r="C148" s="39" t="str">
        <f aca="false">IF(A148="","",Members!C148)</f>
        <v/>
      </c>
      <c r="D148" s="40" t="str">
        <f aca="false">IF(A148="","",Members!N148)</f>
        <v/>
      </c>
      <c r="E148" s="40" t="str">
        <f aca="false">IF(A148="","",N(Members!H148))</f>
        <v/>
      </c>
      <c r="F148" s="31" t="str">
        <f aca="false">IF(A148="","",D148*Settings!$B$27+N(Members!I148))</f>
        <v/>
      </c>
      <c r="G148" s="31" t="str">
        <f aca="false">IF(A148="","",SUMIFS(Receipts!$E$5:$E$2004,Receipts!$C$5:$C$2004,A148,Receipts!$A$5:$A$2004,"&gt;="&amp;DATE(Settings!$B$8,4,1),Receipts!$A$5:$A$2004,"&lt;"&amp;DATE(Settings!$B$8+1,4,1)))</f>
        <v/>
      </c>
      <c r="H148" s="32" t="str">
        <f aca="false">IF(A148="","",E148+F148-G148)</f>
        <v/>
      </c>
      <c r="I148" s="41" t="str">
        <f aca="false">IF(A148="","",IF(D148=0,0,ROUND(MAX(0,H148)/D148,1)))</f>
        <v/>
      </c>
      <c r="J148" s="31" t="str">
        <f aca="false">IF(A148="","",ROUND(MAX(0,H148-D148)*Settings!$B$19/12,0))</f>
        <v/>
      </c>
      <c r="K148" s="42" t="str">
        <f aca="false" t="array" ref="K148:K148">IF(A148="","",IFERROR(1/(1/MAX(IF(Receipts!$C$5:$C$2004=A148,Receipts!$A$5:$A$2004))),"Never"))</f>
        <v/>
      </c>
      <c r="L148" s="36" t="str">
        <f aca="false">IF(A148="","",IF(H148&lt;=0,IF(H148&lt;0,"Advance","Paid up"),IF(I148&gt;=Settings!$B$20,"Defaulter",IF(I148&gt;1,"Overdue","Due this month"))))</f>
        <v/>
      </c>
    </row>
    <row r="149" customFormat="false" ht="15" hidden="false" customHeight="true" outlineLevel="0" collapsed="false">
      <c r="A149" s="37" t="str">
        <f aca="false">IF(Members!A149="","",Members!A149)</f>
        <v/>
      </c>
      <c r="B149" s="37" t="str">
        <f aca="false">IF(A149="","",Members!B149)</f>
        <v/>
      </c>
      <c r="C149" s="39" t="str">
        <f aca="false">IF(A149="","",Members!C149)</f>
        <v/>
      </c>
      <c r="D149" s="40" t="str">
        <f aca="false">IF(A149="","",Members!N149)</f>
        <v/>
      </c>
      <c r="E149" s="40" t="str">
        <f aca="false">IF(A149="","",N(Members!H149))</f>
        <v/>
      </c>
      <c r="F149" s="31" t="str">
        <f aca="false">IF(A149="","",D149*Settings!$B$27+N(Members!I149))</f>
        <v/>
      </c>
      <c r="G149" s="31" t="str">
        <f aca="false">IF(A149="","",SUMIFS(Receipts!$E$5:$E$2004,Receipts!$C$5:$C$2004,A149,Receipts!$A$5:$A$2004,"&gt;="&amp;DATE(Settings!$B$8,4,1),Receipts!$A$5:$A$2004,"&lt;"&amp;DATE(Settings!$B$8+1,4,1)))</f>
        <v/>
      </c>
      <c r="H149" s="32" t="str">
        <f aca="false">IF(A149="","",E149+F149-G149)</f>
        <v/>
      </c>
      <c r="I149" s="41" t="str">
        <f aca="false">IF(A149="","",IF(D149=0,0,ROUND(MAX(0,H149)/D149,1)))</f>
        <v/>
      </c>
      <c r="J149" s="31" t="str">
        <f aca="false">IF(A149="","",ROUND(MAX(0,H149-D149)*Settings!$B$19/12,0))</f>
        <v/>
      </c>
      <c r="K149" s="42" t="str">
        <f aca="false" t="array" ref="K149:K149">IF(A149="","",IFERROR(1/(1/MAX(IF(Receipts!$C$5:$C$2004=A149,Receipts!$A$5:$A$2004))),"Never"))</f>
        <v/>
      </c>
      <c r="L149" s="36" t="str">
        <f aca="false">IF(A149="","",IF(H149&lt;=0,IF(H149&lt;0,"Advance","Paid up"),IF(I149&gt;=Settings!$B$20,"Defaulter",IF(I149&gt;1,"Overdue","Due this month"))))</f>
        <v/>
      </c>
    </row>
    <row r="150" customFormat="false" ht="15" hidden="false" customHeight="true" outlineLevel="0" collapsed="false">
      <c r="A150" s="37" t="str">
        <f aca="false">IF(Members!A150="","",Members!A150)</f>
        <v/>
      </c>
      <c r="B150" s="37" t="str">
        <f aca="false">IF(A150="","",Members!B150)</f>
        <v/>
      </c>
      <c r="C150" s="39" t="str">
        <f aca="false">IF(A150="","",Members!C150)</f>
        <v/>
      </c>
      <c r="D150" s="40" t="str">
        <f aca="false">IF(A150="","",Members!N150)</f>
        <v/>
      </c>
      <c r="E150" s="40" t="str">
        <f aca="false">IF(A150="","",N(Members!H150))</f>
        <v/>
      </c>
      <c r="F150" s="31" t="str">
        <f aca="false">IF(A150="","",D150*Settings!$B$27+N(Members!I150))</f>
        <v/>
      </c>
      <c r="G150" s="31" t="str">
        <f aca="false">IF(A150="","",SUMIFS(Receipts!$E$5:$E$2004,Receipts!$C$5:$C$2004,A150,Receipts!$A$5:$A$2004,"&gt;="&amp;DATE(Settings!$B$8,4,1),Receipts!$A$5:$A$2004,"&lt;"&amp;DATE(Settings!$B$8+1,4,1)))</f>
        <v/>
      </c>
      <c r="H150" s="32" t="str">
        <f aca="false">IF(A150="","",E150+F150-G150)</f>
        <v/>
      </c>
      <c r="I150" s="41" t="str">
        <f aca="false">IF(A150="","",IF(D150=0,0,ROUND(MAX(0,H150)/D150,1)))</f>
        <v/>
      </c>
      <c r="J150" s="31" t="str">
        <f aca="false">IF(A150="","",ROUND(MAX(0,H150-D150)*Settings!$B$19/12,0))</f>
        <v/>
      </c>
      <c r="K150" s="42" t="str">
        <f aca="false" t="array" ref="K150:K150">IF(A150="","",IFERROR(1/(1/MAX(IF(Receipts!$C$5:$C$2004=A150,Receipts!$A$5:$A$2004))),"Never"))</f>
        <v/>
      </c>
      <c r="L150" s="36" t="str">
        <f aca="false">IF(A150="","",IF(H150&lt;=0,IF(H150&lt;0,"Advance","Paid up"),IF(I150&gt;=Settings!$B$20,"Defaulter",IF(I150&gt;1,"Overdue","Due this month"))))</f>
        <v/>
      </c>
    </row>
    <row r="151" customFormat="false" ht="15" hidden="false" customHeight="true" outlineLevel="0" collapsed="false">
      <c r="A151" s="37" t="str">
        <f aca="false">IF(Members!A151="","",Members!A151)</f>
        <v/>
      </c>
      <c r="B151" s="37" t="str">
        <f aca="false">IF(A151="","",Members!B151)</f>
        <v/>
      </c>
      <c r="C151" s="39" t="str">
        <f aca="false">IF(A151="","",Members!C151)</f>
        <v/>
      </c>
      <c r="D151" s="40" t="str">
        <f aca="false">IF(A151="","",Members!N151)</f>
        <v/>
      </c>
      <c r="E151" s="40" t="str">
        <f aca="false">IF(A151="","",N(Members!H151))</f>
        <v/>
      </c>
      <c r="F151" s="31" t="str">
        <f aca="false">IF(A151="","",D151*Settings!$B$27+N(Members!I151))</f>
        <v/>
      </c>
      <c r="G151" s="31" t="str">
        <f aca="false">IF(A151="","",SUMIFS(Receipts!$E$5:$E$2004,Receipts!$C$5:$C$2004,A151,Receipts!$A$5:$A$2004,"&gt;="&amp;DATE(Settings!$B$8,4,1),Receipts!$A$5:$A$2004,"&lt;"&amp;DATE(Settings!$B$8+1,4,1)))</f>
        <v/>
      </c>
      <c r="H151" s="32" t="str">
        <f aca="false">IF(A151="","",E151+F151-G151)</f>
        <v/>
      </c>
      <c r="I151" s="41" t="str">
        <f aca="false">IF(A151="","",IF(D151=0,0,ROUND(MAX(0,H151)/D151,1)))</f>
        <v/>
      </c>
      <c r="J151" s="31" t="str">
        <f aca="false">IF(A151="","",ROUND(MAX(0,H151-D151)*Settings!$B$19/12,0))</f>
        <v/>
      </c>
      <c r="K151" s="42" t="str">
        <f aca="false" t="array" ref="K151:K151">IF(A151="","",IFERROR(1/(1/MAX(IF(Receipts!$C$5:$C$2004=A151,Receipts!$A$5:$A$2004))),"Never"))</f>
        <v/>
      </c>
      <c r="L151" s="36" t="str">
        <f aca="false">IF(A151="","",IF(H151&lt;=0,IF(H151&lt;0,"Advance","Paid up"),IF(I151&gt;=Settings!$B$20,"Defaulter",IF(I151&gt;1,"Overdue","Due this month"))))</f>
        <v/>
      </c>
    </row>
    <row r="152" customFormat="false" ht="15" hidden="false" customHeight="true" outlineLevel="0" collapsed="false">
      <c r="A152" s="37" t="str">
        <f aca="false">IF(Members!A152="","",Members!A152)</f>
        <v/>
      </c>
      <c r="B152" s="37" t="str">
        <f aca="false">IF(A152="","",Members!B152)</f>
        <v/>
      </c>
      <c r="C152" s="39" t="str">
        <f aca="false">IF(A152="","",Members!C152)</f>
        <v/>
      </c>
      <c r="D152" s="40" t="str">
        <f aca="false">IF(A152="","",Members!N152)</f>
        <v/>
      </c>
      <c r="E152" s="40" t="str">
        <f aca="false">IF(A152="","",N(Members!H152))</f>
        <v/>
      </c>
      <c r="F152" s="31" t="str">
        <f aca="false">IF(A152="","",D152*Settings!$B$27+N(Members!I152))</f>
        <v/>
      </c>
      <c r="G152" s="31" t="str">
        <f aca="false">IF(A152="","",SUMIFS(Receipts!$E$5:$E$2004,Receipts!$C$5:$C$2004,A152,Receipts!$A$5:$A$2004,"&gt;="&amp;DATE(Settings!$B$8,4,1),Receipts!$A$5:$A$2004,"&lt;"&amp;DATE(Settings!$B$8+1,4,1)))</f>
        <v/>
      </c>
      <c r="H152" s="32" t="str">
        <f aca="false">IF(A152="","",E152+F152-G152)</f>
        <v/>
      </c>
      <c r="I152" s="41" t="str">
        <f aca="false">IF(A152="","",IF(D152=0,0,ROUND(MAX(0,H152)/D152,1)))</f>
        <v/>
      </c>
      <c r="J152" s="31" t="str">
        <f aca="false">IF(A152="","",ROUND(MAX(0,H152-D152)*Settings!$B$19/12,0))</f>
        <v/>
      </c>
      <c r="K152" s="42" t="str">
        <f aca="false" t="array" ref="K152:K152">IF(A152="","",IFERROR(1/(1/MAX(IF(Receipts!$C$5:$C$2004=A152,Receipts!$A$5:$A$2004))),"Never"))</f>
        <v/>
      </c>
      <c r="L152" s="36" t="str">
        <f aca="false">IF(A152="","",IF(H152&lt;=0,IF(H152&lt;0,"Advance","Paid up"),IF(I152&gt;=Settings!$B$20,"Defaulter",IF(I152&gt;1,"Overdue","Due this month"))))</f>
        <v/>
      </c>
    </row>
    <row r="153" customFormat="false" ht="15" hidden="false" customHeight="true" outlineLevel="0" collapsed="false">
      <c r="A153" s="37" t="str">
        <f aca="false">IF(Members!A153="","",Members!A153)</f>
        <v/>
      </c>
      <c r="B153" s="37" t="str">
        <f aca="false">IF(A153="","",Members!B153)</f>
        <v/>
      </c>
      <c r="C153" s="39" t="str">
        <f aca="false">IF(A153="","",Members!C153)</f>
        <v/>
      </c>
      <c r="D153" s="40" t="str">
        <f aca="false">IF(A153="","",Members!N153)</f>
        <v/>
      </c>
      <c r="E153" s="40" t="str">
        <f aca="false">IF(A153="","",N(Members!H153))</f>
        <v/>
      </c>
      <c r="F153" s="31" t="str">
        <f aca="false">IF(A153="","",D153*Settings!$B$27+N(Members!I153))</f>
        <v/>
      </c>
      <c r="G153" s="31" t="str">
        <f aca="false">IF(A153="","",SUMIFS(Receipts!$E$5:$E$2004,Receipts!$C$5:$C$2004,A153,Receipts!$A$5:$A$2004,"&gt;="&amp;DATE(Settings!$B$8,4,1),Receipts!$A$5:$A$2004,"&lt;"&amp;DATE(Settings!$B$8+1,4,1)))</f>
        <v/>
      </c>
      <c r="H153" s="32" t="str">
        <f aca="false">IF(A153="","",E153+F153-G153)</f>
        <v/>
      </c>
      <c r="I153" s="41" t="str">
        <f aca="false">IF(A153="","",IF(D153=0,0,ROUND(MAX(0,H153)/D153,1)))</f>
        <v/>
      </c>
      <c r="J153" s="31" t="str">
        <f aca="false">IF(A153="","",ROUND(MAX(0,H153-D153)*Settings!$B$19/12,0))</f>
        <v/>
      </c>
      <c r="K153" s="42" t="str">
        <f aca="false" t="array" ref="K153:K153">IF(A153="","",IFERROR(1/(1/MAX(IF(Receipts!$C$5:$C$2004=A153,Receipts!$A$5:$A$2004))),"Never"))</f>
        <v/>
      </c>
      <c r="L153" s="36" t="str">
        <f aca="false">IF(A153="","",IF(H153&lt;=0,IF(H153&lt;0,"Advance","Paid up"),IF(I153&gt;=Settings!$B$20,"Defaulter",IF(I153&gt;1,"Overdue","Due this month"))))</f>
        <v/>
      </c>
    </row>
    <row r="154" customFormat="false" ht="15" hidden="false" customHeight="true" outlineLevel="0" collapsed="false">
      <c r="A154" s="37" t="str">
        <f aca="false">IF(Members!A154="","",Members!A154)</f>
        <v/>
      </c>
      <c r="B154" s="37" t="str">
        <f aca="false">IF(A154="","",Members!B154)</f>
        <v/>
      </c>
      <c r="C154" s="39" t="str">
        <f aca="false">IF(A154="","",Members!C154)</f>
        <v/>
      </c>
      <c r="D154" s="40" t="str">
        <f aca="false">IF(A154="","",Members!N154)</f>
        <v/>
      </c>
      <c r="E154" s="40" t="str">
        <f aca="false">IF(A154="","",N(Members!H154))</f>
        <v/>
      </c>
      <c r="F154" s="31" t="str">
        <f aca="false">IF(A154="","",D154*Settings!$B$27+N(Members!I154))</f>
        <v/>
      </c>
      <c r="G154" s="31" t="str">
        <f aca="false">IF(A154="","",SUMIFS(Receipts!$E$5:$E$2004,Receipts!$C$5:$C$2004,A154,Receipts!$A$5:$A$2004,"&gt;="&amp;DATE(Settings!$B$8,4,1),Receipts!$A$5:$A$2004,"&lt;"&amp;DATE(Settings!$B$8+1,4,1)))</f>
        <v/>
      </c>
      <c r="H154" s="32" t="str">
        <f aca="false">IF(A154="","",E154+F154-G154)</f>
        <v/>
      </c>
      <c r="I154" s="41" t="str">
        <f aca="false">IF(A154="","",IF(D154=0,0,ROUND(MAX(0,H154)/D154,1)))</f>
        <v/>
      </c>
      <c r="J154" s="31" t="str">
        <f aca="false">IF(A154="","",ROUND(MAX(0,H154-D154)*Settings!$B$19/12,0))</f>
        <v/>
      </c>
      <c r="K154" s="42" t="str">
        <f aca="false" t="array" ref="K154:K154">IF(A154="","",IFERROR(1/(1/MAX(IF(Receipts!$C$5:$C$2004=A154,Receipts!$A$5:$A$2004))),"Never"))</f>
        <v/>
      </c>
      <c r="L154" s="36" t="str">
        <f aca="false">IF(A154="","",IF(H154&lt;=0,IF(H154&lt;0,"Advance","Paid up"),IF(I154&gt;=Settings!$B$20,"Defaulter",IF(I154&gt;1,"Overdue","Due this month"))))</f>
        <v/>
      </c>
    </row>
    <row r="155" customFormat="false" ht="15" hidden="false" customHeight="true" outlineLevel="0" collapsed="false">
      <c r="A155" s="37" t="str">
        <f aca="false">IF(Members!A155="","",Members!A155)</f>
        <v/>
      </c>
      <c r="B155" s="37" t="str">
        <f aca="false">IF(A155="","",Members!B155)</f>
        <v/>
      </c>
      <c r="C155" s="39" t="str">
        <f aca="false">IF(A155="","",Members!C155)</f>
        <v/>
      </c>
      <c r="D155" s="40" t="str">
        <f aca="false">IF(A155="","",Members!N155)</f>
        <v/>
      </c>
      <c r="E155" s="40" t="str">
        <f aca="false">IF(A155="","",N(Members!H155))</f>
        <v/>
      </c>
      <c r="F155" s="31" t="str">
        <f aca="false">IF(A155="","",D155*Settings!$B$27+N(Members!I155))</f>
        <v/>
      </c>
      <c r="G155" s="31" t="str">
        <f aca="false">IF(A155="","",SUMIFS(Receipts!$E$5:$E$2004,Receipts!$C$5:$C$2004,A155,Receipts!$A$5:$A$2004,"&gt;="&amp;DATE(Settings!$B$8,4,1),Receipts!$A$5:$A$2004,"&lt;"&amp;DATE(Settings!$B$8+1,4,1)))</f>
        <v/>
      </c>
      <c r="H155" s="32" t="str">
        <f aca="false">IF(A155="","",E155+F155-G155)</f>
        <v/>
      </c>
      <c r="I155" s="41" t="str">
        <f aca="false">IF(A155="","",IF(D155=0,0,ROUND(MAX(0,H155)/D155,1)))</f>
        <v/>
      </c>
      <c r="J155" s="31" t="str">
        <f aca="false">IF(A155="","",ROUND(MAX(0,H155-D155)*Settings!$B$19/12,0))</f>
        <v/>
      </c>
      <c r="K155" s="42" t="str">
        <f aca="false" t="array" ref="K155:K155">IF(A155="","",IFERROR(1/(1/MAX(IF(Receipts!$C$5:$C$2004=A155,Receipts!$A$5:$A$2004))),"Never"))</f>
        <v/>
      </c>
      <c r="L155" s="36" t="str">
        <f aca="false">IF(A155="","",IF(H155&lt;=0,IF(H155&lt;0,"Advance","Paid up"),IF(I155&gt;=Settings!$B$20,"Defaulter",IF(I155&gt;1,"Overdue","Due this month"))))</f>
        <v/>
      </c>
    </row>
    <row r="156" customFormat="false" ht="15" hidden="false" customHeight="true" outlineLevel="0" collapsed="false">
      <c r="A156" s="37" t="str">
        <f aca="false">IF(Members!A156="","",Members!A156)</f>
        <v/>
      </c>
      <c r="B156" s="37" t="str">
        <f aca="false">IF(A156="","",Members!B156)</f>
        <v/>
      </c>
      <c r="C156" s="39" t="str">
        <f aca="false">IF(A156="","",Members!C156)</f>
        <v/>
      </c>
      <c r="D156" s="40" t="str">
        <f aca="false">IF(A156="","",Members!N156)</f>
        <v/>
      </c>
      <c r="E156" s="40" t="str">
        <f aca="false">IF(A156="","",N(Members!H156))</f>
        <v/>
      </c>
      <c r="F156" s="31" t="str">
        <f aca="false">IF(A156="","",D156*Settings!$B$27+N(Members!I156))</f>
        <v/>
      </c>
      <c r="G156" s="31" t="str">
        <f aca="false">IF(A156="","",SUMIFS(Receipts!$E$5:$E$2004,Receipts!$C$5:$C$2004,A156,Receipts!$A$5:$A$2004,"&gt;="&amp;DATE(Settings!$B$8,4,1),Receipts!$A$5:$A$2004,"&lt;"&amp;DATE(Settings!$B$8+1,4,1)))</f>
        <v/>
      </c>
      <c r="H156" s="32" t="str">
        <f aca="false">IF(A156="","",E156+F156-G156)</f>
        <v/>
      </c>
      <c r="I156" s="41" t="str">
        <f aca="false">IF(A156="","",IF(D156=0,0,ROUND(MAX(0,H156)/D156,1)))</f>
        <v/>
      </c>
      <c r="J156" s="31" t="str">
        <f aca="false">IF(A156="","",ROUND(MAX(0,H156-D156)*Settings!$B$19/12,0))</f>
        <v/>
      </c>
      <c r="K156" s="42" t="str">
        <f aca="false" t="array" ref="K156:K156">IF(A156="","",IFERROR(1/(1/MAX(IF(Receipts!$C$5:$C$2004=A156,Receipts!$A$5:$A$2004))),"Never"))</f>
        <v/>
      </c>
      <c r="L156" s="36" t="str">
        <f aca="false">IF(A156="","",IF(H156&lt;=0,IF(H156&lt;0,"Advance","Paid up"),IF(I156&gt;=Settings!$B$20,"Defaulter",IF(I156&gt;1,"Overdue","Due this month"))))</f>
        <v/>
      </c>
    </row>
    <row r="157" customFormat="false" ht="15" hidden="false" customHeight="true" outlineLevel="0" collapsed="false">
      <c r="A157" s="37" t="str">
        <f aca="false">IF(Members!A157="","",Members!A157)</f>
        <v/>
      </c>
      <c r="B157" s="37" t="str">
        <f aca="false">IF(A157="","",Members!B157)</f>
        <v/>
      </c>
      <c r="C157" s="39" t="str">
        <f aca="false">IF(A157="","",Members!C157)</f>
        <v/>
      </c>
      <c r="D157" s="40" t="str">
        <f aca="false">IF(A157="","",Members!N157)</f>
        <v/>
      </c>
      <c r="E157" s="40" t="str">
        <f aca="false">IF(A157="","",N(Members!H157))</f>
        <v/>
      </c>
      <c r="F157" s="31" t="str">
        <f aca="false">IF(A157="","",D157*Settings!$B$27+N(Members!I157))</f>
        <v/>
      </c>
      <c r="G157" s="31" t="str">
        <f aca="false">IF(A157="","",SUMIFS(Receipts!$E$5:$E$2004,Receipts!$C$5:$C$2004,A157,Receipts!$A$5:$A$2004,"&gt;="&amp;DATE(Settings!$B$8,4,1),Receipts!$A$5:$A$2004,"&lt;"&amp;DATE(Settings!$B$8+1,4,1)))</f>
        <v/>
      </c>
      <c r="H157" s="32" t="str">
        <f aca="false">IF(A157="","",E157+F157-G157)</f>
        <v/>
      </c>
      <c r="I157" s="41" t="str">
        <f aca="false">IF(A157="","",IF(D157=0,0,ROUND(MAX(0,H157)/D157,1)))</f>
        <v/>
      </c>
      <c r="J157" s="31" t="str">
        <f aca="false">IF(A157="","",ROUND(MAX(0,H157-D157)*Settings!$B$19/12,0))</f>
        <v/>
      </c>
      <c r="K157" s="42" t="str">
        <f aca="false" t="array" ref="K157:K157">IF(A157="","",IFERROR(1/(1/MAX(IF(Receipts!$C$5:$C$2004=A157,Receipts!$A$5:$A$2004))),"Never"))</f>
        <v/>
      </c>
      <c r="L157" s="36" t="str">
        <f aca="false">IF(A157="","",IF(H157&lt;=0,IF(H157&lt;0,"Advance","Paid up"),IF(I157&gt;=Settings!$B$20,"Defaulter",IF(I157&gt;1,"Overdue","Due this month"))))</f>
        <v/>
      </c>
    </row>
    <row r="158" customFormat="false" ht="15" hidden="false" customHeight="true" outlineLevel="0" collapsed="false">
      <c r="A158" s="37" t="str">
        <f aca="false">IF(Members!A158="","",Members!A158)</f>
        <v/>
      </c>
      <c r="B158" s="37" t="str">
        <f aca="false">IF(A158="","",Members!B158)</f>
        <v/>
      </c>
      <c r="C158" s="39" t="str">
        <f aca="false">IF(A158="","",Members!C158)</f>
        <v/>
      </c>
      <c r="D158" s="40" t="str">
        <f aca="false">IF(A158="","",Members!N158)</f>
        <v/>
      </c>
      <c r="E158" s="40" t="str">
        <f aca="false">IF(A158="","",N(Members!H158))</f>
        <v/>
      </c>
      <c r="F158" s="31" t="str">
        <f aca="false">IF(A158="","",D158*Settings!$B$27+N(Members!I158))</f>
        <v/>
      </c>
      <c r="G158" s="31" t="str">
        <f aca="false">IF(A158="","",SUMIFS(Receipts!$E$5:$E$2004,Receipts!$C$5:$C$2004,A158,Receipts!$A$5:$A$2004,"&gt;="&amp;DATE(Settings!$B$8,4,1),Receipts!$A$5:$A$2004,"&lt;"&amp;DATE(Settings!$B$8+1,4,1)))</f>
        <v/>
      </c>
      <c r="H158" s="32" t="str">
        <f aca="false">IF(A158="","",E158+F158-G158)</f>
        <v/>
      </c>
      <c r="I158" s="41" t="str">
        <f aca="false">IF(A158="","",IF(D158=0,0,ROUND(MAX(0,H158)/D158,1)))</f>
        <v/>
      </c>
      <c r="J158" s="31" t="str">
        <f aca="false">IF(A158="","",ROUND(MAX(0,H158-D158)*Settings!$B$19/12,0))</f>
        <v/>
      </c>
      <c r="K158" s="42" t="str">
        <f aca="false" t="array" ref="K158:K158">IF(A158="","",IFERROR(1/(1/MAX(IF(Receipts!$C$5:$C$2004=A158,Receipts!$A$5:$A$2004))),"Never"))</f>
        <v/>
      </c>
      <c r="L158" s="36" t="str">
        <f aca="false">IF(A158="","",IF(H158&lt;=0,IF(H158&lt;0,"Advance","Paid up"),IF(I158&gt;=Settings!$B$20,"Defaulter",IF(I158&gt;1,"Overdue","Due this month"))))</f>
        <v/>
      </c>
    </row>
    <row r="159" customFormat="false" ht="15" hidden="false" customHeight="true" outlineLevel="0" collapsed="false">
      <c r="A159" s="37" t="str">
        <f aca="false">IF(Members!A159="","",Members!A159)</f>
        <v/>
      </c>
      <c r="B159" s="37" t="str">
        <f aca="false">IF(A159="","",Members!B159)</f>
        <v/>
      </c>
      <c r="C159" s="39" t="str">
        <f aca="false">IF(A159="","",Members!C159)</f>
        <v/>
      </c>
      <c r="D159" s="40" t="str">
        <f aca="false">IF(A159="","",Members!N159)</f>
        <v/>
      </c>
      <c r="E159" s="40" t="str">
        <f aca="false">IF(A159="","",N(Members!H159))</f>
        <v/>
      </c>
      <c r="F159" s="31" t="str">
        <f aca="false">IF(A159="","",D159*Settings!$B$27+N(Members!I159))</f>
        <v/>
      </c>
      <c r="G159" s="31" t="str">
        <f aca="false">IF(A159="","",SUMIFS(Receipts!$E$5:$E$2004,Receipts!$C$5:$C$2004,A159,Receipts!$A$5:$A$2004,"&gt;="&amp;DATE(Settings!$B$8,4,1),Receipts!$A$5:$A$2004,"&lt;"&amp;DATE(Settings!$B$8+1,4,1)))</f>
        <v/>
      </c>
      <c r="H159" s="32" t="str">
        <f aca="false">IF(A159="","",E159+F159-G159)</f>
        <v/>
      </c>
      <c r="I159" s="41" t="str">
        <f aca="false">IF(A159="","",IF(D159=0,0,ROUND(MAX(0,H159)/D159,1)))</f>
        <v/>
      </c>
      <c r="J159" s="31" t="str">
        <f aca="false">IF(A159="","",ROUND(MAX(0,H159-D159)*Settings!$B$19/12,0))</f>
        <v/>
      </c>
      <c r="K159" s="42" t="str">
        <f aca="false" t="array" ref="K159:K159">IF(A159="","",IFERROR(1/(1/MAX(IF(Receipts!$C$5:$C$2004=A159,Receipts!$A$5:$A$2004))),"Never"))</f>
        <v/>
      </c>
      <c r="L159" s="36" t="str">
        <f aca="false">IF(A159="","",IF(H159&lt;=0,IF(H159&lt;0,"Advance","Paid up"),IF(I159&gt;=Settings!$B$20,"Defaulter",IF(I159&gt;1,"Overdue","Due this month"))))</f>
        <v/>
      </c>
    </row>
    <row r="160" customFormat="false" ht="15" hidden="false" customHeight="true" outlineLevel="0" collapsed="false">
      <c r="A160" s="37" t="str">
        <f aca="false">IF(Members!A160="","",Members!A160)</f>
        <v/>
      </c>
      <c r="B160" s="37" t="str">
        <f aca="false">IF(A160="","",Members!B160)</f>
        <v/>
      </c>
      <c r="C160" s="39" t="str">
        <f aca="false">IF(A160="","",Members!C160)</f>
        <v/>
      </c>
      <c r="D160" s="40" t="str">
        <f aca="false">IF(A160="","",Members!N160)</f>
        <v/>
      </c>
      <c r="E160" s="40" t="str">
        <f aca="false">IF(A160="","",N(Members!H160))</f>
        <v/>
      </c>
      <c r="F160" s="31" t="str">
        <f aca="false">IF(A160="","",D160*Settings!$B$27+N(Members!I160))</f>
        <v/>
      </c>
      <c r="G160" s="31" t="str">
        <f aca="false">IF(A160="","",SUMIFS(Receipts!$E$5:$E$2004,Receipts!$C$5:$C$2004,A160,Receipts!$A$5:$A$2004,"&gt;="&amp;DATE(Settings!$B$8,4,1),Receipts!$A$5:$A$2004,"&lt;"&amp;DATE(Settings!$B$8+1,4,1)))</f>
        <v/>
      </c>
      <c r="H160" s="32" t="str">
        <f aca="false">IF(A160="","",E160+F160-G160)</f>
        <v/>
      </c>
      <c r="I160" s="41" t="str">
        <f aca="false">IF(A160="","",IF(D160=0,0,ROUND(MAX(0,H160)/D160,1)))</f>
        <v/>
      </c>
      <c r="J160" s="31" t="str">
        <f aca="false">IF(A160="","",ROUND(MAX(0,H160-D160)*Settings!$B$19/12,0))</f>
        <v/>
      </c>
      <c r="K160" s="42" t="str">
        <f aca="false" t="array" ref="K160:K160">IF(A160="","",IFERROR(1/(1/MAX(IF(Receipts!$C$5:$C$2004=A160,Receipts!$A$5:$A$2004))),"Never"))</f>
        <v/>
      </c>
      <c r="L160" s="36" t="str">
        <f aca="false">IF(A160="","",IF(H160&lt;=0,IF(H160&lt;0,"Advance","Paid up"),IF(I160&gt;=Settings!$B$20,"Defaulter",IF(I160&gt;1,"Overdue","Due this month"))))</f>
        <v/>
      </c>
    </row>
    <row r="161" customFormat="false" ht="15" hidden="false" customHeight="true" outlineLevel="0" collapsed="false">
      <c r="A161" s="37" t="str">
        <f aca="false">IF(Members!A161="","",Members!A161)</f>
        <v/>
      </c>
      <c r="B161" s="37" t="str">
        <f aca="false">IF(A161="","",Members!B161)</f>
        <v/>
      </c>
      <c r="C161" s="39" t="str">
        <f aca="false">IF(A161="","",Members!C161)</f>
        <v/>
      </c>
      <c r="D161" s="40" t="str">
        <f aca="false">IF(A161="","",Members!N161)</f>
        <v/>
      </c>
      <c r="E161" s="40" t="str">
        <f aca="false">IF(A161="","",N(Members!H161))</f>
        <v/>
      </c>
      <c r="F161" s="31" t="str">
        <f aca="false">IF(A161="","",D161*Settings!$B$27+N(Members!I161))</f>
        <v/>
      </c>
      <c r="G161" s="31" t="str">
        <f aca="false">IF(A161="","",SUMIFS(Receipts!$E$5:$E$2004,Receipts!$C$5:$C$2004,A161,Receipts!$A$5:$A$2004,"&gt;="&amp;DATE(Settings!$B$8,4,1),Receipts!$A$5:$A$2004,"&lt;"&amp;DATE(Settings!$B$8+1,4,1)))</f>
        <v/>
      </c>
      <c r="H161" s="32" t="str">
        <f aca="false">IF(A161="","",E161+F161-G161)</f>
        <v/>
      </c>
      <c r="I161" s="41" t="str">
        <f aca="false">IF(A161="","",IF(D161=0,0,ROUND(MAX(0,H161)/D161,1)))</f>
        <v/>
      </c>
      <c r="J161" s="31" t="str">
        <f aca="false">IF(A161="","",ROUND(MAX(0,H161-D161)*Settings!$B$19/12,0))</f>
        <v/>
      </c>
      <c r="K161" s="42" t="str">
        <f aca="false" t="array" ref="K161:K161">IF(A161="","",IFERROR(1/(1/MAX(IF(Receipts!$C$5:$C$2004=A161,Receipts!$A$5:$A$2004))),"Never"))</f>
        <v/>
      </c>
      <c r="L161" s="36" t="str">
        <f aca="false">IF(A161="","",IF(H161&lt;=0,IF(H161&lt;0,"Advance","Paid up"),IF(I161&gt;=Settings!$B$20,"Defaulter",IF(I161&gt;1,"Overdue","Due this month"))))</f>
        <v/>
      </c>
    </row>
    <row r="162" customFormat="false" ht="15" hidden="false" customHeight="true" outlineLevel="0" collapsed="false">
      <c r="A162" s="37" t="str">
        <f aca="false">IF(Members!A162="","",Members!A162)</f>
        <v/>
      </c>
      <c r="B162" s="37" t="str">
        <f aca="false">IF(A162="","",Members!B162)</f>
        <v/>
      </c>
      <c r="C162" s="39" t="str">
        <f aca="false">IF(A162="","",Members!C162)</f>
        <v/>
      </c>
      <c r="D162" s="40" t="str">
        <f aca="false">IF(A162="","",Members!N162)</f>
        <v/>
      </c>
      <c r="E162" s="40" t="str">
        <f aca="false">IF(A162="","",N(Members!H162))</f>
        <v/>
      </c>
      <c r="F162" s="31" t="str">
        <f aca="false">IF(A162="","",D162*Settings!$B$27+N(Members!I162))</f>
        <v/>
      </c>
      <c r="G162" s="31" t="str">
        <f aca="false">IF(A162="","",SUMIFS(Receipts!$E$5:$E$2004,Receipts!$C$5:$C$2004,A162,Receipts!$A$5:$A$2004,"&gt;="&amp;DATE(Settings!$B$8,4,1),Receipts!$A$5:$A$2004,"&lt;"&amp;DATE(Settings!$B$8+1,4,1)))</f>
        <v/>
      </c>
      <c r="H162" s="32" t="str">
        <f aca="false">IF(A162="","",E162+F162-G162)</f>
        <v/>
      </c>
      <c r="I162" s="41" t="str">
        <f aca="false">IF(A162="","",IF(D162=0,0,ROUND(MAX(0,H162)/D162,1)))</f>
        <v/>
      </c>
      <c r="J162" s="31" t="str">
        <f aca="false">IF(A162="","",ROUND(MAX(0,H162-D162)*Settings!$B$19/12,0))</f>
        <v/>
      </c>
      <c r="K162" s="42" t="str">
        <f aca="false" t="array" ref="K162:K162">IF(A162="","",IFERROR(1/(1/MAX(IF(Receipts!$C$5:$C$2004=A162,Receipts!$A$5:$A$2004))),"Never"))</f>
        <v/>
      </c>
      <c r="L162" s="36" t="str">
        <f aca="false">IF(A162="","",IF(H162&lt;=0,IF(H162&lt;0,"Advance","Paid up"),IF(I162&gt;=Settings!$B$20,"Defaulter",IF(I162&gt;1,"Overdue","Due this month"))))</f>
        <v/>
      </c>
    </row>
    <row r="163" customFormat="false" ht="15" hidden="false" customHeight="true" outlineLevel="0" collapsed="false">
      <c r="A163" s="37" t="str">
        <f aca="false">IF(Members!A163="","",Members!A163)</f>
        <v/>
      </c>
      <c r="B163" s="37" t="str">
        <f aca="false">IF(A163="","",Members!B163)</f>
        <v/>
      </c>
      <c r="C163" s="39" t="str">
        <f aca="false">IF(A163="","",Members!C163)</f>
        <v/>
      </c>
      <c r="D163" s="40" t="str">
        <f aca="false">IF(A163="","",Members!N163)</f>
        <v/>
      </c>
      <c r="E163" s="40" t="str">
        <f aca="false">IF(A163="","",N(Members!H163))</f>
        <v/>
      </c>
      <c r="F163" s="31" t="str">
        <f aca="false">IF(A163="","",D163*Settings!$B$27+N(Members!I163))</f>
        <v/>
      </c>
      <c r="G163" s="31" t="str">
        <f aca="false">IF(A163="","",SUMIFS(Receipts!$E$5:$E$2004,Receipts!$C$5:$C$2004,A163,Receipts!$A$5:$A$2004,"&gt;="&amp;DATE(Settings!$B$8,4,1),Receipts!$A$5:$A$2004,"&lt;"&amp;DATE(Settings!$B$8+1,4,1)))</f>
        <v/>
      </c>
      <c r="H163" s="32" t="str">
        <f aca="false">IF(A163="","",E163+F163-G163)</f>
        <v/>
      </c>
      <c r="I163" s="41" t="str">
        <f aca="false">IF(A163="","",IF(D163=0,0,ROUND(MAX(0,H163)/D163,1)))</f>
        <v/>
      </c>
      <c r="J163" s="31" t="str">
        <f aca="false">IF(A163="","",ROUND(MAX(0,H163-D163)*Settings!$B$19/12,0))</f>
        <v/>
      </c>
      <c r="K163" s="42" t="str">
        <f aca="false" t="array" ref="K163:K163">IF(A163="","",IFERROR(1/(1/MAX(IF(Receipts!$C$5:$C$2004=A163,Receipts!$A$5:$A$2004))),"Never"))</f>
        <v/>
      </c>
      <c r="L163" s="36" t="str">
        <f aca="false">IF(A163="","",IF(H163&lt;=0,IF(H163&lt;0,"Advance","Paid up"),IF(I163&gt;=Settings!$B$20,"Defaulter",IF(I163&gt;1,"Overdue","Due this month"))))</f>
        <v/>
      </c>
    </row>
    <row r="164" customFormat="false" ht="15" hidden="false" customHeight="true" outlineLevel="0" collapsed="false">
      <c r="A164" s="37" t="str">
        <f aca="false">IF(Members!A164="","",Members!A164)</f>
        <v/>
      </c>
      <c r="B164" s="37" t="str">
        <f aca="false">IF(A164="","",Members!B164)</f>
        <v/>
      </c>
      <c r="C164" s="39" t="str">
        <f aca="false">IF(A164="","",Members!C164)</f>
        <v/>
      </c>
      <c r="D164" s="40" t="str">
        <f aca="false">IF(A164="","",Members!N164)</f>
        <v/>
      </c>
      <c r="E164" s="40" t="str">
        <f aca="false">IF(A164="","",N(Members!H164))</f>
        <v/>
      </c>
      <c r="F164" s="31" t="str">
        <f aca="false">IF(A164="","",D164*Settings!$B$27+N(Members!I164))</f>
        <v/>
      </c>
      <c r="G164" s="31" t="str">
        <f aca="false">IF(A164="","",SUMIFS(Receipts!$E$5:$E$2004,Receipts!$C$5:$C$2004,A164,Receipts!$A$5:$A$2004,"&gt;="&amp;DATE(Settings!$B$8,4,1),Receipts!$A$5:$A$2004,"&lt;"&amp;DATE(Settings!$B$8+1,4,1)))</f>
        <v/>
      </c>
      <c r="H164" s="32" t="str">
        <f aca="false">IF(A164="","",E164+F164-G164)</f>
        <v/>
      </c>
      <c r="I164" s="41" t="str">
        <f aca="false">IF(A164="","",IF(D164=0,0,ROUND(MAX(0,H164)/D164,1)))</f>
        <v/>
      </c>
      <c r="J164" s="31" t="str">
        <f aca="false">IF(A164="","",ROUND(MAX(0,H164-D164)*Settings!$B$19/12,0))</f>
        <v/>
      </c>
      <c r="K164" s="42" t="str">
        <f aca="false" t="array" ref="K164:K164">IF(A164="","",IFERROR(1/(1/MAX(IF(Receipts!$C$5:$C$2004=A164,Receipts!$A$5:$A$2004))),"Never"))</f>
        <v/>
      </c>
      <c r="L164" s="36" t="str">
        <f aca="false">IF(A164="","",IF(H164&lt;=0,IF(H164&lt;0,"Advance","Paid up"),IF(I164&gt;=Settings!$B$20,"Defaulter",IF(I164&gt;1,"Overdue","Due this month"))))</f>
        <v/>
      </c>
    </row>
    <row r="165" customFormat="false" ht="15" hidden="false" customHeight="true" outlineLevel="0" collapsed="false">
      <c r="A165" s="37" t="str">
        <f aca="false">IF(Members!A165="","",Members!A165)</f>
        <v/>
      </c>
      <c r="B165" s="37" t="str">
        <f aca="false">IF(A165="","",Members!B165)</f>
        <v/>
      </c>
      <c r="C165" s="39" t="str">
        <f aca="false">IF(A165="","",Members!C165)</f>
        <v/>
      </c>
      <c r="D165" s="40" t="str">
        <f aca="false">IF(A165="","",Members!N165)</f>
        <v/>
      </c>
      <c r="E165" s="40" t="str">
        <f aca="false">IF(A165="","",N(Members!H165))</f>
        <v/>
      </c>
      <c r="F165" s="31" t="str">
        <f aca="false">IF(A165="","",D165*Settings!$B$27+N(Members!I165))</f>
        <v/>
      </c>
      <c r="G165" s="31" t="str">
        <f aca="false">IF(A165="","",SUMIFS(Receipts!$E$5:$E$2004,Receipts!$C$5:$C$2004,A165,Receipts!$A$5:$A$2004,"&gt;="&amp;DATE(Settings!$B$8,4,1),Receipts!$A$5:$A$2004,"&lt;"&amp;DATE(Settings!$B$8+1,4,1)))</f>
        <v/>
      </c>
      <c r="H165" s="32" t="str">
        <f aca="false">IF(A165="","",E165+F165-G165)</f>
        <v/>
      </c>
      <c r="I165" s="41" t="str">
        <f aca="false">IF(A165="","",IF(D165=0,0,ROUND(MAX(0,H165)/D165,1)))</f>
        <v/>
      </c>
      <c r="J165" s="31" t="str">
        <f aca="false">IF(A165="","",ROUND(MAX(0,H165-D165)*Settings!$B$19/12,0))</f>
        <v/>
      </c>
      <c r="K165" s="42" t="str">
        <f aca="false" t="array" ref="K165:K165">IF(A165="","",IFERROR(1/(1/MAX(IF(Receipts!$C$5:$C$2004=A165,Receipts!$A$5:$A$2004))),"Never"))</f>
        <v/>
      </c>
      <c r="L165" s="36" t="str">
        <f aca="false">IF(A165="","",IF(H165&lt;=0,IF(H165&lt;0,"Advance","Paid up"),IF(I165&gt;=Settings!$B$20,"Defaulter",IF(I165&gt;1,"Overdue","Due this month"))))</f>
        <v/>
      </c>
    </row>
    <row r="166" customFormat="false" ht="15" hidden="false" customHeight="true" outlineLevel="0" collapsed="false">
      <c r="A166" s="37" t="str">
        <f aca="false">IF(Members!A166="","",Members!A166)</f>
        <v/>
      </c>
      <c r="B166" s="37" t="str">
        <f aca="false">IF(A166="","",Members!B166)</f>
        <v/>
      </c>
      <c r="C166" s="39" t="str">
        <f aca="false">IF(A166="","",Members!C166)</f>
        <v/>
      </c>
      <c r="D166" s="40" t="str">
        <f aca="false">IF(A166="","",Members!N166)</f>
        <v/>
      </c>
      <c r="E166" s="40" t="str">
        <f aca="false">IF(A166="","",N(Members!H166))</f>
        <v/>
      </c>
      <c r="F166" s="31" t="str">
        <f aca="false">IF(A166="","",D166*Settings!$B$27+N(Members!I166))</f>
        <v/>
      </c>
      <c r="G166" s="31" t="str">
        <f aca="false">IF(A166="","",SUMIFS(Receipts!$E$5:$E$2004,Receipts!$C$5:$C$2004,A166,Receipts!$A$5:$A$2004,"&gt;="&amp;DATE(Settings!$B$8,4,1),Receipts!$A$5:$A$2004,"&lt;"&amp;DATE(Settings!$B$8+1,4,1)))</f>
        <v/>
      </c>
      <c r="H166" s="32" t="str">
        <f aca="false">IF(A166="","",E166+F166-G166)</f>
        <v/>
      </c>
      <c r="I166" s="41" t="str">
        <f aca="false">IF(A166="","",IF(D166=0,0,ROUND(MAX(0,H166)/D166,1)))</f>
        <v/>
      </c>
      <c r="J166" s="31" t="str">
        <f aca="false">IF(A166="","",ROUND(MAX(0,H166-D166)*Settings!$B$19/12,0))</f>
        <v/>
      </c>
      <c r="K166" s="42" t="str">
        <f aca="false" t="array" ref="K166:K166">IF(A166="","",IFERROR(1/(1/MAX(IF(Receipts!$C$5:$C$2004=A166,Receipts!$A$5:$A$2004))),"Never"))</f>
        <v/>
      </c>
      <c r="L166" s="36" t="str">
        <f aca="false">IF(A166="","",IF(H166&lt;=0,IF(H166&lt;0,"Advance","Paid up"),IF(I166&gt;=Settings!$B$20,"Defaulter",IF(I166&gt;1,"Overdue","Due this month"))))</f>
        <v/>
      </c>
    </row>
    <row r="167" customFormat="false" ht="15" hidden="false" customHeight="true" outlineLevel="0" collapsed="false">
      <c r="A167" s="37" t="str">
        <f aca="false">IF(Members!A167="","",Members!A167)</f>
        <v/>
      </c>
      <c r="B167" s="37" t="str">
        <f aca="false">IF(A167="","",Members!B167)</f>
        <v/>
      </c>
      <c r="C167" s="39" t="str">
        <f aca="false">IF(A167="","",Members!C167)</f>
        <v/>
      </c>
      <c r="D167" s="40" t="str">
        <f aca="false">IF(A167="","",Members!N167)</f>
        <v/>
      </c>
      <c r="E167" s="40" t="str">
        <f aca="false">IF(A167="","",N(Members!H167))</f>
        <v/>
      </c>
      <c r="F167" s="31" t="str">
        <f aca="false">IF(A167="","",D167*Settings!$B$27+N(Members!I167))</f>
        <v/>
      </c>
      <c r="G167" s="31" t="str">
        <f aca="false">IF(A167="","",SUMIFS(Receipts!$E$5:$E$2004,Receipts!$C$5:$C$2004,A167,Receipts!$A$5:$A$2004,"&gt;="&amp;DATE(Settings!$B$8,4,1),Receipts!$A$5:$A$2004,"&lt;"&amp;DATE(Settings!$B$8+1,4,1)))</f>
        <v/>
      </c>
      <c r="H167" s="32" t="str">
        <f aca="false">IF(A167="","",E167+F167-G167)</f>
        <v/>
      </c>
      <c r="I167" s="41" t="str">
        <f aca="false">IF(A167="","",IF(D167=0,0,ROUND(MAX(0,H167)/D167,1)))</f>
        <v/>
      </c>
      <c r="J167" s="31" t="str">
        <f aca="false">IF(A167="","",ROUND(MAX(0,H167-D167)*Settings!$B$19/12,0))</f>
        <v/>
      </c>
      <c r="K167" s="42" t="str">
        <f aca="false" t="array" ref="K167:K167">IF(A167="","",IFERROR(1/(1/MAX(IF(Receipts!$C$5:$C$2004=A167,Receipts!$A$5:$A$2004))),"Never"))</f>
        <v/>
      </c>
      <c r="L167" s="36" t="str">
        <f aca="false">IF(A167="","",IF(H167&lt;=0,IF(H167&lt;0,"Advance","Paid up"),IF(I167&gt;=Settings!$B$20,"Defaulter",IF(I167&gt;1,"Overdue","Due this month"))))</f>
        <v/>
      </c>
    </row>
    <row r="168" customFormat="false" ht="15" hidden="false" customHeight="true" outlineLevel="0" collapsed="false">
      <c r="A168" s="37" t="str">
        <f aca="false">IF(Members!A168="","",Members!A168)</f>
        <v/>
      </c>
      <c r="B168" s="37" t="str">
        <f aca="false">IF(A168="","",Members!B168)</f>
        <v/>
      </c>
      <c r="C168" s="39" t="str">
        <f aca="false">IF(A168="","",Members!C168)</f>
        <v/>
      </c>
      <c r="D168" s="40" t="str">
        <f aca="false">IF(A168="","",Members!N168)</f>
        <v/>
      </c>
      <c r="E168" s="40" t="str">
        <f aca="false">IF(A168="","",N(Members!H168))</f>
        <v/>
      </c>
      <c r="F168" s="31" t="str">
        <f aca="false">IF(A168="","",D168*Settings!$B$27+N(Members!I168))</f>
        <v/>
      </c>
      <c r="G168" s="31" t="str">
        <f aca="false">IF(A168="","",SUMIFS(Receipts!$E$5:$E$2004,Receipts!$C$5:$C$2004,A168,Receipts!$A$5:$A$2004,"&gt;="&amp;DATE(Settings!$B$8,4,1),Receipts!$A$5:$A$2004,"&lt;"&amp;DATE(Settings!$B$8+1,4,1)))</f>
        <v/>
      </c>
      <c r="H168" s="32" t="str">
        <f aca="false">IF(A168="","",E168+F168-G168)</f>
        <v/>
      </c>
      <c r="I168" s="41" t="str">
        <f aca="false">IF(A168="","",IF(D168=0,0,ROUND(MAX(0,H168)/D168,1)))</f>
        <v/>
      </c>
      <c r="J168" s="31" t="str">
        <f aca="false">IF(A168="","",ROUND(MAX(0,H168-D168)*Settings!$B$19/12,0))</f>
        <v/>
      </c>
      <c r="K168" s="42" t="str">
        <f aca="false" t="array" ref="K168:K168">IF(A168="","",IFERROR(1/(1/MAX(IF(Receipts!$C$5:$C$2004=A168,Receipts!$A$5:$A$2004))),"Never"))</f>
        <v/>
      </c>
      <c r="L168" s="36" t="str">
        <f aca="false">IF(A168="","",IF(H168&lt;=0,IF(H168&lt;0,"Advance","Paid up"),IF(I168&gt;=Settings!$B$20,"Defaulter",IF(I168&gt;1,"Overdue","Due this month"))))</f>
        <v/>
      </c>
    </row>
    <row r="169" customFormat="false" ht="15" hidden="false" customHeight="true" outlineLevel="0" collapsed="false">
      <c r="A169" s="37" t="str">
        <f aca="false">IF(Members!A169="","",Members!A169)</f>
        <v/>
      </c>
      <c r="B169" s="37" t="str">
        <f aca="false">IF(A169="","",Members!B169)</f>
        <v/>
      </c>
      <c r="C169" s="39" t="str">
        <f aca="false">IF(A169="","",Members!C169)</f>
        <v/>
      </c>
      <c r="D169" s="40" t="str">
        <f aca="false">IF(A169="","",Members!N169)</f>
        <v/>
      </c>
      <c r="E169" s="40" t="str">
        <f aca="false">IF(A169="","",N(Members!H169))</f>
        <v/>
      </c>
      <c r="F169" s="31" t="str">
        <f aca="false">IF(A169="","",D169*Settings!$B$27+N(Members!I169))</f>
        <v/>
      </c>
      <c r="G169" s="31" t="str">
        <f aca="false">IF(A169="","",SUMIFS(Receipts!$E$5:$E$2004,Receipts!$C$5:$C$2004,A169,Receipts!$A$5:$A$2004,"&gt;="&amp;DATE(Settings!$B$8,4,1),Receipts!$A$5:$A$2004,"&lt;"&amp;DATE(Settings!$B$8+1,4,1)))</f>
        <v/>
      </c>
      <c r="H169" s="32" t="str">
        <f aca="false">IF(A169="","",E169+F169-G169)</f>
        <v/>
      </c>
      <c r="I169" s="41" t="str">
        <f aca="false">IF(A169="","",IF(D169=0,0,ROUND(MAX(0,H169)/D169,1)))</f>
        <v/>
      </c>
      <c r="J169" s="31" t="str">
        <f aca="false">IF(A169="","",ROUND(MAX(0,H169-D169)*Settings!$B$19/12,0))</f>
        <v/>
      </c>
      <c r="K169" s="42" t="str">
        <f aca="false" t="array" ref="K169:K169">IF(A169="","",IFERROR(1/(1/MAX(IF(Receipts!$C$5:$C$2004=A169,Receipts!$A$5:$A$2004))),"Never"))</f>
        <v/>
      </c>
      <c r="L169" s="36" t="str">
        <f aca="false">IF(A169="","",IF(H169&lt;=0,IF(H169&lt;0,"Advance","Paid up"),IF(I169&gt;=Settings!$B$20,"Defaulter",IF(I169&gt;1,"Overdue","Due this month"))))</f>
        <v/>
      </c>
    </row>
    <row r="170" customFormat="false" ht="15" hidden="false" customHeight="true" outlineLevel="0" collapsed="false">
      <c r="A170" s="37" t="str">
        <f aca="false">IF(Members!A170="","",Members!A170)</f>
        <v/>
      </c>
      <c r="B170" s="37" t="str">
        <f aca="false">IF(A170="","",Members!B170)</f>
        <v/>
      </c>
      <c r="C170" s="39" t="str">
        <f aca="false">IF(A170="","",Members!C170)</f>
        <v/>
      </c>
      <c r="D170" s="40" t="str">
        <f aca="false">IF(A170="","",Members!N170)</f>
        <v/>
      </c>
      <c r="E170" s="40" t="str">
        <f aca="false">IF(A170="","",N(Members!H170))</f>
        <v/>
      </c>
      <c r="F170" s="31" t="str">
        <f aca="false">IF(A170="","",D170*Settings!$B$27+N(Members!I170))</f>
        <v/>
      </c>
      <c r="G170" s="31" t="str">
        <f aca="false">IF(A170="","",SUMIFS(Receipts!$E$5:$E$2004,Receipts!$C$5:$C$2004,A170,Receipts!$A$5:$A$2004,"&gt;="&amp;DATE(Settings!$B$8,4,1),Receipts!$A$5:$A$2004,"&lt;"&amp;DATE(Settings!$B$8+1,4,1)))</f>
        <v/>
      </c>
      <c r="H170" s="32" t="str">
        <f aca="false">IF(A170="","",E170+F170-G170)</f>
        <v/>
      </c>
      <c r="I170" s="41" t="str">
        <f aca="false">IF(A170="","",IF(D170=0,0,ROUND(MAX(0,H170)/D170,1)))</f>
        <v/>
      </c>
      <c r="J170" s="31" t="str">
        <f aca="false">IF(A170="","",ROUND(MAX(0,H170-D170)*Settings!$B$19/12,0))</f>
        <v/>
      </c>
      <c r="K170" s="42" t="str">
        <f aca="false" t="array" ref="K170:K170">IF(A170="","",IFERROR(1/(1/MAX(IF(Receipts!$C$5:$C$2004=A170,Receipts!$A$5:$A$2004))),"Never"))</f>
        <v/>
      </c>
      <c r="L170" s="36" t="str">
        <f aca="false">IF(A170="","",IF(H170&lt;=0,IF(H170&lt;0,"Advance","Paid up"),IF(I170&gt;=Settings!$B$20,"Defaulter",IF(I170&gt;1,"Overdue","Due this month"))))</f>
        <v/>
      </c>
    </row>
    <row r="171" customFormat="false" ht="15" hidden="false" customHeight="true" outlineLevel="0" collapsed="false">
      <c r="A171" s="37" t="str">
        <f aca="false">IF(Members!A171="","",Members!A171)</f>
        <v/>
      </c>
      <c r="B171" s="37" t="str">
        <f aca="false">IF(A171="","",Members!B171)</f>
        <v/>
      </c>
      <c r="C171" s="39" t="str">
        <f aca="false">IF(A171="","",Members!C171)</f>
        <v/>
      </c>
      <c r="D171" s="40" t="str">
        <f aca="false">IF(A171="","",Members!N171)</f>
        <v/>
      </c>
      <c r="E171" s="40" t="str">
        <f aca="false">IF(A171="","",N(Members!H171))</f>
        <v/>
      </c>
      <c r="F171" s="31" t="str">
        <f aca="false">IF(A171="","",D171*Settings!$B$27+N(Members!I171))</f>
        <v/>
      </c>
      <c r="G171" s="31" t="str">
        <f aca="false">IF(A171="","",SUMIFS(Receipts!$E$5:$E$2004,Receipts!$C$5:$C$2004,A171,Receipts!$A$5:$A$2004,"&gt;="&amp;DATE(Settings!$B$8,4,1),Receipts!$A$5:$A$2004,"&lt;"&amp;DATE(Settings!$B$8+1,4,1)))</f>
        <v/>
      </c>
      <c r="H171" s="32" t="str">
        <f aca="false">IF(A171="","",E171+F171-G171)</f>
        <v/>
      </c>
      <c r="I171" s="41" t="str">
        <f aca="false">IF(A171="","",IF(D171=0,0,ROUND(MAX(0,H171)/D171,1)))</f>
        <v/>
      </c>
      <c r="J171" s="31" t="str">
        <f aca="false">IF(A171="","",ROUND(MAX(0,H171-D171)*Settings!$B$19/12,0))</f>
        <v/>
      </c>
      <c r="K171" s="42" t="str">
        <f aca="false" t="array" ref="K171:K171">IF(A171="","",IFERROR(1/(1/MAX(IF(Receipts!$C$5:$C$2004=A171,Receipts!$A$5:$A$2004))),"Never"))</f>
        <v/>
      </c>
      <c r="L171" s="36" t="str">
        <f aca="false">IF(A171="","",IF(H171&lt;=0,IF(H171&lt;0,"Advance","Paid up"),IF(I171&gt;=Settings!$B$20,"Defaulter",IF(I171&gt;1,"Overdue","Due this month"))))</f>
        <v/>
      </c>
    </row>
    <row r="172" customFormat="false" ht="15" hidden="false" customHeight="true" outlineLevel="0" collapsed="false">
      <c r="A172" s="37" t="str">
        <f aca="false">IF(Members!A172="","",Members!A172)</f>
        <v/>
      </c>
      <c r="B172" s="37" t="str">
        <f aca="false">IF(A172="","",Members!B172)</f>
        <v/>
      </c>
      <c r="C172" s="39" t="str">
        <f aca="false">IF(A172="","",Members!C172)</f>
        <v/>
      </c>
      <c r="D172" s="40" t="str">
        <f aca="false">IF(A172="","",Members!N172)</f>
        <v/>
      </c>
      <c r="E172" s="40" t="str">
        <f aca="false">IF(A172="","",N(Members!H172))</f>
        <v/>
      </c>
      <c r="F172" s="31" t="str">
        <f aca="false">IF(A172="","",D172*Settings!$B$27+N(Members!I172))</f>
        <v/>
      </c>
      <c r="G172" s="31" t="str">
        <f aca="false">IF(A172="","",SUMIFS(Receipts!$E$5:$E$2004,Receipts!$C$5:$C$2004,A172,Receipts!$A$5:$A$2004,"&gt;="&amp;DATE(Settings!$B$8,4,1),Receipts!$A$5:$A$2004,"&lt;"&amp;DATE(Settings!$B$8+1,4,1)))</f>
        <v/>
      </c>
      <c r="H172" s="32" t="str">
        <f aca="false">IF(A172="","",E172+F172-G172)</f>
        <v/>
      </c>
      <c r="I172" s="41" t="str">
        <f aca="false">IF(A172="","",IF(D172=0,0,ROUND(MAX(0,H172)/D172,1)))</f>
        <v/>
      </c>
      <c r="J172" s="31" t="str">
        <f aca="false">IF(A172="","",ROUND(MAX(0,H172-D172)*Settings!$B$19/12,0))</f>
        <v/>
      </c>
      <c r="K172" s="42" t="str">
        <f aca="false" t="array" ref="K172:K172">IF(A172="","",IFERROR(1/(1/MAX(IF(Receipts!$C$5:$C$2004=A172,Receipts!$A$5:$A$2004))),"Never"))</f>
        <v/>
      </c>
      <c r="L172" s="36" t="str">
        <f aca="false">IF(A172="","",IF(H172&lt;=0,IF(H172&lt;0,"Advance","Paid up"),IF(I172&gt;=Settings!$B$20,"Defaulter",IF(I172&gt;1,"Overdue","Due this month"))))</f>
        <v/>
      </c>
    </row>
    <row r="173" customFormat="false" ht="15" hidden="false" customHeight="true" outlineLevel="0" collapsed="false">
      <c r="A173" s="37" t="str">
        <f aca="false">IF(Members!A173="","",Members!A173)</f>
        <v/>
      </c>
      <c r="B173" s="37" t="str">
        <f aca="false">IF(A173="","",Members!B173)</f>
        <v/>
      </c>
      <c r="C173" s="39" t="str">
        <f aca="false">IF(A173="","",Members!C173)</f>
        <v/>
      </c>
      <c r="D173" s="40" t="str">
        <f aca="false">IF(A173="","",Members!N173)</f>
        <v/>
      </c>
      <c r="E173" s="40" t="str">
        <f aca="false">IF(A173="","",N(Members!H173))</f>
        <v/>
      </c>
      <c r="F173" s="31" t="str">
        <f aca="false">IF(A173="","",D173*Settings!$B$27+N(Members!I173))</f>
        <v/>
      </c>
      <c r="G173" s="31" t="str">
        <f aca="false">IF(A173="","",SUMIFS(Receipts!$E$5:$E$2004,Receipts!$C$5:$C$2004,A173,Receipts!$A$5:$A$2004,"&gt;="&amp;DATE(Settings!$B$8,4,1),Receipts!$A$5:$A$2004,"&lt;"&amp;DATE(Settings!$B$8+1,4,1)))</f>
        <v/>
      </c>
      <c r="H173" s="32" t="str">
        <f aca="false">IF(A173="","",E173+F173-G173)</f>
        <v/>
      </c>
      <c r="I173" s="41" t="str">
        <f aca="false">IF(A173="","",IF(D173=0,0,ROUND(MAX(0,H173)/D173,1)))</f>
        <v/>
      </c>
      <c r="J173" s="31" t="str">
        <f aca="false">IF(A173="","",ROUND(MAX(0,H173-D173)*Settings!$B$19/12,0))</f>
        <v/>
      </c>
      <c r="K173" s="42" t="str">
        <f aca="false" t="array" ref="K173:K173">IF(A173="","",IFERROR(1/(1/MAX(IF(Receipts!$C$5:$C$2004=A173,Receipts!$A$5:$A$2004))),"Never"))</f>
        <v/>
      </c>
      <c r="L173" s="36" t="str">
        <f aca="false">IF(A173="","",IF(H173&lt;=0,IF(H173&lt;0,"Advance","Paid up"),IF(I173&gt;=Settings!$B$20,"Defaulter",IF(I173&gt;1,"Overdue","Due this month"))))</f>
        <v/>
      </c>
    </row>
    <row r="174" customFormat="false" ht="15" hidden="false" customHeight="true" outlineLevel="0" collapsed="false">
      <c r="A174" s="37" t="str">
        <f aca="false">IF(Members!A174="","",Members!A174)</f>
        <v/>
      </c>
      <c r="B174" s="37" t="str">
        <f aca="false">IF(A174="","",Members!B174)</f>
        <v/>
      </c>
      <c r="C174" s="39" t="str">
        <f aca="false">IF(A174="","",Members!C174)</f>
        <v/>
      </c>
      <c r="D174" s="40" t="str">
        <f aca="false">IF(A174="","",Members!N174)</f>
        <v/>
      </c>
      <c r="E174" s="40" t="str">
        <f aca="false">IF(A174="","",N(Members!H174))</f>
        <v/>
      </c>
      <c r="F174" s="31" t="str">
        <f aca="false">IF(A174="","",D174*Settings!$B$27+N(Members!I174))</f>
        <v/>
      </c>
      <c r="G174" s="31" t="str">
        <f aca="false">IF(A174="","",SUMIFS(Receipts!$E$5:$E$2004,Receipts!$C$5:$C$2004,A174,Receipts!$A$5:$A$2004,"&gt;="&amp;DATE(Settings!$B$8,4,1),Receipts!$A$5:$A$2004,"&lt;"&amp;DATE(Settings!$B$8+1,4,1)))</f>
        <v/>
      </c>
      <c r="H174" s="32" t="str">
        <f aca="false">IF(A174="","",E174+F174-G174)</f>
        <v/>
      </c>
      <c r="I174" s="41" t="str">
        <f aca="false">IF(A174="","",IF(D174=0,0,ROUND(MAX(0,H174)/D174,1)))</f>
        <v/>
      </c>
      <c r="J174" s="31" t="str">
        <f aca="false">IF(A174="","",ROUND(MAX(0,H174-D174)*Settings!$B$19/12,0))</f>
        <v/>
      </c>
      <c r="K174" s="42" t="str">
        <f aca="false" t="array" ref="K174:K174">IF(A174="","",IFERROR(1/(1/MAX(IF(Receipts!$C$5:$C$2004=A174,Receipts!$A$5:$A$2004))),"Never"))</f>
        <v/>
      </c>
      <c r="L174" s="36" t="str">
        <f aca="false">IF(A174="","",IF(H174&lt;=0,IF(H174&lt;0,"Advance","Paid up"),IF(I174&gt;=Settings!$B$20,"Defaulter",IF(I174&gt;1,"Overdue","Due this month"))))</f>
        <v/>
      </c>
    </row>
    <row r="175" customFormat="false" ht="15" hidden="false" customHeight="true" outlineLevel="0" collapsed="false">
      <c r="A175" s="37" t="str">
        <f aca="false">IF(Members!A175="","",Members!A175)</f>
        <v/>
      </c>
      <c r="B175" s="37" t="str">
        <f aca="false">IF(A175="","",Members!B175)</f>
        <v/>
      </c>
      <c r="C175" s="39" t="str">
        <f aca="false">IF(A175="","",Members!C175)</f>
        <v/>
      </c>
      <c r="D175" s="40" t="str">
        <f aca="false">IF(A175="","",Members!N175)</f>
        <v/>
      </c>
      <c r="E175" s="40" t="str">
        <f aca="false">IF(A175="","",N(Members!H175))</f>
        <v/>
      </c>
      <c r="F175" s="31" t="str">
        <f aca="false">IF(A175="","",D175*Settings!$B$27+N(Members!I175))</f>
        <v/>
      </c>
      <c r="G175" s="31" t="str">
        <f aca="false">IF(A175="","",SUMIFS(Receipts!$E$5:$E$2004,Receipts!$C$5:$C$2004,A175,Receipts!$A$5:$A$2004,"&gt;="&amp;DATE(Settings!$B$8,4,1),Receipts!$A$5:$A$2004,"&lt;"&amp;DATE(Settings!$B$8+1,4,1)))</f>
        <v/>
      </c>
      <c r="H175" s="32" t="str">
        <f aca="false">IF(A175="","",E175+F175-G175)</f>
        <v/>
      </c>
      <c r="I175" s="41" t="str">
        <f aca="false">IF(A175="","",IF(D175=0,0,ROUND(MAX(0,H175)/D175,1)))</f>
        <v/>
      </c>
      <c r="J175" s="31" t="str">
        <f aca="false">IF(A175="","",ROUND(MAX(0,H175-D175)*Settings!$B$19/12,0))</f>
        <v/>
      </c>
      <c r="K175" s="42" t="str">
        <f aca="false" t="array" ref="K175:K175">IF(A175="","",IFERROR(1/(1/MAX(IF(Receipts!$C$5:$C$2004=A175,Receipts!$A$5:$A$2004))),"Never"))</f>
        <v/>
      </c>
      <c r="L175" s="36" t="str">
        <f aca="false">IF(A175="","",IF(H175&lt;=0,IF(H175&lt;0,"Advance","Paid up"),IF(I175&gt;=Settings!$B$20,"Defaulter",IF(I175&gt;1,"Overdue","Due this month"))))</f>
        <v/>
      </c>
    </row>
    <row r="176" customFormat="false" ht="15" hidden="false" customHeight="true" outlineLevel="0" collapsed="false">
      <c r="A176" s="37" t="str">
        <f aca="false">IF(Members!A176="","",Members!A176)</f>
        <v/>
      </c>
      <c r="B176" s="37" t="str">
        <f aca="false">IF(A176="","",Members!B176)</f>
        <v/>
      </c>
      <c r="C176" s="39" t="str">
        <f aca="false">IF(A176="","",Members!C176)</f>
        <v/>
      </c>
      <c r="D176" s="40" t="str">
        <f aca="false">IF(A176="","",Members!N176)</f>
        <v/>
      </c>
      <c r="E176" s="40" t="str">
        <f aca="false">IF(A176="","",N(Members!H176))</f>
        <v/>
      </c>
      <c r="F176" s="31" t="str">
        <f aca="false">IF(A176="","",D176*Settings!$B$27+N(Members!I176))</f>
        <v/>
      </c>
      <c r="G176" s="31" t="str">
        <f aca="false">IF(A176="","",SUMIFS(Receipts!$E$5:$E$2004,Receipts!$C$5:$C$2004,A176,Receipts!$A$5:$A$2004,"&gt;="&amp;DATE(Settings!$B$8,4,1),Receipts!$A$5:$A$2004,"&lt;"&amp;DATE(Settings!$B$8+1,4,1)))</f>
        <v/>
      </c>
      <c r="H176" s="32" t="str">
        <f aca="false">IF(A176="","",E176+F176-G176)</f>
        <v/>
      </c>
      <c r="I176" s="41" t="str">
        <f aca="false">IF(A176="","",IF(D176=0,0,ROUND(MAX(0,H176)/D176,1)))</f>
        <v/>
      </c>
      <c r="J176" s="31" t="str">
        <f aca="false">IF(A176="","",ROUND(MAX(0,H176-D176)*Settings!$B$19/12,0))</f>
        <v/>
      </c>
      <c r="K176" s="42" t="str">
        <f aca="false" t="array" ref="K176:K176">IF(A176="","",IFERROR(1/(1/MAX(IF(Receipts!$C$5:$C$2004=A176,Receipts!$A$5:$A$2004))),"Never"))</f>
        <v/>
      </c>
      <c r="L176" s="36" t="str">
        <f aca="false">IF(A176="","",IF(H176&lt;=0,IF(H176&lt;0,"Advance","Paid up"),IF(I176&gt;=Settings!$B$20,"Defaulter",IF(I176&gt;1,"Overdue","Due this month"))))</f>
        <v/>
      </c>
    </row>
    <row r="177" customFormat="false" ht="15" hidden="false" customHeight="true" outlineLevel="0" collapsed="false">
      <c r="A177" s="37" t="str">
        <f aca="false">IF(Members!A177="","",Members!A177)</f>
        <v/>
      </c>
      <c r="B177" s="37" t="str">
        <f aca="false">IF(A177="","",Members!B177)</f>
        <v/>
      </c>
      <c r="C177" s="39" t="str">
        <f aca="false">IF(A177="","",Members!C177)</f>
        <v/>
      </c>
      <c r="D177" s="40" t="str">
        <f aca="false">IF(A177="","",Members!N177)</f>
        <v/>
      </c>
      <c r="E177" s="40" t="str">
        <f aca="false">IF(A177="","",N(Members!H177))</f>
        <v/>
      </c>
      <c r="F177" s="31" t="str">
        <f aca="false">IF(A177="","",D177*Settings!$B$27+N(Members!I177))</f>
        <v/>
      </c>
      <c r="G177" s="31" t="str">
        <f aca="false">IF(A177="","",SUMIFS(Receipts!$E$5:$E$2004,Receipts!$C$5:$C$2004,A177,Receipts!$A$5:$A$2004,"&gt;="&amp;DATE(Settings!$B$8,4,1),Receipts!$A$5:$A$2004,"&lt;"&amp;DATE(Settings!$B$8+1,4,1)))</f>
        <v/>
      </c>
      <c r="H177" s="32" t="str">
        <f aca="false">IF(A177="","",E177+F177-G177)</f>
        <v/>
      </c>
      <c r="I177" s="41" t="str">
        <f aca="false">IF(A177="","",IF(D177=0,0,ROUND(MAX(0,H177)/D177,1)))</f>
        <v/>
      </c>
      <c r="J177" s="31" t="str">
        <f aca="false">IF(A177="","",ROUND(MAX(0,H177-D177)*Settings!$B$19/12,0))</f>
        <v/>
      </c>
      <c r="K177" s="42" t="str">
        <f aca="false" t="array" ref="K177:K177">IF(A177="","",IFERROR(1/(1/MAX(IF(Receipts!$C$5:$C$2004=A177,Receipts!$A$5:$A$2004))),"Never"))</f>
        <v/>
      </c>
      <c r="L177" s="36" t="str">
        <f aca="false">IF(A177="","",IF(H177&lt;=0,IF(H177&lt;0,"Advance","Paid up"),IF(I177&gt;=Settings!$B$20,"Defaulter",IF(I177&gt;1,"Overdue","Due this month"))))</f>
        <v/>
      </c>
    </row>
    <row r="178" customFormat="false" ht="15" hidden="false" customHeight="true" outlineLevel="0" collapsed="false">
      <c r="A178" s="37" t="str">
        <f aca="false">IF(Members!A178="","",Members!A178)</f>
        <v/>
      </c>
      <c r="B178" s="37" t="str">
        <f aca="false">IF(A178="","",Members!B178)</f>
        <v/>
      </c>
      <c r="C178" s="39" t="str">
        <f aca="false">IF(A178="","",Members!C178)</f>
        <v/>
      </c>
      <c r="D178" s="40" t="str">
        <f aca="false">IF(A178="","",Members!N178)</f>
        <v/>
      </c>
      <c r="E178" s="40" t="str">
        <f aca="false">IF(A178="","",N(Members!H178))</f>
        <v/>
      </c>
      <c r="F178" s="31" t="str">
        <f aca="false">IF(A178="","",D178*Settings!$B$27+N(Members!I178))</f>
        <v/>
      </c>
      <c r="G178" s="31" t="str">
        <f aca="false">IF(A178="","",SUMIFS(Receipts!$E$5:$E$2004,Receipts!$C$5:$C$2004,A178,Receipts!$A$5:$A$2004,"&gt;="&amp;DATE(Settings!$B$8,4,1),Receipts!$A$5:$A$2004,"&lt;"&amp;DATE(Settings!$B$8+1,4,1)))</f>
        <v/>
      </c>
      <c r="H178" s="32" t="str">
        <f aca="false">IF(A178="","",E178+F178-G178)</f>
        <v/>
      </c>
      <c r="I178" s="41" t="str">
        <f aca="false">IF(A178="","",IF(D178=0,0,ROUND(MAX(0,H178)/D178,1)))</f>
        <v/>
      </c>
      <c r="J178" s="31" t="str">
        <f aca="false">IF(A178="","",ROUND(MAX(0,H178-D178)*Settings!$B$19/12,0))</f>
        <v/>
      </c>
      <c r="K178" s="42" t="str">
        <f aca="false" t="array" ref="K178:K178">IF(A178="","",IFERROR(1/(1/MAX(IF(Receipts!$C$5:$C$2004=A178,Receipts!$A$5:$A$2004))),"Never"))</f>
        <v/>
      </c>
      <c r="L178" s="36" t="str">
        <f aca="false">IF(A178="","",IF(H178&lt;=0,IF(H178&lt;0,"Advance","Paid up"),IF(I178&gt;=Settings!$B$20,"Defaulter",IF(I178&gt;1,"Overdue","Due this month"))))</f>
        <v/>
      </c>
    </row>
    <row r="179" customFormat="false" ht="15" hidden="false" customHeight="true" outlineLevel="0" collapsed="false">
      <c r="A179" s="37" t="str">
        <f aca="false">IF(Members!A179="","",Members!A179)</f>
        <v/>
      </c>
      <c r="B179" s="37" t="str">
        <f aca="false">IF(A179="","",Members!B179)</f>
        <v/>
      </c>
      <c r="C179" s="39" t="str">
        <f aca="false">IF(A179="","",Members!C179)</f>
        <v/>
      </c>
      <c r="D179" s="40" t="str">
        <f aca="false">IF(A179="","",Members!N179)</f>
        <v/>
      </c>
      <c r="E179" s="40" t="str">
        <f aca="false">IF(A179="","",N(Members!H179))</f>
        <v/>
      </c>
      <c r="F179" s="31" t="str">
        <f aca="false">IF(A179="","",D179*Settings!$B$27+N(Members!I179))</f>
        <v/>
      </c>
      <c r="G179" s="31" t="str">
        <f aca="false">IF(A179="","",SUMIFS(Receipts!$E$5:$E$2004,Receipts!$C$5:$C$2004,A179,Receipts!$A$5:$A$2004,"&gt;="&amp;DATE(Settings!$B$8,4,1),Receipts!$A$5:$A$2004,"&lt;"&amp;DATE(Settings!$B$8+1,4,1)))</f>
        <v/>
      </c>
      <c r="H179" s="32" t="str">
        <f aca="false">IF(A179="","",E179+F179-G179)</f>
        <v/>
      </c>
      <c r="I179" s="41" t="str">
        <f aca="false">IF(A179="","",IF(D179=0,0,ROUND(MAX(0,H179)/D179,1)))</f>
        <v/>
      </c>
      <c r="J179" s="31" t="str">
        <f aca="false">IF(A179="","",ROUND(MAX(0,H179-D179)*Settings!$B$19/12,0))</f>
        <v/>
      </c>
      <c r="K179" s="42" t="str">
        <f aca="false" t="array" ref="K179:K179">IF(A179="","",IFERROR(1/(1/MAX(IF(Receipts!$C$5:$C$2004=A179,Receipts!$A$5:$A$2004))),"Never"))</f>
        <v/>
      </c>
      <c r="L179" s="36" t="str">
        <f aca="false">IF(A179="","",IF(H179&lt;=0,IF(H179&lt;0,"Advance","Paid up"),IF(I179&gt;=Settings!$B$20,"Defaulter",IF(I179&gt;1,"Overdue","Due this month"))))</f>
        <v/>
      </c>
    </row>
    <row r="180" customFormat="false" ht="15" hidden="false" customHeight="true" outlineLevel="0" collapsed="false">
      <c r="A180" s="37" t="str">
        <f aca="false">IF(Members!A180="","",Members!A180)</f>
        <v/>
      </c>
      <c r="B180" s="37" t="str">
        <f aca="false">IF(A180="","",Members!B180)</f>
        <v/>
      </c>
      <c r="C180" s="39" t="str">
        <f aca="false">IF(A180="","",Members!C180)</f>
        <v/>
      </c>
      <c r="D180" s="40" t="str">
        <f aca="false">IF(A180="","",Members!N180)</f>
        <v/>
      </c>
      <c r="E180" s="40" t="str">
        <f aca="false">IF(A180="","",N(Members!H180))</f>
        <v/>
      </c>
      <c r="F180" s="31" t="str">
        <f aca="false">IF(A180="","",D180*Settings!$B$27+N(Members!I180))</f>
        <v/>
      </c>
      <c r="G180" s="31" t="str">
        <f aca="false">IF(A180="","",SUMIFS(Receipts!$E$5:$E$2004,Receipts!$C$5:$C$2004,A180,Receipts!$A$5:$A$2004,"&gt;="&amp;DATE(Settings!$B$8,4,1),Receipts!$A$5:$A$2004,"&lt;"&amp;DATE(Settings!$B$8+1,4,1)))</f>
        <v/>
      </c>
      <c r="H180" s="32" t="str">
        <f aca="false">IF(A180="","",E180+F180-G180)</f>
        <v/>
      </c>
      <c r="I180" s="41" t="str">
        <f aca="false">IF(A180="","",IF(D180=0,0,ROUND(MAX(0,H180)/D180,1)))</f>
        <v/>
      </c>
      <c r="J180" s="31" t="str">
        <f aca="false">IF(A180="","",ROUND(MAX(0,H180-D180)*Settings!$B$19/12,0))</f>
        <v/>
      </c>
      <c r="K180" s="42" t="str">
        <f aca="false" t="array" ref="K180:K180">IF(A180="","",IFERROR(1/(1/MAX(IF(Receipts!$C$5:$C$2004=A180,Receipts!$A$5:$A$2004))),"Never"))</f>
        <v/>
      </c>
      <c r="L180" s="36" t="str">
        <f aca="false">IF(A180="","",IF(H180&lt;=0,IF(H180&lt;0,"Advance","Paid up"),IF(I180&gt;=Settings!$B$20,"Defaulter",IF(I180&gt;1,"Overdue","Due this month"))))</f>
        <v/>
      </c>
    </row>
    <row r="181" customFormat="false" ht="15" hidden="false" customHeight="true" outlineLevel="0" collapsed="false">
      <c r="A181" s="37" t="str">
        <f aca="false">IF(Members!A181="","",Members!A181)</f>
        <v/>
      </c>
      <c r="B181" s="37" t="str">
        <f aca="false">IF(A181="","",Members!B181)</f>
        <v/>
      </c>
      <c r="C181" s="39" t="str">
        <f aca="false">IF(A181="","",Members!C181)</f>
        <v/>
      </c>
      <c r="D181" s="40" t="str">
        <f aca="false">IF(A181="","",Members!N181)</f>
        <v/>
      </c>
      <c r="E181" s="40" t="str">
        <f aca="false">IF(A181="","",N(Members!H181))</f>
        <v/>
      </c>
      <c r="F181" s="31" t="str">
        <f aca="false">IF(A181="","",D181*Settings!$B$27+N(Members!I181))</f>
        <v/>
      </c>
      <c r="G181" s="31" t="str">
        <f aca="false">IF(A181="","",SUMIFS(Receipts!$E$5:$E$2004,Receipts!$C$5:$C$2004,A181,Receipts!$A$5:$A$2004,"&gt;="&amp;DATE(Settings!$B$8,4,1),Receipts!$A$5:$A$2004,"&lt;"&amp;DATE(Settings!$B$8+1,4,1)))</f>
        <v/>
      </c>
      <c r="H181" s="32" t="str">
        <f aca="false">IF(A181="","",E181+F181-G181)</f>
        <v/>
      </c>
      <c r="I181" s="41" t="str">
        <f aca="false">IF(A181="","",IF(D181=0,0,ROUND(MAX(0,H181)/D181,1)))</f>
        <v/>
      </c>
      <c r="J181" s="31" t="str">
        <f aca="false">IF(A181="","",ROUND(MAX(0,H181-D181)*Settings!$B$19/12,0))</f>
        <v/>
      </c>
      <c r="K181" s="42" t="str">
        <f aca="false" t="array" ref="K181:K181">IF(A181="","",IFERROR(1/(1/MAX(IF(Receipts!$C$5:$C$2004=A181,Receipts!$A$5:$A$2004))),"Never"))</f>
        <v/>
      </c>
      <c r="L181" s="36" t="str">
        <f aca="false">IF(A181="","",IF(H181&lt;=0,IF(H181&lt;0,"Advance","Paid up"),IF(I181&gt;=Settings!$B$20,"Defaulter",IF(I181&gt;1,"Overdue","Due this month"))))</f>
        <v/>
      </c>
    </row>
    <row r="182" customFormat="false" ht="15" hidden="false" customHeight="true" outlineLevel="0" collapsed="false">
      <c r="A182" s="37" t="str">
        <f aca="false">IF(Members!A182="","",Members!A182)</f>
        <v/>
      </c>
      <c r="B182" s="37" t="str">
        <f aca="false">IF(A182="","",Members!B182)</f>
        <v/>
      </c>
      <c r="C182" s="39" t="str">
        <f aca="false">IF(A182="","",Members!C182)</f>
        <v/>
      </c>
      <c r="D182" s="40" t="str">
        <f aca="false">IF(A182="","",Members!N182)</f>
        <v/>
      </c>
      <c r="E182" s="40" t="str">
        <f aca="false">IF(A182="","",N(Members!H182))</f>
        <v/>
      </c>
      <c r="F182" s="31" t="str">
        <f aca="false">IF(A182="","",D182*Settings!$B$27+N(Members!I182))</f>
        <v/>
      </c>
      <c r="G182" s="31" t="str">
        <f aca="false">IF(A182="","",SUMIFS(Receipts!$E$5:$E$2004,Receipts!$C$5:$C$2004,A182,Receipts!$A$5:$A$2004,"&gt;="&amp;DATE(Settings!$B$8,4,1),Receipts!$A$5:$A$2004,"&lt;"&amp;DATE(Settings!$B$8+1,4,1)))</f>
        <v/>
      </c>
      <c r="H182" s="32" t="str">
        <f aca="false">IF(A182="","",E182+F182-G182)</f>
        <v/>
      </c>
      <c r="I182" s="41" t="str">
        <f aca="false">IF(A182="","",IF(D182=0,0,ROUND(MAX(0,H182)/D182,1)))</f>
        <v/>
      </c>
      <c r="J182" s="31" t="str">
        <f aca="false">IF(A182="","",ROUND(MAX(0,H182-D182)*Settings!$B$19/12,0))</f>
        <v/>
      </c>
      <c r="K182" s="42" t="str">
        <f aca="false" t="array" ref="K182:K182">IF(A182="","",IFERROR(1/(1/MAX(IF(Receipts!$C$5:$C$2004=A182,Receipts!$A$5:$A$2004))),"Never"))</f>
        <v/>
      </c>
      <c r="L182" s="36" t="str">
        <f aca="false">IF(A182="","",IF(H182&lt;=0,IF(H182&lt;0,"Advance","Paid up"),IF(I182&gt;=Settings!$B$20,"Defaulter",IF(I182&gt;1,"Overdue","Due this month"))))</f>
        <v/>
      </c>
    </row>
    <row r="183" customFormat="false" ht="15" hidden="false" customHeight="true" outlineLevel="0" collapsed="false">
      <c r="A183" s="37" t="str">
        <f aca="false">IF(Members!A183="","",Members!A183)</f>
        <v/>
      </c>
      <c r="B183" s="37" t="str">
        <f aca="false">IF(A183="","",Members!B183)</f>
        <v/>
      </c>
      <c r="C183" s="39" t="str">
        <f aca="false">IF(A183="","",Members!C183)</f>
        <v/>
      </c>
      <c r="D183" s="40" t="str">
        <f aca="false">IF(A183="","",Members!N183)</f>
        <v/>
      </c>
      <c r="E183" s="40" t="str">
        <f aca="false">IF(A183="","",N(Members!H183))</f>
        <v/>
      </c>
      <c r="F183" s="31" t="str">
        <f aca="false">IF(A183="","",D183*Settings!$B$27+N(Members!I183))</f>
        <v/>
      </c>
      <c r="G183" s="31" t="str">
        <f aca="false">IF(A183="","",SUMIFS(Receipts!$E$5:$E$2004,Receipts!$C$5:$C$2004,A183,Receipts!$A$5:$A$2004,"&gt;="&amp;DATE(Settings!$B$8,4,1),Receipts!$A$5:$A$2004,"&lt;"&amp;DATE(Settings!$B$8+1,4,1)))</f>
        <v/>
      </c>
      <c r="H183" s="32" t="str">
        <f aca="false">IF(A183="","",E183+F183-G183)</f>
        <v/>
      </c>
      <c r="I183" s="41" t="str">
        <f aca="false">IF(A183="","",IF(D183=0,0,ROUND(MAX(0,H183)/D183,1)))</f>
        <v/>
      </c>
      <c r="J183" s="31" t="str">
        <f aca="false">IF(A183="","",ROUND(MAX(0,H183-D183)*Settings!$B$19/12,0))</f>
        <v/>
      </c>
      <c r="K183" s="42" t="str">
        <f aca="false" t="array" ref="K183:K183">IF(A183="","",IFERROR(1/(1/MAX(IF(Receipts!$C$5:$C$2004=A183,Receipts!$A$5:$A$2004))),"Never"))</f>
        <v/>
      </c>
      <c r="L183" s="36" t="str">
        <f aca="false">IF(A183="","",IF(H183&lt;=0,IF(H183&lt;0,"Advance","Paid up"),IF(I183&gt;=Settings!$B$20,"Defaulter",IF(I183&gt;1,"Overdue","Due this month"))))</f>
        <v/>
      </c>
    </row>
    <row r="184" customFormat="false" ht="15" hidden="false" customHeight="true" outlineLevel="0" collapsed="false">
      <c r="A184" s="37" t="str">
        <f aca="false">IF(Members!A184="","",Members!A184)</f>
        <v/>
      </c>
      <c r="B184" s="37" t="str">
        <f aca="false">IF(A184="","",Members!B184)</f>
        <v/>
      </c>
      <c r="C184" s="39" t="str">
        <f aca="false">IF(A184="","",Members!C184)</f>
        <v/>
      </c>
      <c r="D184" s="40" t="str">
        <f aca="false">IF(A184="","",Members!N184)</f>
        <v/>
      </c>
      <c r="E184" s="40" t="str">
        <f aca="false">IF(A184="","",N(Members!H184))</f>
        <v/>
      </c>
      <c r="F184" s="31" t="str">
        <f aca="false">IF(A184="","",D184*Settings!$B$27+N(Members!I184))</f>
        <v/>
      </c>
      <c r="G184" s="31" t="str">
        <f aca="false">IF(A184="","",SUMIFS(Receipts!$E$5:$E$2004,Receipts!$C$5:$C$2004,A184,Receipts!$A$5:$A$2004,"&gt;="&amp;DATE(Settings!$B$8,4,1),Receipts!$A$5:$A$2004,"&lt;"&amp;DATE(Settings!$B$8+1,4,1)))</f>
        <v/>
      </c>
      <c r="H184" s="32" t="str">
        <f aca="false">IF(A184="","",E184+F184-G184)</f>
        <v/>
      </c>
      <c r="I184" s="41" t="str">
        <f aca="false">IF(A184="","",IF(D184=0,0,ROUND(MAX(0,H184)/D184,1)))</f>
        <v/>
      </c>
      <c r="J184" s="31" t="str">
        <f aca="false">IF(A184="","",ROUND(MAX(0,H184-D184)*Settings!$B$19/12,0))</f>
        <v/>
      </c>
      <c r="K184" s="42" t="str">
        <f aca="false" t="array" ref="K184:K184">IF(A184="","",IFERROR(1/(1/MAX(IF(Receipts!$C$5:$C$2004=A184,Receipts!$A$5:$A$2004))),"Never"))</f>
        <v/>
      </c>
      <c r="L184" s="36" t="str">
        <f aca="false">IF(A184="","",IF(H184&lt;=0,IF(H184&lt;0,"Advance","Paid up"),IF(I184&gt;=Settings!$B$20,"Defaulter",IF(I184&gt;1,"Overdue","Due this month"))))</f>
        <v/>
      </c>
    </row>
    <row r="185" customFormat="false" ht="15" hidden="false" customHeight="true" outlineLevel="0" collapsed="false">
      <c r="A185" s="37" t="str">
        <f aca="false">IF(Members!A185="","",Members!A185)</f>
        <v/>
      </c>
      <c r="B185" s="37" t="str">
        <f aca="false">IF(A185="","",Members!B185)</f>
        <v/>
      </c>
      <c r="C185" s="39" t="str">
        <f aca="false">IF(A185="","",Members!C185)</f>
        <v/>
      </c>
      <c r="D185" s="40" t="str">
        <f aca="false">IF(A185="","",Members!N185)</f>
        <v/>
      </c>
      <c r="E185" s="40" t="str">
        <f aca="false">IF(A185="","",N(Members!H185))</f>
        <v/>
      </c>
      <c r="F185" s="31" t="str">
        <f aca="false">IF(A185="","",D185*Settings!$B$27+N(Members!I185))</f>
        <v/>
      </c>
      <c r="G185" s="31" t="str">
        <f aca="false">IF(A185="","",SUMIFS(Receipts!$E$5:$E$2004,Receipts!$C$5:$C$2004,A185,Receipts!$A$5:$A$2004,"&gt;="&amp;DATE(Settings!$B$8,4,1),Receipts!$A$5:$A$2004,"&lt;"&amp;DATE(Settings!$B$8+1,4,1)))</f>
        <v/>
      </c>
      <c r="H185" s="32" t="str">
        <f aca="false">IF(A185="","",E185+F185-G185)</f>
        <v/>
      </c>
      <c r="I185" s="41" t="str">
        <f aca="false">IF(A185="","",IF(D185=0,0,ROUND(MAX(0,H185)/D185,1)))</f>
        <v/>
      </c>
      <c r="J185" s="31" t="str">
        <f aca="false">IF(A185="","",ROUND(MAX(0,H185-D185)*Settings!$B$19/12,0))</f>
        <v/>
      </c>
      <c r="K185" s="42" t="str">
        <f aca="false" t="array" ref="K185:K185">IF(A185="","",IFERROR(1/(1/MAX(IF(Receipts!$C$5:$C$2004=A185,Receipts!$A$5:$A$2004))),"Never"))</f>
        <v/>
      </c>
      <c r="L185" s="36" t="str">
        <f aca="false">IF(A185="","",IF(H185&lt;=0,IF(H185&lt;0,"Advance","Paid up"),IF(I185&gt;=Settings!$B$20,"Defaulter",IF(I185&gt;1,"Overdue","Due this month"))))</f>
        <v/>
      </c>
    </row>
    <row r="186" customFormat="false" ht="15" hidden="false" customHeight="true" outlineLevel="0" collapsed="false">
      <c r="A186" s="37" t="str">
        <f aca="false">IF(Members!A186="","",Members!A186)</f>
        <v/>
      </c>
      <c r="B186" s="37" t="str">
        <f aca="false">IF(A186="","",Members!B186)</f>
        <v/>
      </c>
      <c r="C186" s="39" t="str">
        <f aca="false">IF(A186="","",Members!C186)</f>
        <v/>
      </c>
      <c r="D186" s="40" t="str">
        <f aca="false">IF(A186="","",Members!N186)</f>
        <v/>
      </c>
      <c r="E186" s="40" t="str">
        <f aca="false">IF(A186="","",N(Members!H186))</f>
        <v/>
      </c>
      <c r="F186" s="31" t="str">
        <f aca="false">IF(A186="","",D186*Settings!$B$27+N(Members!I186))</f>
        <v/>
      </c>
      <c r="G186" s="31" t="str">
        <f aca="false">IF(A186="","",SUMIFS(Receipts!$E$5:$E$2004,Receipts!$C$5:$C$2004,A186,Receipts!$A$5:$A$2004,"&gt;="&amp;DATE(Settings!$B$8,4,1),Receipts!$A$5:$A$2004,"&lt;"&amp;DATE(Settings!$B$8+1,4,1)))</f>
        <v/>
      </c>
      <c r="H186" s="32" t="str">
        <f aca="false">IF(A186="","",E186+F186-G186)</f>
        <v/>
      </c>
      <c r="I186" s="41" t="str">
        <f aca="false">IF(A186="","",IF(D186=0,0,ROUND(MAX(0,H186)/D186,1)))</f>
        <v/>
      </c>
      <c r="J186" s="31" t="str">
        <f aca="false">IF(A186="","",ROUND(MAX(0,H186-D186)*Settings!$B$19/12,0))</f>
        <v/>
      </c>
      <c r="K186" s="42" t="str">
        <f aca="false" t="array" ref="K186:K186">IF(A186="","",IFERROR(1/(1/MAX(IF(Receipts!$C$5:$C$2004=A186,Receipts!$A$5:$A$2004))),"Never"))</f>
        <v/>
      </c>
      <c r="L186" s="36" t="str">
        <f aca="false">IF(A186="","",IF(H186&lt;=0,IF(H186&lt;0,"Advance","Paid up"),IF(I186&gt;=Settings!$B$20,"Defaulter",IF(I186&gt;1,"Overdue","Due this month"))))</f>
        <v/>
      </c>
    </row>
    <row r="187" customFormat="false" ht="15" hidden="false" customHeight="true" outlineLevel="0" collapsed="false">
      <c r="A187" s="37" t="str">
        <f aca="false">IF(Members!A187="","",Members!A187)</f>
        <v/>
      </c>
      <c r="B187" s="37" t="str">
        <f aca="false">IF(A187="","",Members!B187)</f>
        <v/>
      </c>
      <c r="C187" s="39" t="str">
        <f aca="false">IF(A187="","",Members!C187)</f>
        <v/>
      </c>
      <c r="D187" s="40" t="str">
        <f aca="false">IF(A187="","",Members!N187)</f>
        <v/>
      </c>
      <c r="E187" s="40" t="str">
        <f aca="false">IF(A187="","",N(Members!H187))</f>
        <v/>
      </c>
      <c r="F187" s="31" t="str">
        <f aca="false">IF(A187="","",D187*Settings!$B$27+N(Members!I187))</f>
        <v/>
      </c>
      <c r="G187" s="31" t="str">
        <f aca="false">IF(A187="","",SUMIFS(Receipts!$E$5:$E$2004,Receipts!$C$5:$C$2004,A187,Receipts!$A$5:$A$2004,"&gt;="&amp;DATE(Settings!$B$8,4,1),Receipts!$A$5:$A$2004,"&lt;"&amp;DATE(Settings!$B$8+1,4,1)))</f>
        <v/>
      </c>
      <c r="H187" s="32" t="str">
        <f aca="false">IF(A187="","",E187+F187-G187)</f>
        <v/>
      </c>
      <c r="I187" s="41" t="str">
        <f aca="false">IF(A187="","",IF(D187=0,0,ROUND(MAX(0,H187)/D187,1)))</f>
        <v/>
      </c>
      <c r="J187" s="31" t="str">
        <f aca="false">IF(A187="","",ROUND(MAX(0,H187-D187)*Settings!$B$19/12,0))</f>
        <v/>
      </c>
      <c r="K187" s="42" t="str">
        <f aca="false" t="array" ref="K187:K187">IF(A187="","",IFERROR(1/(1/MAX(IF(Receipts!$C$5:$C$2004=A187,Receipts!$A$5:$A$2004))),"Never"))</f>
        <v/>
      </c>
      <c r="L187" s="36" t="str">
        <f aca="false">IF(A187="","",IF(H187&lt;=0,IF(H187&lt;0,"Advance","Paid up"),IF(I187&gt;=Settings!$B$20,"Defaulter",IF(I187&gt;1,"Overdue","Due this month"))))</f>
        <v/>
      </c>
    </row>
    <row r="188" customFormat="false" ht="15" hidden="false" customHeight="true" outlineLevel="0" collapsed="false">
      <c r="A188" s="37" t="str">
        <f aca="false">IF(Members!A188="","",Members!A188)</f>
        <v/>
      </c>
      <c r="B188" s="37" t="str">
        <f aca="false">IF(A188="","",Members!B188)</f>
        <v/>
      </c>
      <c r="C188" s="39" t="str">
        <f aca="false">IF(A188="","",Members!C188)</f>
        <v/>
      </c>
      <c r="D188" s="40" t="str">
        <f aca="false">IF(A188="","",Members!N188)</f>
        <v/>
      </c>
      <c r="E188" s="40" t="str">
        <f aca="false">IF(A188="","",N(Members!H188))</f>
        <v/>
      </c>
      <c r="F188" s="31" t="str">
        <f aca="false">IF(A188="","",D188*Settings!$B$27+N(Members!I188))</f>
        <v/>
      </c>
      <c r="G188" s="31" t="str">
        <f aca="false">IF(A188="","",SUMIFS(Receipts!$E$5:$E$2004,Receipts!$C$5:$C$2004,A188,Receipts!$A$5:$A$2004,"&gt;="&amp;DATE(Settings!$B$8,4,1),Receipts!$A$5:$A$2004,"&lt;"&amp;DATE(Settings!$B$8+1,4,1)))</f>
        <v/>
      </c>
      <c r="H188" s="32" t="str">
        <f aca="false">IF(A188="","",E188+F188-G188)</f>
        <v/>
      </c>
      <c r="I188" s="41" t="str">
        <f aca="false">IF(A188="","",IF(D188=0,0,ROUND(MAX(0,H188)/D188,1)))</f>
        <v/>
      </c>
      <c r="J188" s="31" t="str">
        <f aca="false">IF(A188="","",ROUND(MAX(0,H188-D188)*Settings!$B$19/12,0))</f>
        <v/>
      </c>
      <c r="K188" s="42" t="str">
        <f aca="false" t="array" ref="K188:K188">IF(A188="","",IFERROR(1/(1/MAX(IF(Receipts!$C$5:$C$2004=A188,Receipts!$A$5:$A$2004))),"Never"))</f>
        <v/>
      </c>
      <c r="L188" s="36" t="str">
        <f aca="false">IF(A188="","",IF(H188&lt;=0,IF(H188&lt;0,"Advance","Paid up"),IF(I188&gt;=Settings!$B$20,"Defaulter",IF(I188&gt;1,"Overdue","Due this month"))))</f>
        <v/>
      </c>
    </row>
    <row r="189" customFormat="false" ht="15" hidden="false" customHeight="true" outlineLevel="0" collapsed="false">
      <c r="A189" s="37" t="str">
        <f aca="false">IF(Members!A189="","",Members!A189)</f>
        <v/>
      </c>
      <c r="B189" s="37" t="str">
        <f aca="false">IF(A189="","",Members!B189)</f>
        <v/>
      </c>
      <c r="C189" s="39" t="str">
        <f aca="false">IF(A189="","",Members!C189)</f>
        <v/>
      </c>
      <c r="D189" s="40" t="str">
        <f aca="false">IF(A189="","",Members!N189)</f>
        <v/>
      </c>
      <c r="E189" s="40" t="str">
        <f aca="false">IF(A189="","",N(Members!H189))</f>
        <v/>
      </c>
      <c r="F189" s="31" t="str">
        <f aca="false">IF(A189="","",D189*Settings!$B$27+N(Members!I189))</f>
        <v/>
      </c>
      <c r="G189" s="31" t="str">
        <f aca="false">IF(A189="","",SUMIFS(Receipts!$E$5:$E$2004,Receipts!$C$5:$C$2004,A189,Receipts!$A$5:$A$2004,"&gt;="&amp;DATE(Settings!$B$8,4,1),Receipts!$A$5:$A$2004,"&lt;"&amp;DATE(Settings!$B$8+1,4,1)))</f>
        <v/>
      </c>
      <c r="H189" s="32" t="str">
        <f aca="false">IF(A189="","",E189+F189-G189)</f>
        <v/>
      </c>
      <c r="I189" s="41" t="str">
        <f aca="false">IF(A189="","",IF(D189=0,0,ROUND(MAX(0,H189)/D189,1)))</f>
        <v/>
      </c>
      <c r="J189" s="31" t="str">
        <f aca="false">IF(A189="","",ROUND(MAX(0,H189-D189)*Settings!$B$19/12,0))</f>
        <v/>
      </c>
      <c r="K189" s="42" t="str">
        <f aca="false" t="array" ref="K189:K189">IF(A189="","",IFERROR(1/(1/MAX(IF(Receipts!$C$5:$C$2004=A189,Receipts!$A$5:$A$2004))),"Never"))</f>
        <v/>
      </c>
      <c r="L189" s="36" t="str">
        <f aca="false">IF(A189="","",IF(H189&lt;=0,IF(H189&lt;0,"Advance","Paid up"),IF(I189&gt;=Settings!$B$20,"Defaulter",IF(I189&gt;1,"Overdue","Due this month"))))</f>
        <v/>
      </c>
    </row>
    <row r="190" customFormat="false" ht="15" hidden="false" customHeight="true" outlineLevel="0" collapsed="false">
      <c r="A190" s="37" t="str">
        <f aca="false">IF(Members!A190="","",Members!A190)</f>
        <v/>
      </c>
      <c r="B190" s="37" t="str">
        <f aca="false">IF(A190="","",Members!B190)</f>
        <v/>
      </c>
      <c r="C190" s="39" t="str">
        <f aca="false">IF(A190="","",Members!C190)</f>
        <v/>
      </c>
      <c r="D190" s="40" t="str">
        <f aca="false">IF(A190="","",Members!N190)</f>
        <v/>
      </c>
      <c r="E190" s="40" t="str">
        <f aca="false">IF(A190="","",N(Members!H190))</f>
        <v/>
      </c>
      <c r="F190" s="31" t="str">
        <f aca="false">IF(A190="","",D190*Settings!$B$27+N(Members!I190))</f>
        <v/>
      </c>
      <c r="G190" s="31" t="str">
        <f aca="false">IF(A190="","",SUMIFS(Receipts!$E$5:$E$2004,Receipts!$C$5:$C$2004,A190,Receipts!$A$5:$A$2004,"&gt;="&amp;DATE(Settings!$B$8,4,1),Receipts!$A$5:$A$2004,"&lt;"&amp;DATE(Settings!$B$8+1,4,1)))</f>
        <v/>
      </c>
      <c r="H190" s="32" t="str">
        <f aca="false">IF(A190="","",E190+F190-G190)</f>
        <v/>
      </c>
      <c r="I190" s="41" t="str">
        <f aca="false">IF(A190="","",IF(D190=0,0,ROUND(MAX(0,H190)/D190,1)))</f>
        <v/>
      </c>
      <c r="J190" s="31" t="str">
        <f aca="false">IF(A190="","",ROUND(MAX(0,H190-D190)*Settings!$B$19/12,0))</f>
        <v/>
      </c>
      <c r="K190" s="42" t="str">
        <f aca="false" t="array" ref="K190:K190">IF(A190="","",IFERROR(1/(1/MAX(IF(Receipts!$C$5:$C$2004=A190,Receipts!$A$5:$A$2004))),"Never"))</f>
        <v/>
      </c>
      <c r="L190" s="36" t="str">
        <f aca="false">IF(A190="","",IF(H190&lt;=0,IF(H190&lt;0,"Advance","Paid up"),IF(I190&gt;=Settings!$B$20,"Defaulter",IF(I190&gt;1,"Overdue","Due this month"))))</f>
        <v/>
      </c>
    </row>
    <row r="191" customFormat="false" ht="15" hidden="false" customHeight="true" outlineLevel="0" collapsed="false">
      <c r="A191" s="37" t="str">
        <f aca="false">IF(Members!A191="","",Members!A191)</f>
        <v/>
      </c>
      <c r="B191" s="37" t="str">
        <f aca="false">IF(A191="","",Members!B191)</f>
        <v/>
      </c>
      <c r="C191" s="39" t="str">
        <f aca="false">IF(A191="","",Members!C191)</f>
        <v/>
      </c>
      <c r="D191" s="40" t="str">
        <f aca="false">IF(A191="","",Members!N191)</f>
        <v/>
      </c>
      <c r="E191" s="40" t="str">
        <f aca="false">IF(A191="","",N(Members!H191))</f>
        <v/>
      </c>
      <c r="F191" s="31" t="str">
        <f aca="false">IF(A191="","",D191*Settings!$B$27+N(Members!I191))</f>
        <v/>
      </c>
      <c r="G191" s="31" t="str">
        <f aca="false">IF(A191="","",SUMIFS(Receipts!$E$5:$E$2004,Receipts!$C$5:$C$2004,A191,Receipts!$A$5:$A$2004,"&gt;="&amp;DATE(Settings!$B$8,4,1),Receipts!$A$5:$A$2004,"&lt;"&amp;DATE(Settings!$B$8+1,4,1)))</f>
        <v/>
      </c>
      <c r="H191" s="32" t="str">
        <f aca="false">IF(A191="","",E191+F191-G191)</f>
        <v/>
      </c>
      <c r="I191" s="41" t="str">
        <f aca="false">IF(A191="","",IF(D191=0,0,ROUND(MAX(0,H191)/D191,1)))</f>
        <v/>
      </c>
      <c r="J191" s="31" t="str">
        <f aca="false">IF(A191="","",ROUND(MAX(0,H191-D191)*Settings!$B$19/12,0))</f>
        <v/>
      </c>
      <c r="K191" s="42" t="str">
        <f aca="false" t="array" ref="K191:K191">IF(A191="","",IFERROR(1/(1/MAX(IF(Receipts!$C$5:$C$2004=A191,Receipts!$A$5:$A$2004))),"Never"))</f>
        <v/>
      </c>
      <c r="L191" s="36" t="str">
        <f aca="false">IF(A191="","",IF(H191&lt;=0,IF(H191&lt;0,"Advance","Paid up"),IF(I191&gt;=Settings!$B$20,"Defaulter",IF(I191&gt;1,"Overdue","Due this month"))))</f>
        <v/>
      </c>
    </row>
    <row r="192" customFormat="false" ht="15" hidden="false" customHeight="true" outlineLevel="0" collapsed="false">
      <c r="A192" s="37" t="str">
        <f aca="false">IF(Members!A192="","",Members!A192)</f>
        <v/>
      </c>
      <c r="B192" s="37" t="str">
        <f aca="false">IF(A192="","",Members!B192)</f>
        <v/>
      </c>
      <c r="C192" s="39" t="str">
        <f aca="false">IF(A192="","",Members!C192)</f>
        <v/>
      </c>
      <c r="D192" s="40" t="str">
        <f aca="false">IF(A192="","",Members!N192)</f>
        <v/>
      </c>
      <c r="E192" s="40" t="str">
        <f aca="false">IF(A192="","",N(Members!H192))</f>
        <v/>
      </c>
      <c r="F192" s="31" t="str">
        <f aca="false">IF(A192="","",D192*Settings!$B$27+N(Members!I192))</f>
        <v/>
      </c>
      <c r="G192" s="31" t="str">
        <f aca="false">IF(A192="","",SUMIFS(Receipts!$E$5:$E$2004,Receipts!$C$5:$C$2004,A192,Receipts!$A$5:$A$2004,"&gt;="&amp;DATE(Settings!$B$8,4,1),Receipts!$A$5:$A$2004,"&lt;"&amp;DATE(Settings!$B$8+1,4,1)))</f>
        <v/>
      </c>
      <c r="H192" s="32" t="str">
        <f aca="false">IF(A192="","",E192+F192-G192)</f>
        <v/>
      </c>
      <c r="I192" s="41" t="str">
        <f aca="false">IF(A192="","",IF(D192=0,0,ROUND(MAX(0,H192)/D192,1)))</f>
        <v/>
      </c>
      <c r="J192" s="31" t="str">
        <f aca="false">IF(A192="","",ROUND(MAX(0,H192-D192)*Settings!$B$19/12,0))</f>
        <v/>
      </c>
      <c r="K192" s="42" t="str">
        <f aca="false" t="array" ref="K192:K192">IF(A192="","",IFERROR(1/(1/MAX(IF(Receipts!$C$5:$C$2004=A192,Receipts!$A$5:$A$2004))),"Never"))</f>
        <v/>
      </c>
      <c r="L192" s="36" t="str">
        <f aca="false">IF(A192="","",IF(H192&lt;=0,IF(H192&lt;0,"Advance","Paid up"),IF(I192&gt;=Settings!$B$20,"Defaulter",IF(I192&gt;1,"Overdue","Due this month"))))</f>
        <v/>
      </c>
    </row>
    <row r="193" customFormat="false" ht="15" hidden="false" customHeight="true" outlineLevel="0" collapsed="false">
      <c r="A193" s="37" t="str">
        <f aca="false">IF(Members!A193="","",Members!A193)</f>
        <v/>
      </c>
      <c r="B193" s="37" t="str">
        <f aca="false">IF(A193="","",Members!B193)</f>
        <v/>
      </c>
      <c r="C193" s="39" t="str">
        <f aca="false">IF(A193="","",Members!C193)</f>
        <v/>
      </c>
      <c r="D193" s="40" t="str">
        <f aca="false">IF(A193="","",Members!N193)</f>
        <v/>
      </c>
      <c r="E193" s="40" t="str">
        <f aca="false">IF(A193="","",N(Members!H193))</f>
        <v/>
      </c>
      <c r="F193" s="31" t="str">
        <f aca="false">IF(A193="","",D193*Settings!$B$27+N(Members!I193))</f>
        <v/>
      </c>
      <c r="G193" s="31" t="str">
        <f aca="false">IF(A193="","",SUMIFS(Receipts!$E$5:$E$2004,Receipts!$C$5:$C$2004,A193,Receipts!$A$5:$A$2004,"&gt;="&amp;DATE(Settings!$B$8,4,1),Receipts!$A$5:$A$2004,"&lt;"&amp;DATE(Settings!$B$8+1,4,1)))</f>
        <v/>
      </c>
      <c r="H193" s="32" t="str">
        <f aca="false">IF(A193="","",E193+F193-G193)</f>
        <v/>
      </c>
      <c r="I193" s="41" t="str">
        <f aca="false">IF(A193="","",IF(D193=0,0,ROUND(MAX(0,H193)/D193,1)))</f>
        <v/>
      </c>
      <c r="J193" s="31" t="str">
        <f aca="false">IF(A193="","",ROUND(MAX(0,H193-D193)*Settings!$B$19/12,0))</f>
        <v/>
      </c>
      <c r="K193" s="42" t="str">
        <f aca="false" t="array" ref="K193:K193">IF(A193="","",IFERROR(1/(1/MAX(IF(Receipts!$C$5:$C$2004=A193,Receipts!$A$5:$A$2004))),"Never"))</f>
        <v/>
      </c>
      <c r="L193" s="36" t="str">
        <f aca="false">IF(A193="","",IF(H193&lt;=0,IF(H193&lt;0,"Advance","Paid up"),IF(I193&gt;=Settings!$B$20,"Defaulter",IF(I193&gt;1,"Overdue","Due this month"))))</f>
        <v/>
      </c>
    </row>
    <row r="194" customFormat="false" ht="15" hidden="false" customHeight="true" outlineLevel="0" collapsed="false">
      <c r="A194" s="37" t="str">
        <f aca="false">IF(Members!A194="","",Members!A194)</f>
        <v/>
      </c>
      <c r="B194" s="37" t="str">
        <f aca="false">IF(A194="","",Members!B194)</f>
        <v/>
      </c>
      <c r="C194" s="39" t="str">
        <f aca="false">IF(A194="","",Members!C194)</f>
        <v/>
      </c>
      <c r="D194" s="40" t="str">
        <f aca="false">IF(A194="","",Members!N194)</f>
        <v/>
      </c>
      <c r="E194" s="40" t="str">
        <f aca="false">IF(A194="","",N(Members!H194))</f>
        <v/>
      </c>
      <c r="F194" s="31" t="str">
        <f aca="false">IF(A194="","",D194*Settings!$B$27+N(Members!I194))</f>
        <v/>
      </c>
      <c r="G194" s="31" t="str">
        <f aca="false">IF(A194="","",SUMIFS(Receipts!$E$5:$E$2004,Receipts!$C$5:$C$2004,A194,Receipts!$A$5:$A$2004,"&gt;="&amp;DATE(Settings!$B$8,4,1),Receipts!$A$5:$A$2004,"&lt;"&amp;DATE(Settings!$B$8+1,4,1)))</f>
        <v/>
      </c>
      <c r="H194" s="32" t="str">
        <f aca="false">IF(A194="","",E194+F194-G194)</f>
        <v/>
      </c>
      <c r="I194" s="41" t="str">
        <f aca="false">IF(A194="","",IF(D194=0,0,ROUND(MAX(0,H194)/D194,1)))</f>
        <v/>
      </c>
      <c r="J194" s="31" t="str">
        <f aca="false">IF(A194="","",ROUND(MAX(0,H194-D194)*Settings!$B$19/12,0))</f>
        <v/>
      </c>
      <c r="K194" s="42" t="str">
        <f aca="false" t="array" ref="K194:K194">IF(A194="","",IFERROR(1/(1/MAX(IF(Receipts!$C$5:$C$2004=A194,Receipts!$A$5:$A$2004))),"Never"))</f>
        <v/>
      </c>
      <c r="L194" s="36" t="str">
        <f aca="false">IF(A194="","",IF(H194&lt;=0,IF(H194&lt;0,"Advance","Paid up"),IF(I194&gt;=Settings!$B$20,"Defaulter",IF(I194&gt;1,"Overdue","Due this month"))))</f>
        <v/>
      </c>
    </row>
    <row r="195" customFormat="false" ht="15" hidden="false" customHeight="true" outlineLevel="0" collapsed="false">
      <c r="A195" s="37" t="str">
        <f aca="false">IF(Members!A195="","",Members!A195)</f>
        <v/>
      </c>
      <c r="B195" s="37" t="str">
        <f aca="false">IF(A195="","",Members!B195)</f>
        <v/>
      </c>
      <c r="C195" s="39" t="str">
        <f aca="false">IF(A195="","",Members!C195)</f>
        <v/>
      </c>
      <c r="D195" s="40" t="str">
        <f aca="false">IF(A195="","",Members!N195)</f>
        <v/>
      </c>
      <c r="E195" s="40" t="str">
        <f aca="false">IF(A195="","",N(Members!H195))</f>
        <v/>
      </c>
      <c r="F195" s="31" t="str">
        <f aca="false">IF(A195="","",D195*Settings!$B$27+N(Members!I195))</f>
        <v/>
      </c>
      <c r="G195" s="31" t="str">
        <f aca="false">IF(A195="","",SUMIFS(Receipts!$E$5:$E$2004,Receipts!$C$5:$C$2004,A195,Receipts!$A$5:$A$2004,"&gt;="&amp;DATE(Settings!$B$8,4,1),Receipts!$A$5:$A$2004,"&lt;"&amp;DATE(Settings!$B$8+1,4,1)))</f>
        <v/>
      </c>
      <c r="H195" s="32" t="str">
        <f aca="false">IF(A195="","",E195+F195-G195)</f>
        <v/>
      </c>
      <c r="I195" s="41" t="str">
        <f aca="false">IF(A195="","",IF(D195=0,0,ROUND(MAX(0,H195)/D195,1)))</f>
        <v/>
      </c>
      <c r="J195" s="31" t="str">
        <f aca="false">IF(A195="","",ROUND(MAX(0,H195-D195)*Settings!$B$19/12,0))</f>
        <v/>
      </c>
      <c r="K195" s="42" t="str">
        <f aca="false" t="array" ref="K195:K195">IF(A195="","",IFERROR(1/(1/MAX(IF(Receipts!$C$5:$C$2004=A195,Receipts!$A$5:$A$2004))),"Never"))</f>
        <v/>
      </c>
      <c r="L195" s="36" t="str">
        <f aca="false">IF(A195="","",IF(H195&lt;=0,IF(H195&lt;0,"Advance","Paid up"),IF(I195&gt;=Settings!$B$20,"Defaulter",IF(I195&gt;1,"Overdue","Due this month"))))</f>
        <v/>
      </c>
    </row>
    <row r="196" customFormat="false" ht="15" hidden="false" customHeight="true" outlineLevel="0" collapsed="false">
      <c r="A196" s="37" t="str">
        <f aca="false">IF(Members!A196="","",Members!A196)</f>
        <v/>
      </c>
      <c r="B196" s="37" t="str">
        <f aca="false">IF(A196="","",Members!B196)</f>
        <v/>
      </c>
      <c r="C196" s="39" t="str">
        <f aca="false">IF(A196="","",Members!C196)</f>
        <v/>
      </c>
      <c r="D196" s="40" t="str">
        <f aca="false">IF(A196="","",Members!N196)</f>
        <v/>
      </c>
      <c r="E196" s="40" t="str">
        <f aca="false">IF(A196="","",N(Members!H196))</f>
        <v/>
      </c>
      <c r="F196" s="31" t="str">
        <f aca="false">IF(A196="","",D196*Settings!$B$27+N(Members!I196))</f>
        <v/>
      </c>
      <c r="G196" s="31" t="str">
        <f aca="false">IF(A196="","",SUMIFS(Receipts!$E$5:$E$2004,Receipts!$C$5:$C$2004,A196,Receipts!$A$5:$A$2004,"&gt;="&amp;DATE(Settings!$B$8,4,1),Receipts!$A$5:$A$2004,"&lt;"&amp;DATE(Settings!$B$8+1,4,1)))</f>
        <v/>
      </c>
      <c r="H196" s="32" t="str">
        <f aca="false">IF(A196="","",E196+F196-G196)</f>
        <v/>
      </c>
      <c r="I196" s="41" t="str">
        <f aca="false">IF(A196="","",IF(D196=0,0,ROUND(MAX(0,H196)/D196,1)))</f>
        <v/>
      </c>
      <c r="J196" s="31" t="str">
        <f aca="false">IF(A196="","",ROUND(MAX(0,H196-D196)*Settings!$B$19/12,0))</f>
        <v/>
      </c>
      <c r="K196" s="42" t="str">
        <f aca="false" t="array" ref="K196:K196">IF(A196="","",IFERROR(1/(1/MAX(IF(Receipts!$C$5:$C$2004=A196,Receipts!$A$5:$A$2004))),"Never"))</f>
        <v/>
      </c>
      <c r="L196" s="36" t="str">
        <f aca="false">IF(A196="","",IF(H196&lt;=0,IF(H196&lt;0,"Advance","Paid up"),IF(I196&gt;=Settings!$B$20,"Defaulter",IF(I196&gt;1,"Overdue","Due this month"))))</f>
        <v/>
      </c>
    </row>
    <row r="197" customFormat="false" ht="15" hidden="false" customHeight="true" outlineLevel="0" collapsed="false">
      <c r="A197" s="37" t="str">
        <f aca="false">IF(Members!A197="","",Members!A197)</f>
        <v/>
      </c>
      <c r="B197" s="37" t="str">
        <f aca="false">IF(A197="","",Members!B197)</f>
        <v/>
      </c>
      <c r="C197" s="39" t="str">
        <f aca="false">IF(A197="","",Members!C197)</f>
        <v/>
      </c>
      <c r="D197" s="40" t="str">
        <f aca="false">IF(A197="","",Members!N197)</f>
        <v/>
      </c>
      <c r="E197" s="40" t="str">
        <f aca="false">IF(A197="","",N(Members!H197))</f>
        <v/>
      </c>
      <c r="F197" s="31" t="str">
        <f aca="false">IF(A197="","",D197*Settings!$B$27+N(Members!I197))</f>
        <v/>
      </c>
      <c r="G197" s="31" t="str">
        <f aca="false">IF(A197="","",SUMIFS(Receipts!$E$5:$E$2004,Receipts!$C$5:$C$2004,A197,Receipts!$A$5:$A$2004,"&gt;="&amp;DATE(Settings!$B$8,4,1),Receipts!$A$5:$A$2004,"&lt;"&amp;DATE(Settings!$B$8+1,4,1)))</f>
        <v/>
      </c>
      <c r="H197" s="32" t="str">
        <f aca="false">IF(A197="","",E197+F197-G197)</f>
        <v/>
      </c>
      <c r="I197" s="41" t="str">
        <f aca="false">IF(A197="","",IF(D197=0,0,ROUND(MAX(0,H197)/D197,1)))</f>
        <v/>
      </c>
      <c r="J197" s="31" t="str">
        <f aca="false">IF(A197="","",ROUND(MAX(0,H197-D197)*Settings!$B$19/12,0))</f>
        <v/>
      </c>
      <c r="K197" s="42" t="str">
        <f aca="false" t="array" ref="K197:K197">IF(A197="","",IFERROR(1/(1/MAX(IF(Receipts!$C$5:$C$2004=A197,Receipts!$A$5:$A$2004))),"Never"))</f>
        <v/>
      </c>
      <c r="L197" s="36" t="str">
        <f aca="false">IF(A197="","",IF(H197&lt;=0,IF(H197&lt;0,"Advance","Paid up"),IF(I197&gt;=Settings!$B$20,"Defaulter",IF(I197&gt;1,"Overdue","Due this month"))))</f>
        <v/>
      </c>
    </row>
    <row r="198" customFormat="false" ht="15" hidden="false" customHeight="true" outlineLevel="0" collapsed="false">
      <c r="A198" s="37" t="str">
        <f aca="false">IF(Members!A198="","",Members!A198)</f>
        <v/>
      </c>
      <c r="B198" s="37" t="str">
        <f aca="false">IF(A198="","",Members!B198)</f>
        <v/>
      </c>
      <c r="C198" s="39" t="str">
        <f aca="false">IF(A198="","",Members!C198)</f>
        <v/>
      </c>
      <c r="D198" s="40" t="str">
        <f aca="false">IF(A198="","",Members!N198)</f>
        <v/>
      </c>
      <c r="E198" s="40" t="str">
        <f aca="false">IF(A198="","",N(Members!H198))</f>
        <v/>
      </c>
      <c r="F198" s="31" t="str">
        <f aca="false">IF(A198="","",D198*Settings!$B$27+N(Members!I198))</f>
        <v/>
      </c>
      <c r="G198" s="31" t="str">
        <f aca="false">IF(A198="","",SUMIFS(Receipts!$E$5:$E$2004,Receipts!$C$5:$C$2004,A198,Receipts!$A$5:$A$2004,"&gt;="&amp;DATE(Settings!$B$8,4,1),Receipts!$A$5:$A$2004,"&lt;"&amp;DATE(Settings!$B$8+1,4,1)))</f>
        <v/>
      </c>
      <c r="H198" s="32" t="str">
        <f aca="false">IF(A198="","",E198+F198-G198)</f>
        <v/>
      </c>
      <c r="I198" s="41" t="str">
        <f aca="false">IF(A198="","",IF(D198=0,0,ROUND(MAX(0,H198)/D198,1)))</f>
        <v/>
      </c>
      <c r="J198" s="31" t="str">
        <f aca="false">IF(A198="","",ROUND(MAX(0,H198-D198)*Settings!$B$19/12,0))</f>
        <v/>
      </c>
      <c r="K198" s="42" t="str">
        <f aca="false" t="array" ref="K198:K198">IF(A198="","",IFERROR(1/(1/MAX(IF(Receipts!$C$5:$C$2004=A198,Receipts!$A$5:$A$2004))),"Never"))</f>
        <v/>
      </c>
      <c r="L198" s="36" t="str">
        <f aca="false">IF(A198="","",IF(H198&lt;=0,IF(H198&lt;0,"Advance","Paid up"),IF(I198&gt;=Settings!$B$20,"Defaulter",IF(I198&gt;1,"Overdue","Due this month"))))</f>
        <v/>
      </c>
    </row>
    <row r="199" customFormat="false" ht="15" hidden="false" customHeight="true" outlineLevel="0" collapsed="false">
      <c r="A199" s="37" t="str">
        <f aca="false">IF(Members!A199="","",Members!A199)</f>
        <v/>
      </c>
      <c r="B199" s="37" t="str">
        <f aca="false">IF(A199="","",Members!B199)</f>
        <v/>
      </c>
      <c r="C199" s="39" t="str">
        <f aca="false">IF(A199="","",Members!C199)</f>
        <v/>
      </c>
      <c r="D199" s="40" t="str">
        <f aca="false">IF(A199="","",Members!N199)</f>
        <v/>
      </c>
      <c r="E199" s="40" t="str">
        <f aca="false">IF(A199="","",N(Members!H199))</f>
        <v/>
      </c>
      <c r="F199" s="31" t="str">
        <f aca="false">IF(A199="","",D199*Settings!$B$27+N(Members!I199))</f>
        <v/>
      </c>
      <c r="G199" s="31" t="str">
        <f aca="false">IF(A199="","",SUMIFS(Receipts!$E$5:$E$2004,Receipts!$C$5:$C$2004,A199,Receipts!$A$5:$A$2004,"&gt;="&amp;DATE(Settings!$B$8,4,1),Receipts!$A$5:$A$2004,"&lt;"&amp;DATE(Settings!$B$8+1,4,1)))</f>
        <v/>
      </c>
      <c r="H199" s="32" t="str">
        <f aca="false">IF(A199="","",E199+F199-G199)</f>
        <v/>
      </c>
      <c r="I199" s="41" t="str">
        <f aca="false">IF(A199="","",IF(D199=0,0,ROUND(MAX(0,H199)/D199,1)))</f>
        <v/>
      </c>
      <c r="J199" s="31" t="str">
        <f aca="false">IF(A199="","",ROUND(MAX(0,H199-D199)*Settings!$B$19/12,0))</f>
        <v/>
      </c>
      <c r="K199" s="42" t="str">
        <f aca="false" t="array" ref="K199:K199">IF(A199="","",IFERROR(1/(1/MAX(IF(Receipts!$C$5:$C$2004=A199,Receipts!$A$5:$A$2004))),"Never"))</f>
        <v/>
      </c>
      <c r="L199" s="36" t="str">
        <f aca="false">IF(A199="","",IF(H199&lt;=0,IF(H199&lt;0,"Advance","Paid up"),IF(I199&gt;=Settings!$B$20,"Defaulter",IF(I199&gt;1,"Overdue","Due this month"))))</f>
        <v/>
      </c>
    </row>
    <row r="200" customFormat="false" ht="15" hidden="false" customHeight="true" outlineLevel="0" collapsed="false">
      <c r="A200" s="37" t="str">
        <f aca="false">IF(Members!A200="","",Members!A200)</f>
        <v/>
      </c>
      <c r="B200" s="37" t="str">
        <f aca="false">IF(A200="","",Members!B200)</f>
        <v/>
      </c>
      <c r="C200" s="39" t="str">
        <f aca="false">IF(A200="","",Members!C200)</f>
        <v/>
      </c>
      <c r="D200" s="40" t="str">
        <f aca="false">IF(A200="","",Members!N200)</f>
        <v/>
      </c>
      <c r="E200" s="40" t="str">
        <f aca="false">IF(A200="","",N(Members!H200))</f>
        <v/>
      </c>
      <c r="F200" s="31" t="str">
        <f aca="false">IF(A200="","",D200*Settings!$B$27+N(Members!I200))</f>
        <v/>
      </c>
      <c r="G200" s="31" t="str">
        <f aca="false">IF(A200="","",SUMIFS(Receipts!$E$5:$E$2004,Receipts!$C$5:$C$2004,A200,Receipts!$A$5:$A$2004,"&gt;="&amp;DATE(Settings!$B$8,4,1),Receipts!$A$5:$A$2004,"&lt;"&amp;DATE(Settings!$B$8+1,4,1)))</f>
        <v/>
      </c>
      <c r="H200" s="32" t="str">
        <f aca="false">IF(A200="","",E200+F200-G200)</f>
        <v/>
      </c>
      <c r="I200" s="41" t="str">
        <f aca="false">IF(A200="","",IF(D200=0,0,ROUND(MAX(0,H200)/D200,1)))</f>
        <v/>
      </c>
      <c r="J200" s="31" t="str">
        <f aca="false">IF(A200="","",ROUND(MAX(0,H200-D200)*Settings!$B$19/12,0))</f>
        <v/>
      </c>
      <c r="K200" s="42" t="str">
        <f aca="false" t="array" ref="K200:K200">IF(A200="","",IFERROR(1/(1/MAX(IF(Receipts!$C$5:$C$2004=A200,Receipts!$A$5:$A$2004))),"Never"))</f>
        <v/>
      </c>
      <c r="L200" s="36" t="str">
        <f aca="false">IF(A200="","",IF(H200&lt;=0,IF(H200&lt;0,"Advance","Paid up"),IF(I200&gt;=Settings!$B$20,"Defaulter",IF(I200&gt;1,"Overdue","Due this month"))))</f>
        <v/>
      </c>
    </row>
    <row r="201" customFormat="false" ht="15" hidden="false" customHeight="true" outlineLevel="0" collapsed="false">
      <c r="A201" s="37" t="str">
        <f aca="false">IF(Members!A201="","",Members!A201)</f>
        <v/>
      </c>
      <c r="B201" s="37" t="str">
        <f aca="false">IF(A201="","",Members!B201)</f>
        <v/>
      </c>
      <c r="C201" s="39" t="str">
        <f aca="false">IF(A201="","",Members!C201)</f>
        <v/>
      </c>
      <c r="D201" s="40" t="str">
        <f aca="false">IF(A201="","",Members!N201)</f>
        <v/>
      </c>
      <c r="E201" s="40" t="str">
        <f aca="false">IF(A201="","",N(Members!H201))</f>
        <v/>
      </c>
      <c r="F201" s="31" t="str">
        <f aca="false">IF(A201="","",D201*Settings!$B$27+N(Members!I201))</f>
        <v/>
      </c>
      <c r="G201" s="31" t="str">
        <f aca="false">IF(A201="","",SUMIFS(Receipts!$E$5:$E$2004,Receipts!$C$5:$C$2004,A201,Receipts!$A$5:$A$2004,"&gt;="&amp;DATE(Settings!$B$8,4,1),Receipts!$A$5:$A$2004,"&lt;"&amp;DATE(Settings!$B$8+1,4,1)))</f>
        <v/>
      </c>
      <c r="H201" s="32" t="str">
        <f aca="false">IF(A201="","",E201+F201-G201)</f>
        <v/>
      </c>
      <c r="I201" s="41" t="str">
        <f aca="false">IF(A201="","",IF(D201=0,0,ROUND(MAX(0,H201)/D201,1)))</f>
        <v/>
      </c>
      <c r="J201" s="31" t="str">
        <f aca="false">IF(A201="","",ROUND(MAX(0,H201-D201)*Settings!$B$19/12,0))</f>
        <v/>
      </c>
      <c r="K201" s="42" t="str">
        <f aca="false" t="array" ref="K201:K201">IF(A201="","",IFERROR(1/(1/MAX(IF(Receipts!$C$5:$C$2004=A201,Receipts!$A$5:$A$2004))),"Never"))</f>
        <v/>
      </c>
      <c r="L201" s="36" t="str">
        <f aca="false">IF(A201="","",IF(H201&lt;=0,IF(H201&lt;0,"Advance","Paid up"),IF(I201&gt;=Settings!$B$20,"Defaulter",IF(I201&gt;1,"Overdue","Due this month"))))</f>
        <v/>
      </c>
    </row>
    <row r="202" customFormat="false" ht="15" hidden="false" customHeight="true" outlineLevel="0" collapsed="false">
      <c r="A202" s="37" t="str">
        <f aca="false">IF(Members!A202="","",Members!A202)</f>
        <v/>
      </c>
      <c r="B202" s="37" t="str">
        <f aca="false">IF(A202="","",Members!B202)</f>
        <v/>
      </c>
      <c r="C202" s="39" t="str">
        <f aca="false">IF(A202="","",Members!C202)</f>
        <v/>
      </c>
      <c r="D202" s="40" t="str">
        <f aca="false">IF(A202="","",Members!N202)</f>
        <v/>
      </c>
      <c r="E202" s="40" t="str">
        <f aca="false">IF(A202="","",N(Members!H202))</f>
        <v/>
      </c>
      <c r="F202" s="31" t="str">
        <f aca="false">IF(A202="","",D202*Settings!$B$27+N(Members!I202))</f>
        <v/>
      </c>
      <c r="G202" s="31" t="str">
        <f aca="false">IF(A202="","",SUMIFS(Receipts!$E$5:$E$2004,Receipts!$C$5:$C$2004,A202,Receipts!$A$5:$A$2004,"&gt;="&amp;DATE(Settings!$B$8,4,1),Receipts!$A$5:$A$2004,"&lt;"&amp;DATE(Settings!$B$8+1,4,1)))</f>
        <v/>
      </c>
      <c r="H202" s="32" t="str">
        <f aca="false">IF(A202="","",E202+F202-G202)</f>
        <v/>
      </c>
      <c r="I202" s="41" t="str">
        <f aca="false">IF(A202="","",IF(D202=0,0,ROUND(MAX(0,H202)/D202,1)))</f>
        <v/>
      </c>
      <c r="J202" s="31" t="str">
        <f aca="false">IF(A202="","",ROUND(MAX(0,H202-D202)*Settings!$B$19/12,0))</f>
        <v/>
      </c>
      <c r="K202" s="42" t="str">
        <f aca="false" t="array" ref="K202:K202">IF(A202="","",IFERROR(1/(1/MAX(IF(Receipts!$C$5:$C$2004=A202,Receipts!$A$5:$A$2004))),"Never"))</f>
        <v/>
      </c>
      <c r="L202" s="36" t="str">
        <f aca="false">IF(A202="","",IF(H202&lt;=0,IF(H202&lt;0,"Advance","Paid up"),IF(I202&gt;=Settings!$B$20,"Defaulter",IF(I202&gt;1,"Overdue","Due this month"))))</f>
        <v/>
      </c>
    </row>
    <row r="203" customFormat="false" ht="15" hidden="false" customHeight="true" outlineLevel="0" collapsed="false">
      <c r="A203" s="37" t="str">
        <f aca="false">IF(Members!A203="","",Members!A203)</f>
        <v/>
      </c>
      <c r="B203" s="37" t="str">
        <f aca="false">IF(A203="","",Members!B203)</f>
        <v/>
      </c>
      <c r="C203" s="39" t="str">
        <f aca="false">IF(A203="","",Members!C203)</f>
        <v/>
      </c>
      <c r="D203" s="40" t="str">
        <f aca="false">IF(A203="","",Members!N203)</f>
        <v/>
      </c>
      <c r="E203" s="40" t="str">
        <f aca="false">IF(A203="","",N(Members!H203))</f>
        <v/>
      </c>
      <c r="F203" s="31" t="str">
        <f aca="false">IF(A203="","",D203*Settings!$B$27+N(Members!I203))</f>
        <v/>
      </c>
      <c r="G203" s="31" t="str">
        <f aca="false">IF(A203="","",SUMIFS(Receipts!$E$5:$E$2004,Receipts!$C$5:$C$2004,A203,Receipts!$A$5:$A$2004,"&gt;="&amp;DATE(Settings!$B$8,4,1),Receipts!$A$5:$A$2004,"&lt;"&amp;DATE(Settings!$B$8+1,4,1)))</f>
        <v/>
      </c>
      <c r="H203" s="32" t="str">
        <f aca="false">IF(A203="","",E203+F203-G203)</f>
        <v/>
      </c>
      <c r="I203" s="41" t="str">
        <f aca="false">IF(A203="","",IF(D203=0,0,ROUND(MAX(0,H203)/D203,1)))</f>
        <v/>
      </c>
      <c r="J203" s="31" t="str">
        <f aca="false">IF(A203="","",ROUND(MAX(0,H203-D203)*Settings!$B$19/12,0))</f>
        <v/>
      </c>
      <c r="K203" s="42" t="str">
        <f aca="false" t="array" ref="K203:K203">IF(A203="","",IFERROR(1/(1/MAX(IF(Receipts!$C$5:$C$2004=A203,Receipts!$A$5:$A$2004))),"Never"))</f>
        <v/>
      </c>
      <c r="L203" s="36" t="str">
        <f aca="false">IF(A203="","",IF(H203&lt;=0,IF(H203&lt;0,"Advance","Paid up"),IF(I203&gt;=Settings!$B$20,"Defaulter",IF(I203&gt;1,"Overdue","Due this month"))))</f>
        <v/>
      </c>
    </row>
    <row r="204" customFormat="false" ht="15" hidden="false" customHeight="true" outlineLevel="0" collapsed="false">
      <c r="A204" s="37" t="str">
        <f aca="false">IF(Members!A204="","",Members!A204)</f>
        <v/>
      </c>
      <c r="B204" s="37" t="str">
        <f aca="false">IF(A204="","",Members!B204)</f>
        <v/>
      </c>
      <c r="C204" s="39" t="str">
        <f aca="false">IF(A204="","",Members!C204)</f>
        <v/>
      </c>
      <c r="D204" s="40" t="str">
        <f aca="false">IF(A204="","",Members!N204)</f>
        <v/>
      </c>
      <c r="E204" s="40" t="str">
        <f aca="false">IF(A204="","",N(Members!H204))</f>
        <v/>
      </c>
      <c r="F204" s="31" t="str">
        <f aca="false">IF(A204="","",D204*Settings!$B$27+N(Members!I204))</f>
        <v/>
      </c>
      <c r="G204" s="31" t="str">
        <f aca="false">IF(A204="","",SUMIFS(Receipts!$E$5:$E$2004,Receipts!$C$5:$C$2004,A204,Receipts!$A$5:$A$2004,"&gt;="&amp;DATE(Settings!$B$8,4,1),Receipts!$A$5:$A$2004,"&lt;"&amp;DATE(Settings!$B$8+1,4,1)))</f>
        <v/>
      </c>
      <c r="H204" s="32" t="str">
        <f aca="false">IF(A204="","",E204+F204-G204)</f>
        <v/>
      </c>
      <c r="I204" s="41" t="str">
        <f aca="false">IF(A204="","",IF(D204=0,0,ROUND(MAX(0,H204)/D204,1)))</f>
        <v/>
      </c>
      <c r="J204" s="31" t="str">
        <f aca="false">IF(A204="","",ROUND(MAX(0,H204-D204)*Settings!$B$19/12,0))</f>
        <v/>
      </c>
      <c r="K204" s="42" t="str">
        <f aca="false" t="array" ref="K204:K204">IF(A204="","",IFERROR(1/(1/MAX(IF(Receipts!$C$5:$C$2004=A204,Receipts!$A$5:$A$2004))),"Never"))</f>
        <v/>
      </c>
      <c r="L204" s="36" t="str">
        <f aca="false">IF(A204="","",IF(H204&lt;=0,IF(H204&lt;0,"Advance","Paid up"),IF(I204&gt;=Settings!$B$20,"Defaulter",IF(I204&gt;1,"Overdue","Due this month"))))</f>
        <v/>
      </c>
    </row>
    <row r="205" customFormat="false" ht="15" hidden="false" customHeight="true" outlineLevel="0" collapsed="false">
      <c r="A205" s="37" t="str">
        <f aca="false">IF(Members!A205="","",Members!A205)</f>
        <v/>
      </c>
      <c r="B205" s="37" t="str">
        <f aca="false">IF(A205="","",Members!B205)</f>
        <v/>
      </c>
      <c r="C205" s="39" t="str">
        <f aca="false">IF(A205="","",Members!C205)</f>
        <v/>
      </c>
      <c r="D205" s="40" t="str">
        <f aca="false">IF(A205="","",Members!N205)</f>
        <v/>
      </c>
      <c r="E205" s="40" t="str">
        <f aca="false">IF(A205="","",N(Members!H205))</f>
        <v/>
      </c>
      <c r="F205" s="31" t="str">
        <f aca="false">IF(A205="","",D205*Settings!$B$27+N(Members!I205))</f>
        <v/>
      </c>
      <c r="G205" s="31" t="str">
        <f aca="false">IF(A205="","",SUMIFS(Receipts!$E$5:$E$2004,Receipts!$C$5:$C$2004,A205,Receipts!$A$5:$A$2004,"&gt;="&amp;DATE(Settings!$B$8,4,1),Receipts!$A$5:$A$2004,"&lt;"&amp;DATE(Settings!$B$8+1,4,1)))</f>
        <v/>
      </c>
      <c r="H205" s="32" t="str">
        <f aca="false">IF(A205="","",E205+F205-G205)</f>
        <v/>
      </c>
      <c r="I205" s="41" t="str">
        <f aca="false">IF(A205="","",IF(D205=0,0,ROUND(MAX(0,H205)/D205,1)))</f>
        <v/>
      </c>
      <c r="J205" s="31" t="str">
        <f aca="false">IF(A205="","",ROUND(MAX(0,H205-D205)*Settings!$B$19/12,0))</f>
        <v/>
      </c>
      <c r="K205" s="42" t="str">
        <f aca="false" t="array" ref="K205:K205">IF(A205="","",IFERROR(1/(1/MAX(IF(Receipts!$C$5:$C$2004=A205,Receipts!$A$5:$A$2004))),"Never"))</f>
        <v/>
      </c>
      <c r="L205" s="36" t="str">
        <f aca="false">IF(A205="","",IF(H205&lt;=0,IF(H205&lt;0,"Advance","Paid up"),IF(I205&gt;=Settings!$B$20,"Defaulter",IF(I205&gt;1,"Overdue","Due this month"))))</f>
        <v/>
      </c>
    </row>
    <row r="206" customFormat="false" ht="15" hidden="false" customHeight="true" outlineLevel="0" collapsed="false">
      <c r="A206" s="37" t="str">
        <f aca="false">IF(Members!A206="","",Members!A206)</f>
        <v/>
      </c>
      <c r="B206" s="37" t="str">
        <f aca="false">IF(A206="","",Members!B206)</f>
        <v/>
      </c>
      <c r="C206" s="39" t="str">
        <f aca="false">IF(A206="","",Members!C206)</f>
        <v/>
      </c>
      <c r="D206" s="40" t="str">
        <f aca="false">IF(A206="","",Members!N206)</f>
        <v/>
      </c>
      <c r="E206" s="40" t="str">
        <f aca="false">IF(A206="","",N(Members!H206))</f>
        <v/>
      </c>
      <c r="F206" s="31" t="str">
        <f aca="false">IF(A206="","",D206*Settings!$B$27+N(Members!I206))</f>
        <v/>
      </c>
      <c r="G206" s="31" t="str">
        <f aca="false">IF(A206="","",SUMIFS(Receipts!$E$5:$E$2004,Receipts!$C$5:$C$2004,A206,Receipts!$A$5:$A$2004,"&gt;="&amp;DATE(Settings!$B$8,4,1),Receipts!$A$5:$A$2004,"&lt;"&amp;DATE(Settings!$B$8+1,4,1)))</f>
        <v/>
      </c>
      <c r="H206" s="32" t="str">
        <f aca="false">IF(A206="","",E206+F206-G206)</f>
        <v/>
      </c>
      <c r="I206" s="41" t="str">
        <f aca="false">IF(A206="","",IF(D206=0,0,ROUND(MAX(0,H206)/D206,1)))</f>
        <v/>
      </c>
      <c r="J206" s="31" t="str">
        <f aca="false">IF(A206="","",ROUND(MAX(0,H206-D206)*Settings!$B$19/12,0))</f>
        <v/>
      </c>
      <c r="K206" s="42" t="str">
        <f aca="false" t="array" ref="K206:K206">IF(A206="","",IFERROR(1/(1/MAX(IF(Receipts!$C$5:$C$2004=A206,Receipts!$A$5:$A$2004))),"Never"))</f>
        <v/>
      </c>
      <c r="L206" s="36" t="str">
        <f aca="false">IF(A206="","",IF(H206&lt;=0,IF(H206&lt;0,"Advance","Paid up"),IF(I206&gt;=Settings!$B$20,"Defaulter",IF(I206&gt;1,"Overdue","Due this month"))))</f>
        <v/>
      </c>
    </row>
    <row r="207" customFormat="false" ht="15" hidden="false" customHeight="true" outlineLevel="0" collapsed="false">
      <c r="A207" s="37" t="str">
        <f aca="false">IF(Members!A207="","",Members!A207)</f>
        <v/>
      </c>
      <c r="B207" s="37" t="str">
        <f aca="false">IF(A207="","",Members!B207)</f>
        <v/>
      </c>
      <c r="C207" s="39" t="str">
        <f aca="false">IF(A207="","",Members!C207)</f>
        <v/>
      </c>
      <c r="D207" s="40" t="str">
        <f aca="false">IF(A207="","",Members!N207)</f>
        <v/>
      </c>
      <c r="E207" s="40" t="str">
        <f aca="false">IF(A207="","",N(Members!H207))</f>
        <v/>
      </c>
      <c r="F207" s="31" t="str">
        <f aca="false">IF(A207="","",D207*Settings!$B$27+N(Members!I207))</f>
        <v/>
      </c>
      <c r="G207" s="31" t="str">
        <f aca="false">IF(A207="","",SUMIFS(Receipts!$E$5:$E$2004,Receipts!$C$5:$C$2004,A207,Receipts!$A$5:$A$2004,"&gt;="&amp;DATE(Settings!$B$8,4,1),Receipts!$A$5:$A$2004,"&lt;"&amp;DATE(Settings!$B$8+1,4,1)))</f>
        <v/>
      </c>
      <c r="H207" s="32" t="str">
        <f aca="false">IF(A207="","",E207+F207-G207)</f>
        <v/>
      </c>
      <c r="I207" s="41" t="str">
        <f aca="false">IF(A207="","",IF(D207=0,0,ROUND(MAX(0,H207)/D207,1)))</f>
        <v/>
      </c>
      <c r="J207" s="31" t="str">
        <f aca="false">IF(A207="","",ROUND(MAX(0,H207-D207)*Settings!$B$19/12,0))</f>
        <v/>
      </c>
      <c r="K207" s="42" t="str">
        <f aca="false" t="array" ref="K207:K207">IF(A207="","",IFERROR(1/(1/MAX(IF(Receipts!$C$5:$C$2004=A207,Receipts!$A$5:$A$2004))),"Never"))</f>
        <v/>
      </c>
      <c r="L207" s="36" t="str">
        <f aca="false">IF(A207="","",IF(H207&lt;=0,IF(H207&lt;0,"Advance","Paid up"),IF(I207&gt;=Settings!$B$20,"Defaulter",IF(I207&gt;1,"Overdue","Due this month"))))</f>
        <v/>
      </c>
    </row>
    <row r="208" customFormat="false" ht="15" hidden="false" customHeight="true" outlineLevel="0" collapsed="false">
      <c r="A208" s="37" t="str">
        <f aca="false">IF(Members!A208="","",Members!A208)</f>
        <v/>
      </c>
      <c r="B208" s="37" t="str">
        <f aca="false">IF(A208="","",Members!B208)</f>
        <v/>
      </c>
      <c r="C208" s="39" t="str">
        <f aca="false">IF(A208="","",Members!C208)</f>
        <v/>
      </c>
      <c r="D208" s="40" t="str">
        <f aca="false">IF(A208="","",Members!N208)</f>
        <v/>
      </c>
      <c r="E208" s="40" t="str">
        <f aca="false">IF(A208="","",N(Members!H208))</f>
        <v/>
      </c>
      <c r="F208" s="31" t="str">
        <f aca="false">IF(A208="","",D208*Settings!$B$27+N(Members!I208))</f>
        <v/>
      </c>
      <c r="G208" s="31" t="str">
        <f aca="false">IF(A208="","",SUMIFS(Receipts!$E$5:$E$2004,Receipts!$C$5:$C$2004,A208,Receipts!$A$5:$A$2004,"&gt;="&amp;DATE(Settings!$B$8,4,1),Receipts!$A$5:$A$2004,"&lt;"&amp;DATE(Settings!$B$8+1,4,1)))</f>
        <v/>
      </c>
      <c r="H208" s="32" t="str">
        <f aca="false">IF(A208="","",E208+F208-G208)</f>
        <v/>
      </c>
      <c r="I208" s="41" t="str">
        <f aca="false">IF(A208="","",IF(D208=0,0,ROUND(MAX(0,H208)/D208,1)))</f>
        <v/>
      </c>
      <c r="J208" s="31" t="str">
        <f aca="false">IF(A208="","",ROUND(MAX(0,H208-D208)*Settings!$B$19/12,0))</f>
        <v/>
      </c>
      <c r="K208" s="42" t="str">
        <f aca="false" t="array" ref="K208:K208">IF(A208="","",IFERROR(1/(1/MAX(IF(Receipts!$C$5:$C$2004=A208,Receipts!$A$5:$A$2004))),"Never"))</f>
        <v/>
      </c>
      <c r="L208" s="36" t="str">
        <f aca="false">IF(A208="","",IF(H208&lt;=0,IF(H208&lt;0,"Advance","Paid up"),IF(I208&gt;=Settings!$B$20,"Defaulter",IF(I208&gt;1,"Overdue","Due this month"))))</f>
        <v/>
      </c>
    </row>
    <row r="209" customFormat="false" ht="15" hidden="false" customHeight="true" outlineLevel="0" collapsed="false">
      <c r="A209" s="37" t="str">
        <f aca="false">IF(Members!A209="","",Members!A209)</f>
        <v/>
      </c>
      <c r="B209" s="37" t="str">
        <f aca="false">IF(A209="","",Members!B209)</f>
        <v/>
      </c>
      <c r="C209" s="39" t="str">
        <f aca="false">IF(A209="","",Members!C209)</f>
        <v/>
      </c>
      <c r="D209" s="40" t="str">
        <f aca="false">IF(A209="","",Members!N209)</f>
        <v/>
      </c>
      <c r="E209" s="40" t="str">
        <f aca="false">IF(A209="","",N(Members!H209))</f>
        <v/>
      </c>
      <c r="F209" s="31" t="str">
        <f aca="false">IF(A209="","",D209*Settings!$B$27+N(Members!I209))</f>
        <v/>
      </c>
      <c r="G209" s="31" t="str">
        <f aca="false">IF(A209="","",SUMIFS(Receipts!$E$5:$E$2004,Receipts!$C$5:$C$2004,A209,Receipts!$A$5:$A$2004,"&gt;="&amp;DATE(Settings!$B$8,4,1),Receipts!$A$5:$A$2004,"&lt;"&amp;DATE(Settings!$B$8+1,4,1)))</f>
        <v/>
      </c>
      <c r="H209" s="32" t="str">
        <f aca="false">IF(A209="","",E209+F209-G209)</f>
        <v/>
      </c>
      <c r="I209" s="41" t="str">
        <f aca="false">IF(A209="","",IF(D209=0,0,ROUND(MAX(0,H209)/D209,1)))</f>
        <v/>
      </c>
      <c r="J209" s="31" t="str">
        <f aca="false">IF(A209="","",ROUND(MAX(0,H209-D209)*Settings!$B$19/12,0))</f>
        <v/>
      </c>
      <c r="K209" s="42" t="str">
        <f aca="false" t="array" ref="K209:K209">IF(A209="","",IFERROR(1/(1/MAX(IF(Receipts!$C$5:$C$2004=A209,Receipts!$A$5:$A$2004))),"Never"))</f>
        <v/>
      </c>
      <c r="L209" s="36" t="str">
        <f aca="false">IF(A209="","",IF(H209&lt;=0,IF(H209&lt;0,"Advance","Paid up"),IF(I209&gt;=Settings!$B$20,"Defaulter",IF(I209&gt;1,"Overdue","Due this month"))))</f>
        <v/>
      </c>
    </row>
    <row r="210" customFormat="false" ht="15" hidden="false" customHeight="true" outlineLevel="0" collapsed="false">
      <c r="A210" s="37" t="str">
        <f aca="false">IF(Members!A210="","",Members!A210)</f>
        <v/>
      </c>
      <c r="B210" s="37" t="str">
        <f aca="false">IF(A210="","",Members!B210)</f>
        <v/>
      </c>
      <c r="C210" s="39" t="str">
        <f aca="false">IF(A210="","",Members!C210)</f>
        <v/>
      </c>
      <c r="D210" s="40" t="str">
        <f aca="false">IF(A210="","",Members!N210)</f>
        <v/>
      </c>
      <c r="E210" s="40" t="str">
        <f aca="false">IF(A210="","",N(Members!H210))</f>
        <v/>
      </c>
      <c r="F210" s="31" t="str">
        <f aca="false">IF(A210="","",D210*Settings!$B$27+N(Members!I210))</f>
        <v/>
      </c>
      <c r="G210" s="31" t="str">
        <f aca="false">IF(A210="","",SUMIFS(Receipts!$E$5:$E$2004,Receipts!$C$5:$C$2004,A210,Receipts!$A$5:$A$2004,"&gt;="&amp;DATE(Settings!$B$8,4,1),Receipts!$A$5:$A$2004,"&lt;"&amp;DATE(Settings!$B$8+1,4,1)))</f>
        <v/>
      </c>
      <c r="H210" s="32" t="str">
        <f aca="false">IF(A210="","",E210+F210-G210)</f>
        <v/>
      </c>
      <c r="I210" s="41" t="str">
        <f aca="false">IF(A210="","",IF(D210=0,0,ROUND(MAX(0,H210)/D210,1)))</f>
        <v/>
      </c>
      <c r="J210" s="31" t="str">
        <f aca="false">IF(A210="","",ROUND(MAX(0,H210-D210)*Settings!$B$19/12,0))</f>
        <v/>
      </c>
      <c r="K210" s="42" t="str">
        <f aca="false" t="array" ref="K210:K210">IF(A210="","",IFERROR(1/(1/MAX(IF(Receipts!$C$5:$C$2004=A210,Receipts!$A$5:$A$2004))),"Never"))</f>
        <v/>
      </c>
      <c r="L210" s="36" t="str">
        <f aca="false">IF(A210="","",IF(H210&lt;=0,IF(H210&lt;0,"Advance","Paid up"),IF(I210&gt;=Settings!$B$20,"Defaulter",IF(I210&gt;1,"Overdue","Due this month"))))</f>
        <v/>
      </c>
    </row>
    <row r="211" customFormat="false" ht="15" hidden="false" customHeight="true" outlineLevel="0" collapsed="false">
      <c r="A211" s="37" t="str">
        <f aca="false">IF(Members!A211="","",Members!A211)</f>
        <v/>
      </c>
      <c r="B211" s="37" t="str">
        <f aca="false">IF(A211="","",Members!B211)</f>
        <v/>
      </c>
      <c r="C211" s="39" t="str">
        <f aca="false">IF(A211="","",Members!C211)</f>
        <v/>
      </c>
      <c r="D211" s="40" t="str">
        <f aca="false">IF(A211="","",Members!N211)</f>
        <v/>
      </c>
      <c r="E211" s="40" t="str">
        <f aca="false">IF(A211="","",N(Members!H211))</f>
        <v/>
      </c>
      <c r="F211" s="31" t="str">
        <f aca="false">IF(A211="","",D211*Settings!$B$27+N(Members!I211))</f>
        <v/>
      </c>
      <c r="G211" s="31" t="str">
        <f aca="false">IF(A211="","",SUMIFS(Receipts!$E$5:$E$2004,Receipts!$C$5:$C$2004,A211,Receipts!$A$5:$A$2004,"&gt;="&amp;DATE(Settings!$B$8,4,1),Receipts!$A$5:$A$2004,"&lt;"&amp;DATE(Settings!$B$8+1,4,1)))</f>
        <v/>
      </c>
      <c r="H211" s="32" t="str">
        <f aca="false">IF(A211="","",E211+F211-G211)</f>
        <v/>
      </c>
      <c r="I211" s="41" t="str">
        <f aca="false">IF(A211="","",IF(D211=0,0,ROUND(MAX(0,H211)/D211,1)))</f>
        <v/>
      </c>
      <c r="J211" s="31" t="str">
        <f aca="false">IF(A211="","",ROUND(MAX(0,H211-D211)*Settings!$B$19/12,0))</f>
        <v/>
      </c>
      <c r="K211" s="42" t="str">
        <f aca="false" t="array" ref="K211:K211">IF(A211="","",IFERROR(1/(1/MAX(IF(Receipts!$C$5:$C$2004=A211,Receipts!$A$5:$A$2004))),"Never"))</f>
        <v/>
      </c>
      <c r="L211" s="36" t="str">
        <f aca="false">IF(A211="","",IF(H211&lt;=0,IF(H211&lt;0,"Advance","Paid up"),IF(I211&gt;=Settings!$B$20,"Defaulter",IF(I211&gt;1,"Overdue","Due this month"))))</f>
        <v/>
      </c>
    </row>
    <row r="212" customFormat="false" ht="15" hidden="false" customHeight="true" outlineLevel="0" collapsed="false">
      <c r="A212" s="37" t="str">
        <f aca="false">IF(Members!A212="","",Members!A212)</f>
        <v/>
      </c>
      <c r="B212" s="37" t="str">
        <f aca="false">IF(A212="","",Members!B212)</f>
        <v/>
      </c>
      <c r="C212" s="39" t="str">
        <f aca="false">IF(A212="","",Members!C212)</f>
        <v/>
      </c>
      <c r="D212" s="40" t="str">
        <f aca="false">IF(A212="","",Members!N212)</f>
        <v/>
      </c>
      <c r="E212" s="40" t="str">
        <f aca="false">IF(A212="","",N(Members!H212))</f>
        <v/>
      </c>
      <c r="F212" s="31" t="str">
        <f aca="false">IF(A212="","",D212*Settings!$B$27+N(Members!I212))</f>
        <v/>
      </c>
      <c r="G212" s="31" t="str">
        <f aca="false">IF(A212="","",SUMIFS(Receipts!$E$5:$E$2004,Receipts!$C$5:$C$2004,A212,Receipts!$A$5:$A$2004,"&gt;="&amp;DATE(Settings!$B$8,4,1),Receipts!$A$5:$A$2004,"&lt;"&amp;DATE(Settings!$B$8+1,4,1)))</f>
        <v/>
      </c>
      <c r="H212" s="32" t="str">
        <f aca="false">IF(A212="","",E212+F212-G212)</f>
        <v/>
      </c>
      <c r="I212" s="41" t="str">
        <f aca="false">IF(A212="","",IF(D212=0,0,ROUND(MAX(0,H212)/D212,1)))</f>
        <v/>
      </c>
      <c r="J212" s="31" t="str">
        <f aca="false">IF(A212="","",ROUND(MAX(0,H212-D212)*Settings!$B$19/12,0))</f>
        <v/>
      </c>
      <c r="K212" s="42" t="str">
        <f aca="false" t="array" ref="K212:K212">IF(A212="","",IFERROR(1/(1/MAX(IF(Receipts!$C$5:$C$2004=A212,Receipts!$A$5:$A$2004))),"Never"))</f>
        <v/>
      </c>
      <c r="L212" s="36" t="str">
        <f aca="false">IF(A212="","",IF(H212&lt;=0,IF(H212&lt;0,"Advance","Paid up"),IF(I212&gt;=Settings!$B$20,"Defaulter",IF(I212&gt;1,"Overdue","Due this month"))))</f>
        <v/>
      </c>
    </row>
    <row r="213" customFormat="false" ht="15" hidden="false" customHeight="true" outlineLevel="0" collapsed="false">
      <c r="A213" s="37" t="str">
        <f aca="false">IF(Members!A213="","",Members!A213)</f>
        <v/>
      </c>
      <c r="B213" s="37" t="str">
        <f aca="false">IF(A213="","",Members!B213)</f>
        <v/>
      </c>
      <c r="C213" s="39" t="str">
        <f aca="false">IF(A213="","",Members!C213)</f>
        <v/>
      </c>
      <c r="D213" s="40" t="str">
        <f aca="false">IF(A213="","",Members!N213)</f>
        <v/>
      </c>
      <c r="E213" s="40" t="str">
        <f aca="false">IF(A213="","",N(Members!H213))</f>
        <v/>
      </c>
      <c r="F213" s="31" t="str">
        <f aca="false">IF(A213="","",D213*Settings!$B$27+N(Members!I213))</f>
        <v/>
      </c>
      <c r="G213" s="31" t="str">
        <f aca="false">IF(A213="","",SUMIFS(Receipts!$E$5:$E$2004,Receipts!$C$5:$C$2004,A213,Receipts!$A$5:$A$2004,"&gt;="&amp;DATE(Settings!$B$8,4,1),Receipts!$A$5:$A$2004,"&lt;"&amp;DATE(Settings!$B$8+1,4,1)))</f>
        <v/>
      </c>
      <c r="H213" s="32" t="str">
        <f aca="false">IF(A213="","",E213+F213-G213)</f>
        <v/>
      </c>
      <c r="I213" s="41" t="str">
        <f aca="false">IF(A213="","",IF(D213=0,0,ROUND(MAX(0,H213)/D213,1)))</f>
        <v/>
      </c>
      <c r="J213" s="31" t="str">
        <f aca="false">IF(A213="","",ROUND(MAX(0,H213-D213)*Settings!$B$19/12,0))</f>
        <v/>
      </c>
      <c r="K213" s="42" t="str">
        <f aca="false" t="array" ref="K213:K213">IF(A213="","",IFERROR(1/(1/MAX(IF(Receipts!$C$5:$C$2004=A213,Receipts!$A$5:$A$2004))),"Never"))</f>
        <v/>
      </c>
      <c r="L213" s="36" t="str">
        <f aca="false">IF(A213="","",IF(H213&lt;=0,IF(H213&lt;0,"Advance","Paid up"),IF(I213&gt;=Settings!$B$20,"Defaulter",IF(I213&gt;1,"Overdue","Due this month"))))</f>
        <v/>
      </c>
    </row>
    <row r="214" customFormat="false" ht="15" hidden="false" customHeight="true" outlineLevel="0" collapsed="false">
      <c r="A214" s="37" t="str">
        <f aca="false">IF(Members!A214="","",Members!A214)</f>
        <v/>
      </c>
      <c r="B214" s="37" t="str">
        <f aca="false">IF(A214="","",Members!B214)</f>
        <v/>
      </c>
      <c r="C214" s="39" t="str">
        <f aca="false">IF(A214="","",Members!C214)</f>
        <v/>
      </c>
      <c r="D214" s="40" t="str">
        <f aca="false">IF(A214="","",Members!N214)</f>
        <v/>
      </c>
      <c r="E214" s="40" t="str">
        <f aca="false">IF(A214="","",N(Members!H214))</f>
        <v/>
      </c>
      <c r="F214" s="31" t="str">
        <f aca="false">IF(A214="","",D214*Settings!$B$27+N(Members!I214))</f>
        <v/>
      </c>
      <c r="G214" s="31" t="str">
        <f aca="false">IF(A214="","",SUMIFS(Receipts!$E$5:$E$2004,Receipts!$C$5:$C$2004,A214,Receipts!$A$5:$A$2004,"&gt;="&amp;DATE(Settings!$B$8,4,1),Receipts!$A$5:$A$2004,"&lt;"&amp;DATE(Settings!$B$8+1,4,1)))</f>
        <v/>
      </c>
      <c r="H214" s="32" t="str">
        <f aca="false">IF(A214="","",E214+F214-G214)</f>
        <v/>
      </c>
      <c r="I214" s="41" t="str">
        <f aca="false">IF(A214="","",IF(D214=0,0,ROUND(MAX(0,H214)/D214,1)))</f>
        <v/>
      </c>
      <c r="J214" s="31" t="str">
        <f aca="false">IF(A214="","",ROUND(MAX(0,H214-D214)*Settings!$B$19/12,0))</f>
        <v/>
      </c>
      <c r="K214" s="42" t="str">
        <f aca="false" t="array" ref="K214:K214">IF(A214="","",IFERROR(1/(1/MAX(IF(Receipts!$C$5:$C$2004=A214,Receipts!$A$5:$A$2004))),"Never"))</f>
        <v/>
      </c>
      <c r="L214" s="36" t="str">
        <f aca="false">IF(A214="","",IF(H214&lt;=0,IF(H214&lt;0,"Advance","Paid up"),IF(I214&gt;=Settings!$B$20,"Defaulter",IF(I214&gt;1,"Overdue","Due this month"))))</f>
        <v/>
      </c>
    </row>
    <row r="215" customFormat="false" ht="15" hidden="false" customHeight="true" outlineLevel="0" collapsed="false">
      <c r="A215" s="37" t="str">
        <f aca="false">IF(Members!A215="","",Members!A215)</f>
        <v/>
      </c>
      <c r="B215" s="37" t="str">
        <f aca="false">IF(A215="","",Members!B215)</f>
        <v/>
      </c>
      <c r="C215" s="39" t="str">
        <f aca="false">IF(A215="","",Members!C215)</f>
        <v/>
      </c>
      <c r="D215" s="40" t="str">
        <f aca="false">IF(A215="","",Members!N215)</f>
        <v/>
      </c>
      <c r="E215" s="40" t="str">
        <f aca="false">IF(A215="","",N(Members!H215))</f>
        <v/>
      </c>
      <c r="F215" s="31" t="str">
        <f aca="false">IF(A215="","",D215*Settings!$B$27+N(Members!I215))</f>
        <v/>
      </c>
      <c r="G215" s="31" t="str">
        <f aca="false">IF(A215="","",SUMIFS(Receipts!$E$5:$E$2004,Receipts!$C$5:$C$2004,A215,Receipts!$A$5:$A$2004,"&gt;="&amp;DATE(Settings!$B$8,4,1),Receipts!$A$5:$A$2004,"&lt;"&amp;DATE(Settings!$B$8+1,4,1)))</f>
        <v/>
      </c>
      <c r="H215" s="32" t="str">
        <f aca="false">IF(A215="","",E215+F215-G215)</f>
        <v/>
      </c>
      <c r="I215" s="41" t="str">
        <f aca="false">IF(A215="","",IF(D215=0,0,ROUND(MAX(0,H215)/D215,1)))</f>
        <v/>
      </c>
      <c r="J215" s="31" t="str">
        <f aca="false">IF(A215="","",ROUND(MAX(0,H215-D215)*Settings!$B$19/12,0))</f>
        <v/>
      </c>
      <c r="K215" s="42" t="str">
        <f aca="false" t="array" ref="K215:K215">IF(A215="","",IFERROR(1/(1/MAX(IF(Receipts!$C$5:$C$2004=A215,Receipts!$A$5:$A$2004))),"Never"))</f>
        <v/>
      </c>
      <c r="L215" s="36" t="str">
        <f aca="false">IF(A215="","",IF(H215&lt;=0,IF(H215&lt;0,"Advance","Paid up"),IF(I215&gt;=Settings!$B$20,"Defaulter",IF(I215&gt;1,"Overdue","Due this month"))))</f>
        <v/>
      </c>
    </row>
    <row r="216" customFormat="false" ht="15" hidden="false" customHeight="true" outlineLevel="0" collapsed="false">
      <c r="A216" s="37" t="str">
        <f aca="false">IF(Members!A216="","",Members!A216)</f>
        <v/>
      </c>
      <c r="B216" s="37" t="str">
        <f aca="false">IF(A216="","",Members!B216)</f>
        <v/>
      </c>
      <c r="C216" s="39" t="str">
        <f aca="false">IF(A216="","",Members!C216)</f>
        <v/>
      </c>
      <c r="D216" s="40" t="str">
        <f aca="false">IF(A216="","",Members!N216)</f>
        <v/>
      </c>
      <c r="E216" s="40" t="str">
        <f aca="false">IF(A216="","",N(Members!H216))</f>
        <v/>
      </c>
      <c r="F216" s="31" t="str">
        <f aca="false">IF(A216="","",D216*Settings!$B$27+N(Members!I216))</f>
        <v/>
      </c>
      <c r="G216" s="31" t="str">
        <f aca="false">IF(A216="","",SUMIFS(Receipts!$E$5:$E$2004,Receipts!$C$5:$C$2004,A216,Receipts!$A$5:$A$2004,"&gt;="&amp;DATE(Settings!$B$8,4,1),Receipts!$A$5:$A$2004,"&lt;"&amp;DATE(Settings!$B$8+1,4,1)))</f>
        <v/>
      </c>
      <c r="H216" s="32" t="str">
        <f aca="false">IF(A216="","",E216+F216-G216)</f>
        <v/>
      </c>
      <c r="I216" s="41" t="str">
        <f aca="false">IF(A216="","",IF(D216=0,0,ROUND(MAX(0,H216)/D216,1)))</f>
        <v/>
      </c>
      <c r="J216" s="31" t="str">
        <f aca="false">IF(A216="","",ROUND(MAX(0,H216-D216)*Settings!$B$19/12,0))</f>
        <v/>
      </c>
      <c r="K216" s="42" t="str">
        <f aca="false" t="array" ref="K216:K216">IF(A216="","",IFERROR(1/(1/MAX(IF(Receipts!$C$5:$C$2004=A216,Receipts!$A$5:$A$2004))),"Never"))</f>
        <v/>
      </c>
      <c r="L216" s="36" t="str">
        <f aca="false">IF(A216="","",IF(H216&lt;=0,IF(H216&lt;0,"Advance","Paid up"),IF(I216&gt;=Settings!$B$20,"Defaulter",IF(I216&gt;1,"Overdue","Due this month"))))</f>
        <v/>
      </c>
    </row>
    <row r="217" customFormat="false" ht="15" hidden="false" customHeight="true" outlineLevel="0" collapsed="false">
      <c r="A217" s="37" t="str">
        <f aca="false">IF(Members!A217="","",Members!A217)</f>
        <v/>
      </c>
      <c r="B217" s="37" t="str">
        <f aca="false">IF(A217="","",Members!B217)</f>
        <v/>
      </c>
      <c r="C217" s="39" t="str">
        <f aca="false">IF(A217="","",Members!C217)</f>
        <v/>
      </c>
      <c r="D217" s="40" t="str">
        <f aca="false">IF(A217="","",Members!N217)</f>
        <v/>
      </c>
      <c r="E217" s="40" t="str">
        <f aca="false">IF(A217="","",N(Members!H217))</f>
        <v/>
      </c>
      <c r="F217" s="31" t="str">
        <f aca="false">IF(A217="","",D217*Settings!$B$27+N(Members!I217))</f>
        <v/>
      </c>
      <c r="G217" s="31" t="str">
        <f aca="false">IF(A217="","",SUMIFS(Receipts!$E$5:$E$2004,Receipts!$C$5:$C$2004,A217,Receipts!$A$5:$A$2004,"&gt;="&amp;DATE(Settings!$B$8,4,1),Receipts!$A$5:$A$2004,"&lt;"&amp;DATE(Settings!$B$8+1,4,1)))</f>
        <v/>
      </c>
      <c r="H217" s="32" t="str">
        <f aca="false">IF(A217="","",E217+F217-G217)</f>
        <v/>
      </c>
      <c r="I217" s="41" t="str">
        <f aca="false">IF(A217="","",IF(D217=0,0,ROUND(MAX(0,H217)/D217,1)))</f>
        <v/>
      </c>
      <c r="J217" s="31" t="str">
        <f aca="false">IF(A217="","",ROUND(MAX(0,H217-D217)*Settings!$B$19/12,0))</f>
        <v/>
      </c>
      <c r="K217" s="42" t="str">
        <f aca="false" t="array" ref="K217:K217">IF(A217="","",IFERROR(1/(1/MAX(IF(Receipts!$C$5:$C$2004=A217,Receipts!$A$5:$A$2004))),"Never"))</f>
        <v/>
      </c>
      <c r="L217" s="36" t="str">
        <f aca="false">IF(A217="","",IF(H217&lt;=0,IF(H217&lt;0,"Advance","Paid up"),IF(I217&gt;=Settings!$B$20,"Defaulter",IF(I217&gt;1,"Overdue","Due this month"))))</f>
        <v/>
      </c>
    </row>
    <row r="218" customFormat="false" ht="15" hidden="false" customHeight="true" outlineLevel="0" collapsed="false">
      <c r="A218" s="37" t="str">
        <f aca="false">IF(Members!A218="","",Members!A218)</f>
        <v/>
      </c>
      <c r="B218" s="37" t="str">
        <f aca="false">IF(A218="","",Members!B218)</f>
        <v/>
      </c>
      <c r="C218" s="39" t="str">
        <f aca="false">IF(A218="","",Members!C218)</f>
        <v/>
      </c>
      <c r="D218" s="40" t="str">
        <f aca="false">IF(A218="","",Members!N218)</f>
        <v/>
      </c>
      <c r="E218" s="40" t="str">
        <f aca="false">IF(A218="","",N(Members!H218))</f>
        <v/>
      </c>
      <c r="F218" s="31" t="str">
        <f aca="false">IF(A218="","",D218*Settings!$B$27+N(Members!I218))</f>
        <v/>
      </c>
      <c r="G218" s="31" t="str">
        <f aca="false">IF(A218="","",SUMIFS(Receipts!$E$5:$E$2004,Receipts!$C$5:$C$2004,A218,Receipts!$A$5:$A$2004,"&gt;="&amp;DATE(Settings!$B$8,4,1),Receipts!$A$5:$A$2004,"&lt;"&amp;DATE(Settings!$B$8+1,4,1)))</f>
        <v/>
      </c>
      <c r="H218" s="32" t="str">
        <f aca="false">IF(A218="","",E218+F218-G218)</f>
        <v/>
      </c>
      <c r="I218" s="41" t="str">
        <f aca="false">IF(A218="","",IF(D218=0,0,ROUND(MAX(0,H218)/D218,1)))</f>
        <v/>
      </c>
      <c r="J218" s="31" t="str">
        <f aca="false">IF(A218="","",ROUND(MAX(0,H218-D218)*Settings!$B$19/12,0))</f>
        <v/>
      </c>
      <c r="K218" s="42" t="str">
        <f aca="false" t="array" ref="K218:K218">IF(A218="","",IFERROR(1/(1/MAX(IF(Receipts!$C$5:$C$2004=A218,Receipts!$A$5:$A$2004))),"Never"))</f>
        <v/>
      </c>
      <c r="L218" s="36" t="str">
        <f aca="false">IF(A218="","",IF(H218&lt;=0,IF(H218&lt;0,"Advance","Paid up"),IF(I218&gt;=Settings!$B$20,"Defaulter",IF(I218&gt;1,"Overdue","Due this month"))))</f>
        <v/>
      </c>
    </row>
    <row r="219" customFormat="false" ht="15" hidden="false" customHeight="true" outlineLevel="0" collapsed="false">
      <c r="A219" s="37" t="str">
        <f aca="false">IF(Members!A219="","",Members!A219)</f>
        <v/>
      </c>
      <c r="B219" s="37" t="str">
        <f aca="false">IF(A219="","",Members!B219)</f>
        <v/>
      </c>
      <c r="C219" s="39" t="str">
        <f aca="false">IF(A219="","",Members!C219)</f>
        <v/>
      </c>
      <c r="D219" s="40" t="str">
        <f aca="false">IF(A219="","",Members!N219)</f>
        <v/>
      </c>
      <c r="E219" s="40" t="str">
        <f aca="false">IF(A219="","",N(Members!H219))</f>
        <v/>
      </c>
      <c r="F219" s="31" t="str">
        <f aca="false">IF(A219="","",D219*Settings!$B$27+N(Members!I219))</f>
        <v/>
      </c>
      <c r="G219" s="31" t="str">
        <f aca="false">IF(A219="","",SUMIFS(Receipts!$E$5:$E$2004,Receipts!$C$5:$C$2004,A219,Receipts!$A$5:$A$2004,"&gt;="&amp;DATE(Settings!$B$8,4,1),Receipts!$A$5:$A$2004,"&lt;"&amp;DATE(Settings!$B$8+1,4,1)))</f>
        <v/>
      </c>
      <c r="H219" s="32" t="str">
        <f aca="false">IF(A219="","",E219+F219-G219)</f>
        <v/>
      </c>
      <c r="I219" s="41" t="str">
        <f aca="false">IF(A219="","",IF(D219=0,0,ROUND(MAX(0,H219)/D219,1)))</f>
        <v/>
      </c>
      <c r="J219" s="31" t="str">
        <f aca="false">IF(A219="","",ROUND(MAX(0,H219-D219)*Settings!$B$19/12,0))</f>
        <v/>
      </c>
      <c r="K219" s="42" t="str">
        <f aca="false" t="array" ref="K219:K219">IF(A219="","",IFERROR(1/(1/MAX(IF(Receipts!$C$5:$C$2004=A219,Receipts!$A$5:$A$2004))),"Never"))</f>
        <v/>
      </c>
      <c r="L219" s="36" t="str">
        <f aca="false">IF(A219="","",IF(H219&lt;=0,IF(H219&lt;0,"Advance","Paid up"),IF(I219&gt;=Settings!$B$20,"Defaulter",IF(I219&gt;1,"Overdue","Due this month"))))</f>
        <v/>
      </c>
    </row>
    <row r="220" customFormat="false" ht="15" hidden="false" customHeight="true" outlineLevel="0" collapsed="false">
      <c r="A220" s="37" t="str">
        <f aca="false">IF(Members!A220="","",Members!A220)</f>
        <v/>
      </c>
      <c r="B220" s="37" t="str">
        <f aca="false">IF(A220="","",Members!B220)</f>
        <v/>
      </c>
      <c r="C220" s="39" t="str">
        <f aca="false">IF(A220="","",Members!C220)</f>
        <v/>
      </c>
      <c r="D220" s="40" t="str">
        <f aca="false">IF(A220="","",Members!N220)</f>
        <v/>
      </c>
      <c r="E220" s="40" t="str">
        <f aca="false">IF(A220="","",N(Members!H220))</f>
        <v/>
      </c>
      <c r="F220" s="31" t="str">
        <f aca="false">IF(A220="","",D220*Settings!$B$27+N(Members!I220))</f>
        <v/>
      </c>
      <c r="G220" s="31" t="str">
        <f aca="false">IF(A220="","",SUMIFS(Receipts!$E$5:$E$2004,Receipts!$C$5:$C$2004,A220,Receipts!$A$5:$A$2004,"&gt;="&amp;DATE(Settings!$B$8,4,1),Receipts!$A$5:$A$2004,"&lt;"&amp;DATE(Settings!$B$8+1,4,1)))</f>
        <v/>
      </c>
      <c r="H220" s="32" t="str">
        <f aca="false">IF(A220="","",E220+F220-G220)</f>
        <v/>
      </c>
      <c r="I220" s="41" t="str">
        <f aca="false">IF(A220="","",IF(D220=0,0,ROUND(MAX(0,H220)/D220,1)))</f>
        <v/>
      </c>
      <c r="J220" s="31" t="str">
        <f aca="false">IF(A220="","",ROUND(MAX(0,H220-D220)*Settings!$B$19/12,0))</f>
        <v/>
      </c>
      <c r="K220" s="42" t="str">
        <f aca="false" t="array" ref="K220:K220">IF(A220="","",IFERROR(1/(1/MAX(IF(Receipts!$C$5:$C$2004=A220,Receipts!$A$5:$A$2004))),"Never"))</f>
        <v/>
      </c>
      <c r="L220" s="36" t="str">
        <f aca="false">IF(A220="","",IF(H220&lt;=0,IF(H220&lt;0,"Advance","Paid up"),IF(I220&gt;=Settings!$B$20,"Defaulter",IF(I220&gt;1,"Overdue","Due this month"))))</f>
        <v/>
      </c>
    </row>
    <row r="221" customFormat="false" ht="15" hidden="false" customHeight="true" outlineLevel="0" collapsed="false">
      <c r="A221" s="37" t="str">
        <f aca="false">IF(Members!A221="","",Members!A221)</f>
        <v/>
      </c>
      <c r="B221" s="37" t="str">
        <f aca="false">IF(A221="","",Members!B221)</f>
        <v/>
      </c>
      <c r="C221" s="39" t="str">
        <f aca="false">IF(A221="","",Members!C221)</f>
        <v/>
      </c>
      <c r="D221" s="40" t="str">
        <f aca="false">IF(A221="","",Members!N221)</f>
        <v/>
      </c>
      <c r="E221" s="40" t="str">
        <f aca="false">IF(A221="","",N(Members!H221))</f>
        <v/>
      </c>
      <c r="F221" s="31" t="str">
        <f aca="false">IF(A221="","",D221*Settings!$B$27+N(Members!I221))</f>
        <v/>
      </c>
      <c r="G221" s="31" t="str">
        <f aca="false">IF(A221="","",SUMIFS(Receipts!$E$5:$E$2004,Receipts!$C$5:$C$2004,A221,Receipts!$A$5:$A$2004,"&gt;="&amp;DATE(Settings!$B$8,4,1),Receipts!$A$5:$A$2004,"&lt;"&amp;DATE(Settings!$B$8+1,4,1)))</f>
        <v/>
      </c>
      <c r="H221" s="32" t="str">
        <f aca="false">IF(A221="","",E221+F221-G221)</f>
        <v/>
      </c>
      <c r="I221" s="41" t="str">
        <f aca="false">IF(A221="","",IF(D221=0,0,ROUND(MAX(0,H221)/D221,1)))</f>
        <v/>
      </c>
      <c r="J221" s="31" t="str">
        <f aca="false">IF(A221="","",ROUND(MAX(0,H221-D221)*Settings!$B$19/12,0))</f>
        <v/>
      </c>
      <c r="K221" s="42" t="str">
        <f aca="false" t="array" ref="K221:K221">IF(A221="","",IFERROR(1/(1/MAX(IF(Receipts!$C$5:$C$2004=A221,Receipts!$A$5:$A$2004))),"Never"))</f>
        <v/>
      </c>
      <c r="L221" s="36" t="str">
        <f aca="false">IF(A221="","",IF(H221&lt;=0,IF(H221&lt;0,"Advance","Paid up"),IF(I221&gt;=Settings!$B$20,"Defaulter",IF(I221&gt;1,"Overdue","Due this month"))))</f>
        <v/>
      </c>
    </row>
    <row r="222" customFormat="false" ht="15" hidden="false" customHeight="true" outlineLevel="0" collapsed="false">
      <c r="A222" s="37" t="str">
        <f aca="false">IF(Members!A222="","",Members!A222)</f>
        <v/>
      </c>
      <c r="B222" s="37" t="str">
        <f aca="false">IF(A222="","",Members!B222)</f>
        <v/>
      </c>
      <c r="C222" s="39" t="str">
        <f aca="false">IF(A222="","",Members!C222)</f>
        <v/>
      </c>
      <c r="D222" s="40" t="str">
        <f aca="false">IF(A222="","",Members!N222)</f>
        <v/>
      </c>
      <c r="E222" s="40" t="str">
        <f aca="false">IF(A222="","",N(Members!H222))</f>
        <v/>
      </c>
      <c r="F222" s="31" t="str">
        <f aca="false">IF(A222="","",D222*Settings!$B$27+N(Members!I222))</f>
        <v/>
      </c>
      <c r="G222" s="31" t="str">
        <f aca="false">IF(A222="","",SUMIFS(Receipts!$E$5:$E$2004,Receipts!$C$5:$C$2004,A222,Receipts!$A$5:$A$2004,"&gt;="&amp;DATE(Settings!$B$8,4,1),Receipts!$A$5:$A$2004,"&lt;"&amp;DATE(Settings!$B$8+1,4,1)))</f>
        <v/>
      </c>
      <c r="H222" s="32" t="str">
        <f aca="false">IF(A222="","",E222+F222-G222)</f>
        <v/>
      </c>
      <c r="I222" s="41" t="str">
        <f aca="false">IF(A222="","",IF(D222=0,0,ROUND(MAX(0,H222)/D222,1)))</f>
        <v/>
      </c>
      <c r="J222" s="31" t="str">
        <f aca="false">IF(A222="","",ROUND(MAX(0,H222-D222)*Settings!$B$19/12,0))</f>
        <v/>
      </c>
      <c r="K222" s="42" t="str">
        <f aca="false" t="array" ref="K222:K222">IF(A222="","",IFERROR(1/(1/MAX(IF(Receipts!$C$5:$C$2004=A222,Receipts!$A$5:$A$2004))),"Never"))</f>
        <v/>
      </c>
      <c r="L222" s="36" t="str">
        <f aca="false">IF(A222="","",IF(H222&lt;=0,IF(H222&lt;0,"Advance","Paid up"),IF(I222&gt;=Settings!$B$20,"Defaulter",IF(I222&gt;1,"Overdue","Due this month"))))</f>
        <v/>
      </c>
    </row>
    <row r="223" customFormat="false" ht="15" hidden="false" customHeight="true" outlineLevel="0" collapsed="false">
      <c r="A223" s="37" t="str">
        <f aca="false">IF(Members!A223="","",Members!A223)</f>
        <v/>
      </c>
      <c r="B223" s="37" t="str">
        <f aca="false">IF(A223="","",Members!B223)</f>
        <v/>
      </c>
      <c r="C223" s="39" t="str">
        <f aca="false">IF(A223="","",Members!C223)</f>
        <v/>
      </c>
      <c r="D223" s="40" t="str">
        <f aca="false">IF(A223="","",Members!N223)</f>
        <v/>
      </c>
      <c r="E223" s="40" t="str">
        <f aca="false">IF(A223="","",N(Members!H223))</f>
        <v/>
      </c>
      <c r="F223" s="31" t="str">
        <f aca="false">IF(A223="","",D223*Settings!$B$27+N(Members!I223))</f>
        <v/>
      </c>
      <c r="G223" s="31" t="str">
        <f aca="false">IF(A223="","",SUMIFS(Receipts!$E$5:$E$2004,Receipts!$C$5:$C$2004,A223,Receipts!$A$5:$A$2004,"&gt;="&amp;DATE(Settings!$B$8,4,1),Receipts!$A$5:$A$2004,"&lt;"&amp;DATE(Settings!$B$8+1,4,1)))</f>
        <v/>
      </c>
      <c r="H223" s="32" t="str">
        <f aca="false">IF(A223="","",E223+F223-G223)</f>
        <v/>
      </c>
      <c r="I223" s="41" t="str">
        <f aca="false">IF(A223="","",IF(D223=0,0,ROUND(MAX(0,H223)/D223,1)))</f>
        <v/>
      </c>
      <c r="J223" s="31" t="str">
        <f aca="false">IF(A223="","",ROUND(MAX(0,H223-D223)*Settings!$B$19/12,0))</f>
        <v/>
      </c>
      <c r="K223" s="42" t="str">
        <f aca="false" t="array" ref="K223:K223">IF(A223="","",IFERROR(1/(1/MAX(IF(Receipts!$C$5:$C$2004=A223,Receipts!$A$5:$A$2004))),"Never"))</f>
        <v/>
      </c>
      <c r="L223" s="36" t="str">
        <f aca="false">IF(A223="","",IF(H223&lt;=0,IF(H223&lt;0,"Advance","Paid up"),IF(I223&gt;=Settings!$B$20,"Defaulter",IF(I223&gt;1,"Overdue","Due this month"))))</f>
        <v/>
      </c>
    </row>
    <row r="224" customFormat="false" ht="15" hidden="false" customHeight="true" outlineLevel="0" collapsed="false">
      <c r="A224" s="37" t="str">
        <f aca="false">IF(Members!A224="","",Members!A224)</f>
        <v/>
      </c>
      <c r="B224" s="37" t="str">
        <f aca="false">IF(A224="","",Members!B224)</f>
        <v/>
      </c>
      <c r="C224" s="39" t="str">
        <f aca="false">IF(A224="","",Members!C224)</f>
        <v/>
      </c>
      <c r="D224" s="40" t="str">
        <f aca="false">IF(A224="","",Members!N224)</f>
        <v/>
      </c>
      <c r="E224" s="40" t="str">
        <f aca="false">IF(A224="","",N(Members!H224))</f>
        <v/>
      </c>
      <c r="F224" s="31" t="str">
        <f aca="false">IF(A224="","",D224*Settings!$B$27+N(Members!I224))</f>
        <v/>
      </c>
      <c r="G224" s="31" t="str">
        <f aca="false">IF(A224="","",SUMIFS(Receipts!$E$5:$E$2004,Receipts!$C$5:$C$2004,A224,Receipts!$A$5:$A$2004,"&gt;="&amp;DATE(Settings!$B$8,4,1),Receipts!$A$5:$A$2004,"&lt;"&amp;DATE(Settings!$B$8+1,4,1)))</f>
        <v/>
      </c>
      <c r="H224" s="32" t="str">
        <f aca="false">IF(A224="","",E224+F224-G224)</f>
        <v/>
      </c>
      <c r="I224" s="41" t="str">
        <f aca="false">IF(A224="","",IF(D224=0,0,ROUND(MAX(0,H224)/D224,1)))</f>
        <v/>
      </c>
      <c r="J224" s="31" t="str">
        <f aca="false">IF(A224="","",ROUND(MAX(0,H224-D224)*Settings!$B$19/12,0))</f>
        <v/>
      </c>
      <c r="K224" s="42" t="str">
        <f aca="false" t="array" ref="K224:K224">IF(A224="","",IFERROR(1/(1/MAX(IF(Receipts!$C$5:$C$2004=A224,Receipts!$A$5:$A$2004))),"Never"))</f>
        <v/>
      </c>
      <c r="L224" s="36" t="str">
        <f aca="false">IF(A224="","",IF(H224&lt;=0,IF(H224&lt;0,"Advance","Paid up"),IF(I224&gt;=Settings!$B$20,"Defaulter",IF(I224&gt;1,"Overdue","Due this month"))))</f>
        <v/>
      </c>
    </row>
    <row r="225" customFormat="false" ht="15" hidden="false" customHeight="true" outlineLevel="0" collapsed="false">
      <c r="A225" s="37" t="str">
        <f aca="false">IF(Members!A225="","",Members!A225)</f>
        <v/>
      </c>
      <c r="B225" s="37" t="str">
        <f aca="false">IF(A225="","",Members!B225)</f>
        <v/>
      </c>
      <c r="C225" s="39" t="str">
        <f aca="false">IF(A225="","",Members!C225)</f>
        <v/>
      </c>
      <c r="D225" s="40" t="str">
        <f aca="false">IF(A225="","",Members!N225)</f>
        <v/>
      </c>
      <c r="E225" s="40" t="str">
        <f aca="false">IF(A225="","",N(Members!H225))</f>
        <v/>
      </c>
      <c r="F225" s="31" t="str">
        <f aca="false">IF(A225="","",D225*Settings!$B$27+N(Members!I225))</f>
        <v/>
      </c>
      <c r="G225" s="31" t="str">
        <f aca="false">IF(A225="","",SUMIFS(Receipts!$E$5:$E$2004,Receipts!$C$5:$C$2004,A225,Receipts!$A$5:$A$2004,"&gt;="&amp;DATE(Settings!$B$8,4,1),Receipts!$A$5:$A$2004,"&lt;"&amp;DATE(Settings!$B$8+1,4,1)))</f>
        <v/>
      </c>
      <c r="H225" s="32" t="str">
        <f aca="false">IF(A225="","",E225+F225-G225)</f>
        <v/>
      </c>
      <c r="I225" s="41" t="str">
        <f aca="false">IF(A225="","",IF(D225=0,0,ROUND(MAX(0,H225)/D225,1)))</f>
        <v/>
      </c>
      <c r="J225" s="31" t="str">
        <f aca="false">IF(A225="","",ROUND(MAX(0,H225-D225)*Settings!$B$19/12,0))</f>
        <v/>
      </c>
      <c r="K225" s="42" t="str">
        <f aca="false" t="array" ref="K225:K225">IF(A225="","",IFERROR(1/(1/MAX(IF(Receipts!$C$5:$C$2004=A225,Receipts!$A$5:$A$2004))),"Never"))</f>
        <v/>
      </c>
      <c r="L225" s="36" t="str">
        <f aca="false">IF(A225="","",IF(H225&lt;=0,IF(H225&lt;0,"Advance","Paid up"),IF(I225&gt;=Settings!$B$20,"Defaulter",IF(I225&gt;1,"Overdue","Due this month"))))</f>
        <v/>
      </c>
    </row>
    <row r="226" customFormat="false" ht="15" hidden="false" customHeight="true" outlineLevel="0" collapsed="false">
      <c r="A226" s="37" t="str">
        <f aca="false">IF(Members!A226="","",Members!A226)</f>
        <v/>
      </c>
      <c r="B226" s="37" t="str">
        <f aca="false">IF(A226="","",Members!B226)</f>
        <v/>
      </c>
      <c r="C226" s="39" t="str">
        <f aca="false">IF(A226="","",Members!C226)</f>
        <v/>
      </c>
      <c r="D226" s="40" t="str">
        <f aca="false">IF(A226="","",Members!N226)</f>
        <v/>
      </c>
      <c r="E226" s="40" t="str">
        <f aca="false">IF(A226="","",N(Members!H226))</f>
        <v/>
      </c>
      <c r="F226" s="31" t="str">
        <f aca="false">IF(A226="","",D226*Settings!$B$27+N(Members!I226))</f>
        <v/>
      </c>
      <c r="G226" s="31" t="str">
        <f aca="false">IF(A226="","",SUMIFS(Receipts!$E$5:$E$2004,Receipts!$C$5:$C$2004,A226,Receipts!$A$5:$A$2004,"&gt;="&amp;DATE(Settings!$B$8,4,1),Receipts!$A$5:$A$2004,"&lt;"&amp;DATE(Settings!$B$8+1,4,1)))</f>
        <v/>
      </c>
      <c r="H226" s="32" t="str">
        <f aca="false">IF(A226="","",E226+F226-G226)</f>
        <v/>
      </c>
      <c r="I226" s="41" t="str">
        <f aca="false">IF(A226="","",IF(D226=0,0,ROUND(MAX(0,H226)/D226,1)))</f>
        <v/>
      </c>
      <c r="J226" s="31" t="str">
        <f aca="false">IF(A226="","",ROUND(MAX(0,H226-D226)*Settings!$B$19/12,0))</f>
        <v/>
      </c>
      <c r="K226" s="42" t="str">
        <f aca="false" t="array" ref="K226:K226">IF(A226="","",IFERROR(1/(1/MAX(IF(Receipts!$C$5:$C$2004=A226,Receipts!$A$5:$A$2004))),"Never"))</f>
        <v/>
      </c>
      <c r="L226" s="36" t="str">
        <f aca="false">IF(A226="","",IF(H226&lt;=0,IF(H226&lt;0,"Advance","Paid up"),IF(I226&gt;=Settings!$B$20,"Defaulter",IF(I226&gt;1,"Overdue","Due this month"))))</f>
        <v/>
      </c>
    </row>
    <row r="227" customFormat="false" ht="15" hidden="false" customHeight="true" outlineLevel="0" collapsed="false">
      <c r="A227" s="37" t="str">
        <f aca="false">IF(Members!A227="","",Members!A227)</f>
        <v/>
      </c>
      <c r="B227" s="37" t="str">
        <f aca="false">IF(A227="","",Members!B227)</f>
        <v/>
      </c>
      <c r="C227" s="39" t="str">
        <f aca="false">IF(A227="","",Members!C227)</f>
        <v/>
      </c>
      <c r="D227" s="40" t="str">
        <f aca="false">IF(A227="","",Members!N227)</f>
        <v/>
      </c>
      <c r="E227" s="40" t="str">
        <f aca="false">IF(A227="","",N(Members!H227))</f>
        <v/>
      </c>
      <c r="F227" s="31" t="str">
        <f aca="false">IF(A227="","",D227*Settings!$B$27+N(Members!I227))</f>
        <v/>
      </c>
      <c r="G227" s="31" t="str">
        <f aca="false">IF(A227="","",SUMIFS(Receipts!$E$5:$E$2004,Receipts!$C$5:$C$2004,A227,Receipts!$A$5:$A$2004,"&gt;="&amp;DATE(Settings!$B$8,4,1),Receipts!$A$5:$A$2004,"&lt;"&amp;DATE(Settings!$B$8+1,4,1)))</f>
        <v/>
      </c>
      <c r="H227" s="32" t="str">
        <f aca="false">IF(A227="","",E227+F227-G227)</f>
        <v/>
      </c>
      <c r="I227" s="41" t="str">
        <f aca="false">IF(A227="","",IF(D227=0,0,ROUND(MAX(0,H227)/D227,1)))</f>
        <v/>
      </c>
      <c r="J227" s="31" t="str">
        <f aca="false">IF(A227="","",ROUND(MAX(0,H227-D227)*Settings!$B$19/12,0))</f>
        <v/>
      </c>
      <c r="K227" s="42" t="str">
        <f aca="false" t="array" ref="K227:K227">IF(A227="","",IFERROR(1/(1/MAX(IF(Receipts!$C$5:$C$2004=A227,Receipts!$A$5:$A$2004))),"Never"))</f>
        <v/>
      </c>
      <c r="L227" s="36" t="str">
        <f aca="false">IF(A227="","",IF(H227&lt;=0,IF(H227&lt;0,"Advance","Paid up"),IF(I227&gt;=Settings!$B$20,"Defaulter",IF(I227&gt;1,"Overdue","Due this month"))))</f>
        <v/>
      </c>
    </row>
    <row r="228" customFormat="false" ht="15" hidden="false" customHeight="true" outlineLevel="0" collapsed="false">
      <c r="A228" s="37" t="str">
        <f aca="false">IF(Members!A228="","",Members!A228)</f>
        <v/>
      </c>
      <c r="B228" s="37" t="str">
        <f aca="false">IF(A228="","",Members!B228)</f>
        <v/>
      </c>
      <c r="C228" s="39" t="str">
        <f aca="false">IF(A228="","",Members!C228)</f>
        <v/>
      </c>
      <c r="D228" s="40" t="str">
        <f aca="false">IF(A228="","",Members!N228)</f>
        <v/>
      </c>
      <c r="E228" s="40" t="str">
        <f aca="false">IF(A228="","",N(Members!H228))</f>
        <v/>
      </c>
      <c r="F228" s="31" t="str">
        <f aca="false">IF(A228="","",D228*Settings!$B$27+N(Members!I228))</f>
        <v/>
      </c>
      <c r="G228" s="31" t="str">
        <f aca="false">IF(A228="","",SUMIFS(Receipts!$E$5:$E$2004,Receipts!$C$5:$C$2004,A228,Receipts!$A$5:$A$2004,"&gt;="&amp;DATE(Settings!$B$8,4,1),Receipts!$A$5:$A$2004,"&lt;"&amp;DATE(Settings!$B$8+1,4,1)))</f>
        <v/>
      </c>
      <c r="H228" s="32" t="str">
        <f aca="false">IF(A228="","",E228+F228-G228)</f>
        <v/>
      </c>
      <c r="I228" s="41" t="str">
        <f aca="false">IF(A228="","",IF(D228=0,0,ROUND(MAX(0,H228)/D228,1)))</f>
        <v/>
      </c>
      <c r="J228" s="31" t="str">
        <f aca="false">IF(A228="","",ROUND(MAX(0,H228-D228)*Settings!$B$19/12,0))</f>
        <v/>
      </c>
      <c r="K228" s="42" t="str">
        <f aca="false" t="array" ref="K228:K228">IF(A228="","",IFERROR(1/(1/MAX(IF(Receipts!$C$5:$C$2004=A228,Receipts!$A$5:$A$2004))),"Never"))</f>
        <v/>
      </c>
      <c r="L228" s="36" t="str">
        <f aca="false">IF(A228="","",IF(H228&lt;=0,IF(H228&lt;0,"Advance","Paid up"),IF(I228&gt;=Settings!$B$20,"Defaulter",IF(I228&gt;1,"Overdue","Due this month"))))</f>
        <v/>
      </c>
    </row>
    <row r="229" customFormat="false" ht="15" hidden="false" customHeight="true" outlineLevel="0" collapsed="false">
      <c r="A229" s="37" t="str">
        <f aca="false">IF(Members!A229="","",Members!A229)</f>
        <v/>
      </c>
      <c r="B229" s="37" t="str">
        <f aca="false">IF(A229="","",Members!B229)</f>
        <v/>
      </c>
      <c r="C229" s="39" t="str">
        <f aca="false">IF(A229="","",Members!C229)</f>
        <v/>
      </c>
      <c r="D229" s="40" t="str">
        <f aca="false">IF(A229="","",Members!N229)</f>
        <v/>
      </c>
      <c r="E229" s="40" t="str">
        <f aca="false">IF(A229="","",N(Members!H229))</f>
        <v/>
      </c>
      <c r="F229" s="31" t="str">
        <f aca="false">IF(A229="","",D229*Settings!$B$27+N(Members!I229))</f>
        <v/>
      </c>
      <c r="G229" s="31" t="str">
        <f aca="false">IF(A229="","",SUMIFS(Receipts!$E$5:$E$2004,Receipts!$C$5:$C$2004,A229,Receipts!$A$5:$A$2004,"&gt;="&amp;DATE(Settings!$B$8,4,1),Receipts!$A$5:$A$2004,"&lt;"&amp;DATE(Settings!$B$8+1,4,1)))</f>
        <v/>
      </c>
      <c r="H229" s="32" t="str">
        <f aca="false">IF(A229="","",E229+F229-G229)</f>
        <v/>
      </c>
      <c r="I229" s="41" t="str">
        <f aca="false">IF(A229="","",IF(D229=0,0,ROUND(MAX(0,H229)/D229,1)))</f>
        <v/>
      </c>
      <c r="J229" s="31" t="str">
        <f aca="false">IF(A229="","",ROUND(MAX(0,H229-D229)*Settings!$B$19/12,0))</f>
        <v/>
      </c>
      <c r="K229" s="42" t="str">
        <f aca="false" t="array" ref="K229:K229">IF(A229="","",IFERROR(1/(1/MAX(IF(Receipts!$C$5:$C$2004=A229,Receipts!$A$5:$A$2004))),"Never"))</f>
        <v/>
      </c>
      <c r="L229" s="36" t="str">
        <f aca="false">IF(A229="","",IF(H229&lt;=0,IF(H229&lt;0,"Advance","Paid up"),IF(I229&gt;=Settings!$B$20,"Defaulter",IF(I229&gt;1,"Overdue","Due this month"))))</f>
        <v/>
      </c>
    </row>
    <row r="230" customFormat="false" ht="15" hidden="false" customHeight="true" outlineLevel="0" collapsed="false">
      <c r="A230" s="37" t="str">
        <f aca="false">IF(Members!A230="","",Members!A230)</f>
        <v/>
      </c>
      <c r="B230" s="37" t="str">
        <f aca="false">IF(A230="","",Members!B230)</f>
        <v/>
      </c>
      <c r="C230" s="39" t="str">
        <f aca="false">IF(A230="","",Members!C230)</f>
        <v/>
      </c>
      <c r="D230" s="40" t="str">
        <f aca="false">IF(A230="","",Members!N230)</f>
        <v/>
      </c>
      <c r="E230" s="40" t="str">
        <f aca="false">IF(A230="","",N(Members!H230))</f>
        <v/>
      </c>
      <c r="F230" s="31" t="str">
        <f aca="false">IF(A230="","",D230*Settings!$B$27+N(Members!I230))</f>
        <v/>
      </c>
      <c r="G230" s="31" t="str">
        <f aca="false">IF(A230="","",SUMIFS(Receipts!$E$5:$E$2004,Receipts!$C$5:$C$2004,A230,Receipts!$A$5:$A$2004,"&gt;="&amp;DATE(Settings!$B$8,4,1),Receipts!$A$5:$A$2004,"&lt;"&amp;DATE(Settings!$B$8+1,4,1)))</f>
        <v/>
      </c>
      <c r="H230" s="32" t="str">
        <f aca="false">IF(A230="","",E230+F230-G230)</f>
        <v/>
      </c>
      <c r="I230" s="41" t="str">
        <f aca="false">IF(A230="","",IF(D230=0,0,ROUND(MAX(0,H230)/D230,1)))</f>
        <v/>
      </c>
      <c r="J230" s="31" t="str">
        <f aca="false">IF(A230="","",ROUND(MAX(0,H230-D230)*Settings!$B$19/12,0))</f>
        <v/>
      </c>
      <c r="K230" s="42" t="str">
        <f aca="false" t="array" ref="K230:K230">IF(A230="","",IFERROR(1/(1/MAX(IF(Receipts!$C$5:$C$2004=A230,Receipts!$A$5:$A$2004))),"Never"))</f>
        <v/>
      </c>
      <c r="L230" s="36" t="str">
        <f aca="false">IF(A230="","",IF(H230&lt;=0,IF(H230&lt;0,"Advance","Paid up"),IF(I230&gt;=Settings!$B$20,"Defaulter",IF(I230&gt;1,"Overdue","Due this month"))))</f>
        <v/>
      </c>
    </row>
    <row r="231" customFormat="false" ht="15" hidden="false" customHeight="true" outlineLevel="0" collapsed="false">
      <c r="A231" s="37" t="str">
        <f aca="false">IF(Members!A231="","",Members!A231)</f>
        <v/>
      </c>
      <c r="B231" s="37" t="str">
        <f aca="false">IF(A231="","",Members!B231)</f>
        <v/>
      </c>
      <c r="C231" s="39" t="str">
        <f aca="false">IF(A231="","",Members!C231)</f>
        <v/>
      </c>
      <c r="D231" s="40" t="str">
        <f aca="false">IF(A231="","",Members!N231)</f>
        <v/>
      </c>
      <c r="E231" s="40" t="str">
        <f aca="false">IF(A231="","",N(Members!H231))</f>
        <v/>
      </c>
      <c r="F231" s="31" t="str">
        <f aca="false">IF(A231="","",D231*Settings!$B$27+N(Members!I231))</f>
        <v/>
      </c>
      <c r="G231" s="31" t="str">
        <f aca="false">IF(A231="","",SUMIFS(Receipts!$E$5:$E$2004,Receipts!$C$5:$C$2004,A231,Receipts!$A$5:$A$2004,"&gt;="&amp;DATE(Settings!$B$8,4,1),Receipts!$A$5:$A$2004,"&lt;"&amp;DATE(Settings!$B$8+1,4,1)))</f>
        <v/>
      </c>
      <c r="H231" s="32" t="str">
        <f aca="false">IF(A231="","",E231+F231-G231)</f>
        <v/>
      </c>
      <c r="I231" s="41" t="str">
        <f aca="false">IF(A231="","",IF(D231=0,0,ROUND(MAX(0,H231)/D231,1)))</f>
        <v/>
      </c>
      <c r="J231" s="31" t="str">
        <f aca="false">IF(A231="","",ROUND(MAX(0,H231-D231)*Settings!$B$19/12,0))</f>
        <v/>
      </c>
      <c r="K231" s="42" t="str">
        <f aca="false" t="array" ref="K231:K231">IF(A231="","",IFERROR(1/(1/MAX(IF(Receipts!$C$5:$C$2004=A231,Receipts!$A$5:$A$2004))),"Never"))</f>
        <v/>
      </c>
      <c r="L231" s="36" t="str">
        <f aca="false">IF(A231="","",IF(H231&lt;=0,IF(H231&lt;0,"Advance","Paid up"),IF(I231&gt;=Settings!$B$20,"Defaulter",IF(I231&gt;1,"Overdue","Due this month"))))</f>
        <v/>
      </c>
    </row>
    <row r="232" customFormat="false" ht="15" hidden="false" customHeight="true" outlineLevel="0" collapsed="false">
      <c r="A232" s="37" t="str">
        <f aca="false">IF(Members!A232="","",Members!A232)</f>
        <v/>
      </c>
      <c r="B232" s="37" t="str">
        <f aca="false">IF(A232="","",Members!B232)</f>
        <v/>
      </c>
      <c r="C232" s="39" t="str">
        <f aca="false">IF(A232="","",Members!C232)</f>
        <v/>
      </c>
      <c r="D232" s="40" t="str">
        <f aca="false">IF(A232="","",Members!N232)</f>
        <v/>
      </c>
      <c r="E232" s="40" t="str">
        <f aca="false">IF(A232="","",N(Members!H232))</f>
        <v/>
      </c>
      <c r="F232" s="31" t="str">
        <f aca="false">IF(A232="","",D232*Settings!$B$27+N(Members!I232))</f>
        <v/>
      </c>
      <c r="G232" s="31" t="str">
        <f aca="false">IF(A232="","",SUMIFS(Receipts!$E$5:$E$2004,Receipts!$C$5:$C$2004,A232,Receipts!$A$5:$A$2004,"&gt;="&amp;DATE(Settings!$B$8,4,1),Receipts!$A$5:$A$2004,"&lt;"&amp;DATE(Settings!$B$8+1,4,1)))</f>
        <v/>
      </c>
      <c r="H232" s="32" t="str">
        <f aca="false">IF(A232="","",E232+F232-G232)</f>
        <v/>
      </c>
      <c r="I232" s="41" t="str">
        <f aca="false">IF(A232="","",IF(D232=0,0,ROUND(MAX(0,H232)/D232,1)))</f>
        <v/>
      </c>
      <c r="J232" s="31" t="str">
        <f aca="false">IF(A232="","",ROUND(MAX(0,H232-D232)*Settings!$B$19/12,0))</f>
        <v/>
      </c>
      <c r="K232" s="42" t="str">
        <f aca="false" t="array" ref="K232:K232">IF(A232="","",IFERROR(1/(1/MAX(IF(Receipts!$C$5:$C$2004=A232,Receipts!$A$5:$A$2004))),"Never"))</f>
        <v/>
      </c>
      <c r="L232" s="36" t="str">
        <f aca="false">IF(A232="","",IF(H232&lt;=0,IF(H232&lt;0,"Advance","Paid up"),IF(I232&gt;=Settings!$B$20,"Defaulter",IF(I232&gt;1,"Overdue","Due this month"))))</f>
        <v/>
      </c>
    </row>
    <row r="233" customFormat="false" ht="15" hidden="false" customHeight="true" outlineLevel="0" collapsed="false">
      <c r="A233" s="37" t="str">
        <f aca="false">IF(Members!A233="","",Members!A233)</f>
        <v/>
      </c>
      <c r="B233" s="37" t="str">
        <f aca="false">IF(A233="","",Members!B233)</f>
        <v/>
      </c>
      <c r="C233" s="39" t="str">
        <f aca="false">IF(A233="","",Members!C233)</f>
        <v/>
      </c>
      <c r="D233" s="40" t="str">
        <f aca="false">IF(A233="","",Members!N233)</f>
        <v/>
      </c>
      <c r="E233" s="40" t="str">
        <f aca="false">IF(A233="","",N(Members!H233))</f>
        <v/>
      </c>
      <c r="F233" s="31" t="str">
        <f aca="false">IF(A233="","",D233*Settings!$B$27+N(Members!I233))</f>
        <v/>
      </c>
      <c r="G233" s="31" t="str">
        <f aca="false">IF(A233="","",SUMIFS(Receipts!$E$5:$E$2004,Receipts!$C$5:$C$2004,A233,Receipts!$A$5:$A$2004,"&gt;="&amp;DATE(Settings!$B$8,4,1),Receipts!$A$5:$A$2004,"&lt;"&amp;DATE(Settings!$B$8+1,4,1)))</f>
        <v/>
      </c>
      <c r="H233" s="32" t="str">
        <f aca="false">IF(A233="","",E233+F233-G233)</f>
        <v/>
      </c>
      <c r="I233" s="41" t="str">
        <f aca="false">IF(A233="","",IF(D233=0,0,ROUND(MAX(0,H233)/D233,1)))</f>
        <v/>
      </c>
      <c r="J233" s="31" t="str">
        <f aca="false">IF(A233="","",ROUND(MAX(0,H233-D233)*Settings!$B$19/12,0))</f>
        <v/>
      </c>
      <c r="K233" s="42" t="str">
        <f aca="false" t="array" ref="K233:K233">IF(A233="","",IFERROR(1/(1/MAX(IF(Receipts!$C$5:$C$2004=A233,Receipts!$A$5:$A$2004))),"Never"))</f>
        <v/>
      </c>
      <c r="L233" s="36" t="str">
        <f aca="false">IF(A233="","",IF(H233&lt;=0,IF(H233&lt;0,"Advance","Paid up"),IF(I233&gt;=Settings!$B$20,"Defaulter",IF(I233&gt;1,"Overdue","Due this month"))))</f>
        <v/>
      </c>
    </row>
    <row r="234" customFormat="false" ht="15" hidden="false" customHeight="true" outlineLevel="0" collapsed="false">
      <c r="A234" s="37" t="str">
        <f aca="false">IF(Members!A234="","",Members!A234)</f>
        <v/>
      </c>
      <c r="B234" s="37" t="str">
        <f aca="false">IF(A234="","",Members!B234)</f>
        <v/>
      </c>
      <c r="C234" s="39" t="str">
        <f aca="false">IF(A234="","",Members!C234)</f>
        <v/>
      </c>
      <c r="D234" s="40" t="str">
        <f aca="false">IF(A234="","",Members!N234)</f>
        <v/>
      </c>
      <c r="E234" s="40" t="str">
        <f aca="false">IF(A234="","",N(Members!H234))</f>
        <v/>
      </c>
      <c r="F234" s="31" t="str">
        <f aca="false">IF(A234="","",D234*Settings!$B$27+N(Members!I234))</f>
        <v/>
      </c>
      <c r="G234" s="31" t="str">
        <f aca="false">IF(A234="","",SUMIFS(Receipts!$E$5:$E$2004,Receipts!$C$5:$C$2004,A234,Receipts!$A$5:$A$2004,"&gt;="&amp;DATE(Settings!$B$8,4,1),Receipts!$A$5:$A$2004,"&lt;"&amp;DATE(Settings!$B$8+1,4,1)))</f>
        <v/>
      </c>
      <c r="H234" s="32" t="str">
        <f aca="false">IF(A234="","",E234+F234-G234)</f>
        <v/>
      </c>
      <c r="I234" s="41" t="str">
        <f aca="false">IF(A234="","",IF(D234=0,0,ROUND(MAX(0,H234)/D234,1)))</f>
        <v/>
      </c>
      <c r="J234" s="31" t="str">
        <f aca="false">IF(A234="","",ROUND(MAX(0,H234-D234)*Settings!$B$19/12,0))</f>
        <v/>
      </c>
      <c r="K234" s="42" t="str">
        <f aca="false" t="array" ref="K234:K234">IF(A234="","",IFERROR(1/(1/MAX(IF(Receipts!$C$5:$C$2004=A234,Receipts!$A$5:$A$2004))),"Never"))</f>
        <v/>
      </c>
      <c r="L234" s="36" t="str">
        <f aca="false">IF(A234="","",IF(H234&lt;=0,IF(H234&lt;0,"Advance","Paid up"),IF(I234&gt;=Settings!$B$20,"Defaulter",IF(I234&gt;1,"Overdue","Due this month"))))</f>
        <v/>
      </c>
    </row>
    <row r="235" customFormat="false" ht="15" hidden="false" customHeight="true" outlineLevel="0" collapsed="false">
      <c r="A235" s="37" t="str">
        <f aca="false">IF(Members!A235="","",Members!A235)</f>
        <v/>
      </c>
      <c r="B235" s="37" t="str">
        <f aca="false">IF(A235="","",Members!B235)</f>
        <v/>
      </c>
      <c r="C235" s="39" t="str">
        <f aca="false">IF(A235="","",Members!C235)</f>
        <v/>
      </c>
      <c r="D235" s="40" t="str">
        <f aca="false">IF(A235="","",Members!N235)</f>
        <v/>
      </c>
      <c r="E235" s="40" t="str">
        <f aca="false">IF(A235="","",N(Members!H235))</f>
        <v/>
      </c>
      <c r="F235" s="31" t="str">
        <f aca="false">IF(A235="","",D235*Settings!$B$27+N(Members!I235))</f>
        <v/>
      </c>
      <c r="G235" s="31" t="str">
        <f aca="false">IF(A235="","",SUMIFS(Receipts!$E$5:$E$2004,Receipts!$C$5:$C$2004,A235,Receipts!$A$5:$A$2004,"&gt;="&amp;DATE(Settings!$B$8,4,1),Receipts!$A$5:$A$2004,"&lt;"&amp;DATE(Settings!$B$8+1,4,1)))</f>
        <v/>
      </c>
      <c r="H235" s="32" t="str">
        <f aca="false">IF(A235="","",E235+F235-G235)</f>
        <v/>
      </c>
      <c r="I235" s="41" t="str">
        <f aca="false">IF(A235="","",IF(D235=0,0,ROUND(MAX(0,H235)/D235,1)))</f>
        <v/>
      </c>
      <c r="J235" s="31" t="str">
        <f aca="false">IF(A235="","",ROUND(MAX(0,H235-D235)*Settings!$B$19/12,0))</f>
        <v/>
      </c>
      <c r="K235" s="42" t="str">
        <f aca="false" t="array" ref="K235:K235">IF(A235="","",IFERROR(1/(1/MAX(IF(Receipts!$C$5:$C$2004=A235,Receipts!$A$5:$A$2004))),"Never"))</f>
        <v/>
      </c>
      <c r="L235" s="36" t="str">
        <f aca="false">IF(A235="","",IF(H235&lt;=0,IF(H235&lt;0,"Advance","Paid up"),IF(I235&gt;=Settings!$B$20,"Defaulter",IF(I235&gt;1,"Overdue","Due this month"))))</f>
        <v/>
      </c>
    </row>
    <row r="236" customFormat="false" ht="15" hidden="false" customHeight="true" outlineLevel="0" collapsed="false">
      <c r="A236" s="37" t="str">
        <f aca="false">IF(Members!A236="","",Members!A236)</f>
        <v/>
      </c>
      <c r="B236" s="37" t="str">
        <f aca="false">IF(A236="","",Members!B236)</f>
        <v/>
      </c>
      <c r="C236" s="39" t="str">
        <f aca="false">IF(A236="","",Members!C236)</f>
        <v/>
      </c>
      <c r="D236" s="40" t="str">
        <f aca="false">IF(A236="","",Members!N236)</f>
        <v/>
      </c>
      <c r="E236" s="40" t="str">
        <f aca="false">IF(A236="","",N(Members!H236))</f>
        <v/>
      </c>
      <c r="F236" s="31" t="str">
        <f aca="false">IF(A236="","",D236*Settings!$B$27+N(Members!I236))</f>
        <v/>
      </c>
      <c r="G236" s="31" t="str">
        <f aca="false">IF(A236="","",SUMIFS(Receipts!$E$5:$E$2004,Receipts!$C$5:$C$2004,A236,Receipts!$A$5:$A$2004,"&gt;="&amp;DATE(Settings!$B$8,4,1),Receipts!$A$5:$A$2004,"&lt;"&amp;DATE(Settings!$B$8+1,4,1)))</f>
        <v/>
      </c>
      <c r="H236" s="32" t="str">
        <f aca="false">IF(A236="","",E236+F236-G236)</f>
        <v/>
      </c>
      <c r="I236" s="41" t="str">
        <f aca="false">IF(A236="","",IF(D236=0,0,ROUND(MAX(0,H236)/D236,1)))</f>
        <v/>
      </c>
      <c r="J236" s="31" t="str">
        <f aca="false">IF(A236="","",ROUND(MAX(0,H236-D236)*Settings!$B$19/12,0))</f>
        <v/>
      </c>
      <c r="K236" s="42" t="str">
        <f aca="false" t="array" ref="K236:K236">IF(A236="","",IFERROR(1/(1/MAX(IF(Receipts!$C$5:$C$2004=A236,Receipts!$A$5:$A$2004))),"Never"))</f>
        <v/>
      </c>
      <c r="L236" s="36" t="str">
        <f aca="false">IF(A236="","",IF(H236&lt;=0,IF(H236&lt;0,"Advance","Paid up"),IF(I236&gt;=Settings!$B$20,"Defaulter",IF(I236&gt;1,"Overdue","Due this month"))))</f>
        <v/>
      </c>
    </row>
    <row r="237" customFormat="false" ht="15" hidden="false" customHeight="true" outlineLevel="0" collapsed="false">
      <c r="A237" s="37" t="str">
        <f aca="false">IF(Members!A237="","",Members!A237)</f>
        <v/>
      </c>
      <c r="B237" s="37" t="str">
        <f aca="false">IF(A237="","",Members!B237)</f>
        <v/>
      </c>
      <c r="C237" s="39" t="str">
        <f aca="false">IF(A237="","",Members!C237)</f>
        <v/>
      </c>
      <c r="D237" s="40" t="str">
        <f aca="false">IF(A237="","",Members!N237)</f>
        <v/>
      </c>
      <c r="E237" s="40" t="str">
        <f aca="false">IF(A237="","",N(Members!H237))</f>
        <v/>
      </c>
      <c r="F237" s="31" t="str">
        <f aca="false">IF(A237="","",D237*Settings!$B$27+N(Members!I237))</f>
        <v/>
      </c>
      <c r="G237" s="31" t="str">
        <f aca="false">IF(A237="","",SUMIFS(Receipts!$E$5:$E$2004,Receipts!$C$5:$C$2004,A237,Receipts!$A$5:$A$2004,"&gt;="&amp;DATE(Settings!$B$8,4,1),Receipts!$A$5:$A$2004,"&lt;"&amp;DATE(Settings!$B$8+1,4,1)))</f>
        <v/>
      </c>
      <c r="H237" s="32" t="str">
        <f aca="false">IF(A237="","",E237+F237-G237)</f>
        <v/>
      </c>
      <c r="I237" s="41" t="str">
        <f aca="false">IF(A237="","",IF(D237=0,0,ROUND(MAX(0,H237)/D237,1)))</f>
        <v/>
      </c>
      <c r="J237" s="31" t="str">
        <f aca="false">IF(A237="","",ROUND(MAX(0,H237-D237)*Settings!$B$19/12,0))</f>
        <v/>
      </c>
      <c r="K237" s="42" t="str">
        <f aca="false" t="array" ref="K237:K237">IF(A237="","",IFERROR(1/(1/MAX(IF(Receipts!$C$5:$C$2004=A237,Receipts!$A$5:$A$2004))),"Never"))</f>
        <v/>
      </c>
      <c r="L237" s="36" t="str">
        <f aca="false">IF(A237="","",IF(H237&lt;=0,IF(H237&lt;0,"Advance","Paid up"),IF(I237&gt;=Settings!$B$20,"Defaulter",IF(I237&gt;1,"Overdue","Due this month"))))</f>
        <v/>
      </c>
    </row>
    <row r="238" customFormat="false" ht="15" hidden="false" customHeight="true" outlineLevel="0" collapsed="false">
      <c r="A238" s="37" t="str">
        <f aca="false">IF(Members!A238="","",Members!A238)</f>
        <v/>
      </c>
      <c r="B238" s="37" t="str">
        <f aca="false">IF(A238="","",Members!B238)</f>
        <v/>
      </c>
      <c r="C238" s="39" t="str">
        <f aca="false">IF(A238="","",Members!C238)</f>
        <v/>
      </c>
      <c r="D238" s="40" t="str">
        <f aca="false">IF(A238="","",Members!N238)</f>
        <v/>
      </c>
      <c r="E238" s="40" t="str">
        <f aca="false">IF(A238="","",N(Members!H238))</f>
        <v/>
      </c>
      <c r="F238" s="31" t="str">
        <f aca="false">IF(A238="","",D238*Settings!$B$27+N(Members!I238))</f>
        <v/>
      </c>
      <c r="G238" s="31" t="str">
        <f aca="false">IF(A238="","",SUMIFS(Receipts!$E$5:$E$2004,Receipts!$C$5:$C$2004,A238,Receipts!$A$5:$A$2004,"&gt;="&amp;DATE(Settings!$B$8,4,1),Receipts!$A$5:$A$2004,"&lt;"&amp;DATE(Settings!$B$8+1,4,1)))</f>
        <v/>
      </c>
      <c r="H238" s="32" t="str">
        <f aca="false">IF(A238="","",E238+F238-G238)</f>
        <v/>
      </c>
      <c r="I238" s="41" t="str">
        <f aca="false">IF(A238="","",IF(D238=0,0,ROUND(MAX(0,H238)/D238,1)))</f>
        <v/>
      </c>
      <c r="J238" s="31" t="str">
        <f aca="false">IF(A238="","",ROUND(MAX(0,H238-D238)*Settings!$B$19/12,0))</f>
        <v/>
      </c>
      <c r="K238" s="42" t="str">
        <f aca="false" t="array" ref="K238:K238">IF(A238="","",IFERROR(1/(1/MAX(IF(Receipts!$C$5:$C$2004=A238,Receipts!$A$5:$A$2004))),"Never"))</f>
        <v/>
      </c>
      <c r="L238" s="36" t="str">
        <f aca="false">IF(A238="","",IF(H238&lt;=0,IF(H238&lt;0,"Advance","Paid up"),IF(I238&gt;=Settings!$B$20,"Defaulter",IF(I238&gt;1,"Overdue","Due this month"))))</f>
        <v/>
      </c>
    </row>
    <row r="239" customFormat="false" ht="15" hidden="false" customHeight="true" outlineLevel="0" collapsed="false">
      <c r="A239" s="37" t="str">
        <f aca="false">IF(Members!A239="","",Members!A239)</f>
        <v/>
      </c>
      <c r="B239" s="37" t="str">
        <f aca="false">IF(A239="","",Members!B239)</f>
        <v/>
      </c>
      <c r="C239" s="39" t="str">
        <f aca="false">IF(A239="","",Members!C239)</f>
        <v/>
      </c>
      <c r="D239" s="40" t="str">
        <f aca="false">IF(A239="","",Members!N239)</f>
        <v/>
      </c>
      <c r="E239" s="40" t="str">
        <f aca="false">IF(A239="","",N(Members!H239))</f>
        <v/>
      </c>
      <c r="F239" s="31" t="str">
        <f aca="false">IF(A239="","",D239*Settings!$B$27+N(Members!I239))</f>
        <v/>
      </c>
      <c r="G239" s="31" t="str">
        <f aca="false">IF(A239="","",SUMIFS(Receipts!$E$5:$E$2004,Receipts!$C$5:$C$2004,A239,Receipts!$A$5:$A$2004,"&gt;="&amp;DATE(Settings!$B$8,4,1),Receipts!$A$5:$A$2004,"&lt;"&amp;DATE(Settings!$B$8+1,4,1)))</f>
        <v/>
      </c>
      <c r="H239" s="32" t="str">
        <f aca="false">IF(A239="","",E239+F239-G239)</f>
        <v/>
      </c>
      <c r="I239" s="41" t="str">
        <f aca="false">IF(A239="","",IF(D239=0,0,ROUND(MAX(0,H239)/D239,1)))</f>
        <v/>
      </c>
      <c r="J239" s="31" t="str">
        <f aca="false">IF(A239="","",ROUND(MAX(0,H239-D239)*Settings!$B$19/12,0))</f>
        <v/>
      </c>
      <c r="K239" s="42" t="str">
        <f aca="false" t="array" ref="K239:K239">IF(A239="","",IFERROR(1/(1/MAX(IF(Receipts!$C$5:$C$2004=A239,Receipts!$A$5:$A$2004))),"Never"))</f>
        <v/>
      </c>
      <c r="L239" s="36" t="str">
        <f aca="false">IF(A239="","",IF(H239&lt;=0,IF(H239&lt;0,"Advance","Paid up"),IF(I239&gt;=Settings!$B$20,"Defaulter",IF(I239&gt;1,"Overdue","Due this month"))))</f>
        <v/>
      </c>
    </row>
    <row r="240" customFormat="false" ht="15" hidden="false" customHeight="true" outlineLevel="0" collapsed="false">
      <c r="A240" s="37" t="str">
        <f aca="false">IF(Members!A240="","",Members!A240)</f>
        <v/>
      </c>
      <c r="B240" s="37" t="str">
        <f aca="false">IF(A240="","",Members!B240)</f>
        <v/>
      </c>
      <c r="C240" s="39" t="str">
        <f aca="false">IF(A240="","",Members!C240)</f>
        <v/>
      </c>
      <c r="D240" s="40" t="str">
        <f aca="false">IF(A240="","",Members!N240)</f>
        <v/>
      </c>
      <c r="E240" s="40" t="str">
        <f aca="false">IF(A240="","",N(Members!H240))</f>
        <v/>
      </c>
      <c r="F240" s="31" t="str">
        <f aca="false">IF(A240="","",D240*Settings!$B$27+N(Members!I240))</f>
        <v/>
      </c>
      <c r="G240" s="31" t="str">
        <f aca="false">IF(A240="","",SUMIFS(Receipts!$E$5:$E$2004,Receipts!$C$5:$C$2004,A240,Receipts!$A$5:$A$2004,"&gt;="&amp;DATE(Settings!$B$8,4,1),Receipts!$A$5:$A$2004,"&lt;"&amp;DATE(Settings!$B$8+1,4,1)))</f>
        <v/>
      </c>
      <c r="H240" s="32" t="str">
        <f aca="false">IF(A240="","",E240+F240-G240)</f>
        <v/>
      </c>
      <c r="I240" s="41" t="str">
        <f aca="false">IF(A240="","",IF(D240=0,0,ROUND(MAX(0,H240)/D240,1)))</f>
        <v/>
      </c>
      <c r="J240" s="31" t="str">
        <f aca="false">IF(A240="","",ROUND(MAX(0,H240-D240)*Settings!$B$19/12,0))</f>
        <v/>
      </c>
      <c r="K240" s="42" t="str">
        <f aca="false" t="array" ref="K240:K240">IF(A240="","",IFERROR(1/(1/MAX(IF(Receipts!$C$5:$C$2004=A240,Receipts!$A$5:$A$2004))),"Never"))</f>
        <v/>
      </c>
      <c r="L240" s="36" t="str">
        <f aca="false">IF(A240="","",IF(H240&lt;=0,IF(H240&lt;0,"Advance","Paid up"),IF(I240&gt;=Settings!$B$20,"Defaulter",IF(I240&gt;1,"Overdue","Due this month"))))</f>
        <v/>
      </c>
    </row>
    <row r="241" customFormat="false" ht="15" hidden="false" customHeight="true" outlineLevel="0" collapsed="false">
      <c r="A241" s="37" t="str">
        <f aca="false">IF(Members!A241="","",Members!A241)</f>
        <v/>
      </c>
      <c r="B241" s="37" t="str">
        <f aca="false">IF(A241="","",Members!B241)</f>
        <v/>
      </c>
      <c r="C241" s="39" t="str">
        <f aca="false">IF(A241="","",Members!C241)</f>
        <v/>
      </c>
      <c r="D241" s="40" t="str">
        <f aca="false">IF(A241="","",Members!N241)</f>
        <v/>
      </c>
      <c r="E241" s="40" t="str">
        <f aca="false">IF(A241="","",N(Members!H241))</f>
        <v/>
      </c>
      <c r="F241" s="31" t="str">
        <f aca="false">IF(A241="","",D241*Settings!$B$27+N(Members!I241))</f>
        <v/>
      </c>
      <c r="G241" s="31" t="str">
        <f aca="false">IF(A241="","",SUMIFS(Receipts!$E$5:$E$2004,Receipts!$C$5:$C$2004,A241,Receipts!$A$5:$A$2004,"&gt;="&amp;DATE(Settings!$B$8,4,1),Receipts!$A$5:$A$2004,"&lt;"&amp;DATE(Settings!$B$8+1,4,1)))</f>
        <v/>
      </c>
      <c r="H241" s="32" t="str">
        <f aca="false">IF(A241="","",E241+F241-G241)</f>
        <v/>
      </c>
      <c r="I241" s="41" t="str">
        <f aca="false">IF(A241="","",IF(D241=0,0,ROUND(MAX(0,H241)/D241,1)))</f>
        <v/>
      </c>
      <c r="J241" s="31" t="str">
        <f aca="false">IF(A241="","",ROUND(MAX(0,H241-D241)*Settings!$B$19/12,0))</f>
        <v/>
      </c>
      <c r="K241" s="42" t="str">
        <f aca="false" t="array" ref="K241:K241">IF(A241="","",IFERROR(1/(1/MAX(IF(Receipts!$C$5:$C$2004=A241,Receipts!$A$5:$A$2004))),"Never"))</f>
        <v/>
      </c>
      <c r="L241" s="36" t="str">
        <f aca="false">IF(A241="","",IF(H241&lt;=0,IF(H241&lt;0,"Advance","Paid up"),IF(I241&gt;=Settings!$B$20,"Defaulter",IF(I241&gt;1,"Overdue","Due this month"))))</f>
        <v/>
      </c>
    </row>
    <row r="242" customFormat="false" ht="15" hidden="false" customHeight="true" outlineLevel="0" collapsed="false">
      <c r="A242" s="37" t="str">
        <f aca="false">IF(Members!A242="","",Members!A242)</f>
        <v/>
      </c>
      <c r="B242" s="37" t="str">
        <f aca="false">IF(A242="","",Members!B242)</f>
        <v/>
      </c>
      <c r="C242" s="39" t="str">
        <f aca="false">IF(A242="","",Members!C242)</f>
        <v/>
      </c>
      <c r="D242" s="40" t="str">
        <f aca="false">IF(A242="","",Members!N242)</f>
        <v/>
      </c>
      <c r="E242" s="40" t="str">
        <f aca="false">IF(A242="","",N(Members!H242))</f>
        <v/>
      </c>
      <c r="F242" s="31" t="str">
        <f aca="false">IF(A242="","",D242*Settings!$B$27+N(Members!I242))</f>
        <v/>
      </c>
      <c r="G242" s="31" t="str">
        <f aca="false">IF(A242="","",SUMIFS(Receipts!$E$5:$E$2004,Receipts!$C$5:$C$2004,A242,Receipts!$A$5:$A$2004,"&gt;="&amp;DATE(Settings!$B$8,4,1),Receipts!$A$5:$A$2004,"&lt;"&amp;DATE(Settings!$B$8+1,4,1)))</f>
        <v/>
      </c>
      <c r="H242" s="32" t="str">
        <f aca="false">IF(A242="","",E242+F242-G242)</f>
        <v/>
      </c>
      <c r="I242" s="41" t="str">
        <f aca="false">IF(A242="","",IF(D242=0,0,ROUND(MAX(0,H242)/D242,1)))</f>
        <v/>
      </c>
      <c r="J242" s="31" t="str">
        <f aca="false">IF(A242="","",ROUND(MAX(0,H242-D242)*Settings!$B$19/12,0))</f>
        <v/>
      </c>
      <c r="K242" s="42" t="str">
        <f aca="false" t="array" ref="K242:K242">IF(A242="","",IFERROR(1/(1/MAX(IF(Receipts!$C$5:$C$2004=A242,Receipts!$A$5:$A$2004))),"Never"))</f>
        <v/>
      </c>
      <c r="L242" s="36" t="str">
        <f aca="false">IF(A242="","",IF(H242&lt;=0,IF(H242&lt;0,"Advance","Paid up"),IF(I242&gt;=Settings!$B$20,"Defaulter",IF(I242&gt;1,"Overdue","Due this month"))))</f>
        <v/>
      </c>
    </row>
    <row r="243" customFormat="false" ht="15" hidden="false" customHeight="true" outlineLevel="0" collapsed="false">
      <c r="A243" s="37" t="str">
        <f aca="false">IF(Members!A243="","",Members!A243)</f>
        <v/>
      </c>
      <c r="B243" s="37" t="str">
        <f aca="false">IF(A243="","",Members!B243)</f>
        <v/>
      </c>
      <c r="C243" s="39" t="str">
        <f aca="false">IF(A243="","",Members!C243)</f>
        <v/>
      </c>
      <c r="D243" s="40" t="str">
        <f aca="false">IF(A243="","",Members!N243)</f>
        <v/>
      </c>
      <c r="E243" s="40" t="str">
        <f aca="false">IF(A243="","",N(Members!H243))</f>
        <v/>
      </c>
      <c r="F243" s="31" t="str">
        <f aca="false">IF(A243="","",D243*Settings!$B$27+N(Members!I243))</f>
        <v/>
      </c>
      <c r="G243" s="31" t="str">
        <f aca="false">IF(A243="","",SUMIFS(Receipts!$E$5:$E$2004,Receipts!$C$5:$C$2004,A243,Receipts!$A$5:$A$2004,"&gt;="&amp;DATE(Settings!$B$8,4,1),Receipts!$A$5:$A$2004,"&lt;"&amp;DATE(Settings!$B$8+1,4,1)))</f>
        <v/>
      </c>
      <c r="H243" s="32" t="str">
        <f aca="false">IF(A243="","",E243+F243-G243)</f>
        <v/>
      </c>
      <c r="I243" s="41" t="str">
        <f aca="false">IF(A243="","",IF(D243=0,0,ROUND(MAX(0,H243)/D243,1)))</f>
        <v/>
      </c>
      <c r="J243" s="31" t="str">
        <f aca="false">IF(A243="","",ROUND(MAX(0,H243-D243)*Settings!$B$19/12,0))</f>
        <v/>
      </c>
      <c r="K243" s="42" t="str">
        <f aca="false" t="array" ref="K243:K243">IF(A243="","",IFERROR(1/(1/MAX(IF(Receipts!$C$5:$C$2004=A243,Receipts!$A$5:$A$2004))),"Never"))</f>
        <v/>
      </c>
      <c r="L243" s="36" t="str">
        <f aca="false">IF(A243="","",IF(H243&lt;=0,IF(H243&lt;0,"Advance","Paid up"),IF(I243&gt;=Settings!$B$20,"Defaulter",IF(I243&gt;1,"Overdue","Due this month"))))</f>
        <v/>
      </c>
    </row>
    <row r="244" customFormat="false" ht="15" hidden="false" customHeight="true" outlineLevel="0" collapsed="false">
      <c r="A244" s="37" t="str">
        <f aca="false">IF(Members!A244="","",Members!A244)</f>
        <v/>
      </c>
      <c r="B244" s="37" t="str">
        <f aca="false">IF(A244="","",Members!B244)</f>
        <v/>
      </c>
      <c r="C244" s="39" t="str">
        <f aca="false">IF(A244="","",Members!C244)</f>
        <v/>
      </c>
      <c r="D244" s="40" t="str">
        <f aca="false">IF(A244="","",Members!N244)</f>
        <v/>
      </c>
      <c r="E244" s="40" t="str">
        <f aca="false">IF(A244="","",N(Members!H244))</f>
        <v/>
      </c>
      <c r="F244" s="31" t="str">
        <f aca="false">IF(A244="","",D244*Settings!$B$27+N(Members!I244))</f>
        <v/>
      </c>
      <c r="G244" s="31" t="str">
        <f aca="false">IF(A244="","",SUMIFS(Receipts!$E$5:$E$2004,Receipts!$C$5:$C$2004,A244,Receipts!$A$5:$A$2004,"&gt;="&amp;DATE(Settings!$B$8,4,1),Receipts!$A$5:$A$2004,"&lt;"&amp;DATE(Settings!$B$8+1,4,1)))</f>
        <v/>
      </c>
      <c r="H244" s="32" t="str">
        <f aca="false">IF(A244="","",E244+F244-G244)</f>
        <v/>
      </c>
      <c r="I244" s="41" t="str">
        <f aca="false">IF(A244="","",IF(D244=0,0,ROUND(MAX(0,H244)/D244,1)))</f>
        <v/>
      </c>
      <c r="J244" s="31" t="str">
        <f aca="false">IF(A244="","",ROUND(MAX(0,H244-D244)*Settings!$B$19/12,0))</f>
        <v/>
      </c>
      <c r="K244" s="42" t="str">
        <f aca="false" t="array" ref="K244:K244">IF(A244="","",IFERROR(1/(1/MAX(IF(Receipts!$C$5:$C$2004=A244,Receipts!$A$5:$A$2004))),"Never"))</f>
        <v/>
      </c>
      <c r="L244" s="36" t="str">
        <f aca="false">IF(A244="","",IF(H244&lt;=0,IF(H244&lt;0,"Advance","Paid up"),IF(I244&gt;=Settings!$B$20,"Defaulter",IF(I244&gt;1,"Overdue","Due this month"))))</f>
        <v/>
      </c>
    </row>
    <row r="245" customFormat="false" ht="15" hidden="false" customHeight="true" outlineLevel="0" collapsed="false">
      <c r="A245" s="37" t="str">
        <f aca="false">IF(Members!A245="","",Members!A245)</f>
        <v/>
      </c>
      <c r="B245" s="37" t="str">
        <f aca="false">IF(A245="","",Members!B245)</f>
        <v/>
      </c>
      <c r="C245" s="39" t="str">
        <f aca="false">IF(A245="","",Members!C245)</f>
        <v/>
      </c>
      <c r="D245" s="40" t="str">
        <f aca="false">IF(A245="","",Members!N245)</f>
        <v/>
      </c>
      <c r="E245" s="40" t="str">
        <f aca="false">IF(A245="","",N(Members!H245))</f>
        <v/>
      </c>
      <c r="F245" s="31" t="str">
        <f aca="false">IF(A245="","",D245*Settings!$B$27+N(Members!I245))</f>
        <v/>
      </c>
      <c r="G245" s="31" t="str">
        <f aca="false">IF(A245="","",SUMIFS(Receipts!$E$5:$E$2004,Receipts!$C$5:$C$2004,A245,Receipts!$A$5:$A$2004,"&gt;="&amp;DATE(Settings!$B$8,4,1),Receipts!$A$5:$A$2004,"&lt;"&amp;DATE(Settings!$B$8+1,4,1)))</f>
        <v/>
      </c>
      <c r="H245" s="32" t="str">
        <f aca="false">IF(A245="","",E245+F245-G245)</f>
        <v/>
      </c>
      <c r="I245" s="41" t="str">
        <f aca="false">IF(A245="","",IF(D245=0,0,ROUND(MAX(0,H245)/D245,1)))</f>
        <v/>
      </c>
      <c r="J245" s="31" t="str">
        <f aca="false">IF(A245="","",ROUND(MAX(0,H245-D245)*Settings!$B$19/12,0))</f>
        <v/>
      </c>
      <c r="K245" s="42" t="str">
        <f aca="false" t="array" ref="K245:K245">IF(A245="","",IFERROR(1/(1/MAX(IF(Receipts!$C$5:$C$2004=A245,Receipts!$A$5:$A$2004))),"Never"))</f>
        <v/>
      </c>
      <c r="L245" s="36" t="str">
        <f aca="false">IF(A245="","",IF(H245&lt;=0,IF(H245&lt;0,"Advance","Paid up"),IF(I245&gt;=Settings!$B$20,"Defaulter",IF(I245&gt;1,"Overdue","Due this month"))))</f>
        <v/>
      </c>
    </row>
    <row r="246" customFormat="false" ht="15" hidden="false" customHeight="true" outlineLevel="0" collapsed="false">
      <c r="A246" s="37" t="str">
        <f aca="false">IF(Members!A246="","",Members!A246)</f>
        <v/>
      </c>
      <c r="B246" s="37" t="str">
        <f aca="false">IF(A246="","",Members!B246)</f>
        <v/>
      </c>
      <c r="C246" s="39" t="str">
        <f aca="false">IF(A246="","",Members!C246)</f>
        <v/>
      </c>
      <c r="D246" s="40" t="str">
        <f aca="false">IF(A246="","",Members!N246)</f>
        <v/>
      </c>
      <c r="E246" s="40" t="str">
        <f aca="false">IF(A246="","",N(Members!H246))</f>
        <v/>
      </c>
      <c r="F246" s="31" t="str">
        <f aca="false">IF(A246="","",D246*Settings!$B$27+N(Members!I246))</f>
        <v/>
      </c>
      <c r="G246" s="31" t="str">
        <f aca="false">IF(A246="","",SUMIFS(Receipts!$E$5:$E$2004,Receipts!$C$5:$C$2004,A246,Receipts!$A$5:$A$2004,"&gt;="&amp;DATE(Settings!$B$8,4,1),Receipts!$A$5:$A$2004,"&lt;"&amp;DATE(Settings!$B$8+1,4,1)))</f>
        <v/>
      </c>
      <c r="H246" s="32" t="str">
        <f aca="false">IF(A246="","",E246+F246-G246)</f>
        <v/>
      </c>
      <c r="I246" s="41" t="str">
        <f aca="false">IF(A246="","",IF(D246=0,0,ROUND(MAX(0,H246)/D246,1)))</f>
        <v/>
      </c>
      <c r="J246" s="31" t="str">
        <f aca="false">IF(A246="","",ROUND(MAX(0,H246-D246)*Settings!$B$19/12,0))</f>
        <v/>
      </c>
      <c r="K246" s="42" t="str">
        <f aca="false" t="array" ref="K246:K246">IF(A246="","",IFERROR(1/(1/MAX(IF(Receipts!$C$5:$C$2004=A246,Receipts!$A$5:$A$2004))),"Never"))</f>
        <v/>
      </c>
      <c r="L246" s="36" t="str">
        <f aca="false">IF(A246="","",IF(H246&lt;=0,IF(H246&lt;0,"Advance","Paid up"),IF(I246&gt;=Settings!$B$20,"Defaulter",IF(I246&gt;1,"Overdue","Due this month"))))</f>
        <v/>
      </c>
    </row>
    <row r="247" customFormat="false" ht="15" hidden="false" customHeight="true" outlineLevel="0" collapsed="false">
      <c r="A247" s="37" t="str">
        <f aca="false">IF(Members!A247="","",Members!A247)</f>
        <v/>
      </c>
      <c r="B247" s="37" t="str">
        <f aca="false">IF(A247="","",Members!B247)</f>
        <v/>
      </c>
      <c r="C247" s="39" t="str">
        <f aca="false">IF(A247="","",Members!C247)</f>
        <v/>
      </c>
      <c r="D247" s="40" t="str">
        <f aca="false">IF(A247="","",Members!N247)</f>
        <v/>
      </c>
      <c r="E247" s="40" t="str">
        <f aca="false">IF(A247="","",N(Members!H247))</f>
        <v/>
      </c>
      <c r="F247" s="31" t="str">
        <f aca="false">IF(A247="","",D247*Settings!$B$27+N(Members!I247))</f>
        <v/>
      </c>
      <c r="G247" s="31" t="str">
        <f aca="false">IF(A247="","",SUMIFS(Receipts!$E$5:$E$2004,Receipts!$C$5:$C$2004,A247,Receipts!$A$5:$A$2004,"&gt;="&amp;DATE(Settings!$B$8,4,1),Receipts!$A$5:$A$2004,"&lt;"&amp;DATE(Settings!$B$8+1,4,1)))</f>
        <v/>
      </c>
      <c r="H247" s="32" t="str">
        <f aca="false">IF(A247="","",E247+F247-G247)</f>
        <v/>
      </c>
      <c r="I247" s="41" t="str">
        <f aca="false">IF(A247="","",IF(D247=0,0,ROUND(MAX(0,H247)/D247,1)))</f>
        <v/>
      </c>
      <c r="J247" s="31" t="str">
        <f aca="false">IF(A247="","",ROUND(MAX(0,H247-D247)*Settings!$B$19/12,0))</f>
        <v/>
      </c>
      <c r="K247" s="42" t="str">
        <f aca="false" t="array" ref="K247:K247">IF(A247="","",IFERROR(1/(1/MAX(IF(Receipts!$C$5:$C$2004=A247,Receipts!$A$5:$A$2004))),"Never"))</f>
        <v/>
      </c>
      <c r="L247" s="36" t="str">
        <f aca="false">IF(A247="","",IF(H247&lt;=0,IF(H247&lt;0,"Advance","Paid up"),IF(I247&gt;=Settings!$B$20,"Defaulter",IF(I247&gt;1,"Overdue","Due this month"))))</f>
        <v/>
      </c>
    </row>
    <row r="248" customFormat="false" ht="15" hidden="false" customHeight="true" outlineLevel="0" collapsed="false">
      <c r="A248" s="37" t="str">
        <f aca="false">IF(Members!A248="","",Members!A248)</f>
        <v/>
      </c>
      <c r="B248" s="37" t="str">
        <f aca="false">IF(A248="","",Members!B248)</f>
        <v/>
      </c>
      <c r="C248" s="39" t="str">
        <f aca="false">IF(A248="","",Members!C248)</f>
        <v/>
      </c>
      <c r="D248" s="40" t="str">
        <f aca="false">IF(A248="","",Members!N248)</f>
        <v/>
      </c>
      <c r="E248" s="40" t="str">
        <f aca="false">IF(A248="","",N(Members!H248))</f>
        <v/>
      </c>
      <c r="F248" s="31" t="str">
        <f aca="false">IF(A248="","",D248*Settings!$B$27+N(Members!I248))</f>
        <v/>
      </c>
      <c r="G248" s="31" t="str">
        <f aca="false">IF(A248="","",SUMIFS(Receipts!$E$5:$E$2004,Receipts!$C$5:$C$2004,A248,Receipts!$A$5:$A$2004,"&gt;="&amp;DATE(Settings!$B$8,4,1),Receipts!$A$5:$A$2004,"&lt;"&amp;DATE(Settings!$B$8+1,4,1)))</f>
        <v/>
      </c>
      <c r="H248" s="32" t="str">
        <f aca="false">IF(A248="","",E248+F248-G248)</f>
        <v/>
      </c>
      <c r="I248" s="41" t="str">
        <f aca="false">IF(A248="","",IF(D248=0,0,ROUND(MAX(0,H248)/D248,1)))</f>
        <v/>
      </c>
      <c r="J248" s="31" t="str">
        <f aca="false">IF(A248="","",ROUND(MAX(0,H248-D248)*Settings!$B$19/12,0))</f>
        <v/>
      </c>
      <c r="K248" s="42" t="str">
        <f aca="false" t="array" ref="K248:K248">IF(A248="","",IFERROR(1/(1/MAX(IF(Receipts!$C$5:$C$2004=A248,Receipts!$A$5:$A$2004))),"Never"))</f>
        <v/>
      </c>
      <c r="L248" s="36" t="str">
        <f aca="false">IF(A248="","",IF(H248&lt;=0,IF(H248&lt;0,"Advance","Paid up"),IF(I248&gt;=Settings!$B$20,"Defaulter",IF(I248&gt;1,"Overdue","Due this month"))))</f>
        <v/>
      </c>
    </row>
    <row r="249" customFormat="false" ht="15" hidden="false" customHeight="true" outlineLevel="0" collapsed="false">
      <c r="A249" s="37" t="str">
        <f aca="false">IF(Members!A249="","",Members!A249)</f>
        <v/>
      </c>
      <c r="B249" s="37" t="str">
        <f aca="false">IF(A249="","",Members!B249)</f>
        <v/>
      </c>
      <c r="C249" s="39" t="str">
        <f aca="false">IF(A249="","",Members!C249)</f>
        <v/>
      </c>
      <c r="D249" s="40" t="str">
        <f aca="false">IF(A249="","",Members!N249)</f>
        <v/>
      </c>
      <c r="E249" s="40" t="str">
        <f aca="false">IF(A249="","",N(Members!H249))</f>
        <v/>
      </c>
      <c r="F249" s="31" t="str">
        <f aca="false">IF(A249="","",D249*Settings!$B$27+N(Members!I249))</f>
        <v/>
      </c>
      <c r="G249" s="31" t="str">
        <f aca="false">IF(A249="","",SUMIFS(Receipts!$E$5:$E$2004,Receipts!$C$5:$C$2004,A249,Receipts!$A$5:$A$2004,"&gt;="&amp;DATE(Settings!$B$8,4,1),Receipts!$A$5:$A$2004,"&lt;"&amp;DATE(Settings!$B$8+1,4,1)))</f>
        <v/>
      </c>
      <c r="H249" s="32" t="str">
        <f aca="false">IF(A249="","",E249+F249-G249)</f>
        <v/>
      </c>
      <c r="I249" s="41" t="str">
        <f aca="false">IF(A249="","",IF(D249=0,0,ROUND(MAX(0,H249)/D249,1)))</f>
        <v/>
      </c>
      <c r="J249" s="31" t="str">
        <f aca="false">IF(A249="","",ROUND(MAX(0,H249-D249)*Settings!$B$19/12,0))</f>
        <v/>
      </c>
      <c r="K249" s="42" t="str">
        <f aca="false" t="array" ref="K249:K249">IF(A249="","",IFERROR(1/(1/MAX(IF(Receipts!$C$5:$C$2004=A249,Receipts!$A$5:$A$2004))),"Never"))</f>
        <v/>
      </c>
      <c r="L249" s="36" t="str">
        <f aca="false">IF(A249="","",IF(H249&lt;=0,IF(H249&lt;0,"Advance","Paid up"),IF(I249&gt;=Settings!$B$20,"Defaulter",IF(I249&gt;1,"Overdue","Due this month"))))</f>
        <v/>
      </c>
    </row>
    <row r="250" customFormat="false" ht="15" hidden="false" customHeight="true" outlineLevel="0" collapsed="false">
      <c r="A250" s="37" t="str">
        <f aca="false">IF(Members!A250="","",Members!A250)</f>
        <v/>
      </c>
      <c r="B250" s="37" t="str">
        <f aca="false">IF(A250="","",Members!B250)</f>
        <v/>
      </c>
      <c r="C250" s="39" t="str">
        <f aca="false">IF(A250="","",Members!C250)</f>
        <v/>
      </c>
      <c r="D250" s="40" t="str">
        <f aca="false">IF(A250="","",Members!N250)</f>
        <v/>
      </c>
      <c r="E250" s="40" t="str">
        <f aca="false">IF(A250="","",N(Members!H250))</f>
        <v/>
      </c>
      <c r="F250" s="31" t="str">
        <f aca="false">IF(A250="","",D250*Settings!$B$27+N(Members!I250))</f>
        <v/>
      </c>
      <c r="G250" s="31" t="str">
        <f aca="false">IF(A250="","",SUMIFS(Receipts!$E$5:$E$2004,Receipts!$C$5:$C$2004,A250,Receipts!$A$5:$A$2004,"&gt;="&amp;DATE(Settings!$B$8,4,1),Receipts!$A$5:$A$2004,"&lt;"&amp;DATE(Settings!$B$8+1,4,1)))</f>
        <v/>
      </c>
      <c r="H250" s="32" t="str">
        <f aca="false">IF(A250="","",E250+F250-G250)</f>
        <v/>
      </c>
      <c r="I250" s="41" t="str">
        <f aca="false">IF(A250="","",IF(D250=0,0,ROUND(MAX(0,H250)/D250,1)))</f>
        <v/>
      </c>
      <c r="J250" s="31" t="str">
        <f aca="false">IF(A250="","",ROUND(MAX(0,H250-D250)*Settings!$B$19/12,0))</f>
        <v/>
      </c>
      <c r="K250" s="42" t="str">
        <f aca="false" t="array" ref="K250:K250">IF(A250="","",IFERROR(1/(1/MAX(IF(Receipts!$C$5:$C$2004=A250,Receipts!$A$5:$A$2004))),"Never"))</f>
        <v/>
      </c>
      <c r="L250" s="36" t="str">
        <f aca="false">IF(A250="","",IF(H250&lt;=0,IF(H250&lt;0,"Advance","Paid up"),IF(I250&gt;=Settings!$B$20,"Defaulter",IF(I250&gt;1,"Overdue","Due this month"))))</f>
        <v/>
      </c>
    </row>
    <row r="251" customFormat="false" ht="15" hidden="false" customHeight="true" outlineLevel="0" collapsed="false">
      <c r="A251" s="37" t="str">
        <f aca="false">IF(Members!A251="","",Members!A251)</f>
        <v/>
      </c>
      <c r="B251" s="37" t="str">
        <f aca="false">IF(A251="","",Members!B251)</f>
        <v/>
      </c>
      <c r="C251" s="39" t="str">
        <f aca="false">IF(A251="","",Members!C251)</f>
        <v/>
      </c>
      <c r="D251" s="40" t="str">
        <f aca="false">IF(A251="","",Members!N251)</f>
        <v/>
      </c>
      <c r="E251" s="40" t="str">
        <f aca="false">IF(A251="","",N(Members!H251))</f>
        <v/>
      </c>
      <c r="F251" s="31" t="str">
        <f aca="false">IF(A251="","",D251*Settings!$B$27+N(Members!I251))</f>
        <v/>
      </c>
      <c r="G251" s="31" t="str">
        <f aca="false">IF(A251="","",SUMIFS(Receipts!$E$5:$E$2004,Receipts!$C$5:$C$2004,A251,Receipts!$A$5:$A$2004,"&gt;="&amp;DATE(Settings!$B$8,4,1),Receipts!$A$5:$A$2004,"&lt;"&amp;DATE(Settings!$B$8+1,4,1)))</f>
        <v/>
      </c>
      <c r="H251" s="32" t="str">
        <f aca="false">IF(A251="","",E251+F251-G251)</f>
        <v/>
      </c>
      <c r="I251" s="41" t="str">
        <f aca="false">IF(A251="","",IF(D251=0,0,ROUND(MAX(0,H251)/D251,1)))</f>
        <v/>
      </c>
      <c r="J251" s="31" t="str">
        <f aca="false">IF(A251="","",ROUND(MAX(0,H251-D251)*Settings!$B$19/12,0))</f>
        <v/>
      </c>
      <c r="K251" s="42" t="str">
        <f aca="false" t="array" ref="K251:K251">IF(A251="","",IFERROR(1/(1/MAX(IF(Receipts!$C$5:$C$2004=A251,Receipts!$A$5:$A$2004))),"Never"))</f>
        <v/>
      </c>
      <c r="L251" s="36" t="str">
        <f aca="false">IF(A251="","",IF(H251&lt;=0,IF(H251&lt;0,"Advance","Paid up"),IF(I251&gt;=Settings!$B$20,"Defaulter",IF(I251&gt;1,"Overdue","Due this month"))))</f>
        <v/>
      </c>
    </row>
    <row r="252" customFormat="false" ht="15" hidden="false" customHeight="true" outlineLevel="0" collapsed="false">
      <c r="A252" s="37" t="str">
        <f aca="false">IF(Members!A252="","",Members!A252)</f>
        <v/>
      </c>
      <c r="B252" s="37" t="str">
        <f aca="false">IF(A252="","",Members!B252)</f>
        <v/>
      </c>
      <c r="C252" s="39" t="str">
        <f aca="false">IF(A252="","",Members!C252)</f>
        <v/>
      </c>
      <c r="D252" s="40" t="str">
        <f aca="false">IF(A252="","",Members!N252)</f>
        <v/>
      </c>
      <c r="E252" s="40" t="str">
        <f aca="false">IF(A252="","",N(Members!H252))</f>
        <v/>
      </c>
      <c r="F252" s="31" t="str">
        <f aca="false">IF(A252="","",D252*Settings!$B$27+N(Members!I252))</f>
        <v/>
      </c>
      <c r="G252" s="31" t="str">
        <f aca="false">IF(A252="","",SUMIFS(Receipts!$E$5:$E$2004,Receipts!$C$5:$C$2004,A252,Receipts!$A$5:$A$2004,"&gt;="&amp;DATE(Settings!$B$8,4,1),Receipts!$A$5:$A$2004,"&lt;"&amp;DATE(Settings!$B$8+1,4,1)))</f>
        <v/>
      </c>
      <c r="H252" s="32" t="str">
        <f aca="false">IF(A252="","",E252+F252-G252)</f>
        <v/>
      </c>
      <c r="I252" s="41" t="str">
        <f aca="false">IF(A252="","",IF(D252=0,0,ROUND(MAX(0,H252)/D252,1)))</f>
        <v/>
      </c>
      <c r="J252" s="31" t="str">
        <f aca="false">IF(A252="","",ROUND(MAX(0,H252-D252)*Settings!$B$19/12,0))</f>
        <v/>
      </c>
      <c r="K252" s="42" t="str">
        <f aca="false" t="array" ref="K252:K252">IF(A252="","",IFERROR(1/(1/MAX(IF(Receipts!$C$5:$C$2004=A252,Receipts!$A$5:$A$2004))),"Never"))</f>
        <v/>
      </c>
      <c r="L252" s="36" t="str">
        <f aca="false">IF(A252="","",IF(H252&lt;=0,IF(H252&lt;0,"Advance","Paid up"),IF(I252&gt;=Settings!$B$20,"Defaulter",IF(I252&gt;1,"Overdue","Due this month"))))</f>
        <v/>
      </c>
    </row>
    <row r="253" customFormat="false" ht="15" hidden="false" customHeight="true" outlineLevel="0" collapsed="false">
      <c r="A253" s="37" t="str">
        <f aca="false">IF(Members!A253="","",Members!A253)</f>
        <v/>
      </c>
      <c r="B253" s="37" t="str">
        <f aca="false">IF(A253="","",Members!B253)</f>
        <v/>
      </c>
      <c r="C253" s="39" t="str">
        <f aca="false">IF(A253="","",Members!C253)</f>
        <v/>
      </c>
      <c r="D253" s="40" t="str">
        <f aca="false">IF(A253="","",Members!N253)</f>
        <v/>
      </c>
      <c r="E253" s="40" t="str">
        <f aca="false">IF(A253="","",N(Members!H253))</f>
        <v/>
      </c>
      <c r="F253" s="31" t="str">
        <f aca="false">IF(A253="","",D253*Settings!$B$27+N(Members!I253))</f>
        <v/>
      </c>
      <c r="G253" s="31" t="str">
        <f aca="false">IF(A253="","",SUMIFS(Receipts!$E$5:$E$2004,Receipts!$C$5:$C$2004,A253,Receipts!$A$5:$A$2004,"&gt;="&amp;DATE(Settings!$B$8,4,1),Receipts!$A$5:$A$2004,"&lt;"&amp;DATE(Settings!$B$8+1,4,1)))</f>
        <v/>
      </c>
      <c r="H253" s="32" t="str">
        <f aca="false">IF(A253="","",E253+F253-G253)</f>
        <v/>
      </c>
      <c r="I253" s="41" t="str">
        <f aca="false">IF(A253="","",IF(D253=0,0,ROUND(MAX(0,H253)/D253,1)))</f>
        <v/>
      </c>
      <c r="J253" s="31" t="str">
        <f aca="false">IF(A253="","",ROUND(MAX(0,H253-D253)*Settings!$B$19/12,0))</f>
        <v/>
      </c>
      <c r="K253" s="42" t="str">
        <f aca="false" t="array" ref="K253:K253">IF(A253="","",IFERROR(1/(1/MAX(IF(Receipts!$C$5:$C$2004=A253,Receipts!$A$5:$A$2004))),"Never"))</f>
        <v/>
      </c>
      <c r="L253" s="36" t="str">
        <f aca="false">IF(A253="","",IF(H253&lt;=0,IF(H253&lt;0,"Advance","Paid up"),IF(I253&gt;=Settings!$B$20,"Defaulter",IF(I253&gt;1,"Overdue","Due this month"))))</f>
        <v/>
      </c>
    </row>
    <row r="254" customFormat="false" ht="15" hidden="false" customHeight="true" outlineLevel="0" collapsed="false">
      <c r="A254" s="37" t="str">
        <f aca="false">IF(Members!A254="","",Members!A254)</f>
        <v/>
      </c>
      <c r="B254" s="37" t="str">
        <f aca="false">IF(A254="","",Members!B254)</f>
        <v/>
      </c>
      <c r="C254" s="39" t="str">
        <f aca="false">IF(A254="","",Members!C254)</f>
        <v/>
      </c>
      <c r="D254" s="40" t="str">
        <f aca="false">IF(A254="","",Members!N254)</f>
        <v/>
      </c>
      <c r="E254" s="40" t="str">
        <f aca="false">IF(A254="","",N(Members!H254))</f>
        <v/>
      </c>
      <c r="F254" s="31" t="str">
        <f aca="false">IF(A254="","",D254*Settings!$B$27+N(Members!I254))</f>
        <v/>
      </c>
      <c r="G254" s="31" t="str">
        <f aca="false">IF(A254="","",SUMIFS(Receipts!$E$5:$E$2004,Receipts!$C$5:$C$2004,A254,Receipts!$A$5:$A$2004,"&gt;="&amp;DATE(Settings!$B$8,4,1),Receipts!$A$5:$A$2004,"&lt;"&amp;DATE(Settings!$B$8+1,4,1)))</f>
        <v/>
      </c>
      <c r="H254" s="32" t="str">
        <f aca="false">IF(A254="","",E254+F254-G254)</f>
        <v/>
      </c>
      <c r="I254" s="41" t="str">
        <f aca="false">IF(A254="","",IF(D254=0,0,ROUND(MAX(0,H254)/D254,1)))</f>
        <v/>
      </c>
      <c r="J254" s="31" t="str">
        <f aca="false">IF(A254="","",ROUND(MAX(0,H254-D254)*Settings!$B$19/12,0))</f>
        <v/>
      </c>
      <c r="K254" s="42" t="str">
        <f aca="false" t="array" ref="K254:K254">IF(A254="","",IFERROR(1/(1/MAX(IF(Receipts!$C$5:$C$2004=A254,Receipts!$A$5:$A$2004))),"Never"))</f>
        <v/>
      </c>
      <c r="L254" s="36" t="str">
        <f aca="false">IF(A254="","",IF(H254&lt;=0,IF(H254&lt;0,"Advance","Paid up"),IF(I254&gt;=Settings!$B$20,"Defaulter",IF(I254&gt;1,"Overdue","Due this month"))))</f>
        <v/>
      </c>
    </row>
    <row r="255" customFormat="false" ht="15" hidden="false" customHeight="true" outlineLevel="0" collapsed="false">
      <c r="A255" s="37" t="str">
        <f aca="false">IF(Members!A255="","",Members!A255)</f>
        <v/>
      </c>
      <c r="B255" s="37" t="str">
        <f aca="false">IF(A255="","",Members!B255)</f>
        <v/>
      </c>
      <c r="C255" s="39" t="str">
        <f aca="false">IF(A255="","",Members!C255)</f>
        <v/>
      </c>
      <c r="D255" s="40" t="str">
        <f aca="false">IF(A255="","",Members!N255)</f>
        <v/>
      </c>
      <c r="E255" s="40" t="str">
        <f aca="false">IF(A255="","",N(Members!H255))</f>
        <v/>
      </c>
      <c r="F255" s="31" t="str">
        <f aca="false">IF(A255="","",D255*Settings!$B$27+N(Members!I255))</f>
        <v/>
      </c>
      <c r="G255" s="31" t="str">
        <f aca="false">IF(A255="","",SUMIFS(Receipts!$E$5:$E$2004,Receipts!$C$5:$C$2004,A255,Receipts!$A$5:$A$2004,"&gt;="&amp;DATE(Settings!$B$8,4,1),Receipts!$A$5:$A$2004,"&lt;"&amp;DATE(Settings!$B$8+1,4,1)))</f>
        <v/>
      </c>
      <c r="H255" s="32" t="str">
        <f aca="false">IF(A255="","",E255+F255-G255)</f>
        <v/>
      </c>
      <c r="I255" s="41" t="str">
        <f aca="false">IF(A255="","",IF(D255=0,0,ROUND(MAX(0,H255)/D255,1)))</f>
        <v/>
      </c>
      <c r="J255" s="31" t="str">
        <f aca="false">IF(A255="","",ROUND(MAX(0,H255-D255)*Settings!$B$19/12,0))</f>
        <v/>
      </c>
      <c r="K255" s="42" t="str">
        <f aca="false" t="array" ref="K255:K255">IF(A255="","",IFERROR(1/(1/MAX(IF(Receipts!$C$5:$C$2004=A255,Receipts!$A$5:$A$2004))),"Never"))</f>
        <v/>
      </c>
      <c r="L255" s="36" t="str">
        <f aca="false">IF(A255="","",IF(H255&lt;=0,IF(H255&lt;0,"Advance","Paid up"),IF(I255&gt;=Settings!$B$20,"Defaulter",IF(I255&gt;1,"Overdue","Due this month"))))</f>
        <v/>
      </c>
    </row>
    <row r="256" customFormat="false" ht="15" hidden="false" customHeight="true" outlineLevel="0" collapsed="false">
      <c r="A256" s="37" t="str">
        <f aca="false">IF(Members!A256="","",Members!A256)</f>
        <v/>
      </c>
      <c r="B256" s="37" t="str">
        <f aca="false">IF(A256="","",Members!B256)</f>
        <v/>
      </c>
      <c r="C256" s="39" t="str">
        <f aca="false">IF(A256="","",Members!C256)</f>
        <v/>
      </c>
      <c r="D256" s="40" t="str">
        <f aca="false">IF(A256="","",Members!N256)</f>
        <v/>
      </c>
      <c r="E256" s="40" t="str">
        <f aca="false">IF(A256="","",N(Members!H256))</f>
        <v/>
      </c>
      <c r="F256" s="31" t="str">
        <f aca="false">IF(A256="","",D256*Settings!$B$27+N(Members!I256))</f>
        <v/>
      </c>
      <c r="G256" s="31" t="str">
        <f aca="false">IF(A256="","",SUMIFS(Receipts!$E$5:$E$2004,Receipts!$C$5:$C$2004,A256,Receipts!$A$5:$A$2004,"&gt;="&amp;DATE(Settings!$B$8,4,1),Receipts!$A$5:$A$2004,"&lt;"&amp;DATE(Settings!$B$8+1,4,1)))</f>
        <v/>
      </c>
      <c r="H256" s="32" t="str">
        <f aca="false">IF(A256="","",E256+F256-G256)</f>
        <v/>
      </c>
      <c r="I256" s="41" t="str">
        <f aca="false">IF(A256="","",IF(D256=0,0,ROUND(MAX(0,H256)/D256,1)))</f>
        <v/>
      </c>
      <c r="J256" s="31" t="str">
        <f aca="false">IF(A256="","",ROUND(MAX(0,H256-D256)*Settings!$B$19/12,0))</f>
        <v/>
      </c>
      <c r="K256" s="42" t="str">
        <f aca="false" t="array" ref="K256:K256">IF(A256="","",IFERROR(1/(1/MAX(IF(Receipts!$C$5:$C$2004=A256,Receipts!$A$5:$A$2004))),"Never"))</f>
        <v/>
      </c>
      <c r="L256" s="36" t="str">
        <f aca="false">IF(A256="","",IF(H256&lt;=0,IF(H256&lt;0,"Advance","Paid up"),IF(I256&gt;=Settings!$B$20,"Defaulter",IF(I256&gt;1,"Overdue","Due this month"))))</f>
        <v/>
      </c>
    </row>
    <row r="257" customFormat="false" ht="15" hidden="false" customHeight="true" outlineLevel="0" collapsed="false">
      <c r="A257" s="37" t="str">
        <f aca="false">IF(Members!A257="","",Members!A257)</f>
        <v/>
      </c>
      <c r="B257" s="37" t="str">
        <f aca="false">IF(A257="","",Members!B257)</f>
        <v/>
      </c>
      <c r="C257" s="39" t="str">
        <f aca="false">IF(A257="","",Members!C257)</f>
        <v/>
      </c>
      <c r="D257" s="40" t="str">
        <f aca="false">IF(A257="","",Members!N257)</f>
        <v/>
      </c>
      <c r="E257" s="40" t="str">
        <f aca="false">IF(A257="","",N(Members!H257))</f>
        <v/>
      </c>
      <c r="F257" s="31" t="str">
        <f aca="false">IF(A257="","",D257*Settings!$B$27+N(Members!I257))</f>
        <v/>
      </c>
      <c r="G257" s="31" t="str">
        <f aca="false">IF(A257="","",SUMIFS(Receipts!$E$5:$E$2004,Receipts!$C$5:$C$2004,A257,Receipts!$A$5:$A$2004,"&gt;="&amp;DATE(Settings!$B$8,4,1),Receipts!$A$5:$A$2004,"&lt;"&amp;DATE(Settings!$B$8+1,4,1)))</f>
        <v/>
      </c>
      <c r="H257" s="32" t="str">
        <f aca="false">IF(A257="","",E257+F257-G257)</f>
        <v/>
      </c>
      <c r="I257" s="41" t="str">
        <f aca="false">IF(A257="","",IF(D257=0,0,ROUND(MAX(0,H257)/D257,1)))</f>
        <v/>
      </c>
      <c r="J257" s="31" t="str">
        <f aca="false">IF(A257="","",ROUND(MAX(0,H257-D257)*Settings!$B$19/12,0))</f>
        <v/>
      </c>
      <c r="K257" s="42" t="str">
        <f aca="false" t="array" ref="K257:K257">IF(A257="","",IFERROR(1/(1/MAX(IF(Receipts!$C$5:$C$2004=A257,Receipts!$A$5:$A$2004))),"Never"))</f>
        <v/>
      </c>
      <c r="L257" s="36" t="str">
        <f aca="false">IF(A257="","",IF(H257&lt;=0,IF(H257&lt;0,"Advance","Paid up"),IF(I257&gt;=Settings!$B$20,"Defaulter",IF(I257&gt;1,"Overdue","Due this month"))))</f>
        <v/>
      </c>
    </row>
    <row r="258" customFormat="false" ht="15" hidden="false" customHeight="true" outlineLevel="0" collapsed="false">
      <c r="A258" s="37" t="str">
        <f aca="false">IF(Members!A258="","",Members!A258)</f>
        <v/>
      </c>
      <c r="B258" s="37" t="str">
        <f aca="false">IF(A258="","",Members!B258)</f>
        <v/>
      </c>
      <c r="C258" s="39" t="str">
        <f aca="false">IF(A258="","",Members!C258)</f>
        <v/>
      </c>
      <c r="D258" s="40" t="str">
        <f aca="false">IF(A258="","",Members!N258)</f>
        <v/>
      </c>
      <c r="E258" s="40" t="str">
        <f aca="false">IF(A258="","",N(Members!H258))</f>
        <v/>
      </c>
      <c r="F258" s="31" t="str">
        <f aca="false">IF(A258="","",D258*Settings!$B$27+N(Members!I258))</f>
        <v/>
      </c>
      <c r="G258" s="31" t="str">
        <f aca="false">IF(A258="","",SUMIFS(Receipts!$E$5:$E$2004,Receipts!$C$5:$C$2004,A258,Receipts!$A$5:$A$2004,"&gt;="&amp;DATE(Settings!$B$8,4,1),Receipts!$A$5:$A$2004,"&lt;"&amp;DATE(Settings!$B$8+1,4,1)))</f>
        <v/>
      </c>
      <c r="H258" s="32" t="str">
        <f aca="false">IF(A258="","",E258+F258-G258)</f>
        <v/>
      </c>
      <c r="I258" s="41" t="str">
        <f aca="false">IF(A258="","",IF(D258=0,0,ROUND(MAX(0,H258)/D258,1)))</f>
        <v/>
      </c>
      <c r="J258" s="31" t="str">
        <f aca="false">IF(A258="","",ROUND(MAX(0,H258-D258)*Settings!$B$19/12,0))</f>
        <v/>
      </c>
      <c r="K258" s="42" t="str">
        <f aca="false" t="array" ref="K258:K258">IF(A258="","",IFERROR(1/(1/MAX(IF(Receipts!$C$5:$C$2004=A258,Receipts!$A$5:$A$2004))),"Never"))</f>
        <v/>
      </c>
      <c r="L258" s="36" t="str">
        <f aca="false">IF(A258="","",IF(H258&lt;=0,IF(H258&lt;0,"Advance","Paid up"),IF(I258&gt;=Settings!$B$20,"Defaulter",IF(I258&gt;1,"Overdue","Due this month"))))</f>
        <v/>
      </c>
    </row>
    <row r="259" customFormat="false" ht="15" hidden="false" customHeight="true" outlineLevel="0" collapsed="false">
      <c r="A259" s="37" t="str">
        <f aca="false">IF(Members!A259="","",Members!A259)</f>
        <v/>
      </c>
      <c r="B259" s="37" t="str">
        <f aca="false">IF(A259="","",Members!B259)</f>
        <v/>
      </c>
      <c r="C259" s="39" t="str">
        <f aca="false">IF(A259="","",Members!C259)</f>
        <v/>
      </c>
      <c r="D259" s="40" t="str">
        <f aca="false">IF(A259="","",Members!N259)</f>
        <v/>
      </c>
      <c r="E259" s="40" t="str">
        <f aca="false">IF(A259="","",N(Members!H259))</f>
        <v/>
      </c>
      <c r="F259" s="31" t="str">
        <f aca="false">IF(A259="","",D259*Settings!$B$27+N(Members!I259))</f>
        <v/>
      </c>
      <c r="G259" s="31" t="str">
        <f aca="false">IF(A259="","",SUMIFS(Receipts!$E$5:$E$2004,Receipts!$C$5:$C$2004,A259,Receipts!$A$5:$A$2004,"&gt;="&amp;DATE(Settings!$B$8,4,1),Receipts!$A$5:$A$2004,"&lt;"&amp;DATE(Settings!$B$8+1,4,1)))</f>
        <v/>
      </c>
      <c r="H259" s="32" t="str">
        <f aca="false">IF(A259="","",E259+F259-G259)</f>
        <v/>
      </c>
      <c r="I259" s="41" t="str">
        <f aca="false">IF(A259="","",IF(D259=0,0,ROUND(MAX(0,H259)/D259,1)))</f>
        <v/>
      </c>
      <c r="J259" s="31" t="str">
        <f aca="false">IF(A259="","",ROUND(MAX(0,H259-D259)*Settings!$B$19/12,0))</f>
        <v/>
      </c>
      <c r="K259" s="42" t="str">
        <f aca="false" t="array" ref="K259:K259">IF(A259="","",IFERROR(1/(1/MAX(IF(Receipts!$C$5:$C$2004=A259,Receipts!$A$5:$A$2004))),"Never"))</f>
        <v/>
      </c>
      <c r="L259" s="36" t="str">
        <f aca="false">IF(A259="","",IF(H259&lt;=0,IF(H259&lt;0,"Advance","Paid up"),IF(I259&gt;=Settings!$B$20,"Defaulter",IF(I259&gt;1,"Overdue","Due this month"))))</f>
        <v/>
      </c>
    </row>
    <row r="260" customFormat="false" ht="15" hidden="false" customHeight="true" outlineLevel="0" collapsed="false">
      <c r="A260" s="37" t="str">
        <f aca="false">IF(Members!A260="","",Members!A260)</f>
        <v/>
      </c>
      <c r="B260" s="37" t="str">
        <f aca="false">IF(A260="","",Members!B260)</f>
        <v/>
      </c>
      <c r="C260" s="39" t="str">
        <f aca="false">IF(A260="","",Members!C260)</f>
        <v/>
      </c>
      <c r="D260" s="40" t="str">
        <f aca="false">IF(A260="","",Members!N260)</f>
        <v/>
      </c>
      <c r="E260" s="40" t="str">
        <f aca="false">IF(A260="","",N(Members!H260))</f>
        <v/>
      </c>
      <c r="F260" s="31" t="str">
        <f aca="false">IF(A260="","",D260*Settings!$B$27+N(Members!I260))</f>
        <v/>
      </c>
      <c r="G260" s="31" t="str">
        <f aca="false">IF(A260="","",SUMIFS(Receipts!$E$5:$E$2004,Receipts!$C$5:$C$2004,A260,Receipts!$A$5:$A$2004,"&gt;="&amp;DATE(Settings!$B$8,4,1),Receipts!$A$5:$A$2004,"&lt;"&amp;DATE(Settings!$B$8+1,4,1)))</f>
        <v/>
      </c>
      <c r="H260" s="32" t="str">
        <f aca="false">IF(A260="","",E260+F260-G260)</f>
        <v/>
      </c>
      <c r="I260" s="41" t="str">
        <f aca="false">IF(A260="","",IF(D260=0,0,ROUND(MAX(0,H260)/D260,1)))</f>
        <v/>
      </c>
      <c r="J260" s="31" t="str">
        <f aca="false">IF(A260="","",ROUND(MAX(0,H260-D260)*Settings!$B$19/12,0))</f>
        <v/>
      </c>
      <c r="K260" s="42" t="str">
        <f aca="false" t="array" ref="K260:K260">IF(A260="","",IFERROR(1/(1/MAX(IF(Receipts!$C$5:$C$2004=A260,Receipts!$A$5:$A$2004))),"Never"))</f>
        <v/>
      </c>
      <c r="L260" s="36" t="str">
        <f aca="false">IF(A260="","",IF(H260&lt;=0,IF(H260&lt;0,"Advance","Paid up"),IF(I260&gt;=Settings!$B$20,"Defaulter",IF(I260&gt;1,"Overdue","Due this month"))))</f>
        <v/>
      </c>
    </row>
    <row r="261" customFormat="false" ht="15" hidden="false" customHeight="true" outlineLevel="0" collapsed="false">
      <c r="A261" s="37" t="str">
        <f aca="false">IF(Members!A261="","",Members!A261)</f>
        <v/>
      </c>
      <c r="B261" s="37" t="str">
        <f aca="false">IF(A261="","",Members!B261)</f>
        <v/>
      </c>
      <c r="C261" s="39" t="str">
        <f aca="false">IF(A261="","",Members!C261)</f>
        <v/>
      </c>
      <c r="D261" s="40" t="str">
        <f aca="false">IF(A261="","",Members!N261)</f>
        <v/>
      </c>
      <c r="E261" s="40" t="str">
        <f aca="false">IF(A261="","",N(Members!H261))</f>
        <v/>
      </c>
      <c r="F261" s="31" t="str">
        <f aca="false">IF(A261="","",D261*Settings!$B$27+N(Members!I261))</f>
        <v/>
      </c>
      <c r="G261" s="31" t="str">
        <f aca="false">IF(A261="","",SUMIFS(Receipts!$E$5:$E$2004,Receipts!$C$5:$C$2004,A261,Receipts!$A$5:$A$2004,"&gt;="&amp;DATE(Settings!$B$8,4,1),Receipts!$A$5:$A$2004,"&lt;"&amp;DATE(Settings!$B$8+1,4,1)))</f>
        <v/>
      </c>
      <c r="H261" s="32" t="str">
        <f aca="false">IF(A261="","",E261+F261-G261)</f>
        <v/>
      </c>
      <c r="I261" s="41" t="str">
        <f aca="false">IF(A261="","",IF(D261=0,0,ROUND(MAX(0,H261)/D261,1)))</f>
        <v/>
      </c>
      <c r="J261" s="31" t="str">
        <f aca="false">IF(A261="","",ROUND(MAX(0,H261-D261)*Settings!$B$19/12,0))</f>
        <v/>
      </c>
      <c r="K261" s="42" t="str">
        <f aca="false" t="array" ref="K261:K261">IF(A261="","",IFERROR(1/(1/MAX(IF(Receipts!$C$5:$C$2004=A261,Receipts!$A$5:$A$2004))),"Never"))</f>
        <v/>
      </c>
      <c r="L261" s="36" t="str">
        <f aca="false">IF(A261="","",IF(H261&lt;=0,IF(H261&lt;0,"Advance","Paid up"),IF(I261&gt;=Settings!$B$20,"Defaulter",IF(I261&gt;1,"Overdue","Due this month"))))</f>
        <v/>
      </c>
    </row>
    <row r="262" customFormat="false" ht="15" hidden="false" customHeight="true" outlineLevel="0" collapsed="false">
      <c r="A262" s="37" t="str">
        <f aca="false">IF(Members!A262="","",Members!A262)</f>
        <v/>
      </c>
      <c r="B262" s="37" t="str">
        <f aca="false">IF(A262="","",Members!B262)</f>
        <v/>
      </c>
      <c r="C262" s="39" t="str">
        <f aca="false">IF(A262="","",Members!C262)</f>
        <v/>
      </c>
      <c r="D262" s="40" t="str">
        <f aca="false">IF(A262="","",Members!N262)</f>
        <v/>
      </c>
      <c r="E262" s="40" t="str">
        <f aca="false">IF(A262="","",N(Members!H262))</f>
        <v/>
      </c>
      <c r="F262" s="31" t="str">
        <f aca="false">IF(A262="","",D262*Settings!$B$27+N(Members!I262))</f>
        <v/>
      </c>
      <c r="G262" s="31" t="str">
        <f aca="false">IF(A262="","",SUMIFS(Receipts!$E$5:$E$2004,Receipts!$C$5:$C$2004,A262,Receipts!$A$5:$A$2004,"&gt;="&amp;DATE(Settings!$B$8,4,1),Receipts!$A$5:$A$2004,"&lt;"&amp;DATE(Settings!$B$8+1,4,1)))</f>
        <v/>
      </c>
      <c r="H262" s="32" t="str">
        <f aca="false">IF(A262="","",E262+F262-G262)</f>
        <v/>
      </c>
      <c r="I262" s="41" t="str">
        <f aca="false">IF(A262="","",IF(D262=0,0,ROUND(MAX(0,H262)/D262,1)))</f>
        <v/>
      </c>
      <c r="J262" s="31" t="str">
        <f aca="false">IF(A262="","",ROUND(MAX(0,H262-D262)*Settings!$B$19/12,0))</f>
        <v/>
      </c>
      <c r="K262" s="42" t="str">
        <f aca="false" t="array" ref="K262:K262">IF(A262="","",IFERROR(1/(1/MAX(IF(Receipts!$C$5:$C$2004=A262,Receipts!$A$5:$A$2004))),"Never"))</f>
        <v/>
      </c>
      <c r="L262" s="36" t="str">
        <f aca="false">IF(A262="","",IF(H262&lt;=0,IF(H262&lt;0,"Advance","Paid up"),IF(I262&gt;=Settings!$B$20,"Defaulter",IF(I262&gt;1,"Overdue","Due this month"))))</f>
        <v/>
      </c>
    </row>
    <row r="263" customFormat="false" ht="15" hidden="false" customHeight="true" outlineLevel="0" collapsed="false">
      <c r="A263" s="37" t="str">
        <f aca="false">IF(Members!A263="","",Members!A263)</f>
        <v/>
      </c>
      <c r="B263" s="37" t="str">
        <f aca="false">IF(A263="","",Members!B263)</f>
        <v/>
      </c>
      <c r="C263" s="39" t="str">
        <f aca="false">IF(A263="","",Members!C263)</f>
        <v/>
      </c>
      <c r="D263" s="40" t="str">
        <f aca="false">IF(A263="","",Members!N263)</f>
        <v/>
      </c>
      <c r="E263" s="40" t="str">
        <f aca="false">IF(A263="","",N(Members!H263))</f>
        <v/>
      </c>
      <c r="F263" s="31" t="str">
        <f aca="false">IF(A263="","",D263*Settings!$B$27+N(Members!I263))</f>
        <v/>
      </c>
      <c r="G263" s="31" t="str">
        <f aca="false">IF(A263="","",SUMIFS(Receipts!$E$5:$E$2004,Receipts!$C$5:$C$2004,A263,Receipts!$A$5:$A$2004,"&gt;="&amp;DATE(Settings!$B$8,4,1),Receipts!$A$5:$A$2004,"&lt;"&amp;DATE(Settings!$B$8+1,4,1)))</f>
        <v/>
      </c>
      <c r="H263" s="32" t="str">
        <f aca="false">IF(A263="","",E263+F263-G263)</f>
        <v/>
      </c>
      <c r="I263" s="41" t="str">
        <f aca="false">IF(A263="","",IF(D263=0,0,ROUND(MAX(0,H263)/D263,1)))</f>
        <v/>
      </c>
      <c r="J263" s="31" t="str">
        <f aca="false">IF(A263="","",ROUND(MAX(0,H263-D263)*Settings!$B$19/12,0))</f>
        <v/>
      </c>
      <c r="K263" s="42" t="str">
        <f aca="false" t="array" ref="K263:K263">IF(A263="","",IFERROR(1/(1/MAX(IF(Receipts!$C$5:$C$2004=A263,Receipts!$A$5:$A$2004))),"Never"))</f>
        <v/>
      </c>
      <c r="L263" s="36" t="str">
        <f aca="false">IF(A263="","",IF(H263&lt;=0,IF(H263&lt;0,"Advance","Paid up"),IF(I263&gt;=Settings!$B$20,"Defaulter",IF(I263&gt;1,"Overdue","Due this month"))))</f>
        <v/>
      </c>
    </row>
    <row r="264" customFormat="false" ht="15" hidden="false" customHeight="true" outlineLevel="0" collapsed="false">
      <c r="A264" s="37" t="str">
        <f aca="false">IF(Members!A264="","",Members!A264)</f>
        <v/>
      </c>
      <c r="B264" s="37" t="str">
        <f aca="false">IF(A264="","",Members!B264)</f>
        <v/>
      </c>
      <c r="C264" s="39" t="str">
        <f aca="false">IF(A264="","",Members!C264)</f>
        <v/>
      </c>
      <c r="D264" s="40" t="str">
        <f aca="false">IF(A264="","",Members!N264)</f>
        <v/>
      </c>
      <c r="E264" s="40" t="str">
        <f aca="false">IF(A264="","",N(Members!H264))</f>
        <v/>
      </c>
      <c r="F264" s="31" t="str">
        <f aca="false">IF(A264="","",D264*Settings!$B$27+N(Members!I264))</f>
        <v/>
      </c>
      <c r="G264" s="31" t="str">
        <f aca="false">IF(A264="","",SUMIFS(Receipts!$E$5:$E$2004,Receipts!$C$5:$C$2004,A264,Receipts!$A$5:$A$2004,"&gt;="&amp;DATE(Settings!$B$8,4,1),Receipts!$A$5:$A$2004,"&lt;"&amp;DATE(Settings!$B$8+1,4,1)))</f>
        <v/>
      </c>
      <c r="H264" s="32" t="str">
        <f aca="false">IF(A264="","",E264+F264-G264)</f>
        <v/>
      </c>
      <c r="I264" s="41" t="str">
        <f aca="false">IF(A264="","",IF(D264=0,0,ROUND(MAX(0,H264)/D264,1)))</f>
        <v/>
      </c>
      <c r="J264" s="31" t="str">
        <f aca="false">IF(A264="","",ROUND(MAX(0,H264-D264)*Settings!$B$19/12,0))</f>
        <v/>
      </c>
      <c r="K264" s="42" t="str">
        <f aca="false" t="array" ref="K264:K264">IF(A264="","",IFERROR(1/(1/MAX(IF(Receipts!$C$5:$C$2004=A264,Receipts!$A$5:$A$2004))),"Never"))</f>
        <v/>
      </c>
      <c r="L264" s="36" t="str">
        <f aca="false">IF(A264="","",IF(H264&lt;=0,IF(H264&lt;0,"Advance","Paid up"),IF(I264&gt;=Settings!$B$20,"Defaulter",IF(I264&gt;1,"Overdue","Due this month"))))</f>
        <v/>
      </c>
    </row>
    <row r="265" customFormat="false" ht="15" hidden="false" customHeight="true" outlineLevel="0" collapsed="false">
      <c r="A265" s="37" t="str">
        <f aca="false">IF(Members!A265="","",Members!A265)</f>
        <v/>
      </c>
      <c r="B265" s="37" t="str">
        <f aca="false">IF(A265="","",Members!B265)</f>
        <v/>
      </c>
      <c r="C265" s="39" t="str">
        <f aca="false">IF(A265="","",Members!C265)</f>
        <v/>
      </c>
      <c r="D265" s="40" t="str">
        <f aca="false">IF(A265="","",Members!N265)</f>
        <v/>
      </c>
      <c r="E265" s="40" t="str">
        <f aca="false">IF(A265="","",N(Members!H265))</f>
        <v/>
      </c>
      <c r="F265" s="31" t="str">
        <f aca="false">IF(A265="","",D265*Settings!$B$27+N(Members!I265))</f>
        <v/>
      </c>
      <c r="G265" s="31" t="str">
        <f aca="false">IF(A265="","",SUMIFS(Receipts!$E$5:$E$2004,Receipts!$C$5:$C$2004,A265,Receipts!$A$5:$A$2004,"&gt;="&amp;DATE(Settings!$B$8,4,1),Receipts!$A$5:$A$2004,"&lt;"&amp;DATE(Settings!$B$8+1,4,1)))</f>
        <v/>
      </c>
      <c r="H265" s="32" t="str">
        <f aca="false">IF(A265="","",E265+F265-G265)</f>
        <v/>
      </c>
      <c r="I265" s="41" t="str">
        <f aca="false">IF(A265="","",IF(D265=0,0,ROUND(MAX(0,H265)/D265,1)))</f>
        <v/>
      </c>
      <c r="J265" s="31" t="str">
        <f aca="false">IF(A265="","",ROUND(MAX(0,H265-D265)*Settings!$B$19/12,0))</f>
        <v/>
      </c>
      <c r="K265" s="42" t="str">
        <f aca="false" t="array" ref="K265:K265">IF(A265="","",IFERROR(1/(1/MAX(IF(Receipts!$C$5:$C$2004=A265,Receipts!$A$5:$A$2004))),"Never"))</f>
        <v/>
      </c>
      <c r="L265" s="36" t="str">
        <f aca="false">IF(A265="","",IF(H265&lt;=0,IF(H265&lt;0,"Advance","Paid up"),IF(I265&gt;=Settings!$B$20,"Defaulter",IF(I265&gt;1,"Overdue","Due this month"))))</f>
        <v/>
      </c>
    </row>
    <row r="266" customFormat="false" ht="15" hidden="false" customHeight="true" outlineLevel="0" collapsed="false">
      <c r="A266" s="37" t="str">
        <f aca="false">IF(Members!A266="","",Members!A266)</f>
        <v/>
      </c>
      <c r="B266" s="37" t="str">
        <f aca="false">IF(A266="","",Members!B266)</f>
        <v/>
      </c>
      <c r="C266" s="39" t="str">
        <f aca="false">IF(A266="","",Members!C266)</f>
        <v/>
      </c>
      <c r="D266" s="40" t="str">
        <f aca="false">IF(A266="","",Members!N266)</f>
        <v/>
      </c>
      <c r="E266" s="40" t="str">
        <f aca="false">IF(A266="","",N(Members!H266))</f>
        <v/>
      </c>
      <c r="F266" s="31" t="str">
        <f aca="false">IF(A266="","",D266*Settings!$B$27+N(Members!I266))</f>
        <v/>
      </c>
      <c r="G266" s="31" t="str">
        <f aca="false">IF(A266="","",SUMIFS(Receipts!$E$5:$E$2004,Receipts!$C$5:$C$2004,A266,Receipts!$A$5:$A$2004,"&gt;="&amp;DATE(Settings!$B$8,4,1),Receipts!$A$5:$A$2004,"&lt;"&amp;DATE(Settings!$B$8+1,4,1)))</f>
        <v/>
      </c>
      <c r="H266" s="32" t="str">
        <f aca="false">IF(A266="","",E266+F266-G266)</f>
        <v/>
      </c>
      <c r="I266" s="41" t="str">
        <f aca="false">IF(A266="","",IF(D266=0,0,ROUND(MAX(0,H266)/D266,1)))</f>
        <v/>
      </c>
      <c r="J266" s="31" t="str">
        <f aca="false">IF(A266="","",ROUND(MAX(0,H266-D266)*Settings!$B$19/12,0))</f>
        <v/>
      </c>
      <c r="K266" s="42" t="str">
        <f aca="false" t="array" ref="K266:K266">IF(A266="","",IFERROR(1/(1/MAX(IF(Receipts!$C$5:$C$2004=A266,Receipts!$A$5:$A$2004))),"Never"))</f>
        <v/>
      </c>
      <c r="L266" s="36" t="str">
        <f aca="false">IF(A266="","",IF(H266&lt;=0,IF(H266&lt;0,"Advance","Paid up"),IF(I266&gt;=Settings!$B$20,"Defaulter",IF(I266&gt;1,"Overdue","Due this month"))))</f>
        <v/>
      </c>
    </row>
    <row r="267" customFormat="false" ht="15" hidden="false" customHeight="true" outlineLevel="0" collapsed="false">
      <c r="A267" s="37" t="str">
        <f aca="false">IF(Members!A267="","",Members!A267)</f>
        <v/>
      </c>
      <c r="B267" s="37" t="str">
        <f aca="false">IF(A267="","",Members!B267)</f>
        <v/>
      </c>
      <c r="C267" s="39" t="str">
        <f aca="false">IF(A267="","",Members!C267)</f>
        <v/>
      </c>
      <c r="D267" s="40" t="str">
        <f aca="false">IF(A267="","",Members!N267)</f>
        <v/>
      </c>
      <c r="E267" s="40" t="str">
        <f aca="false">IF(A267="","",N(Members!H267))</f>
        <v/>
      </c>
      <c r="F267" s="31" t="str">
        <f aca="false">IF(A267="","",D267*Settings!$B$27+N(Members!I267))</f>
        <v/>
      </c>
      <c r="G267" s="31" t="str">
        <f aca="false">IF(A267="","",SUMIFS(Receipts!$E$5:$E$2004,Receipts!$C$5:$C$2004,A267,Receipts!$A$5:$A$2004,"&gt;="&amp;DATE(Settings!$B$8,4,1),Receipts!$A$5:$A$2004,"&lt;"&amp;DATE(Settings!$B$8+1,4,1)))</f>
        <v/>
      </c>
      <c r="H267" s="32" t="str">
        <f aca="false">IF(A267="","",E267+F267-G267)</f>
        <v/>
      </c>
      <c r="I267" s="41" t="str">
        <f aca="false">IF(A267="","",IF(D267=0,0,ROUND(MAX(0,H267)/D267,1)))</f>
        <v/>
      </c>
      <c r="J267" s="31" t="str">
        <f aca="false">IF(A267="","",ROUND(MAX(0,H267-D267)*Settings!$B$19/12,0))</f>
        <v/>
      </c>
      <c r="K267" s="42" t="str">
        <f aca="false" t="array" ref="K267:K267">IF(A267="","",IFERROR(1/(1/MAX(IF(Receipts!$C$5:$C$2004=A267,Receipts!$A$5:$A$2004))),"Never"))</f>
        <v/>
      </c>
      <c r="L267" s="36" t="str">
        <f aca="false">IF(A267="","",IF(H267&lt;=0,IF(H267&lt;0,"Advance","Paid up"),IF(I267&gt;=Settings!$B$20,"Defaulter",IF(I267&gt;1,"Overdue","Due this month"))))</f>
        <v/>
      </c>
    </row>
    <row r="268" customFormat="false" ht="15" hidden="false" customHeight="true" outlineLevel="0" collapsed="false">
      <c r="A268" s="37" t="str">
        <f aca="false">IF(Members!A268="","",Members!A268)</f>
        <v/>
      </c>
      <c r="B268" s="37" t="str">
        <f aca="false">IF(A268="","",Members!B268)</f>
        <v/>
      </c>
      <c r="C268" s="39" t="str">
        <f aca="false">IF(A268="","",Members!C268)</f>
        <v/>
      </c>
      <c r="D268" s="40" t="str">
        <f aca="false">IF(A268="","",Members!N268)</f>
        <v/>
      </c>
      <c r="E268" s="40" t="str">
        <f aca="false">IF(A268="","",N(Members!H268))</f>
        <v/>
      </c>
      <c r="F268" s="31" t="str">
        <f aca="false">IF(A268="","",D268*Settings!$B$27+N(Members!I268))</f>
        <v/>
      </c>
      <c r="G268" s="31" t="str">
        <f aca="false">IF(A268="","",SUMIFS(Receipts!$E$5:$E$2004,Receipts!$C$5:$C$2004,A268,Receipts!$A$5:$A$2004,"&gt;="&amp;DATE(Settings!$B$8,4,1),Receipts!$A$5:$A$2004,"&lt;"&amp;DATE(Settings!$B$8+1,4,1)))</f>
        <v/>
      </c>
      <c r="H268" s="32" t="str">
        <f aca="false">IF(A268="","",E268+F268-G268)</f>
        <v/>
      </c>
      <c r="I268" s="41" t="str">
        <f aca="false">IF(A268="","",IF(D268=0,0,ROUND(MAX(0,H268)/D268,1)))</f>
        <v/>
      </c>
      <c r="J268" s="31" t="str">
        <f aca="false">IF(A268="","",ROUND(MAX(0,H268-D268)*Settings!$B$19/12,0))</f>
        <v/>
      </c>
      <c r="K268" s="42" t="str">
        <f aca="false" t="array" ref="K268:K268">IF(A268="","",IFERROR(1/(1/MAX(IF(Receipts!$C$5:$C$2004=A268,Receipts!$A$5:$A$2004))),"Never"))</f>
        <v/>
      </c>
      <c r="L268" s="36" t="str">
        <f aca="false">IF(A268="","",IF(H268&lt;=0,IF(H268&lt;0,"Advance","Paid up"),IF(I268&gt;=Settings!$B$20,"Defaulter",IF(I268&gt;1,"Overdue","Due this month"))))</f>
        <v/>
      </c>
    </row>
    <row r="269" customFormat="false" ht="15" hidden="false" customHeight="true" outlineLevel="0" collapsed="false">
      <c r="A269" s="37" t="str">
        <f aca="false">IF(Members!A269="","",Members!A269)</f>
        <v/>
      </c>
      <c r="B269" s="37" t="str">
        <f aca="false">IF(A269="","",Members!B269)</f>
        <v/>
      </c>
      <c r="C269" s="39" t="str">
        <f aca="false">IF(A269="","",Members!C269)</f>
        <v/>
      </c>
      <c r="D269" s="40" t="str">
        <f aca="false">IF(A269="","",Members!N269)</f>
        <v/>
      </c>
      <c r="E269" s="40" t="str">
        <f aca="false">IF(A269="","",N(Members!H269))</f>
        <v/>
      </c>
      <c r="F269" s="31" t="str">
        <f aca="false">IF(A269="","",D269*Settings!$B$27+N(Members!I269))</f>
        <v/>
      </c>
      <c r="G269" s="31" t="str">
        <f aca="false">IF(A269="","",SUMIFS(Receipts!$E$5:$E$2004,Receipts!$C$5:$C$2004,A269,Receipts!$A$5:$A$2004,"&gt;="&amp;DATE(Settings!$B$8,4,1),Receipts!$A$5:$A$2004,"&lt;"&amp;DATE(Settings!$B$8+1,4,1)))</f>
        <v/>
      </c>
      <c r="H269" s="32" t="str">
        <f aca="false">IF(A269="","",E269+F269-G269)</f>
        <v/>
      </c>
      <c r="I269" s="41" t="str">
        <f aca="false">IF(A269="","",IF(D269=0,0,ROUND(MAX(0,H269)/D269,1)))</f>
        <v/>
      </c>
      <c r="J269" s="31" t="str">
        <f aca="false">IF(A269="","",ROUND(MAX(0,H269-D269)*Settings!$B$19/12,0))</f>
        <v/>
      </c>
      <c r="K269" s="42" t="str">
        <f aca="false" t="array" ref="K269:K269">IF(A269="","",IFERROR(1/(1/MAX(IF(Receipts!$C$5:$C$2004=A269,Receipts!$A$5:$A$2004))),"Never"))</f>
        <v/>
      </c>
      <c r="L269" s="36" t="str">
        <f aca="false">IF(A269="","",IF(H269&lt;=0,IF(H269&lt;0,"Advance","Paid up"),IF(I269&gt;=Settings!$B$20,"Defaulter",IF(I269&gt;1,"Overdue","Due this month"))))</f>
        <v/>
      </c>
    </row>
    <row r="270" customFormat="false" ht="15" hidden="false" customHeight="true" outlineLevel="0" collapsed="false">
      <c r="A270" s="37" t="str">
        <f aca="false">IF(Members!A270="","",Members!A270)</f>
        <v/>
      </c>
      <c r="B270" s="37" t="str">
        <f aca="false">IF(A270="","",Members!B270)</f>
        <v/>
      </c>
      <c r="C270" s="39" t="str">
        <f aca="false">IF(A270="","",Members!C270)</f>
        <v/>
      </c>
      <c r="D270" s="40" t="str">
        <f aca="false">IF(A270="","",Members!N270)</f>
        <v/>
      </c>
      <c r="E270" s="40" t="str">
        <f aca="false">IF(A270="","",N(Members!H270))</f>
        <v/>
      </c>
      <c r="F270" s="31" t="str">
        <f aca="false">IF(A270="","",D270*Settings!$B$27+N(Members!I270))</f>
        <v/>
      </c>
      <c r="G270" s="31" t="str">
        <f aca="false">IF(A270="","",SUMIFS(Receipts!$E$5:$E$2004,Receipts!$C$5:$C$2004,A270,Receipts!$A$5:$A$2004,"&gt;="&amp;DATE(Settings!$B$8,4,1),Receipts!$A$5:$A$2004,"&lt;"&amp;DATE(Settings!$B$8+1,4,1)))</f>
        <v/>
      </c>
      <c r="H270" s="32" t="str">
        <f aca="false">IF(A270="","",E270+F270-G270)</f>
        <v/>
      </c>
      <c r="I270" s="41" t="str">
        <f aca="false">IF(A270="","",IF(D270=0,0,ROUND(MAX(0,H270)/D270,1)))</f>
        <v/>
      </c>
      <c r="J270" s="31" t="str">
        <f aca="false">IF(A270="","",ROUND(MAX(0,H270-D270)*Settings!$B$19/12,0))</f>
        <v/>
      </c>
      <c r="K270" s="42" t="str">
        <f aca="false" t="array" ref="K270:K270">IF(A270="","",IFERROR(1/(1/MAX(IF(Receipts!$C$5:$C$2004=A270,Receipts!$A$5:$A$2004))),"Never"))</f>
        <v/>
      </c>
      <c r="L270" s="36" t="str">
        <f aca="false">IF(A270="","",IF(H270&lt;=0,IF(H270&lt;0,"Advance","Paid up"),IF(I270&gt;=Settings!$B$20,"Defaulter",IF(I270&gt;1,"Overdue","Due this month"))))</f>
        <v/>
      </c>
    </row>
    <row r="271" customFormat="false" ht="15" hidden="false" customHeight="true" outlineLevel="0" collapsed="false">
      <c r="A271" s="37" t="str">
        <f aca="false">IF(Members!A271="","",Members!A271)</f>
        <v/>
      </c>
      <c r="B271" s="37" t="str">
        <f aca="false">IF(A271="","",Members!B271)</f>
        <v/>
      </c>
      <c r="C271" s="39" t="str">
        <f aca="false">IF(A271="","",Members!C271)</f>
        <v/>
      </c>
      <c r="D271" s="40" t="str">
        <f aca="false">IF(A271="","",Members!N271)</f>
        <v/>
      </c>
      <c r="E271" s="40" t="str">
        <f aca="false">IF(A271="","",N(Members!H271))</f>
        <v/>
      </c>
      <c r="F271" s="31" t="str">
        <f aca="false">IF(A271="","",D271*Settings!$B$27+N(Members!I271))</f>
        <v/>
      </c>
      <c r="G271" s="31" t="str">
        <f aca="false">IF(A271="","",SUMIFS(Receipts!$E$5:$E$2004,Receipts!$C$5:$C$2004,A271,Receipts!$A$5:$A$2004,"&gt;="&amp;DATE(Settings!$B$8,4,1),Receipts!$A$5:$A$2004,"&lt;"&amp;DATE(Settings!$B$8+1,4,1)))</f>
        <v/>
      </c>
      <c r="H271" s="32" t="str">
        <f aca="false">IF(A271="","",E271+F271-G271)</f>
        <v/>
      </c>
      <c r="I271" s="41" t="str">
        <f aca="false">IF(A271="","",IF(D271=0,0,ROUND(MAX(0,H271)/D271,1)))</f>
        <v/>
      </c>
      <c r="J271" s="31" t="str">
        <f aca="false">IF(A271="","",ROUND(MAX(0,H271-D271)*Settings!$B$19/12,0))</f>
        <v/>
      </c>
      <c r="K271" s="42" t="str">
        <f aca="false" t="array" ref="K271:K271">IF(A271="","",IFERROR(1/(1/MAX(IF(Receipts!$C$5:$C$2004=A271,Receipts!$A$5:$A$2004))),"Never"))</f>
        <v/>
      </c>
      <c r="L271" s="36" t="str">
        <f aca="false">IF(A271="","",IF(H271&lt;=0,IF(H271&lt;0,"Advance","Paid up"),IF(I271&gt;=Settings!$B$20,"Defaulter",IF(I271&gt;1,"Overdue","Due this month"))))</f>
        <v/>
      </c>
    </row>
    <row r="272" customFormat="false" ht="15" hidden="false" customHeight="true" outlineLevel="0" collapsed="false">
      <c r="A272" s="37" t="str">
        <f aca="false">IF(Members!A272="","",Members!A272)</f>
        <v/>
      </c>
      <c r="B272" s="37" t="str">
        <f aca="false">IF(A272="","",Members!B272)</f>
        <v/>
      </c>
      <c r="C272" s="39" t="str">
        <f aca="false">IF(A272="","",Members!C272)</f>
        <v/>
      </c>
      <c r="D272" s="40" t="str">
        <f aca="false">IF(A272="","",Members!N272)</f>
        <v/>
      </c>
      <c r="E272" s="40" t="str">
        <f aca="false">IF(A272="","",N(Members!H272))</f>
        <v/>
      </c>
      <c r="F272" s="31" t="str">
        <f aca="false">IF(A272="","",D272*Settings!$B$27+N(Members!I272))</f>
        <v/>
      </c>
      <c r="G272" s="31" t="str">
        <f aca="false">IF(A272="","",SUMIFS(Receipts!$E$5:$E$2004,Receipts!$C$5:$C$2004,A272,Receipts!$A$5:$A$2004,"&gt;="&amp;DATE(Settings!$B$8,4,1),Receipts!$A$5:$A$2004,"&lt;"&amp;DATE(Settings!$B$8+1,4,1)))</f>
        <v/>
      </c>
      <c r="H272" s="32" t="str">
        <f aca="false">IF(A272="","",E272+F272-G272)</f>
        <v/>
      </c>
      <c r="I272" s="41" t="str">
        <f aca="false">IF(A272="","",IF(D272=0,0,ROUND(MAX(0,H272)/D272,1)))</f>
        <v/>
      </c>
      <c r="J272" s="31" t="str">
        <f aca="false">IF(A272="","",ROUND(MAX(0,H272-D272)*Settings!$B$19/12,0))</f>
        <v/>
      </c>
      <c r="K272" s="42" t="str">
        <f aca="false" t="array" ref="K272:K272">IF(A272="","",IFERROR(1/(1/MAX(IF(Receipts!$C$5:$C$2004=A272,Receipts!$A$5:$A$2004))),"Never"))</f>
        <v/>
      </c>
      <c r="L272" s="36" t="str">
        <f aca="false">IF(A272="","",IF(H272&lt;=0,IF(H272&lt;0,"Advance","Paid up"),IF(I272&gt;=Settings!$B$20,"Defaulter",IF(I272&gt;1,"Overdue","Due this month"))))</f>
        <v/>
      </c>
    </row>
    <row r="273" customFormat="false" ht="15" hidden="false" customHeight="true" outlineLevel="0" collapsed="false">
      <c r="A273" s="37" t="str">
        <f aca="false">IF(Members!A273="","",Members!A273)</f>
        <v/>
      </c>
      <c r="B273" s="37" t="str">
        <f aca="false">IF(A273="","",Members!B273)</f>
        <v/>
      </c>
      <c r="C273" s="39" t="str">
        <f aca="false">IF(A273="","",Members!C273)</f>
        <v/>
      </c>
      <c r="D273" s="40" t="str">
        <f aca="false">IF(A273="","",Members!N273)</f>
        <v/>
      </c>
      <c r="E273" s="40" t="str">
        <f aca="false">IF(A273="","",N(Members!H273))</f>
        <v/>
      </c>
      <c r="F273" s="31" t="str">
        <f aca="false">IF(A273="","",D273*Settings!$B$27+N(Members!I273))</f>
        <v/>
      </c>
      <c r="G273" s="31" t="str">
        <f aca="false">IF(A273="","",SUMIFS(Receipts!$E$5:$E$2004,Receipts!$C$5:$C$2004,A273,Receipts!$A$5:$A$2004,"&gt;="&amp;DATE(Settings!$B$8,4,1),Receipts!$A$5:$A$2004,"&lt;"&amp;DATE(Settings!$B$8+1,4,1)))</f>
        <v/>
      </c>
      <c r="H273" s="32" t="str">
        <f aca="false">IF(A273="","",E273+F273-G273)</f>
        <v/>
      </c>
      <c r="I273" s="41" t="str">
        <f aca="false">IF(A273="","",IF(D273=0,0,ROUND(MAX(0,H273)/D273,1)))</f>
        <v/>
      </c>
      <c r="J273" s="31" t="str">
        <f aca="false">IF(A273="","",ROUND(MAX(0,H273-D273)*Settings!$B$19/12,0))</f>
        <v/>
      </c>
      <c r="K273" s="42" t="str">
        <f aca="false" t="array" ref="K273:K273">IF(A273="","",IFERROR(1/(1/MAX(IF(Receipts!$C$5:$C$2004=A273,Receipts!$A$5:$A$2004))),"Never"))</f>
        <v/>
      </c>
      <c r="L273" s="36" t="str">
        <f aca="false">IF(A273="","",IF(H273&lt;=0,IF(H273&lt;0,"Advance","Paid up"),IF(I273&gt;=Settings!$B$20,"Defaulter",IF(I273&gt;1,"Overdue","Due this month"))))</f>
        <v/>
      </c>
    </row>
    <row r="274" customFormat="false" ht="15" hidden="false" customHeight="true" outlineLevel="0" collapsed="false">
      <c r="A274" s="37" t="str">
        <f aca="false">IF(Members!A274="","",Members!A274)</f>
        <v/>
      </c>
      <c r="B274" s="37" t="str">
        <f aca="false">IF(A274="","",Members!B274)</f>
        <v/>
      </c>
      <c r="C274" s="39" t="str">
        <f aca="false">IF(A274="","",Members!C274)</f>
        <v/>
      </c>
      <c r="D274" s="40" t="str">
        <f aca="false">IF(A274="","",Members!N274)</f>
        <v/>
      </c>
      <c r="E274" s="40" t="str">
        <f aca="false">IF(A274="","",N(Members!H274))</f>
        <v/>
      </c>
      <c r="F274" s="31" t="str">
        <f aca="false">IF(A274="","",D274*Settings!$B$27+N(Members!I274))</f>
        <v/>
      </c>
      <c r="G274" s="31" t="str">
        <f aca="false">IF(A274="","",SUMIFS(Receipts!$E$5:$E$2004,Receipts!$C$5:$C$2004,A274,Receipts!$A$5:$A$2004,"&gt;="&amp;DATE(Settings!$B$8,4,1),Receipts!$A$5:$A$2004,"&lt;"&amp;DATE(Settings!$B$8+1,4,1)))</f>
        <v/>
      </c>
      <c r="H274" s="32" t="str">
        <f aca="false">IF(A274="","",E274+F274-G274)</f>
        <v/>
      </c>
      <c r="I274" s="41" t="str">
        <f aca="false">IF(A274="","",IF(D274=0,0,ROUND(MAX(0,H274)/D274,1)))</f>
        <v/>
      </c>
      <c r="J274" s="31" t="str">
        <f aca="false">IF(A274="","",ROUND(MAX(0,H274-D274)*Settings!$B$19/12,0))</f>
        <v/>
      </c>
      <c r="K274" s="42" t="str">
        <f aca="false" t="array" ref="K274:K274">IF(A274="","",IFERROR(1/(1/MAX(IF(Receipts!$C$5:$C$2004=A274,Receipts!$A$5:$A$2004))),"Never"))</f>
        <v/>
      </c>
      <c r="L274" s="36" t="str">
        <f aca="false">IF(A274="","",IF(H274&lt;=0,IF(H274&lt;0,"Advance","Paid up"),IF(I274&gt;=Settings!$B$20,"Defaulter",IF(I274&gt;1,"Overdue","Due this month"))))</f>
        <v/>
      </c>
    </row>
    <row r="275" customFormat="false" ht="15" hidden="false" customHeight="true" outlineLevel="0" collapsed="false">
      <c r="A275" s="37" t="str">
        <f aca="false">IF(Members!A275="","",Members!A275)</f>
        <v/>
      </c>
      <c r="B275" s="37" t="str">
        <f aca="false">IF(A275="","",Members!B275)</f>
        <v/>
      </c>
      <c r="C275" s="39" t="str">
        <f aca="false">IF(A275="","",Members!C275)</f>
        <v/>
      </c>
      <c r="D275" s="40" t="str">
        <f aca="false">IF(A275="","",Members!N275)</f>
        <v/>
      </c>
      <c r="E275" s="40" t="str">
        <f aca="false">IF(A275="","",N(Members!H275))</f>
        <v/>
      </c>
      <c r="F275" s="31" t="str">
        <f aca="false">IF(A275="","",D275*Settings!$B$27+N(Members!I275))</f>
        <v/>
      </c>
      <c r="G275" s="31" t="str">
        <f aca="false">IF(A275="","",SUMIFS(Receipts!$E$5:$E$2004,Receipts!$C$5:$C$2004,A275,Receipts!$A$5:$A$2004,"&gt;="&amp;DATE(Settings!$B$8,4,1),Receipts!$A$5:$A$2004,"&lt;"&amp;DATE(Settings!$B$8+1,4,1)))</f>
        <v/>
      </c>
      <c r="H275" s="32" t="str">
        <f aca="false">IF(A275="","",E275+F275-G275)</f>
        <v/>
      </c>
      <c r="I275" s="41" t="str">
        <f aca="false">IF(A275="","",IF(D275=0,0,ROUND(MAX(0,H275)/D275,1)))</f>
        <v/>
      </c>
      <c r="J275" s="31" t="str">
        <f aca="false">IF(A275="","",ROUND(MAX(0,H275-D275)*Settings!$B$19/12,0))</f>
        <v/>
      </c>
      <c r="K275" s="42" t="str">
        <f aca="false" t="array" ref="K275:K275">IF(A275="","",IFERROR(1/(1/MAX(IF(Receipts!$C$5:$C$2004=A275,Receipts!$A$5:$A$2004))),"Never"))</f>
        <v/>
      </c>
      <c r="L275" s="36" t="str">
        <f aca="false">IF(A275="","",IF(H275&lt;=0,IF(H275&lt;0,"Advance","Paid up"),IF(I275&gt;=Settings!$B$20,"Defaulter",IF(I275&gt;1,"Overdue","Due this month"))))</f>
        <v/>
      </c>
    </row>
    <row r="276" customFormat="false" ht="15" hidden="false" customHeight="true" outlineLevel="0" collapsed="false">
      <c r="A276" s="37" t="str">
        <f aca="false">IF(Members!A276="","",Members!A276)</f>
        <v/>
      </c>
      <c r="B276" s="37" t="str">
        <f aca="false">IF(A276="","",Members!B276)</f>
        <v/>
      </c>
      <c r="C276" s="39" t="str">
        <f aca="false">IF(A276="","",Members!C276)</f>
        <v/>
      </c>
      <c r="D276" s="40" t="str">
        <f aca="false">IF(A276="","",Members!N276)</f>
        <v/>
      </c>
      <c r="E276" s="40" t="str">
        <f aca="false">IF(A276="","",N(Members!H276))</f>
        <v/>
      </c>
      <c r="F276" s="31" t="str">
        <f aca="false">IF(A276="","",D276*Settings!$B$27+N(Members!I276))</f>
        <v/>
      </c>
      <c r="G276" s="31" t="str">
        <f aca="false">IF(A276="","",SUMIFS(Receipts!$E$5:$E$2004,Receipts!$C$5:$C$2004,A276,Receipts!$A$5:$A$2004,"&gt;="&amp;DATE(Settings!$B$8,4,1),Receipts!$A$5:$A$2004,"&lt;"&amp;DATE(Settings!$B$8+1,4,1)))</f>
        <v/>
      </c>
      <c r="H276" s="32" t="str">
        <f aca="false">IF(A276="","",E276+F276-G276)</f>
        <v/>
      </c>
      <c r="I276" s="41" t="str">
        <f aca="false">IF(A276="","",IF(D276=0,0,ROUND(MAX(0,H276)/D276,1)))</f>
        <v/>
      </c>
      <c r="J276" s="31" t="str">
        <f aca="false">IF(A276="","",ROUND(MAX(0,H276-D276)*Settings!$B$19/12,0))</f>
        <v/>
      </c>
      <c r="K276" s="42" t="str">
        <f aca="false" t="array" ref="K276:K276">IF(A276="","",IFERROR(1/(1/MAX(IF(Receipts!$C$5:$C$2004=A276,Receipts!$A$5:$A$2004))),"Never"))</f>
        <v/>
      </c>
      <c r="L276" s="36" t="str">
        <f aca="false">IF(A276="","",IF(H276&lt;=0,IF(H276&lt;0,"Advance","Paid up"),IF(I276&gt;=Settings!$B$20,"Defaulter",IF(I276&gt;1,"Overdue","Due this month"))))</f>
        <v/>
      </c>
    </row>
    <row r="277" customFormat="false" ht="15" hidden="false" customHeight="true" outlineLevel="0" collapsed="false">
      <c r="A277" s="37" t="str">
        <f aca="false">IF(Members!A277="","",Members!A277)</f>
        <v/>
      </c>
      <c r="B277" s="37" t="str">
        <f aca="false">IF(A277="","",Members!B277)</f>
        <v/>
      </c>
      <c r="C277" s="39" t="str">
        <f aca="false">IF(A277="","",Members!C277)</f>
        <v/>
      </c>
      <c r="D277" s="40" t="str">
        <f aca="false">IF(A277="","",Members!N277)</f>
        <v/>
      </c>
      <c r="E277" s="40" t="str">
        <f aca="false">IF(A277="","",N(Members!H277))</f>
        <v/>
      </c>
      <c r="F277" s="31" t="str">
        <f aca="false">IF(A277="","",D277*Settings!$B$27+N(Members!I277))</f>
        <v/>
      </c>
      <c r="G277" s="31" t="str">
        <f aca="false">IF(A277="","",SUMIFS(Receipts!$E$5:$E$2004,Receipts!$C$5:$C$2004,A277,Receipts!$A$5:$A$2004,"&gt;="&amp;DATE(Settings!$B$8,4,1),Receipts!$A$5:$A$2004,"&lt;"&amp;DATE(Settings!$B$8+1,4,1)))</f>
        <v/>
      </c>
      <c r="H277" s="32" t="str">
        <f aca="false">IF(A277="","",E277+F277-G277)</f>
        <v/>
      </c>
      <c r="I277" s="41" t="str">
        <f aca="false">IF(A277="","",IF(D277=0,0,ROUND(MAX(0,H277)/D277,1)))</f>
        <v/>
      </c>
      <c r="J277" s="31" t="str">
        <f aca="false">IF(A277="","",ROUND(MAX(0,H277-D277)*Settings!$B$19/12,0))</f>
        <v/>
      </c>
      <c r="K277" s="42" t="str">
        <f aca="false" t="array" ref="K277:K277">IF(A277="","",IFERROR(1/(1/MAX(IF(Receipts!$C$5:$C$2004=A277,Receipts!$A$5:$A$2004))),"Never"))</f>
        <v/>
      </c>
      <c r="L277" s="36" t="str">
        <f aca="false">IF(A277="","",IF(H277&lt;=0,IF(H277&lt;0,"Advance","Paid up"),IF(I277&gt;=Settings!$B$20,"Defaulter",IF(I277&gt;1,"Overdue","Due this month"))))</f>
        <v/>
      </c>
    </row>
    <row r="278" customFormat="false" ht="15" hidden="false" customHeight="true" outlineLevel="0" collapsed="false">
      <c r="A278" s="37" t="str">
        <f aca="false">IF(Members!A278="","",Members!A278)</f>
        <v/>
      </c>
      <c r="B278" s="37" t="str">
        <f aca="false">IF(A278="","",Members!B278)</f>
        <v/>
      </c>
      <c r="C278" s="39" t="str">
        <f aca="false">IF(A278="","",Members!C278)</f>
        <v/>
      </c>
      <c r="D278" s="40" t="str">
        <f aca="false">IF(A278="","",Members!N278)</f>
        <v/>
      </c>
      <c r="E278" s="40" t="str">
        <f aca="false">IF(A278="","",N(Members!H278))</f>
        <v/>
      </c>
      <c r="F278" s="31" t="str">
        <f aca="false">IF(A278="","",D278*Settings!$B$27+N(Members!I278))</f>
        <v/>
      </c>
      <c r="G278" s="31" t="str">
        <f aca="false">IF(A278="","",SUMIFS(Receipts!$E$5:$E$2004,Receipts!$C$5:$C$2004,A278,Receipts!$A$5:$A$2004,"&gt;="&amp;DATE(Settings!$B$8,4,1),Receipts!$A$5:$A$2004,"&lt;"&amp;DATE(Settings!$B$8+1,4,1)))</f>
        <v/>
      </c>
      <c r="H278" s="32" t="str">
        <f aca="false">IF(A278="","",E278+F278-G278)</f>
        <v/>
      </c>
      <c r="I278" s="41" t="str">
        <f aca="false">IF(A278="","",IF(D278=0,0,ROUND(MAX(0,H278)/D278,1)))</f>
        <v/>
      </c>
      <c r="J278" s="31" t="str">
        <f aca="false">IF(A278="","",ROUND(MAX(0,H278-D278)*Settings!$B$19/12,0))</f>
        <v/>
      </c>
      <c r="K278" s="42" t="str">
        <f aca="false" t="array" ref="K278:K278">IF(A278="","",IFERROR(1/(1/MAX(IF(Receipts!$C$5:$C$2004=A278,Receipts!$A$5:$A$2004))),"Never"))</f>
        <v/>
      </c>
      <c r="L278" s="36" t="str">
        <f aca="false">IF(A278="","",IF(H278&lt;=0,IF(H278&lt;0,"Advance","Paid up"),IF(I278&gt;=Settings!$B$20,"Defaulter",IF(I278&gt;1,"Overdue","Due this month"))))</f>
        <v/>
      </c>
    </row>
    <row r="279" customFormat="false" ht="15" hidden="false" customHeight="true" outlineLevel="0" collapsed="false">
      <c r="A279" s="37" t="str">
        <f aca="false">IF(Members!A279="","",Members!A279)</f>
        <v/>
      </c>
      <c r="B279" s="37" t="str">
        <f aca="false">IF(A279="","",Members!B279)</f>
        <v/>
      </c>
      <c r="C279" s="39" t="str">
        <f aca="false">IF(A279="","",Members!C279)</f>
        <v/>
      </c>
      <c r="D279" s="40" t="str">
        <f aca="false">IF(A279="","",Members!N279)</f>
        <v/>
      </c>
      <c r="E279" s="40" t="str">
        <f aca="false">IF(A279="","",N(Members!H279))</f>
        <v/>
      </c>
      <c r="F279" s="31" t="str">
        <f aca="false">IF(A279="","",D279*Settings!$B$27+N(Members!I279))</f>
        <v/>
      </c>
      <c r="G279" s="31" t="str">
        <f aca="false">IF(A279="","",SUMIFS(Receipts!$E$5:$E$2004,Receipts!$C$5:$C$2004,A279,Receipts!$A$5:$A$2004,"&gt;="&amp;DATE(Settings!$B$8,4,1),Receipts!$A$5:$A$2004,"&lt;"&amp;DATE(Settings!$B$8+1,4,1)))</f>
        <v/>
      </c>
      <c r="H279" s="32" t="str">
        <f aca="false">IF(A279="","",E279+F279-G279)</f>
        <v/>
      </c>
      <c r="I279" s="41" t="str">
        <f aca="false">IF(A279="","",IF(D279=0,0,ROUND(MAX(0,H279)/D279,1)))</f>
        <v/>
      </c>
      <c r="J279" s="31" t="str">
        <f aca="false">IF(A279="","",ROUND(MAX(0,H279-D279)*Settings!$B$19/12,0))</f>
        <v/>
      </c>
      <c r="K279" s="42" t="str">
        <f aca="false" t="array" ref="K279:K279">IF(A279="","",IFERROR(1/(1/MAX(IF(Receipts!$C$5:$C$2004=A279,Receipts!$A$5:$A$2004))),"Never"))</f>
        <v/>
      </c>
      <c r="L279" s="36" t="str">
        <f aca="false">IF(A279="","",IF(H279&lt;=0,IF(H279&lt;0,"Advance","Paid up"),IF(I279&gt;=Settings!$B$20,"Defaulter",IF(I279&gt;1,"Overdue","Due this month"))))</f>
        <v/>
      </c>
    </row>
    <row r="280" customFormat="false" ht="15" hidden="false" customHeight="true" outlineLevel="0" collapsed="false">
      <c r="A280" s="37" t="str">
        <f aca="false">IF(Members!A280="","",Members!A280)</f>
        <v/>
      </c>
      <c r="B280" s="37" t="str">
        <f aca="false">IF(A280="","",Members!B280)</f>
        <v/>
      </c>
      <c r="C280" s="39" t="str">
        <f aca="false">IF(A280="","",Members!C280)</f>
        <v/>
      </c>
      <c r="D280" s="40" t="str">
        <f aca="false">IF(A280="","",Members!N280)</f>
        <v/>
      </c>
      <c r="E280" s="40" t="str">
        <f aca="false">IF(A280="","",N(Members!H280))</f>
        <v/>
      </c>
      <c r="F280" s="31" t="str">
        <f aca="false">IF(A280="","",D280*Settings!$B$27+N(Members!I280))</f>
        <v/>
      </c>
      <c r="G280" s="31" t="str">
        <f aca="false">IF(A280="","",SUMIFS(Receipts!$E$5:$E$2004,Receipts!$C$5:$C$2004,A280,Receipts!$A$5:$A$2004,"&gt;="&amp;DATE(Settings!$B$8,4,1),Receipts!$A$5:$A$2004,"&lt;"&amp;DATE(Settings!$B$8+1,4,1)))</f>
        <v/>
      </c>
      <c r="H280" s="32" t="str">
        <f aca="false">IF(A280="","",E280+F280-G280)</f>
        <v/>
      </c>
      <c r="I280" s="41" t="str">
        <f aca="false">IF(A280="","",IF(D280=0,0,ROUND(MAX(0,H280)/D280,1)))</f>
        <v/>
      </c>
      <c r="J280" s="31" t="str">
        <f aca="false">IF(A280="","",ROUND(MAX(0,H280-D280)*Settings!$B$19/12,0))</f>
        <v/>
      </c>
      <c r="K280" s="42" t="str">
        <f aca="false" t="array" ref="K280:K280">IF(A280="","",IFERROR(1/(1/MAX(IF(Receipts!$C$5:$C$2004=A280,Receipts!$A$5:$A$2004))),"Never"))</f>
        <v/>
      </c>
      <c r="L280" s="36" t="str">
        <f aca="false">IF(A280="","",IF(H280&lt;=0,IF(H280&lt;0,"Advance","Paid up"),IF(I280&gt;=Settings!$B$20,"Defaulter",IF(I280&gt;1,"Overdue","Due this month"))))</f>
        <v/>
      </c>
    </row>
    <row r="281" customFormat="false" ht="15" hidden="false" customHeight="true" outlineLevel="0" collapsed="false">
      <c r="A281" s="37" t="str">
        <f aca="false">IF(Members!A281="","",Members!A281)</f>
        <v/>
      </c>
      <c r="B281" s="37" t="str">
        <f aca="false">IF(A281="","",Members!B281)</f>
        <v/>
      </c>
      <c r="C281" s="39" t="str">
        <f aca="false">IF(A281="","",Members!C281)</f>
        <v/>
      </c>
      <c r="D281" s="40" t="str">
        <f aca="false">IF(A281="","",Members!N281)</f>
        <v/>
      </c>
      <c r="E281" s="40" t="str">
        <f aca="false">IF(A281="","",N(Members!H281))</f>
        <v/>
      </c>
      <c r="F281" s="31" t="str">
        <f aca="false">IF(A281="","",D281*Settings!$B$27+N(Members!I281))</f>
        <v/>
      </c>
      <c r="G281" s="31" t="str">
        <f aca="false">IF(A281="","",SUMIFS(Receipts!$E$5:$E$2004,Receipts!$C$5:$C$2004,A281,Receipts!$A$5:$A$2004,"&gt;="&amp;DATE(Settings!$B$8,4,1),Receipts!$A$5:$A$2004,"&lt;"&amp;DATE(Settings!$B$8+1,4,1)))</f>
        <v/>
      </c>
      <c r="H281" s="32" t="str">
        <f aca="false">IF(A281="","",E281+F281-G281)</f>
        <v/>
      </c>
      <c r="I281" s="41" t="str">
        <f aca="false">IF(A281="","",IF(D281=0,0,ROUND(MAX(0,H281)/D281,1)))</f>
        <v/>
      </c>
      <c r="J281" s="31" t="str">
        <f aca="false">IF(A281="","",ROUND(MAX(0,H281-D281)*Settings!$B$19/12,0))</f>
        <v/>
      </c>
      <c r="K281" s="42" t="str">
        <f aca="false" t="array" ref="K281:K281">IF(A281="","",IFERROR(1/(1/MAX(IF(Receipts!$C$5:$C$2004=A281,Receipts!$A$5:$A$2004))),"Never"))</f>
        <v/>
      </c>
      <c r="L281" s="36" t="str">
        <f aca="false">IF(A281="","",IF(H281&lt;=0,IF(H281&lt;0,"Advance","Paid up"),IF(I281&gt;=Settings!$B$20,"Defaulter",IF(I281&gt;1,"Overdue","Due this month"))))</f>
        <v/>
      </c>
    </row>
    <row r="282" customFormat="false" ht="15" hidden="false" customHeight="true" outlineLevel="0" collapsed="false">
      <c r="A282" s="37" t="str">
        <f aca="false">IF(Members!A282="","",Members!A282)</f>
        <v/>
      </c>
      <c r="B282" s="37" t="str">
        <f aca="false">IF(A282="","",Members!B282)</f>
        <v/>
      </c>
      <c r="C282" s="39" t="str">
        <f aca="false">IF(A282="","",Members!C282)</f>
        <v/>
      </c>
      <c r="D282" s="40" t="str">
        <f aca="false">IF(A282="","",Members!N282)</f>
        <v/>
      </c>
      <c r="E282" s="40" t="str">
        <f aca="false">IF(A282="","",N(Members!H282))</f>
        <v/>
      </c>
      <c r="F282" s="31" t="str">
        <f aca="false">IF(A282="","",D282*Settings!$B$27+N(Members!I282))</f>
        <v/>
      </c>
      <c r="G282" s="31" t="str">
        <f aca="false">IF(A282="","",SUMIFS(Receipts!$E$5:$E$2004,Receipts!$C$5:$C$2004,A282,Receipts!$A$5:$A$2004,"&gt;="&amp;DATE(Settings!$B$8,4,1),Receipts!$A$5:$A$2004,"&lt;"&amp;DATE(Settings!$B$8+1,4,1)))</f>
        <v/>
      </c>
      <c r="H282" s="32" t="str">
        <f aca="false">IF(A282="","",E282+F282-G282)</f>
        <v/>
      </c>
      <c r="I282" s="41" t="str">
        <f aca="false">IF(A282="","",IF(D282=0,0,ROUND(MAX(0,H282)/D282,1)))</f>
        <v/>
      </c>
      <c r="J282" s="31" t="str">
        <f aca="false">IF(A282="","",ROUND(MAX(0,H282-D282)*Settings!$B$19/12,0))</f>
        <v/>
      </c>
      <c r="K282" s="42" t="str">
        <f aca="false" t="array" ref="K282:K282">IF(A282="","",IFERROR(1/(1/MAX(IF(Receipts!$C$5:$C$2004=A282,Receipts!$A$5:$A$2004))),"Never"))</f>
        <v/>
      </c>
      <c r="L282" s="36" t="str">
        <f aca="false">IF(A282="","",IF(H282&lt;=0,IF(H282&lt;0,"Advance","Paid up"),IF(I282&gt;=Settings!$B$20,"Defaulter",IF(I282&gt;1,"Overdue","Due this month"))))</f>
        <v/>
      </c>
    </row>
    <row r="283" customFormat="false" ht="15" hidden="false" customHeight="true" outlineLevel="0" collapsed="false">
      <c r="A283" s="37" t="str">
        <f aca="false">IF(Members!A283="","",Members!A283)</f>
        <v/>
      </c>
      <c r="B283" s="37" t="str">
        <f aca="false">IF(A283="","",Members!B283)</f>
        <v/>
      </c>
      <c r="C283" s="39" t="str">
        <f aca="false">IF(A283="","",Members!C283)</f>
        <v/>
      </c>
      <c r="D283" s="40" t="str">
        <f aca="false">IF(A283="","",Members!N283)</f>
        <v/>
      </c>
      <c r="E283" s="40" t="str">
        <f aca="false">IF(A283="","",N(Members!H283))</f>
        <v/>
      </c>
      <c r="F283" s="31" t="str">
        <f aca="false">IF(A283="","",D283*Settings!$B$27+N(Members!I283))</f>
        <v/>
      </c>
      <c r="G283" s="31" t="str">
        <f aca="false">IF(A283="","",SUMIFS(Receipts!$E$5:$E$2004,Receipts!$C$5:$C$2004,A283,Receipts!$A$5:$A$2004,"&gt;="&amp;DATE(Settings!$B$8,4,1),Receipts!$A$5:$A$2004,"&lt;"&amp;DATE(Settings!$B$8+1,4,1)))</f>
        <v/>
      </c>
      <c r="H283" s="32" t="str">
        <f aca="false">IF(A283="","",E283+F283-G283)</f>
        <v/>
      </c>
      <c r="I283" s="41" t="str">
        <f aca="false">IF(A283="","",IF(D283=0,0,ROUND(MAX(0,H283)/D283,1)))</f>
        <v/>
      </c>
      <c r="J283" s="31" t="str">
        <f aca="false">IF(A283="","",ROUND(MAX(0,H283-D283)*Settings!$B$19/12,0))</f>
        <v/>
      </c>
      <c r="K283" s="42" t="str">
        <f aca="false" t="array" ref="K283:K283">IF(A283="","",IFERROR(1/(1/MAX(IF(Receipts!$C$5:$C$2004=A283,Receipts!$A$5:$A$2004))),"Never"))</f>
        <v/>
      </c>
      <c r="L283" s="36" t="str">
        <f aca="false">IF(A283="","",IF(H283&lt;=0,IF(H283&lt;0,"Advance","Paid up"),IF(I283&gt;=Settings!$B$20,"Defaulter",IF(I283&gt;1,"Overdue","Due this month"))))</f>
        <v/>
      </c>
    </row>
    <row r="284" customFormat="false" ht="15" hidden="false" customHeight="true" outlineLevel="0" collapsed="false">
      <c r="A284" s="37" t="str">
        <f aca="false">IF(Members!A284="","",Members!A284)</f>
        <v/>
      </c>
      <c r="B284" s="37" t="str">
        <f aca="false">IF(A284="","",Members!B284)</f>
        <v/>
      </c>
      <c r="C284" s="39" t="str">
        <f aca="false">IF(A284="","",Members!C284)</f>
        <v/>
      </c>
      <c r="D284" s="40" t="str">
        <f aca="false">IF(A284="","",Members!N284)</f>
        <v/>
      </c>
      <c r="E284" s="40" t="str">
        <f aca="false">IF(A284="","",N(Members!H284))</f>
        <v/>
      </c>
      <c r="F284" s="31" t="str">
        <f aca="false">IF(A284="","",D284*Settings!$B$27+N(Members!I284))</f>
        <v/>
      </c>
      <c r="G284" s="31" t="str">
        <f aca="false">IF(A284="","",SUMIFS(Receipts!$E$5:$E$2004,Receipts!$C$5:$C$2004,A284,Receipts!$A$5:$A$2004,"&gt;="&amp;DATE(Settings!$B$8,4,1),Receipts!$A$5:$A$2004,"&lt;"&amp;DATE(Settings!$B$8+1,4,1)))</f>
        <v/>
      </c>
      <c r="H284" s="32" t="str">
        <f aca="false">IF(A284="","",E284+F284-G284)</f>
        <v/>
      </c>
      <c r="I284" s="41" t="str">
        <f aca="false">IF(A284="","",IF(D284=0,0,ROUND(MAX(0,H284)/D284,1)))</f>
        <v/>
      </c>
      <c r="J284" s="31" t="str">
        <f aca="false">IF(A284="","",ROUND(MAX(0,H284-D284)*Settings!$B$19/12,0))</f>
        <v/>
      </c>
      <c r="K284" s="42" t="str">
        <f aca="false" t="array" ref="K284:K284">IF(A284="","",IFERROR(1/(1/MAX(IF(Receipts!$C$5:$C$2004=A284,Receipts!$A$5:$A$2004))),"Never"))</f>
        <v/>
      </c>
      <c r="L284" s="36" t="str">
        <f aca="false">IF(A284="","",IF(H284&lt;=0,IF(H284&lt;0,"Advance","Paid up"),IF(I284&gt;=Settings!$B$20,"Defaulter",IF(I284&gt;1,"Overdue","Due this month"))))</f>
        <v/>
      </c>
    </row>
    <row r="285" customFormat="false" ht="15" hidden="false" customHeight="true" outlineLevel="0" collapsed="false">
      <c r="A285" s="37" t="str">
        <f aca="false">IF(Members!A285="","",Members!A285)</f>
        <v/>
      </c>
      <c r="B285" s="37" t="str">
        <f aca="false">IF(A285="","",Members!B285)</f>
        <v/>
      </c>
      <c r="C285" s="39" t="str">
        <f aca="false">IF(A285="","",Members!C285)</f>
        <v/>
      </c>
      <c r="D285" s="40" t="str">
        <f aca="false">IF(A285="","",Members!N285)</f>
        <v/>
      </c>
      <c r="E285" s="40" t="str">
        <f aca="false">IF(A285="","",N(Members!H285))</f>
        <v/>
      </c>
      <c r="F285" s="31" t="str">
        <f aca="false">IF(A285="","",D285*Settings!$B$27+N(Members!I285))</f>
        <v/>
      </c>
      <c r="G285" s="31" t="str">
        <f aca="false">IF(A285="","",SUMIFS(Receipts!$E$5:$E$2004,Receipts!$C$5:$C$2004,A285,Receipts!$A$5:$A$2004,"&gt;="&amp;DATE(Settings!$B$8,4,1),Receipts!$A$5:$A$2004,"&lt;"&amp;DATE(Settings!$B$8+1,4,1)))</f>
        <v/>
      </c>
      <c r="H285" s="32" t="str">
        <f aca="false">IF(A285="","",E285+F285-G285)</f>
        <v/>
      </c>
      <c r="I285" s="41" t="str">
        <f aca="false">IF(A285="","",IF(D285=0,0,ROUND(MAX(0,H285)/D285,1)))</f>
        <v/>
      </c>
      <c r="J285" s="31" t="str">
        <f aca="false">IF(A285="","",ROUND(MAX(0,H285-D285)*Settings!$B$19/12,0))</f>
        <v/>
      </c>
      <c r="K285" s="42" t="str">
        <f aca="false" t="array" ref="K285:K285">IF(A285="","",IFERROR(1/(1/MAX(IF(Receipts!$C$5:$C$2004=A285,Receipts!$A$5:$A$2004))),"Never"))</f>
        <v/>
      </c>
      <c r="L285" s="36" t="str">
        <f aca="false">IF(A285="","",IF(H285&lt;=0,IF(H285&lt;0,"Advance","Paid up"),IF(I285&gt;=Settings!$B$20,"Defaulter",IF(I285&gt;1,"Overdue","Due this month"))))</f>
        <v/>
      </c>
    </row>
    <row r="286" customFormat="false" ht="15" hidden="false" customHeight="true" outlineLevel="0" collapsed="false">
      <c r="A286" s="37" t="str">
        <f aca="false">IF(Members!A286="","",Members!A286)</f>
        <v/>
      </c>
      <c r="B286" s="37" t="str">
        <f aca="false">IF(A286="","",Members!B286)</f>
        <v/>
      </c>
      <c r="C286" s="39" t="str">
        <f aca="false">IF(A286="","",Members!C286)</f>
        <v/>
      </c>
      <c r="D286" s="40" t="str">
        <f aca="false">IF(A286="","",Members!N286)</f>
        <v/>
      </c>
      <c r="E286" s="40" t="str">
        <f aca="false">IF(A286="","",N(Members!H286))</f>
        <v/>
      </c>
      <c r="F286" s="31" t="str">
        <f aca="false">IF(A286="","",D286*Settings!$B$27+N(Members!I286))</f>
        <v/>
      </c>
      <c r="G286" s="31" t="str">
        <f aca="false">IF(A286="","",SUMIFS(Receipts!$E$5:$E$2004,Receipts!$C$5:$C$2004,A286,Receipts!$A$5:$A$2004,"&gt;="&amp;DATE(Settings!$B$8,4,1),Receipts!$A$5:$A$2004,"&lt;"&amp;DATE(Settings!$B$8+1,4,1)))</f>
        <v/>
      </c>
      <c r="H286" s="32" t="str">
        <f aca="false">IF(A286="","",E286+F286-G286)</f>
        <v/>
      </c>
      <c r="I286" s="41" t="str">
        <f aca="false">IF(A286="","",IF(D286=0,0,ROUND(MAX(0,H286)/D286,1)))</f>
        <v/>
      </c>
      <c r="J286" s="31" t="str">
        <f aca="false">IF(A286="","",ROUND(MAX(0,H286-D286)*Settings!$B$19/12,0))</f>
        <v/>
      </c>
      <c r="K286" s="42" t="str">
        <f aca="false" t="array" ref="K286:K286">IF(A286="","",IFERROR(1/(1/MAX(IF(Receipts!$C$5:$C$2004=A286,Receipts!$A$5:$A$2004))),"Never"))</f>
        <v/>
      </c>
      <c r="L286" s="36" t="str">
        <f aca="false">IF(A286="","",IF(H286&lt;=0,IF(H286&lt;0,"Advance","Paid up"),IF(I286&gt;=Settings!$B$20,"Defaulter",IF(I286&gt;1,"Overdue","Due this month"))))</f>
        <v/>
      </c>
    </row>
    <row r="287" customFormat="false" ht="15" hidden="false" customHeight="true" outlineLevel="0" collapsed="false">
      <c r="A287" s="37" t="str">
        <f aca="false">IF(Members!A287="","",Members!A287)</f>
        <v/>
      </c>
      <c r="B287" s="37" t="str">
        <f aca="false">IF(A287="","",Members!B287)</f>
        <v/>
      </c>
      <c r="C287" s="39" t="str">
        <f aca="false">IF(A287="","",Members!C287)</f>
        <v/>
      </c>
      <c r="D287" s="40" t="str">
        <f aca="false">IF(A287="","",Members!N287)</f>
        <v/>
      </c>
      <c r="E287" s="40" t="str">
        <f aca="false">IF(A287="","",N(Members!H287))</f>
        <v/>
      </c>
      <c r="F287" s="31" t="str">
        <f aca="false">IF(A287="","",D287*Settings!$B$27+N(Members!I287))</f>
        <v/>
      </c>
      <c r="G287" s="31" t="str">
        <f aca="false">IF(A287="","",SUMIFS(Receipts!$E$5:$E$2004,Receipts!$C$5:$C$2004,A287,Receipts!$A$5:$A$2004,"&gt;="&amp;DATE(Settings!$B$8,4,1),Receipts!$A$5:$A$2004,"&lt;"&amp;DATE(Settings!$B$8+1,4,1)))</f>
        <v/>
      </c>
      <c r="H287" s="32" t="str">
        <f aca="false">IF(A287="","",E287+F287-G287)</f>
        <v/>
      </c>
      <c r="I287" s="41" t="str">
        <f aca="false">IF(A287="","",IF(D287=0,0,ROUND(MAX(0,H287)/D287,1)))</f>
        <v/>
      </c>
      <c r="J287" s="31" t="str">
        <f aca="false">IF(A287="","",ROUND(MAX(0,H287-D287)*Settings!$B$19/12,0))</f>
        <v/>
      </c>
      <c r="K287" s="42" t="str">
        <f aca="false" t="array" ref="K287:K287">IF(A287="","",IFERROR(1/(1/MAX(IF(Receipts!$C$5:$C$2004=A287,Receipts!$A$5:$A$2004))),"Never"))</f>
        <v/>
      </c>
      <c r="L287" s="36" t="str">
        <f aca="false">IF(A287="","",IF(H287&lt;=0,IF(H287&lt;0,"Advance","Paid up"),IF(I287&gt;=Settings!$B$20,"Defaulter",IF(I287&gt;1,"Overdue","Due this month"))))</f>
        <v/>
      </c>
    </row>
    <row r="288" customFormat="false" ht="15" hidden="false" customHeight="true" outlineLevel="0" collapsed="false">
      <c r="A288" s="37" t="str">
        <f aca="false">IF(Members!A288="","",Members!A288)</f>
        <v/>
      </c>
      <c r="B288" s="37" t="str">
        <f aca="false">IF(A288="","",Members!B288)</f>
        <v/>
      </c>
      <c r="C288" s="39" t="str">
        <f aca="false">IF(A288="","",Members!C288)</f>
        <v/>
      </c>
      <c r="D288" s="40" t="str">
        <f aca="false">IF(A288="","",Members!N288)</f>
        <v/>
      </c>
      <c r="E288" s="40" t="str">
        <f aca="false">IF(A288="","",N(Members!H288))</f>
        <v/>
      </c>
      <c r="F288" s="31" t="str">
        <f aca="false">IF(A288="","",D288*Settings!$B$27+N(Members!I288))</f>
        <v/>
      </c>
      <c r="G288" s="31" t="str">
        <f aca="false">IF(A288="","",SUMIFS(Receipts!$E$5:$E$2004,Receipts!$C$5:$C$2004,A288,Receipts!$A$5:$A$2004,"&gt;="&amp;DATE(Settings!$B$8,4,1),Receipts!$A$5:$A$2004,"&lt;"&amp;DATE(Settings!$B$8+1,4,1)))</f>
        <v/>
      </c>
      <c r="H288" s="32" t="str">
        <f aca="false">IF(A288="","",E288+F288-G288)</f>
        <v/>
      </c>
      <c r="I288" s="41" t="str">
        <f aca="false">IF(A288="","",IF(D288=0,0,ROUND(MAX(0,H288)/D288,1)))</f>
        <v/>
      </c>
      <c r="J288" s="31" t="str">
        <f aca="false">IF(A288="","",ROUND(MAX(0,H288-D288)*Settings!$B$19/12,0))</f>
        <v/>
      </c>
      <c r="K288" s="42" t="str">
        <f aca="false" t="array" ref="K288:K288">IF(A288="","",IFERROR(1/(1/MAX(IF(Receipts!$C$5:$C$2004=A288,Receipts!$A$5:$A$2004))),"Never"))</f>
        <v/>
      </c>
      <c r="L288" s="36" t="str">
        <f aca="false">IF(A288="","",IF(H288&lt;=0,IF(H288&lt;0,"Advance","Paid up"),IF(I288&gt;=Settings!$B$20,"Defaulter",IF(I288&gt;1,"Overdue","Due this month"))))</f>
        <v/>
      </c>
    </row>
    <row r="289" customFormat="false" ht="15" hidden="false" customHeight="true" outlineLevel="0" collapsed="false">
      <c r="A289" s="37" t="str">
        <f aca="false">IF(Members!A289="","",Members!A289)</f>
        <v/>
      </c>
      <c r="B289" s="37" t="str">
        <f aca="false">IF(A289="","",Members!B289)</f>
        <v/>
      </c>
      <c r="C289" s="39" t="str">
        <f aca="false">IF(A289="","",Members!C289)</f>
        <v/>
      </c>
      <c r="D289" s="40" t="str">
        <f aca="false">IF(A289="","",Members!N289)</f>
        <v/>
      </c>
      <c r="E289" s="40" t="str">
        <f aca="false">IF(A289="","",N(Members!H289))</f>
        <v/>
      </c>
      <c r="F289" s="31" t="str">
        <f aca="false">IF(A289="","",D289*Settings!$B$27+N(Members!I289))</f>
        <v/>
      </c>
      <c r="G289" s="31" t="str">
        <f aca="false">IF(A289="","",SUMIFS(Receipts!$E$5:$E$2004,Receipts!$C$5:$C$2004,A289,Receipts!$A$5:$A$2004,"&gt;="&amp;DATE(Settings!$B$8,4,1),Receipts!$A$5:$A$2004,"&lt;"&amp;DATE(Settings!$B$8+1,4,1)))</f>
        <v/>
      </c>
      <c r="H289" s="32" t="str">
        <f aca="false">IF(A289="","",E289+F289-G289)</f>
        <v/>
      </c>
      <c r="I289" s="41" t="str">
        <f aca="false">IF(A289="","",IF(D289=0,0,ROUND(MAX(0,H289)/D289,1)))</f>
        <v/>
      </c>
      <c r="J289" s="31" t="str">
        <f aca="false">IF(A289="","",ROUND(MAX(0,H289-D289)*Settings!$B$19/12,0))</f>
        <v/>
      </c>
      <c r="K289" s="42" t="str">
        <f aca="false" t="array" ref="K289:K289">IF(A289="","",IFERROR(1/(1/MAX(IF(Receipts!$C$5:$C$2004=A289,Receipts!$A$5:$A$2004))),"Never"))</f>
        <v/>
      </c>
      <c r="L289" s="36" t="str">
        <f aca="false">IF(A289="","",IF(H289&lt;=0,IF(H289&lt;0,"Advance","Paid up"),IF(I289&gt;=Settings!$B$20,"Defaulter",IF(I289&gt;1,"Overdue","Due this month"))))</f>
        <v/>
      </c>
    </row>
    <row r="290" customFormat="false" ht="15" hidden="false" customHeight="true" outlineLevel="0" collapsed="false">
      <c r="A290" s="37" t="str">
        <f aca="false">IF(Members!A290="","",Members!A290)</f>
        <v/>
      </c>
      <c r="B290" s="37" t="str">
        <f aca="false">IF(A290="","",Members!B290)</f>
        <v/>
      </c>
      <c r="C290" s="39" t="str">
        <f aca="false">IF(A290="","",Members!C290)</f>
        <v/>
      </c>
      <c r="D290" s="40" t="str">
        <f aca="false">IF(A290="","",Members!N290)</f>
        <v/>
      </c>
      <c r="E290" s="40" t="str">
        <f aca="false">IF(A290="","",N(Members!H290))</f>
        <v/>
      </c>
      <c r="F290" s="31" t="str">
        <f aca="false">IF(A290="","",D290*Settings!$B$27+N(Members!I290))</f>
        <v/>
      </c>
      <c r="G290" s="31" t="str">
        <f aca="false">IF(A290="","",SUMIFS(Receipts!$E$5:$E$2004,Receipts!$C$5:$C$2004,A290,Receipts!$A$5:$A$2004,"&gt;="&amp;DATE(Settings!$B$8,4,1),Receipts!$A$5:$A$2004,"&lt;"&amp;DATE(Settings!$B$8+1,4,1)))</f>
        <v/>
      </c>
      <c r="H290" s="32" t="str">
        <f aca="false">IF(A290="","",E290+F290-G290)</f>
        <v/>
      </c>
      <c r="I290" s="41" t="str">
        <f aca="false">IF(A290="","",IF(D290=0,0,ROUND(MAX(0,H290)/D290,1)))</f>
        <v/>
      </c>
      <c r="J290" s="31" t="str">
        <f aca="false">IF(A290="","",ROUND(MAX(0,H290-D290)*Settings!$B$19/12,0))</f>
        <v/>
      </c>
      <c r="K290" s="42" t="str">
        <f aca="false" t="array" ref="K290:K290">IF(A290="","",IFERROR(1/(1/MAX(IF(Receipts!$C$5:$C$2004=A290,Receipts!$A$5:$A$2004))),"Never"))</f>
        <v/>
      </c>
      <c r="L290" s="36" t="str">
        <f aca="false">IF(A290="","",IF(H290&lt;=0,IF(H290&lt;0,"Advance","Paid up"),IF(I290&gt;=Settings!$B$20,"Defaulter",IF(I290&gt;1,"Overdue","Due this month"))))</f>
        <v/>
      </c>
    </row>
    <row r="291" customFormat="false" ht="15" hidden="false" customHeight="true" outlineLevel="0" collapsed="false">
      <c r="A291" s="37" t="str">
        <f aca="false">IF(Members!A291="","",Members!A291)</f>
        <v/>
      </c>
      <c r="B291" s="37" t="str">
        <f aca="false">IF(A291="","",Members!B291)</f>
        <v/>
      </c>
      <c r="C291" s="39" t="str">
        <f aca="false">IF(A291="","",Members!C291)</f>
        <v/>
      </c>
      <c r="D291" s="40" t="str">
        <f aca="false">IF(A291="","",Members!N291)</f>
        <v/>
      </c>
      <c r="E291" s="40" t="str">
        <f aca="false">IF(A291="","",N(Members!H291))</f>
        <v/>
      </c>
      <c r="F291" s="31" t="str">
        <f aca="false">IF(A291="","",D291*Settings!$B$27+N(Members!I291))</f>
        <v/>
      </c>
      <c r="G291" s="31" t="str">
        <f aca="false">IF(A291="","",SUMIFS(Receipts!$E$5:$E$2004,Receipts!$C$5:$C$2004,A291,Receipts!$A$5:$A$2004,"&gt;="&amp;DATE(Settings!$B$8,4,1),Receipts!$A$5:$A$2004,"&lt;"&amp;DATE(Settings!$B$8+1,4,1)))</f>
        <v/>
      </c>
      <c r="H291" s="32" t="str">
        <f aca="false">IF(A291="","",E291+F291-G291)</f>
        <v/>
      </c>
      <c r="I291" s="41" t="str">
        <f aca="false">IF(A291="","",IF(D291=0,0,ROUND(MAX(0,H291)/D291,1)))</f>
        <v/>
      </c>
      <c r="J291" s="31" t="str">
        <f aca="false">IF(A291="","",ROUND(MAX(0,H291-D291)*Settings!$B$19/12,0))</f>
        <v/>
      </c>
      <c r="K291" s="42" t="str">
        <f aca="false" t="array" ref="K291:K291">IF(A291="","",IFERROR(1/(1/MAX(IF(Receipts!$C$5:$C$2004=A291,Receipts!$A$5:$A$2004))),"Never"))</f>
        <v/>
      </c>
      <c r="L291" s="36" t="str">
        <f aca="false">IF(A291="","",IF(H291&lt;=0,IF(H291&lt;0,"Advance","Paid up"),IF(I291&gt;=Settings!$B$20,"Defaulter",IF(I291&gt;1,"Overdue","Due this month"))))</f>
        <v/>
      </c>
    </row>
    <row r="292" customFormat="false" ht="15" hidden="false" customHeight="true" outlineLevel="0" collapsed="false">
      <c r="A292" s="37" t="str">
        <f aca="false">IF(Members!A292="","",Members!A292)</f>
        <v/>
      </c>
      <c r="B292" s="37" t="str">
        <f aca="false">IF(A292="","",Members!B292)</f>
        <v/>
      </c>
      <c r="C292" s="39" t="str">
        <f aca="false">IF(A292="","",Members!C292)</f>
        <v/>
      </c>
      <c r="D292" s="40" t="str">
        <f aca="false">IF(A292="","",Members!N292)</f>
        <v/>
      </c>
      <c r="E292" s="40" t="str">
        <f aca="false">IF(A292="","",N(Members!H292))</f>
        <v/>
      </c>
      <c r="F292" s="31" t="str">
        <f aca="false">IF(A292="","",D292*Settings!$B$27+N(Members!I292))</f>
        <v/>
      </c>
      <c r="G292" s="31" t="str">
        <f aca="false">IF(A292="","",SUMIFS(Receipts!$E$5:$E$2004,Receipts!$C$5:$C$2004,A292,Receipts!$A$5:$A$2004,"&gt;="&amp;DATE(Settings!$B$8,4,1),Receipts!$A$5:$A$2004,"&lt;"&amp;DATE(Settings!$B$8+1,4,1)))</f>
        <v/>
      </c>
      <c r="H292" s="32" t="str">
        <f aca="false">IF(A292="","",E292+F292-G292)</f>
        <v/>
      </c>
      <c r="I292" s="41" t="str">
        <f aca="false">IF(A292="","",IF(D292=0,0,ROUND(MAX(0,H292)/D292,1)))</f>
        <v/>
      </c>
      <c r="J292" s="31" t="str">
        <f aca="false">IF(A292="","",ROUND(MAX(0,H292-D292)*Settings!$B$19/12,0))</f>
        <v/>
      </c>
      <c r="K292" s="42" t="str">
        <f aca="false" t="array" ref="K292:K292">IF(A292="","",IFERROR(1/(1/MAX(IF(Receipts!$C$5:$C$2004=A292,Receipts!$A$5:$A$2004))),"Never"))</f>
        <v/>
      </c>
      <c r="L292" s="36" t="str">
        <f aca="false">IF(A292="","",IF(H292&lt;=0,IF(H292&lt;0,"Advance","Paid up"),IF(I292&gt;=Settings!$B$20,"Defaulter",IF(I292&gt;1,"Overdue","Due this month"))))</f>
        <v/>
      </c>
    </row>
    <row r="293" customFormat="false" ht="15" hidden="false" customHeight="true" outlineLevel="0" collapsed="false">
      <c r="A293" s="37" t="str">
        <f aca="false">IF(Members!A293="","",Members!A293)</f>
        <v/>
      </c>
      <c r="B293" s="37" t="str">
        <f aca="false">IF(A293="","",Members!B293)</f>
        <v/>
      </c>
      <c r="C293" s="39" t="str">
        <f aca="false">IF(A293="","",Members!C293)</f>
        <v/>
      </c>
      <c r="D293" s="40" t="str">
        <f aca="false">IF(A293="","",Members!N293)</f>
        <v/>
      </c>
      <c r="E293" s="40" t="str">
        <f aca="false">IF(A293="","",N(Members!H293))</f>
        <v/>
      </c>
      <c r="F293" s="31" t="str">
        <f aca="false">IF(A293="","",D293*Settings!$B$27+N(Members!I293))</f>
        <v/>
      </c>
      <c r="G293" s="31" t="str">
        <f aca="false">IF(A293="","",SUMIFS(Receipts!$E$5:$E$2004,Receipts!$C$5:$C$2004,A293,Receipts!$A$5:$A$2004,"&gt;="&amp;DATE(Settings!$B$8,4,1),Receipts!$A$5:$A$2004,"&lt;"&amp;DATE(Settings!$B$8+1,4,1)))</f>
        <v/>
      </c>
      <c r="H293" s="32" t="str">
        <f aca="false">IF(A293="","",E293+F293-G293)</f>
        <v/>
      </c>
      <c r="I293" s="41" t="str">
        <f aca="false">IF(A293="","",IF(D293=0,0,ROUND(MAX(0,H293)/D293,1)))</f>
        <v/>
      </c>
      <c r="J293" s="31" t="str">
        <f aca="false">IF(A293="","",ROUND(MAX(0,H293-D293)*Settings!$B$19/12,0))</f>
        <v/>
      </c>
      <c r="K293" s="42" t="str">
        <f aca="false" t="array" ref="K293:K293">IF(A293="","",IFERROR(1/(1/MAX(IF(Receipts!$C$5:$C$2004=A293,Receipts!$A$5:$A$2004))),"Never"))</f>
        <v/>
      </c>
      <c r="L293" s="36" t="str">
        <f aca="false">IF(A293="","",IF(H293&lt;=0,IF(H293&lt;0,"Advance","Paid up"),IF(I293&gt;=Settings!$B$20,"Defaulter",IF(I293&gt;1,"Overdue","Due this month"))))</f>
        <v/>
      </c>
    </row>
    <row r="294" customFormat="false" ht="15" hidden="false" customHeight="true" outlineLevel="0" collapsed="false">
      <c r="A294" s="37" t="str">
        <f aca="false">IF(Members!A294="","",Members!A294)</f>
        <v/>
      </c>
      <c r="B294" s="37" t="str">
        <f aca="false">IF(A294="","",Members!B294)</f>
        <v/>
      </c>
      <c r="C294" s="39" t="str">
        <f aca="false">IF(A294="","",Members!C294)</f>
        <v/>
      </c>
      <c r="D294" s="40" t="str">
        <f aca="false">IF(A294="","",Members!N294)</f>
        <v/>
      </c>
      <c r="E294" s="40" t="str">
        <f aca="false">IF(A294="","",N(Members!H294))</f>
        <v/>
      </c>
      <c r="F294" s="31" t="str">
        <f aca="false">IF(A294="","",D294*Settings!$B$27+N(Members!I294))</f>
        <v/>
      </c>
      <c r="G294" s="31" t="str">
        <f aca="false">IF(A294="","",SUMIFS(Receipts!$E$5:$E$2004,Receipts!$C$5:$C$2004,A294,Receipts!$A$5:$A$2004,"&gt;="&amp;DATE(Settings!$B$8,4,1),Receipts!$A$5:$A$2004,"&lt;"&amp;DATE(Settings!$B$8+1,4,1)))</f>
        <v/>
      </c>
      <c r="H294" s="32" t="str">
        <f aca="false">IF(A294="","",E294+F294-G294)</f>
        <v/>
      </c>
      <c r="I294" s="41" t="str">
        <f aca="false">IF(A294="","",IF(D294=0,0,ROUND(MAX(0,H294)/D294,1)))</f>
        <v/>
      </c>
      <c r="J294" s="31" t="str">
        <f aca="false">IF(A294="","",ROUND(MAX(0,H294-D294)*Settings!$B$19/12,0))</f>
        <v/>
      </c>
      <c r="K294" s="42" t="str">
        <f aca="false" t="array" ref="K294:K294">IF(A294="","",IFERROR(1/(1/MAX(IF(Receipts!$C$5:$C$2004=A294,Receipts!$A$5:$A$2004))),"Never"))</f>
        <v/>
      </c>
      <c r="L294" s="36" t="str">
        <f aca="false">IF(A294="","",IF(H294&lt;=0,IF(H294&lt;0,"Advance","Paid up"),IF(I294&gt;=Settings!$B$20,"Defaulter",IF(I294&gt;1,"Overdue","Due this month"))))</f>
        <v/>
      </c>
    </row>
    <row r="295" customFormat="false" ht="15" hidden="false" customHeight="true" outlineLevel="0" collapsed="false">
      <c r="A295" s="37" t="str">
        <f aca="false">IF(Members!A295="","",Members!A295)</f>
        <v/>
      </c>
      <c r="B295" s="37" t="str">
        <f aca="false">IF(A295="","",Members!B295)</f>
        <v/>
      </c>
      <c r="C295" s="39" t="str">
        <f aca="false">IF(A295="","",Members!C295)</f>
        <v/>
      </c>
      <c r="D295" s="40" t="str">
        <f aca="false">IF(A295="","",Members!N295)</f>
        <v/>
      </c>
      <c r="E295" s="40" t="str">
        <f aca="false">IF(A295="","",N(Members!H295))</f>
        <v/>
      </c>
      <c r="F295" s="31" t="str">
        <f aca="false">IF(A295="","",D295*Settings!$B$27+N(Members!I295))</f>
        <v/>
      </c>
      <c r="G295" s="31" t="str">
        <f aca="false">IF(A295="","",SUMIFS(Receipts!$E$5:$E$2004,Receipts!$C$5:$C$2004,A295,Receipts!$A$5:$A$2004,"&gt;="&amp;DATE(Settings!$B$8,4,1),Receipts!$A$5:$A$2004,"&lt;"&amp;DATE(Settings!$B$8+1,4,1)))</f>
        <v/>
      </c>
      <c r="H295" s="32" t="str">
        <f aca="false">IF(A295="","",E295+F295-G295)</f>
        <v/>
      </c>
      <c r="I295" s="41" t="str">
        <f aca="false">IF(A295="","",IF(D295=0,0,ROUND(MAX(0,H295)/D295,1)))</f>
        <v/>
      </c>
      <c r="J295" s="31" t="str">
        <f aca="false">IF(A295="","",ROUND(MAX(0,H295-D295)*Settings!$B$19/12,0))</f>
        <v/>
      </c>
      <c r="K295" s="42" t="str">
        <f aca="false" t="array" ref="K295:K295">IF(A295="","",IFERROR(1/(1/MAX(IF(Receipts!$C$5:$C$2004=A295,Receipts!$A$5:$A$2004))),"Never"))</f>
        <v/>
      </c>
      <c r="L295" s="36" t="str">
        <f aca="false">IF(A295="","",IF(H295&lt;=0,IF(H295&lt;0,"Advance","Paid up"),IF(I295&gt;=Settings!$B$20,"Defaulter",IF(I295&gt;1,"Overdue","Due this month"))))</f>
        <v/>
      </c>
    </row>
    <row r="296" customFormat="false" ht="15" hidden="false" customHeight="true" outlineLevel="0" collapsed="false">
      <c r="A296" s="37" t="str">
        <f aca="false">IF(Members!A296="","",Members!A296)</f>
        <v/>
      </c>
      <c r="B296" s="37" t="str">
        <f aca="false">IF(A296="","",Members!B296)</f>
        <v/>
      </c>
      <c r="C296" s="39" t="str">
        <f aca="false">IF(A296="","",Members!C296)</f>
        <v/>
      </c>
      <c r="D296" s="40" t="str">
        <f aca="false">IF(A296="","",Members!N296)</f>
        <v/>
      </c>
      <c r="E296" s="40" t="str">
        <f aca="false">IF(A296="","",N(Members!H296))</f>
        <v/>
      </c>
      <c r="F296" s="31" t="str">
        <f aca="false">IF(A296="","",D296*Settings!$B$27+N(Members!I296))</f>
        <v/>
      </c>
      <c r="G296" s="31" t="str">
        <f aca="false">IF(A296="","",SUMIFS(Receipts!$E$5:$E$2004,Receipts!$C$5:$C$2004,A296,Receipts!$A$5:$A$2004,"&gt;="&amp;DATE(Settings!$B$8,4,1),Receipts!$A$5:$A$2004,"&lt;"&amp;DATE(Settings!$B$8+1,4,1)))</f>
        <v/>
      </c>
      <c r="H296" s="32" t="str">
        <f aca="false">IF(A296="","",E296+F296-G296)</f>
        <v/>
      </c>
      <c r="I296" s="41" t="str">
        <f aca="false">IF(A296="","",IF(D296=0,0,ROUND(MAX(0,H296)/D296,1)))</f>
        <v/>
      </c>
      <c r="J296" s="31" t="str">
        <f aca="false">IF(A296="","",ROUND(MAX(0,H296-D296)*Settings!$B$19/12,0))</f>
        <v/>
      </c>
      <c r="K296" s="42" t="str">
        <f aca="false" t="array" ref="K296:K296">IF(A296="","",IFERROR(1/(1/MAX(IF(Receipts!$C$5:$C$2004=A296,Receipts!$A$5:$A$2004))),"Never"))</f>
        <v/>
      </c>
      <c r="L296" s="36" t="str">
        <f aca="false">IF(A296="","",IF(H296&lt;=0,IF(H296&lt;0,"Advance","Paid up"),IF(I296&gt;=Settings!$B$20,"Defaulter",IF(I296&gt;1,"Overdue","Due this month"))))</f>
        <v/>
      </c>
    </row>
    <row r="297" customFormat="false" ht="15" hidden="false" customHeight="true" outlineLevel="0" collapsed="false">
      <c r="A297" s="37" t="str">
        <f aca="false">IF(Members!A297="","",Members!A297)</f>
        <v/>
      </c>
      <c r="B297" s="37" t="str">
        <f aca="false">IF(A297="","",Members!B297)</f>
        <v/>
      </c>
      <c r="C297" s="39" t="str">
        <f aca="false">IF(A297="","",Members!C297)</f>
        <v/>
      </c>
      <c r="D297" s="40" t="str">
        <f aca="false">IF(A297="","",Members!N297)</f>
        <v/>
      </c>
      <c r="E297" s="40" t="str">
        <f aca="false">IF(A297="","",N(Members!H297))</f>
        <v/>
      </c>
      <c r="F297" s="31" t="str">
        <f aca="false">IF(A297="","",D297*Settings!$B$27+N(Members!I297))</f>
        <v/>
      </c>
      <c r="G297" s="31" t="str">
        <f aca="false">IF(A297="","",SUMIFS(Receipts!$E$5:$E$2004,Receipts!$C$5:$C$2004,A297,Receipts!$A$5:$A$2004,"&gt;="&amp;DATE(Settings!$B$8,4,1),Receipts!$A$5:$A$2004,"&lt;"&amp;DATE(Settings!$B$8+1,4,1)))</f>
        <v/>
      </c>
      <c r="H297" s="32" t="str">
        <f aca="false">IF(A297="","",E297+F297-G297)</f>
        <v/>
      </c>
      <c r="I297" s="41" t="str">
        <f aca="false">IF(A297="","",IF(D297=0,0,ROUND(MAX(0,H297)/D297,1)))</f>
        <v/>
      </c>
      <c r="J297" s="31" t="str">
        <f aca="false">IF(A297="","",ROUND(MAX(0,H297-D297)*Settings!$B$19/12,0))</f>
        <v/>
      </c>
      <c r="K297" s="42" t="str">
        <f aca="false" t="array" ref="K297:K297">IF(A297="","",IFERROR(1/(1/MAX(IF(Receipts!$C$5:$C$2004=A297,Receipts!$A$5:$A$2004))),"Never"))</f>
        <v/>
      </c>
      <c r="L297" s="36" t="str">
        <f aca="false">IF(A297="","",IF(H297&lt;=0,IF(H297&lt;0,"Advance","Paid up"),IF(I297&gt;=Settings!$B$20,"Defaulter",IF(I297&gt;1,"Overdue","Due this month"))))</f>
        <v/>
      </c>
    </row>
    <row r="298" customFormat="false" ht="15" hidden="false" customHeight="true" outlineLevel="0" collapsed="false">
      <c r="A298" s="37" t="str">
        <f aca="false">IF(Members!A298="","",Members!A298)</f>
        <v/>
      </c>
      <c r="B298" s="37" t="str">
        <f aca="false">IF(A298="","",Members!B298)</f>
        <v/>
      </c>
      <c r="C298" s="39" t="str">
        <f aca="false">IF(A298="","",Members!C298)</f>
        <v/>
      </c>
      <c r="D298" s="40" t="str">
        <f aca="false">IF(A298="","",Members!N298)</f>
        <v/>
      </c>
      <c r="E298" s="40" t="str">
        <f aca="false">IF(A298="","",N(Members!H298))</f>
        <v/>
      </c>
      <c r="F298" s="31" t="str">
        <f aca="false">IF(A298="","",D298*Settings!$B$27+N(Members!I298))</f>
        <v/>
      </c>
      <c r="G298" s="31" t="str">
        <f aca="false">IF(A298="","",SUMIFS(Receipts!$E$5:$E$2004,Receipts!$C$5:$C$2004,A298,Receipts!$A$5:$A$2004,"&gt;="&amp;DATE(Settings!$B$8,4,1),Receipts!$A$5:$A$2004,"&lt;"&amp;DATE(Settings!$B$8+1,4,1)))</f>
        <v/>
      </c>
      <c r="H298" s="32" t="str">
        <f aca="false">IF(A298="","",E298+F298-G298)</f>
        <v/>
      </c>
      <c r="I298" s="41" t="str">
        <f aca="false">IF(A298="","",IF(D298=0,0,ROUND(MAX(0,H298)/D298,1)))</f>
        <v/>
      </c>
      <c r="J298" s="31" t="str">
        <f aca="false">IF(A298="","",ROUND(MAX(0,H298-D298)*Settings!$B$19/12,0))</f>
        <v/>
      </c>
      <c r="K298" s="42" t="str">
        <f aca="false" t="array" ref="K298:K298">IF(A298="","",IFERROR(1/(1/MAX(IF(Receipts!$C$5:$C$2004=A298,Receipts!$A$5:$A$2004))),"Never"))</f>
        <v/>
      </c>
      <c r="L298" s="36" t="str">
        <f aca="false">IF(A298="","",IF(H298&lt;=0,IF(H298&lt;0,"Advance","Paid up"),IF(I298&gt;=Settings!$B$20,"Defaulter",IF(I298&gt;1,"Overdue","Due this month"))))</f>
        <v/>
      </c>
    </row>
    <row r="299" customFormat="false" ht="15" hidden="false" customHeight="true" outlineLevel="0" collapsed="false">
      <c r="A299" s="37" t="str">
        <f aca="false">IF(Members!A299="","",Members!A299)</f>
        <v/>
      </c>
      <c r="B299" s="37" t="str">
        <f aca="false">IF(A299="","",Members!B299)</f>
        <v/>
      </c>
      <c r="C299" s="39" t="str">
        <f aca="false">IF(A299="","",Members!C299)</f>
        <v/>
      </c>
      <c r="D299" s="40" t="str">
        <f aca="false">IF(A299="","",Members!N299)</f>
        <v/>
      </c>
      <c r="E299" s="40" t="str">
        <f aca="false">IF(A299="","",N(Members!H299))</f>
        <v/>
      </c>
      <c r="F299" s="31" t="str">
        <f aca="false">IF(A299="","",D299*Settings!$B$27+N(Members!I299))</f>
        <v/>
      </c>
      <c r="G299" s="31" t="str">
        <f aca="false">IF(A299="","",SUMIFS(Receipts!$E$5:$E$2004,Receipts!$C$5:$C$2004,A299,Receipts!$A$5:$A$2004,"&gt;="&amp;DATE(Settings!$B$8,4,1),Receipts!$A$5:$A$2004,"&lt;"&amp;DATE(Settings!$B$8+1,4,1)))</f>
        <v/>
      </c>
      <c r="H299" s="32" t="str">
        <f aca="false">IF(A299="","",E299+F299-G299)</f>
        <v/>
      </c>
      <c r="I299" s="41" t="str">
        <f aca="false">IF(A299="","",IF(D299=0,0,ROUND(MAX(0,H299)/D299,1)))</f>
        <v/>
      </c>
      <c r="J299" s="31" t="str">
        <f aca="false">IF(A299="","",ROUND(MAX(0,H299-D299)*Settings!$B$19/12,0))</f>
        <v/>
      </c>
      <c r="K299" s="42" t="str">
        <f aca="false" t="array" ref="K299:K299">IF(A299="","",IFERROR(1/(1/MAX(IF(Receipts!$C$5:$C$2004=A299,Receipts!$A$5:$A$2004))),"Never"))</f>
        <v/>
      </c>
      <c r="L299" s="36" t="str">
        <f aca="false">IF(A299="","",IF(H299&lt;=0,IF(H299&lt;0,"Advance","Paid up"),IF(I299&gt;=Settings!$B$20,"Defaulter",IF(I299&gt;1,"Overdue","Due this month"))))</f>
        <v/>
      </c>
    </row>
    <row r="300" customFormat="false" ht="15" hidden="false" customHeight="true" outlineLevel="0" collapsed="false">
      <c r="A300" s="37" t="str">
        <f aca="false">IF(Members!A300="","",Members!A300)</f>
        <v/>
      </c>
      <c r="B300" s="37" t="str">
        <f aca="false">IF(A300="","",Members!B300)</f>
        <v/>
      </c>
      <c r="C300" s="39" t="str">
        <f aca="false">IF(A300="","",Members!C300)</f>
        <v/>
      </c>
      <c r="D300" s="40" t="str">
        <f aca="false">IF(A300="","",Members!N300)</f>
        <v/>
      </c>
      <c r="E300" s="40" t="str">
        <f aca="false">IF(A300="","",N(Members!H300))</f>
        <v/>
      </c>
      <c r="F300" s="31" t="str">
        <f aca="false">IF(A300="","",D300*Settings!$B$27+N(Members!I300))</f>
        <v/>
      </c>
      <c r="G300" s="31" t="str">
        <f aca="false">IF(A300="","",SUMIFS(Receipts!$E$5:$E$2004,Receipts!$C$5:$C$2004,A300,Receipts!$A$5:$A$2004,"&gt;="&amp;DATE(Settings!$B$8,4,1),Receipts!$A$5:$A$2004,"&lt;"&amp;DATE(Settings!$B$8+1,4,1)))</f>
        <v/>
      </c>
      <c r="H300" s="32" t="str">
        <f aca="false">IF(A300="","",E300+F300-G300)</f>
        <v/>
      </c>
      <c r="I300" s="41" t="str">
        <f aca="false">IF(A300="","",IF(D300=0,0,ROUND(MAX(0,H300)/D300,1)))</f>
        <v/>
      </c>
      <c r="J300" s="31" t="str">
        <f aca="false">IF(A300="","",ROUND(MAX(0,H300-D300)*Settings!$B$19/12,0))</f>
        <v/>
      </c>
      <c r="K300" s="42" t="str">
        <f aca="false" t="array" ref="K300:K300">IF(A300="","",IFERROR(1/(1/MAX(IF(Receipts!$C$5:$C$2004=A300,Receipts!$A$5:$A$2004))),"Never"))</f>
        <v/>
      </c>
      <c r="L300" s="36" t="str">
        <f aca="false">IF(A300="","",IF(H300&lt;=0,IF(H300&lt;0,"Advance","Paid up"),IF(I300&gt;=Settings!$B$20,"Defaulter",IF(I300&gt;1,"Overdue","Due this month"))))</f>
        <v/>
      </c>
    </row>
    <row r="301" customFormat="false" ht="15" hidden="false" customHeight="true" outlineLevel="0" collapsed="false">
      <c r="A301" s="37" t="str">
        <f aca="false">IF(Members!A301="","",Members!A301)</f>
        <v/>
      </c>
      <c r="B301" s="37" t="str">
        <f aca="false">IF(A301="","",Members!B301)</f>
        <v/>
      </c>
      <c r="C301" s="39" t="str">
        <f aca="false">IF(A301="","",Members!C301)</f>
        <v/>
      </c>
      <c r="D301" s="40" t="str">
        <f aca="false">IF(A301="","",Members!N301)</f>
        <v/>
      </c>
      <c r="E301" s="40" t="str">
        <f aca="false">IF(A301="","",N(Members!H301))</f>
        <v/>
      </c>
      <c r="F301" s="31" t="str">
        <f aca="false">IF(A301="","",D301*Settings!$B$27+N(Members!I301))</f>
        <v/>
      </c>
      <c r="G301" s="31" t="str">
        <f aca="false">IF(A301="","",SUMIFS(Receipts!$E$5:$E$2004,Receipts!$C$5:$C$2004,A301,Receipts!$A$5:$A$2004,"&gt;="&amp;DATE(Settings!$B$8,4,1),Receipts!$A$5:$A$2004,"&lt;"&amp;DATE(Settings!$B$8+1,4,1)))</f>
        <v/>
      </c>
      <c r="H301" s="32" t="str">
        <f aca="false">IF(A301="","",E301+F301-G301)</f>
        <v/>
      </c>
      <c r="I301" s="41" t="str">
        <f aca="false">IF(A301="","",IF(D301=0,0,ROUND(MAX(0,H301)/D301,1)))</f>
        <v/>
      </c>
      <c r="J301" s="31" t="str">
        <f aca="false">IF(A301="","",ROUND(MAX(0,H301-D301)*Settings!$B$19/12,0))</f>
        <v/>
      </c>
      <c r="K301" s="42" t="str">
        <f aca="false" t="array" ref="K301:K301">IF(A301="","",IFERROR(1/(1/MAX(IF(Receipts!$C$5:$C$2004=A301,Receipts!$A$5:$A$2004))),"Never"))</f>
        <v/>
      </c>
      <c r="L301" s="36" t="str">
        <f aca="false">IF(A301="","",IF(H301&lt;=0,IF(H301&lt;0,"Advance","Paid up"),IF(I301&gt;=Settings!$B$20,"Defaulter",IF(I301&gt;1,"Overdue","Due this month"))))</f>
        <v/>
      </c>
    </row>
    <row r="302" customFormat="false" ht="15" hidden="false" customHeight="true" outlineLevel="0" collapsed="false">
      <c r="A302" s="37" t="str">
        <f aca="false">IF(Members!A302="","",Members!A302)</f>
        <v/>
      </c>
      <c r="B302" s="37" t="str">
        <f aca="false">IF(A302="","",Members!B302)</f>
        <v/>
      </c>
      <c r="C302" s="39" t="str">
        <f aca="false">IF(A302="","",Members!C302)</f>
        <v/>
      </c>
      <c r="D302" s="40" t="str">
        <f aca="false">IF(A302="","",Members!N302)</f>
        <v/>
      </c>
      <c r="E302" s="40" t="str">
        <f aca="false">IF(A302="","",N(Members!H302))</f>
        <v/>
      </c>
      <c r="F302" s="31" t="str">
        <f aca="false">IF(A302="","",D302*Settings!$B$27+N(Members!I302))</f>
        <v/>
      </c>
      <c r="G302" s="31" t="str">
        <f aca="false">IF(A302="","",SUMIFS(Receipts!$E$5:$E$2004,Receipts!$C$5:$C$2004,A302,Receipts!$A$5:$A$2004,"&gt;="&amp;DATE(Settings!$B$8,4,1),Receipts!$A$5:$A$2004,"&lt;"&amp;DATE(Settings!$B$8+1,4,1)))</f>
        <v/>
      </c>
      <c r="H302" s="32" t="str">
        <f aca="false">IF(A302="","",E302+F302-G302)</f>
        <v/>
      </c>
      <c r="I302" s="41" t="str">
        <f aca="false">IF(A302="","",IF(D302=0,0,ROUND(MAX(0,H302)/D302,1)))</f>
        <v/>
      </c>
      <c r="J302" s="31" t="str">
        <f aca="false">IF(A302="","",ROUND(MAX(0,H302-D302)*Settings!$B$19/12,0))</f>
        <v/>
      </c>
      <c r="K302" s="42" t="str">
        <f aca="false" t="array" ref="K302:K302">IF(A302="","",IFERROR(1/(1/MAX(IF(Receipts!$C$5:$C$2004=A302,Receipts!$A$5:$A$2004))),"Never"))</f>
        <v/>
      </c>
      <c r="L302" s="36" t="str">
        <f aca="false">IF(A302="","",IF(H302&lt;=0,IF(H302&lt;0,"Advance","Paid up"),IF(I302&gt;=Settings!$B$20,"Defaulter",IF(I302&gt;1,"Overdue","Due this month"))))</f>
        <v/>
      </c>
    </row>
    <row r="303" customFormat="false" ht="15" hidden="false" customHeight="true" outlineLevel="0" collapsed="false">
      <c r="A303" s="37" t="str">
        <f aca="false">IF(Members!A303="","",Members!A303)</f>
        <v/>
      </c>
      <c r="B303" s="37" t="str">
        <f aca="false">IF(A303="","",Members!B303)</f>
        <v/>
      </c>
      <c r="C303" s="39" t="str">
        <f aca="false">IF(A303="","",Members!C303)</f>
        <v/>
      </c>
      <c r="D303" s="40" t="str">
        <f aca="false">IF(A303="","",Members!N303)</f>
        <v/>
      </c>
      <c r="E303" s="40" t="str">
        <f aca="false">IF(A303="","",N(Members!H303))</f>
        <v/>
      </c>
      <c r="F303" s="31" t="str">
        <f aca="false">IF(A303="","",D303*Settings!$B$27+N(Members!I303))</f>
        <v/>
      </c>
      <c r="G303" s="31" t="str">
        <f aca="false">IF(A303="","",SUMIFS(Receipts!$E$5:$E$2004,Receipts!$C$5:$C$2004,A303,Receipts!$A$5:$A$2004,"&gt;="&amp;DATE(Settings!$B$8,4,1),Receipts!$A$5:$A$2004,"&lt;"&amp;DATE(Settings!$B$8+1,4,1)))</f>
        <v/>
      </c>
      <c r="H303" s="32" t="str">
        <f aca="false">IF(A303="","",E303+F303-G303)</f>
        <v/>
      </c>
      <c r="I303" s="41" t="str">
        <f aca="false">IF(A303="","",IF(D303=0,0,ROUND(MAX(0,H303)/D303,1)))</f>
        <v/>
      </c>
      <c r="J303" s="31" t="str">
        <f aca="false">IF(A303="","",ROUND(MAX(0,H303-D303)*Settings!$B$19/12,0))</f>
        <v/>
      </c>
      <c r="K303" s="42" t="str">
        <f aca="false" t="array" ref="K303:K303">IF(A303="","",IFERROR(1/(1/MAX(IF(Receipts!$C$5:$C$2004=A303,Receipts!$A$5:$A$2004))),"Never"))</f>
        <v/>
      </c>
      <c r="L303" s="36" t="str">
        <f aca="false">IF(A303="","",IF(H303&lt;=0,IF(H303&lt;0,"Advance","Paid up"),IF(I303&gt;=Settings!$B$20,"Defaulter",IF(I303&gt;1,"Overdue","Due this month"))))</f>
        <v/>
      </c>
    </row>
    <row r="304" customFormat="false" ht="15" hidden="false" customHeight="true" outlineLevel="0" collapsed="false">
      <c r="A304" s="37" t="str">
        <f aca="false">IF(Members!A304="","",Members!A304)</f>
        <v/>
      </c>
      <c r="B304" s="37" t="str">
        <f aca="false">IF(A304="","",Members!B304)</f>
        <v/>
      </c>
      <c r="C304" s="39" t="str">
        <f aca="false">IF(A304="","",Members!C304)</f>
        <v/>
      </c>
      <c r="D304" s="40" t="str">
        <f aca="false">IF(A304="","",Members!N304)</f>
        <v/>
      </c>
      <c r="E304" s="40" t="str">
        <f aca="false">IF(A304="","",N(Members!H304))</f>
        <v/>
      </c>
      <c r="F304" s="31" t="str">
        <f aca="false">IF(A304="","",D304*Settings!$B$27+N(Members!I304))</f>
        <v/>
      </c>
      <c r="G304" s="31" t="str">
        <f aca="false">IF(A304="","",SUMIFS(Receipts!$E$5:$E$2004,Receipts!$C$5:$C$2004,A304,Receipts!$A$5:$A$2004,"&gt;="&amp;DATE(Settings!$B$8,4,1),Receipts!$A$5:$A$2004,"&lt;"&amp;DATE(Settings!$B$8+1,4,1)))</f>
        <v/>
      </c>
      <c r="H304" s="32" t="str">
        <f aca="false">IF(A304="","",E304+F304-G304)</f>
        <v/>
      </c>
      <c r="I304" s="41" t="str">
        <f aca="false">IF(A304="","",IF(D304=0,0,ROUND(MAX(0,H304)/D304,1)))</f>
        <v/>
      </c>
      <c r="J304" s="31" t="str">
        <f aca="false">IF(A304="","",ROUND(MAX(0,H304-D304)*Settings!$B$19/12,0))</f>
        <v/>
      </c>
      <c r="K304" s="42" t="str">
        <f aca="false" t="array" ref="K304:K304">IF(A304="","",IFERROR(1/(1/MAX(IF(Receipts!$C$5:$C$2004=A304,Receipts!$A$5:$A$2004))),"Never"))</f>
        <v/>
      </c>
      <c r="L304" s="36" t="str">
        <f aca="false">IF(A304="","",IF(H304&lt;=0,IF(H304&lt;0,"Advance","Paid up"),IF(I304&gt;=Settings!$B$20,"Defaulter",IF(I304&gt;1,"Overdue","Due this month"))))</f>
        <v/>
      </c>
    </row>
    <row r="305" customFormat="false" ht="15" hidden="false" customHeight="true" outlineLevel="0" collapsed="false">
      <c r="A305" s="4" t="s">
        <v>409</v>
      </c>
      <c r="D305" s="43" t="n">
        <f aca="false">SUM(D5:D304)</f>
        <v>109185</v>
      </c>
      <c r="E305" s="43" t="n">
        <f aca="false">SUM(E5:E304)</f>
        <v>22700</v>
      </c>
      <c r="F305" s="43" t="n">
        <f aca="false">SUM(F5:F304)</f>
        <v>779295</v>
      </c>
      <c r="G305" s="43" t="n">
        <f aca="false">SUM(G5:G304)</f>
        <v>705495</v>
      </c>
      <c r="H305" s="43" t="n">
        <f aca="false">SUM(H5:H304)</f>
        <v>96500</v>
      </c>
      <c r="J305" s="43" t="n">
        <f aca="false">SUM(J5:J304)</f>
        <v>1142</v>
      </c>
    </row>
  </sheetData>
  <autoFilter ref="A4:L304"/>
  <conditionalFormatting sqref="L5:L304">
    <cfRule type="cellIs" priority="2" operator="equal" aboveAverage="0" equalAverage="0" bottom="0" percent="0" rank="0" text="" dxfId="9">
      <formula>"Defaulter"</formula>
    </cfRule>
    <cfRule type="cellIs" priority="3" operator="equal" aboveAverage="0" equalAverage="0" bottom="0" percent="0" rank="0" text="" dxfId="10">
      <formula>"Overdue"</formula>
    </cfRule>
    <cfRule type="cellIs" priority="4" operator="equal" aboveAverage="0" equalAverage="0" bottom="0" percent="0" rank="0" text="" dxfId="11">
      <formula>"Paid up"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I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"/>
    <col collapsed="false" customWidth="true" hidden="false" outlineLevel="0" max="4" min="3" style="1" width="13"/>
    <col collapsed="false" customWidth="true" hidden="false" outlineLevel="0" max="5" min="5" style="1" width="10"/>
    <col collapsed="false" customWidth="true" hidden="false" outlineLevel="0" max="7" min="6" style="1" width="12"/>
    <col collapsed="false" customWidth="true" hidden="true" outlineLevel="0" max="9" min="9" style="1" width="13"/>
  </cols>
  <sheetData>
    <row r="1" customFormat="false" ht="21.75" hidden="false" customHeight="true" outlineLevel="0" collapsed="false">
      <c r="A1" s="13" t="s">
        <v>410</v>
      </c>
      <c r="G1" s="14" t="s">
        <v>54</v>
      </c>
    </row>
    <row r="2" customFormat="false" ht="15" hidden="false" customHeight="true" outlineLevel="0" collapsed="false">
      <c r="A2" s="3" t="str">
        <f aca="false">"Flats with dues of "&amp;Settings!$B$20&amp;" months or more, largest first · "&amp;TEXT(Settings!$B$9,"mmm-yyyy")</f>
        <v>Flats with dues of 3 months or more, largest first · Oct-2026</v>
      </c>
    </row>
    <row r="3" customFormat="false" ht="15" hidden="false" customHeight="true" outlineLevel="0" collapsed="false">
      <c r="A3" s="4" t="s">
        <v>411</v>
      </c>
      <c r="B3" s="25" t="n">
        <f aca="false">COUNTIF('Member Dues'!$L$5:$L$304,"Defaulter")</f>
        <v>3</v>
      </c>
      <c r="C3" s="4" t="s">
        <v>412</v>
      </c>
      <c r="D3" s="32" t="n">
        <f aca="false">SUMIFS('Member Dues'!$H$5:$H$304,'Member Dues'!$L$5:$L$304,"Defaulter")</f>
        <v>91650</v>
      </c>
    </row>
    <row r="5" customFormat="false" ht="33.75" hidden="false" customHeight="true" outlineLevel="0" collapsed="false">
      <c r="A5" s="28" t="s">
        <v>108</v>
      </c>
      <c r="B5" s="29" t="s">
        <v>109</v>
      </c>
      <c r="C5" s="29" t="s">
        <v>110</v>
      </c>
      <c r="D5" s="29" t="s">
        <v>413</v>
      </c>
      <c r="E5" s="29" t="s">
        <v>414</v>
      </c>
      <c r="F5" s="29" t="s">
        <v>408</v>
      </c>
      <c r="G5" s="29" t="s">
        <v>407</v>
      </c>
    </row>
    <row r="6" customFormat="false" ht="15" hidden="false" customHeight="true" outlineLevel="0" collapsed="false">
      <c r="A6" s="37" t="str">
        <f aca="false">IF($I6=0,"",INDEX('Member Dues'!$A$5:$A$304,$I6))</f>
        <v>A-202</v>
      </c>
      <c r="B6" s="37" t="str">
        <f aca="false">IF($I6=0,"",INDEX('Member Dues'!$B$5:$B$304,$I6))</f>
        <v>Neelam Gupta</v>
      </c>
      <c r="C6" s="39" t="str">
        <f aca="false">IF($I6=0,"",INDEX('Member Dues'!$C$5:$C$304,$I6))</f>
        <v>9001274162</v>
      </c>
      <c r="D6" s="40" t="n">
        <f aca="false">IF($I6=0,"",INDEX('Member Dues'!$H$5:$H$304,$I6))</f>
        <v>46400</v>
      </c>
      <c r="E6" s="44" t="n">
        <f aca="false">IF($I6=0,"",INDEX('Member Dues'!$I$5:$I$304,$I6))</f>
        <v>11.6</v>
      </c>
      <c r="F6" s="45" t="str">
        <f aca="false">IF($I6=0,"",INDEX('Member Dues'!$K$5:$K$304,$I6))</f>
        <v>Never</v>
      </c>
      <c r="G6" s="40" t="n">
        <f aca="false">IF($I6=0,"",INDEX('Member Dues'!$J$5:$J$304,$I6))</f>
        <v>636</v>
      </c>
      <c r="I6" s="3" t="n">
        <f aca="false" t="array" ref="I6:I6">IFERROR(MOD(LARGE(IF('Member Dues'!$L$5:$L$304="Defaulter",ROUND('Member Dues'!$H$5:$H$304,0)*1000+ROW('Member Dues'!$A$5:$A$304)-4),1),1000),0)</f>
        <v>6</v>
      </c>
    </row>
    <row r="7" customFormat="false" ht="15" hidden="false" customHeight="true" outlineLevel="0" collapsed="false">
      <c r="A7" s="37" t="str">
        <f aca="false">IF($I7=0,"",INDEX('Member Dues'!$A$5:$A$304,$I7))</f>
        <v>A-304</v>
      </c>
      <c r="B7" s="37" t="str">
        <f aca="false">IF($I7=0,"",INDEX('Member Dues'!$B$5:$B$304,$I7))</f>
        <v>Shalini Shukla</v>
      </c>
      <c r="C7" s="39" t="str">
        <f aca="false">IF($I7=0,"",INDEX('Member Dues'!$C$5:$C$304,$I7))</f>
        <v>9001321676</v>
      </c>
      <c r="D7" s="40" t="n">
        <f aca="false">IF($I7=0,"",INDEX('Member Dues'!$H$5:$H$304,$I7))</f>
        <v>25500</v>
      </c>
      <c r="E7" s="44" t="n">
        <f aca="false">IF($I7=0,"",INDEX('Member Dues'!$I$5:$I$304,$I7))</f>
        <v>4.4</v>
      </c>
      <c r="F7" s="45" t="n">
        <f aca="false">IF($I7=0,"",INDEX('Member Dues'!$K$5:$K$304,$I7))</f>
        <v>46181</v>
      </c>
      <c r="G7" s="40" t="n">
        <f aca="false">IF($I7=0,"",INDEX('Member Dues'!$J$5:$J$304,$I7))</f>
        <v>296</v>
      </c>
      <c r="I7" s="3" t="n">
        <f aca="false" t="array" ref="I7:I7">IFERROR(MOD(LARGE(IF('Member Dues'!$L$5:$L$304="Defaulter",ROUND('Member Dues'!$H$5:$H$304,0)*1000+ROW('Member Dues'!$A$5:$A$304)-4),2),1000),0)</f>
        <v>12</v>
      </c>
    </row>
    <row r="8" customFormat="false" ht="15" hidden="false" customHeight="true" outlineLevel="0" collapsed="false">
      <c r="A8" s="37" t="str">
        <f aca="false">IF($I8=0,"",INDEX('Member Dues'!$A$5:$A$304,$I8))</f>
        <v>B-204</v>
      </c>
      <c r="B8" s="37" t="str">
        <f aca="false">IF($I8=0,"",INDEX('Member Dues'!$B$5:$B$304,$I8))</f>
        <v>Geeta Mishra</v>
      </c>
      <c r="C8" s="39" t="str">
        <f aca="false">IF($I8=0,"",INDEX('Member Dues'!$C$5:$C$304,$I8))</f>
        <v>9001385028</v>
      </c>
      <c r="D8" s="40" t="n">
        <f aca="false">IF($I8=0,"",INDEX('Member Dues'!$H$5:$H$304,$I8))</f>
        <v>19750</v>
      </c>
      <c r="E8" s="44" t="n">
        <f aca="false">IF($I8=0,"",INDEX('Member Dues'!$I$5:$I$304,$I8))</f>
        <v>3.4</v>
      </c>
      <c r="F8" s="45" t="n">
        <f aca="false">IF($I8=0,"",INDEX('Member Dues'!$K$5:$K$304,$I8))</f>
        <v>46215</v>
      </c>
      <c r="G8" s="40" t="n">
        <f aca="false">IF($I8=0,"",INDEX('Member Dues'!$J$5:$J$304,$I8))</f>
        <v>210</v>
      </c>
      <c r="I8" s="3" t="n">
        <f aca="false" t="array" ref="I8:I8">IFERROR(MOD(LARGE(IF('Member Dues'!$L$5:$L$304="Defaulter",ROUND('Member Dues'!$H$5:$H$304,0)*1000+ROW('Member Dues'!$A$5:$A$304)-4),3),1000),0)</f>
        <v>20</v>
      </c>
    </row>
    <row r="9" customFormat="false" ht="15" hidden="false" customHeight="true" outlineLevel="0" collapsed="false">
      <c r="A9" s="37" t="str">
        <f aca="false">IF($I9=0,"",INDEX('Member Dues'!$A$5:$A$304,$I9))</f>
        <v/>
      </c>
      <c r="B9" s="37" t="str">
        <f aca="false">IF($I9=0,"",INDEX('Member Dues'!$B$5:$B$304,$I9))</f>
        <v/>
      </c>
      <c r="C9" s="39" t="str">
        <f aca="false">IF($I9=0,"",INDEX('Member Dues'!$C$5:$C$304,$I9))</f>
        <v/>
      </c>
      <c r="D9" s="40" t="str">
        <f aca="false">IF($I9=0,"",INDEX('Member Dues'!$H$5:$H$304,$I9))</f>
        <v/>
      </c>
      <c r="E9" s="44" t="str">
        <f aca="false">IF($I9=0,"",INDEX('Member Dues'!$I$5:$I$304,$I9))</f>
        <v/>
      </c>
      <c r="F9" s="45" t="str">
        <f aca="false">IF($I9=0,"",INDEX('Member Dues'!$K$5:$K$304,$I9))</f>
        <v/>
      </c>
      <c r="G9" s="40" t="str">
        <f aca="false">IF($I9=0,"",INDEX('Member Dues'!$J$5:$J$304,$I9))</f>
        <v/>
      </c>
      <c r="I9" s="3" t="n">
        <f aca="false" t="array" ref="I9:I9">IFERROR(MOD(LARGE(IF('Member Dues'!$L$5:$L$304="Defaulter",ROUND('Member Dues'!$H$5:$H$304,0)*1000+ROW('Member Dues'!$A$5:$A$304)-4),4),1000),0)</f>
        <v>0</v>
      </c>
    </row>
    <row r="10" customFormat="false" ht="15" hidden="false" customHeight="true" outlineLevel="0" collapsed="false">
      <c r="A10" s="37" t="str">
        <f aca="false">IF($I10=0,"",INDEX('Member Dues'!$A$5:$A$304,$I10))</f>
        <v/>
      </c>
      <c r="B10" s="37" t="str">
        <f aca="false">IF($I10=0,"",INDEX('Member Dues'!$B$5:$B$304,$I10))</f>
        <v/>
      </c>
      <c r="C10" s="39" t="str">
        <f aca="false">IF($I10=0,"",INDEX('Member Dues'!$C$5:$C$304,$I10))</f>
        <v/>
      </c>
      <c r="D10" s="40" t="str">
        <f aca="false">IF($I10=0,"",INDEX('Member Dues'!$H$5:$H$304,$I10))</f>
        <v/>
      </c>
      <c r="E10" s="44" t="str">
        <f aca="false">IF($I10=0,"",INDEX('Member Dues'!$I$5:$I$304,$I10))</f>
        <v/>
      </c>
      <c r="F10" s="45" t="str">
        <f aca="false">IF($I10=0,"",INDEX('Member Dues'!$K$5:$K$304,$I10))</f>
        <v/>
      </c>
      <c r="G10" s="40" t="str">
        <f aca="false">IF($I10=0,"",INDEX('Member Dues'!$J$5:$J$304,$I10))</f>
        <v/>
      </c>
      <c r="I10" s="3" t="n">
        <f aca="false" t="array" ref="I10:I10">IFERROR(MOD(LARGE(IF('Member Dues'!$L$5:$L$304="Defaulter",ROUND('Member Dues'!$H$5:$H$304,0)*1000+ROW('Member Dues'!$A$5:$A$304)-4),5),1000),0)</f>
        <v>0</v>
      </c>
    </row>
    <row r="11" customFormat="false" ht="15" hidden="false" customHeight="true" outlineLevel="0" collapsed="false">
      <c r="A11" s="37" t="str">
        <f aca="false">IF($I11=0,"",INDEX('Member Dues'!$A$5:$A$304,$I11))</f>
        <v/>
      </c>
      <c r="B11" s="37" t="str">
        <f aca="false">IF($I11=0,"",INDEX('Member Dues'!$B$5:$B$304,$I11))</f>
        <v/>
      </c>
      <c r="C11" s="39" t="str">
        <f aca="false">IF($I11=0,"",INDEX('Member Dues'!$C$5:$C$304,$I11))</f>
        <v/>
      </c>
      <c r="D11" s="40" t="str">
        <f aca="false">IF($I11=0,"",INDEX('Member Dues'!$H$5:$H$304,$I11))</f>
        <v/>
      </c>
      <c r="E11" s="44" t="str">
        <f aca="false">IF($I11=0,"",INDEX('Member Dues'!$I$5:$I$304,$I11))</f>
        <v/>
      </c>
      <c r="F11" s="45" t="str">
        <f aca="false">IF($I11=0,"",INDEX('Member Dues'!$K$5:$K$304,$I11))</f>
        <v/>
      </c>
      <c r="G11" s="40" t="str">
        <f aca="false">IF($I11=0,"",INDEX('Member Dues'!$J$5:$J$304,$I11))</f>
        <v/>
      </c>
      <c r="I11" s="3" t="n">
        <f aca="false" t="array" ref="I11:I11">IFERROR(MOD(LARGE(IF('Member Dues'!$L$5:$L$304="Defaulter",ROUND('Member Dues'!$H$5:$H$304,0)*1000+ROW('Member Dues'!$A$5:$A$304)-4),6),1000),0)</f>
        <v>0</v>
      </c>
    </row>
    <row r="12" customFormat="false" ht="15" hidden="false" customHeight="true" outlineLevel="0" collapsed="false">
      <c r="A12" s="37" t="str">
        <f aca="false">IF($I12=0,"",INDEX('Member Dues'!$A$5:$A$304,$I12))</f>
        <v/>
      </c>
      <c r="B12" s="37" t="str">
        <f aca="false">IF($I12=0,"",INDEX('Member Dues'!$B$5:$B$304,$I12))</f>
        <v/>
      </c>
      <c r="C12" s="39" t="str">
        <f aca="false">IF($I12=0,"",INDEX('Member Dues'!$C$5:$C$304,$I12))</f>
        <v/>
      </c>
      <c r="D12" s="40" t="str">
        <f aca="false">IF($I12=0,"",INDEX('Member Dues'!$H$5:$H$304,$I12))</f>
        <v/>
      </c>
      <c r="E12" s="44" t="str">
        <f aca="false">IF($I12=0,"",INDEX('Member Dues'!$I$5:$I$304,$I12))</f>
        <v/>
      </c>
      <c r="F12" s="45" t="str">
        <f aca="false">IF($I12=0,"",INDEX('Member Dues'!$K$5:$K$304,$I12))</f>
        <v/>
      </c>
      <c r="G12" s="40" t="str">
        <f aca="false">IF($I12=0,"",INDEX('Member Dues'!$J$5:$J$304,$I12))</f>
        <v/>
      </c>
      <c r="I12" s="3" t="n">
        <f aca="false" t="array" ref="I12:I12">IFERROR(MOD(LARGE(IF('Member Dues'!$L$5:$L$304="Defaulter",ROUND('Member Dues'!$H$5:$H$304,0)*1000+ROW('Member Dues'!$A$5:$A$304)-4),7),1000),0)</f>
        <v>0</v>
      </c>
    </row>
    <row r="13" customFormat="false" ht="15" hidden="false" customHeight="true" outlineLevel="0" collapsed="false">
      <c r="A13" s="37" t="str">
        <f aca="false">IF($I13=0,"",INDEX('Member Dues'!$A$5:$A$304,$I13))</f>
        <v/>
      </c>
      <c r="B13" s="37" t="str">
        <f aca="false">IF($I13=0,"",INDEX('Member Dues'!$B$5:$B$304,$I13))</f>
        <v/>
      </c>
      <c r="C13" s="39" t="str">
        <f aca="false">IF($I13=0,"",INDEX('Member Dues'!$C$5:$C$304,$I13))</f>
        <v/>
      </c>
      <c r="D13" s="40" t="str">
        <f aca="false">IF($I13=0,"",INDEX('Member Dues'!$H$5:$H$304,$I13))</f>
        <v/>
      </c>
      <c r="E13" s="44" t="str">
        <f aca="false">IF($I13=0,"",INDEX('Member Dues'!$I$5:$I$304,$I13))</f>
        <v/>
      </c>
      <c r="F13" s="45" t="str">
        <f aca="false">IF($I13=0,"",INDEX('Member Dues'!$K$5:$K$304,$I13))</f>
        <v/>
      </c>
      <c r="G13" s="40" t="str">
        <f aca="false">IF($I13=0,"",INDEX('Member Dues'!$J$5:$J$304,$I13))</f>
        <v/>
      </c>
      <c r="I13" s="3" t="n">
        <f aca="false" t="array" ref="I13:I13">IFERROR(MOD(LARGE(IF('Member Dues'!$L$5:$L$304="Defaulter",ROUND('Member Dues'!$H$5:$H$304,0)*1000+ROW('Member Dues'!$A$5:$A$304)-4),8),1000),0)</f>
        <v>0</v>
      </c>
    </row>
    <row r="14" customFormat="false" ht="15" hidden="false" customHeight="true" outlineLevel="0" collapsed="false">
      <c r="A14" s="37" t="str">
        <f aca="false">IF($I14=0,"",INDEX('Member Dues'!$A$5:$A$304,$I14))</f>
        <v/>
      </c>
      <c r="B14" s="37" t="str">
        <f aca="false">IF($I14=0,"",INDEX('Member Dues'!$B$5:$B$304,$I14))</f>
        <v/>
      </c>
      <c r="C14" s="39" t="str">
        <f aca="false">IF($I14=0,"",INDEX('Member Dues'!$C$5:$C$304,$I14))</f>
        <v/>
      </c>
      <c r="D14" s="40" t="str">
        <f aca="false">IF($I14=0,"",INDEX('Member Dues'!$H$5:$H$304,$I14))</f>
        <v/>
      </c>
      <c r="E14" s="44" t="str">
        <f aca="false">IF($I14=0,"",INDEX('Member Dues'!$I$5:$I$304,$I14))</f>
        <v/>
      </c>
      <c r="F14" s="45" t="str">
        <f aca="false">IF($I14=0,"",INDEX('Member Dues'!$K$5:$K$304,$I14))</f>
        <v/>
      </c>
      <c r="G14" s="40" t="str">
        <f aca="false">IF($I14=0,"",INDEX('Member Dues'!$J$5:$J$304,$I14))</f>
        <v/>
      </c>
      <c r="I14" s="3" t="n">
        <f aca="false" t="array" ref="I14:I14">IFERROR(MOD(LARGE(IF('Member Dues'!$L$5:$L$304="Defaulter",ROUND('Member Dues'!$H$5:$H$304,0)*1000+ROW('Member Dues'!$A$5:$A$304)-4),9),1000),0)</f>
        <v>0</v>
      </c>
    </row>
    <row r="15" customFormat="false" ht="15" hidden="false" customHeight="true" outlineLevel="0" collapsed="false">
      <c r="A15" s="37" t="str">
        <f aca="false">IF($I15=0,"",INDEX('Member Dues'!$A$5:$A$304,$I15))</f>
        <v/>
      </c>
      <c r="B15" s="37" t="str">
        <f aca="false">IF($I15=0,"",INDEX('Member Dues'!$B$5:$B$304,$I15))</f>
        <v/>
      </c>
      <c r="C15" s="39" t="str">
        <f aca="false">IF($I15=0,"",INDEX('Member Dues'!$C$5:$C$304,$I15))</f>
        <v/>
      </c>
      <c r="D15" s="40" t="str">
        <f aca="false">IF($I15=0,"",INDEX('Member Dues'!$H$5:$H$304,$I15))</f>
        <v/>
      </c>
      <c r="E15" s="44" t="str">
        <f aca="false">IF($I15=0,"",INDEX('Member Dues'!$I$5:$I$304,$I15))</f>
        <v/>
      </c>
      <c r="F15" s="45" t="str">
        <f aca="false">IF($I15=0,"",INDEX('Member Dues'!$K$5:$K$304,$I15))</f>
        <v/>
      </c>
      <c r="G15" s="40" t="str">
        <f aca="false">IF($I15=0,"",INDEX('Member Dues'!$J$5:$J$304,$I15))</f>
        <v/>
      </c>
      <c r="I15" s="3" t="n">
        <f aca="false" t="array" ref="I15:I15">IFERROR(MOD(LARGE(IF('Member Dues'!$L$5:$L$304="Defaulter",ROUND('Member Dues'!$H$5:$H$304,0)*1000+ROW('Member Dues'!$A$5:$A$304)-4),10),1000),0)</f>
        <v>0</v>
      </c>
    </row>
    <row r="16" customFormat="false" ht="15" hidden="false" customHeight="true" outlineLevel="0" collapsed="false">
      <c r="A16" s="37" t="str">
        <f aca="false">IF($I16=0,"",INDEX('Member Dues'!$A$5:$A$304,$I16))</f>
        <v/>
      </c>
      <c r="B16" s="37" t="str">
        <f aca="false">IF($I16=0,"",INDEX('Member Dues'!$B$5:$B$304,$I16))</f>
        <v/>
      </c>
      <c r="C16" s="39" t="str">
        <f aca="false">IF($I16=0,"",INDEX('Member Dues'!$C$5:$C$304,$I16))</f>
        <v/>
      </c>
      <c r="D16" s="40" t="str">
        <f aca="false">IF($I16=0,"",INDEX('Member Dues'!$H$5:$H$304,$I16))</f>
        <v/>
      </c>
      <c r="E16" s="44" t="str">
        <f aca="false">IF($I16=0,"",INDEX('Member Dues'!$I$5:$I$304,$I16))</f>
        <v/>
      </c>
      <c r="F16" s="45" t="str">
        <f aca="false">IF($I16=0,"",INDEX('Member Dues'!$K$5:$K$304,$I16))</f>
        <v/>
      </c>
      <c r="G16" s="40" t="str">
        <f aca="false">IF($I16=0,"",INDEX('Member Dues'!$J$5:$J$304,$I16))</f>
        <v/>
      </c>
      <c r="I16" s="3" t="n">
        <f aca="false" t="array" ref="I16:I16">IFERROR(MOD(LARGE(IF('Member Dues'!$L$5:$L$304="Defaulter",ROUND('Member Dues'!$H$5:$H$304,0)*1000+ROW('Member Dues'!$A$5:$A$304)-4),11),1000),0)</f>
        <v>0</v>
      </c>
    </row>
    <row r="17" customFormat="false" ht="15" hidden="false" customHeight="true" outlineLevel="0" collapsed="false">
      <c r="A17" s="37" t="str">
        <f aca="false">IF($I17=0,"",INDEX('Member Dues'!$A$5:$A$304,$I17))</f>
        <v/>
      </c>
      <c r="B17" s="37" t="str">
        <f aca="false">IF($I17=0,"",INDEX('Member Dues'!$B$5:$B$304,$I17))</f>
        <v/>
      </c>
      <c r="C17" s="39" t="str">
        <f aca="false">IF($I17=0,"",INDEX('Member Dues'!$C$5:$C$304,$I17))</f>
        <v/>
      </c>
      <c r="D17" s="40" t="str">
        <f aca="false">IF($I17=0,"",INDEX('Member Dues'!$H$5:$H$304,$I17))</f>
        <v/>
      </c>
      <c r="E17" s="44" t="str">
        <f aca="false">IF($I17=0,"",INDEX('Member Dues'!$I$5:$I$304,$I17))</f>
        <v/>
      </c>
      <c r="F17" s="45" t="str">
        <f aca="false">IF($I17=0,"",INDEX('Member Dues'!$K$5:$K$304,$I17))</f>
        <v/>
      </c>
      <c r="G17" s="40" t="str">
        <f aca="false">IF($I17=0,"",INDEX('Member Dues'!$J$5:$J$304,$I17))</f>
        <v/>
      </c>
      <c r="I17" s="3" t="n">
        <f aca="false" t="array" ref="I17:I17">IFERROR(MOD(LARGE(IF('Member Dues'!$L$5:$L$304="Defaulter",ROUND('Member Dues'!$H$5:$H$304,0)*1000+ROW('Member Dues'!$A$5:$A$304)-4),12),1000),0)</f>
        <v>0</v>
      </c>
    </row>
    <row r="18" customFormat="false" ht="15" hidden="false" customHeight="true" outlineLevel="0" collapsed="false">
      <c r="A18" s="37" t="str">
        <f aca="false">IF($I18=0,"",INDEX('Member Dues'!$A$5:$A$304,$I18))</f>
        <v/>
      </c>
      <c r="B18" s="37" t="str">
        <f aca="false">IF($I18=0,"",INDEX('Member Dues'!$B$5:$B$304,$I18))</f>
        <v/>
      </c>
      <c r="C18" s="39" t="str">
        <f aca="false">IF($I18=0,"",INDEX('Member Dues'!$C$5:$C$304,$I18))</f>
        <v/>
      </c>
      <c r="D18" s="40" t="str">
        <f aca="false">IF($I18=0,"",INDEX('Member Dues'!$H$5:$H$304,$I18))</f>
        <v/>
      </c>
      <c r="E18" s="44" t="str">
        <f aca="false">IF($I18=0,"",INDEX('Member Dues'!$I$5:$I$304,$I18))</f>
        <v/>
      </c>
      <c r="F18" s="45" t="str">
        <f aca="false">IF($I18=0,"",INDEX('Member Dues'!$K$5:$K$304,$I18))</f>
        <v/>
      </c>
      <c r="G18" s="40" t="str">
        <f aca="false">IF($I18=0,"",INDEX('Member Dues'!$J$5:$J$304,$I18))</f>
        <v/>
      </c>
      <c r="I18" s="3" t="n">
        <f aca="false" t="array" ref="I18:I18">IFERROR(MOD(LARGE(IF('Member Dues'!$L$5:$L$304="Defaulter",ROUND('Member Dues'!$H$5:$H$304,0)*1000+ROW('Member Dues'!$A$5:$A$304)-4),13),1000),0)</f>
        <v>0</v>
      </c>
    </row>
    <row r="19" customFormat="false" ht="15" hidden="false" customHeight="true" outlineLevel="0" collapsed="false">
      <c r="A19" s="37" t="str">
        <f aca="false">IF($I19=0,"",INDEX('Member Dues'!$A$5:$A$304,$I19))</f>
        <v/>
      </c>
      <c r="B19" s="37" t="str">
        <f aca="false">IF($I19=0,"",INDEX('Member Dues'!$B$5:$B$304,$I19))</f>
        <v/>
      </c>
      <c r="C19" s="39" t="str">
        <f aca="false">IF($I19=0,"",INDEX('Member Dues'!$C$5:$C$304,$I19))</f>
        <v/>
      </c>
      <c r="D19" s="40" t="str">
        <f aca="false">IF($I19=0,"",INDEX('Member Dues'!$H$5:$H$304,$I19))</f>
        <v/>
      </c>
      <c r="E19" s="44" t="str">
        <f aca="false">IF($I19=0,"",INDEX('Member Dues'!$I$5:$I$304,$I19))</f>
        <v/>
      </c>
      <c r="F19" s="45" t="str">
        <f aca="false">IF($I19=0,"",INDEX('Member Dues'!$K$5:$K$304,$I19))</f>
        <v/>
      </c>
      <c r="G19" s="40" t="str">
        <f aca="false">IF($I19=0,"",INDEX('Member Dues'!$J$5:$J$304,$I19))</f>
        <v/>
      </c>
      <c r="I19" s="3" t="n">
        <f aca="false" t="array" ref="I19:I19">IFERROR(MOD(LARGE(IF('Member Dues'!$L$5:$L$304="Defaulter",ROUND('Member Dues'!$H$5:$H$304,0)*1000+ROW('Member Dues'!$A$5:$A$304)-4),14),1000),0)</f>
        <v>0</v>
      </c>
    </row>
    <row r="20" customFormat="false" ht="15" hidden="false" customHeight="true" outlineLevel="0" collapsed="false">
      <c r="A20" s="37" t="str">
        <f aca="false">IF($I20=0,"",INDEX('Member Dues'!$A$5:$A$304,$I20))</f>
        <v/>
      </c>
      <c r="B20" s="37" t="str">
        <f aca="false">IF($I20=0,"",INDEX('Member Dues'!$B$5:$B$304,$I20))</f>
        <v/>
      </c>
      <c r="C20" s="39" t="str">
        <f aca="false">IF($I20=0,"",INDEX('Member Dues'!$C$5:$C$304,$I20))</f>
        <v/>
      </c>
      <c r="D20" s="40" t="str">
        <f aca="false">IF($I20=0,"",INDEX('Member Dues'!$H$5:$H$304,$I20))</f>
        <v/>
      </c>
      <c r="E20" s="44" t="str">
        <f aca="false">IF($I20=0,"",INDEX('Member Dues'!$I$5:$I$304,$I20))</f>
        <v/>
      </c>
      <c r="F20" s="45" t="str">
        <f aca="false">IF($I20=0,"",INDEX('Member Dues'!$K$5:$K$304,$I20))</f>
        <v/>
      </c>
      <c r="G20" s="40" t="str">
        <f aca="false">IF($I20=0,"",INDEX('Member Dues'!$J$5:$J$304,$I20))</f>
        <v/>
      </c>
      <c r="I20" s="3" t="n">
        <f aca="false" t="array" ref="I20:I20">IFERROR(MOD(LARGE(IF('Member Dues'!$L$5:$L$304="Defaulter",ROUND('Member Dues'!$H$5:$H$304,0)*1000+ROW('Member Dues'!$A$5:$A$304)-4),15),1000),0)</f>
        <v>0</v>
      </c>
    </row>
    <row r="21" customFormat="false" ht="15" hidden="false" customHeight="true" outlineLevel="0" collapsed="false">
      <c r="A21" s="37" t="str">
        <f aca="false">IF($I21=0,"",INDEX('Member Dues'!$A$5:$A$304,$I21))</f>
        <v/>
      </c>
      <c r="B21" s="37" t="str">
        <f aca="false">IF($I21=0,"",INDEX('Member Dues'!$B$5:$B$304,$I21))</f>
        <v/>
      </c>
      <c r="C21" s="39" t="str">
        <f aca="false">IF($I21=0,"",INDEX('Member Dues'!$C$5:$C$304,$I21))</f>
        <v/>
      </c>
      <c r="D21" s="40" t="str">
        <f aca="false">IF($I21=0,"",INDEX('Member Dues'!$H$5:$H$304,$I21))</f>
        <v/>
      </c>
      <c r="E21" s="44" t="str">
        <f aca="false">IF($I21=0,"",INDEX('Member Dues'!$I$5:$I$304,$I21))</f>
        <v/>
      </c>
      <c r="F21" s="45" t="str">
        <f aca="false">IF($I21=0,"",INDEX('Member Dues'!$K$5:$K$304,$I21))</f>
        <v/>
      </c>
      <c r="G21" s="40" t="str">
        <f aca="false">IF($I21=0,"",INDEX('Member Dues'!$J$5:$J$304,$I21))</f>
        <v/>
      </c>
      <c r="I21" s="3" t="n">
        <f aca="false" t="array" ref="I21:I21">IFERROR(MOD(LARGE(IF('Member Dues'!$L$5:$L$304="Defaulter",ROUND('Member Dues'!$H$5:$H$304,0)*1000+ROW('Member Dues'!$A$5:$A$304)-4),16),1000),0)</f>
        <v>0</v>
      </c>
    </row>
    <row r="22" customFormat="false" ht="15" hidden="false" customHeight="true" outlineLevel="0" collapsed="false">
      <c r="A22" s="37" t="str">
        <f aca="false">IF($I22=0,"",INDEX('Member Dues'!$A$5:$A$304,$I22))</f>
        <v/>
      </c>
      <c r="B22" s="37" t="str">
        <f aca="false">IF($I22=0,"",INDEX('Member Dues'!$B$5:$B$304,$I22))</f>
        <v/>
      </c>
      <c r="C22" s="39" t="str">
        <f aca="false">IF($I22=0,"",INDEX('Member Dues'!$C$5:$C$304,$I22))</f>
        <v/>
      </c>
      <c r="D22" s="40" t="str">
        <f aca="false">IF($I22=0,"",INDEX('Member Dues'!$H$5:$H$304,$I22))</f>
        <v/>
      </c>
      <c r="E22" s="44" t="str">
        <f aca="false">IF($I22=0,"",INDEX('Member Dues'!$I$5:$I$304,$I22))</f>
        <v/>
      </c>
      <c r="F22" s="45" t="str">
        <f aca="false">IF($I22=0,"",INDEX('Member Dues'!$K$5:$K$304,$I22))</f>
        <v/>
      </c>
      <c r="G22" s="40" t="str">
        <f aca="false">IF($I22=0,"",INDEX('Member Dues'!$J$5:$J$304,$I22))</f>
        <v/>
      </c>
      <c r="I22" s="3" t="n">
        <f aca="false" t="array" ref="I22:I22">IFERROR(MOD(LARGE(IF('Member Dues'!$L$5:$L$304="Defaulter",ROUND('Member Dues'!$H$5:$H$304,0)*1000+ROW('Member Dues'!$A$5:$A$304)-4),17),1000),0)</f>
        <v>0</v>
      </c>
    </row>
    <row r="23" customFormat="false" ht="15" hidden="false" customHeight="true" outlineLevel="0" collapsed="false">
      <c r="A23" s="37" t="str">
        <f aca="false">IF($I23=0,"",INDEX('Member Dues'!$A$5:$A$304,$I23))</f>
        <v/>
      </c>
      <c r="B23" s="37" t="str">
        <f aca="false">IF($I23=0,"",INDEX('Member Dues'!$B$5:$B$304,$I23))</f>
        <v/>
      </c>
      <c r="C23" s="39" t="str">
        <f aca="false">IF($I23=0,"",INDEX('Member Dues'!$C$5:$C$304,$I23))</f>
        <v/>
      </c>
      <c r="D23" s="40" t="str">
        <f aca="false">IF($I23=0,"",INDEX('Member Dues'!$H$5:$H$304,$I23))</f>
        <v/>
      </c>
      <c r="E23" s="44" t="str">
        <f aca="false">IF($I23=0,"",INDEX('Member Dues'!$I$5:$I$304,$I23))</f>
        <v/>
      </c>
      <c r="F23" s="45" t="str">
        <f aca="false">IF($I23=0,"",INDEX('Member Dues'!$K$5:$K$304,$I23))</f>
        <v/>
      </c>
      <c r="G23" s="40" t="str">
        <f aca="false">IF($I23=0,"",INDEX('Member Dues'!$J$5:$J$304,$I23))</f>
        <v/>
      </c>
      <c r="I23" s="3" t="n">
        <f aca="false" t="array" ref="I23:I23">IFERROR(MOD(LARGE(IF('Member Dues'!$L$5:$L$304="Defaulter",ROUND('Member Dues'!$H$5:$H$304,0)*1000+ROW('Member Dues'!$A$5:$A$304)-4),18),1000),0)</f>
        <v>0</v>
      </c>
    </row>
    <row r="24" customFormat="false" ht="15" hidden="false" customHeight="true" outlineLevel="0" collapsed="false">
      <c r="A24" s="37" t="str">
        <f aca="false">IF($I24=0,"",INDEX('Member Dues'!$A$5:$A$304,$I24))</f>
        <v/>
      </c>
      <c r="B24" s="37" t="str">
        <f aca="false">IF($I24=0,"",INDEX('Member Dues'!$B$5:$B$304,$I24))</f>
        <v/>
      </c>
      <c r="C24" s="39" t="str">
        <f aca="false">IF($I24=0,"",INDEX('Member Dues'!$C$5:$C$304,$I24))</f>
        <v/>
      </c>
      <c r="D24" s="40" t="str">
        <f aca="false">IF($I24=0,"",INDEX('Member Dues'!$H$5:$H$304,$I24))</f>
        <v/>
      </c>
      <c r="E24" s="44" t="str">
        <f aca="false">IF($I24=0,"",INDEX('Member Dues'!$I$5:$I$304,$I24))</f>
        <v/>
      </c>
      <c r="F24" s="45" t="str">
        <f aca="false">IF($I24=0,"",INDEX('Member Dues'!$K$5:$K$304,$I24))</f>
        <v/>
      </c>
      <c r="G24" s="40" t="str">
        <f aca="false">IF($I24=0,"",INDEX('Member Dues'!$J$5:$J$304,$I24))</f>
        <v/>
      </c>
      <c r="I24" s="3" t="n">
        <f aca="false" t="array" ref="I24:I24">IFERROR(MOD(LARGE(IF('Member Dues'!$L$5:$L$304="Defaulter",ROUND('Member Dues'!$H$5:$H$304,0)*1000+ROW('Member Dues'!$A$5:$A$304)-4),19),1000),0)</f>
        <v>0</v>
      </c>
    </row>
    <row r="25" customFormat="false" ht="15" hidden="false" customHeight="true" outlineLevel="0" collapsed="false">
      <c r="A25" s="37" t="str">
        <f aca="false">IF($I25=0,"",INDEX('Member Dues'!$A$5:$A$304,$I25))</f>
        <v/>
      </c>
      <c r="B25" s="37" t="str">
        <f aca="false">IF($I25=0,"",INDEX('Member Dues'!$B$5:$B$304,$I25))</f>
        <v/>
      </c>
      <c r="C25" s="39" t="str">
        <f aca="false">IF($I25=0,"",INDEX('Member Dues'!$C$5:$C$304,$I25))</f>
        <v/>
      </c>
      <c r="D25" s="40" t="str">
        <f aca="false">IF($I25=0,"",INDEX('Member Dues'!$H$5:$H$304,$I25))</f>
        <v/>
      </c>
      <c r="E25" s="44" t="str">
        <f aca="false">IF($I25=0,"",INDEX('Member Dues'!$I$5:$I$304,$I25))</f>
        <v/>
      </c>
      <c r="F25" s="45" t="str">
        <f aca="false">IF($I25=0,"",INDEX('Member Dues'!$K$5:$K$304,$I25))</f>
        <v/>
      </c>
      <c r="G25" s="40" t="str">
        <f aca="false">IF($I25=0,"",INDEX('Member Dues'!$J$5:$J$304,$I25))</f>
        <v/>
      </c>
      <c r="I25" s="3" t="n">
        <f aca="false" t="array" ref="I25:I25">IFERROR(MOD(LARGE(IF('Member Dues'!$L$5:$L$304="Defaulter",ROUND('Member Dues'!$H$5:$H$304,0)*1000+ROW('Member Dues'!$A$5:$A$304)-4),20),1000),0)</f>
        <v>0</v>
      </c>
    </row>
    <row r="26" customFormat="false" ht="15" hidden="false" customHeight="true" outlineLevel="0" collapsed="false">
      <c r="A26" s="37" t="str">
        <f aca="false">IF($I26=0,"",INDEX('Member Dues'!$A$5:$A$304,$I26))</f>
        <v/>
      </c>
      <c r="B26" s="37" t="str">
        <f aca="false">IF($I26=0,"",INDEX('Member Dues'!$B$5:$B$304,$I26))</f>
        <v/>
      </c>
      <c r="C26" s="39" t="str">
        <f aca="false">IF($I26=0,"",INDEX('Member Dues'!$C$5:$C$304,$I26))</f>
        <v/>
      </c>
      <c r="D26" s="40" t="str">
        <f aca="false">IF($I26=0,"",INDEX('Member Dues'!$H$5:$H$304,$I26))</f>
        <v/>
      </c>
      <c r="E26" s="44" t="str">
        <f aca="false">IF($I26=0,"",INDEX('Member Dues'!$I$5:$I$304,$I26))</f>
        <v/>
      </c>
      <c r="F26" s="45" t="str">
        <f aca="false">IF($I26=0,"",INDEX('Member Dues'!$K$5:$K$304,$I26))</f>
        <v/>
      </c>
      <c r="G26" s="40" t="str">
        <f aca="false">IF($I26=0,"",INDEX('Member Dues'!$J$5:$J$304,$I26))</f>
        <v/>
      </c>
      <c r="I26" s="3" t="n">
        <f aca="false" t="array" ref="I26:I26">IFERROR(MOD(LARGE(IF('Member Dues'!$L$5:$L$304="Defaulter",ROUND('Member Dues'!$H$5:$H$304,0)*1000+ROW('Member Dues'!$A$5:$A$304)-4),21),1000),0)</f>
        <v>0</v>
      </c>
    </row>
    <row r="27" customFormat="false" ht="15" hidden="false" customHeight="true" outlineLevel="0" collapsed="false">
      <c r="A27" s="37" t="str">
        <f aca="false">IF($I27=0,"",INDEX('Member Dues'!$A$5:$A$304,$I27))</f>
        <v/>
      </c>
      <c r="B27" s="37" t="str">
        <f aca="false">IF($I27=0,"",INDEX('Member Dues'!$B$5:$B$304,$I27))</f>
        <v/>
      </c>
      <c r="C27" s="39" t="str">
        <f aca="false">IF($I27=0,"",INDEX('Member Dues'!$C$5:$C$304,$I27))</f>
        <v/>
      </c>
      <c r="D27" s="40" t="str">
        <f aca="false">IF($I27=0,"",INDEX('Member Dues'!$H$5:$H$304,$I27))</f>
        <v/>
      </c>
      <c r="E27" s="44" t="str">
        <f aca="false">IF($I27=0,"",INDEX('Member Dues'!$I$5:$I$304,$I27))</f>
        <v/>
      </c>
      <c r="F27" s="45" t="str">
        <f aca="false">IF($I27=0,"",INDEX('Member Dues'!$K$5:$K$304,$I27))</f>
        <v/>
      </c>
      <c r="G27" s="40" t="str">
        <f aca="false">IF($I27=0,"",INDEX('Member Dues'!$J$5:$J$304,$I27))</f>
        <v/>
      </c>
      <c r="I27" s="3" t="n">
        <f aca="false" t="array" ref="I27:I27">IFERROR(MOD(LARGE(IF('Member Dues'!$L$5:$L$304="Defaulter",ROUND('Member Dues'!$H$5:$H$304,0)*1000+ROW('Member Dues'!$A$5:$A$304)-4),22),1000),0)</f>
        <v>0</v>
      </c>
    </row>
    <row r="28" customFormat="false" ht="15" hidden="false" customHeight="true" outlineLevel="0" collapsed="false">
      <c r="A28" s="37" t="str">
        <f aca="false">IF($I28=0,"",INDEX('Member Dues'!$A$5:$A$304,$I28))</f>
        <v/>
      </c>
      <c r="B28" s="37" t="str">
        <f aca="false">IF($I28=0,"",INDEX('Member Dues'!$B$5:$B$304,$I28))</f>
        <v/>
      </c>
      <c r="C28" s="39" t="str">
        <f aca="false">IF($I28=0,"",INDEX('Member Dues'!$C$5:$C$304,$I28))</f>
        <v/>
      </c>
      <c r="D28" s="40" t="str">
        <f aca="false">IF($I28=0,"",INDEX('Member Dues'!$H$5:$H$304,$I28))</f>
        <v/>
      </c>
      <c r="E28" s="44" t="str">
        <f aca="false">IF($I28=0,"",INDEX('Member Dues'!$I$5:$I$304,$I28))</f>
        <v/>
      </c>
      <c r="F28" s="45" t="str">
        <f aca="false">IF($I28=0,"",INDEX('Member Dues'!$K$5:$K$304,$I28))</f>
        <v/>
      </c>
      <c r="G28" s="40" t="str">
        <f aca="false">IF($I28=0,"",INDEX('Member Dues'!$J$5:$J$304,$I28))</f>
        <v/>
      </c>
      <c r="I28" s="3" t="n">
        <f aca="false" t="array" ref="I28:I28">IFERROR(MOD(LARGE(IF('Member Dues'!$L$5:$L$304="Defaulter",ROUND('Member Dues'!$H$5:$H$304,0)*1000+ROW('Member Dues'!$A$5:$A$304)-4),23),1000),0)</f>
        <v>0</v>
      </c>
    </row>
    <row r="29" customFormat="false" ht="15" hidden="false" customHeight="true" outlineLevel="0" collapsed="false">
      <c r="A29" s="37" t="str">
        <f aca="false">IF($I29=0,"",INDEX('Member Dues'!$A$5:$A$304,$I29))</f>
        <v/>
      </c>
      <c r="B29" s="37" t="str">
        <f aca="false">IF($I29=0,"",INDEX('Member Dues'!$B$5:$B$304,$I29))</f>
        <v/>
      </c>
      <c r="C29" s="39" t="str">
        <f aca="false">IF($I29=0,"",INDEX('Member Dues'!$C$5:$C$304,$I29))</f>
        <v/>
      </c>
      <c r="D29" s="40" t="str">
        <f aca="false">IF($I29=0,"",INDEX('Member Dues'!$H$5:$H$304,$I29))</f>
        <v/>
      </c>
      <c r="E29" s="44" t="str">
        <f aca="false">IF($I29=0,"",INDEX('Member Dues'!$I$5:$I$304,$I29))</f>
        <v/>
      </c>
      <c r="F29" s="45" t="str">
        <f aca="false">IF($I29=0,"",INDEX('Member Dues'!$K$5:$K$304,$I29))</f>
        <v/>
      </c>
      <c r="G29" s="40" t="str">
        <f aca="false">IF($I29=0,"",INDEX('Member Dues'!$J$5:$J$304,$I29))</f>
        <v/>
      </c>
      <c r="I29" s="3" t="n">
        <f aca="false" t="array" ref="I29:I29">IFERROR(MOD(LARGE(IF('Member Dues'!$L$5:$L$304="Defaulter",ROUND('Member Dues'!$H$5:$H$304,0)*1000+ROW('Member Dues'!$A$5:$A$304)-4),24),1000),0)</f>
        <v>0</v>
      </c>
    </row>
    <row r="30" customFormat="false" ht="15" hidden="false" customHeight="true" outlineLevel="0" collapsed="false">
      <c r="A30" s="37" t="str">
        <f aca="false">IF($I30=0,"",INDEX('Member Dues'!$A$5:$A$304,$I30))</f>
        <v/>
      </c>
      <c r="B30" s="37" t="str">
        <f aca="false">IF($I30=0,"",INDEX('Member Dues'!$B$5:$B$304,$I30))</f>
        <v/>
      </c>
      <c r="C30" s="39" t="str">
        <f aca="false">IF($I30=0,"",INDEX('Member Dues'!$C$5:$C$304,$I30))</f>
        <v/>
      </c>
      <c r="D30" s="40" t="str">
        <f aca="false">IF($I30=0,"",INDEX('Member Dues'!$H$5:$H$304,$I30))</f>
        <v/>
      </c>
      <c r="E30" s="44" t="str">
        <f aca="false">IF($I30=0,"",INDEX('Member Dues'!$I$5:$I$304,$I30))</f>
        <v/>
      </c>
      <c r="F30" s="45" t="str">
        <f aca="false">IF($I30=0,"",INDEX('Member Dues'!$K$5:$K$304,$I30))</f>
        <v/>
      </c>
      <c r="G30" s="40" t="str">
        <f aca="false">IF($I30=0,"",INDEX('Member Dues'!$J$5:$J$304,$I30))</f>
        <v/>
      </c>
      <c r="I30" s="3" t="n">
        <f aca="false" t="array" ref="I30:I30">IFERROR(MOD(LARGE(IF('Member Dues'!$L$5:$L$304="Defaulter",ROUND('Member Dues'!$H$5:$H$304,0)*1000+ROW('Member Dues'!$A$5:$A$304)-4),25),1000),0)</f>
        <v>0</v>
      </c>
    </row>
    <row r="31" customFormat="false" ht="15" hidden="false" customHeight="true" outlineLevel="0" collapsed="false">
      <c r="A31" s="37" t="str">
        <f aca="false">IF($I31=0,"",INDEX('Member Dues'!$A$5:$A$304,$I31))</f>
        <v/>
      </c>
      <c r="B31" s="37" t="str">
        <f aca="false">IF($I31=0,"",INDEX('Member Dues'!$B$5:$B$304,$I31))</f>
        <v/>
      </c>
      <c r="C31" s="39" t="str">
        <f aca="false">IF($I31=0,"",INDEX('Member Dues'!$C$5:$C$304,$I31))</f>
        <v/>
      </c>
      <c r="D31" s="40" t="str">
        <f aca="false">IF($I31=0,"",INDEX('Member Dues'!$H$5:$H$304,$I31))</f>
        <v/>
      </c>
      <c r="E31" s="44" t="str">
        <f aca="false">IF($I31=0,"",INDEX('Member Dues'!$I$5:$I$304,$I31))</f>
        <v/>
      </c>
      <c r="F31" s="45" t="str">
        <f aca="false">IF($I31=0,"",INDEX('Member Dues'!$K$5:$K$304,$I31))</f>
        <v/>
      </c>
      <c r="G31" s="40" t="str">
        <f aca="false">IF($I31=0,"",INDEX('Member Dues'!$J$5:$J$304,$I31))</f>
        <v/>
      </c>
      <c r="I31" s="3" t="n">
        <f aca="false" t="array" ref="I31:I31">IFERROR(MOD(LARGE(IF('Member Dues'!$L$5:$L$304="Defaulter",ROUND('Member Dues'!$H$5:$H$304,0)*1000+ROW('Member Dues'!$A$5:$A$304)-4),26),1000),0)</f>
        <v>0</v>
      </c>
    </row>
    <row r="32" customFormat="false" ht="15" hidden="false" customHeight="true" outlineLevel="0" collapsed="false">
      <c r="A32" s="37" t="str">
        <f aca="false">IF($I32=0,"",INDEX('Member Dues'!$A$5:$A$304,$I32))</f>
        <v/>
      </c>
      <c r="B32" s="37" t="str">
        <f aca="false">IF($I32=0,"",INDEX('Member Dues'!$B$5:$B$304,$I32))</f>
        <v/>
      </c>
      <c r="C32" s="39" t="str">
        <f aca="false">IF($I32=0,"",INDEX('Member Dues'!$C$5:$C$304,$I32))</f>
        <v/>
      </c>
      <c r="D32" s="40" t="str">
        <f aca="false">IF($I32=0,"",INDEX('Member Dues'!$H$5:$H$304,$I32))</f>
        <v/>
      </c>
      <c r="E32" s="44" t="str">
        <f aca="false">IF($I32=0,"",INDEX('Member Dues'!$I$5:$I$304,$I32))</f>
        <v/>
      </c>
      <c r="F32" s="45" t="str">
        <f aca="false">IF($I32=0,"",INDEX('Member Dues'!$K$5:$K$304,$I32))</f>
        <v/>
      </c>
      <c r="G32" s="40" t="str">
        <f aca="false">IF($I32=0,"",INDEX('Member Dues'!$J$5:$J$304,$I32))</f>
        <v/>
      </c>
      <c r="I32" s="3" t="n">
        <f aca="false" t="array" ref="I32:I32">IFERROR(MOD(LARGE(IF('Member Dues'!$L$5:$L$304="Defaulter",ROUND('Member Dues'!$H$5:$H$304,0)*1000+ROW('Member Dues'!$A$5:$A$304)-4),27),1000),0)</f>
        <v>0</v>
      </c>
    </row>
    <row r="33" customFormat="false" ht="15" hidden="false" customHeight="true" outlineLevel="0" collapsed="false">
      <c r="A33" s="37" t="str">
        <f aca="false">IF($I33=0,"",INDEX('Member Dues'!$A$5:$A$304,$I33))</f>
        <v/>
      </c>
      <c r="B33" s="37" t="str">
        <f aca="false">IF($I33=0,"",INDEX('Member Dues'!$B$5:$B$304,$I33))</f>
        <v/>
      </c>
      <c r="C33" s="39" t="str">
        <f aca="false">IF($I33=0,"",INDEX('Member Dues'!$C$5:$C$304,$I33))</f>
        <v/>
      </c>
      <c r="D33" s="40" t="str">
        <f aca="false">IF($I33=0,"",INDEX('Member Dues'!$H$5:$H$304,$I33))</f>
        <v/>
      </c>
      <c r="E33" s="44" t="str">
        <f aca="false">IF($I33=0,"",INDEX('Member Dues'!$I$5:$I$304,$I33))</f>
        <v/>
      </c>
      <c r="F33" s="45" t="str">
        <f aca="false">IF($I33=0,"",INDEX('Member Dues'!$K$5:$K$304,$I33))</f>
        <v/>
      </c>
      <c r="G33" s="40" t="str">
        <f aca="false">IF($I33=0,"",INDEX('Member Dues'!$J$5:$J$304,$I33))</f>
        <v/>
      </c>
      <c r="I33" s="3" t="n">
        <f aca="false" t="array" ref="I33:I33">IFERROR(MOD(LARGE(IF('Member Dues'!$L$5:$L$304="Defaulter",ROUND('Member Dues'!$H$5:$H$304,0)*1000+ROW('Member Dues'!$A$5:$A$304)-4),28),1000),0)</f>
        <v>0</v>
      </c>
    </row>
    <row r="34" customFormat="false" ht="15" hidden="false" customHeight="true" outlineLevel="0" collapsed="false">
      <c r="A34" s="37" t="str">
        <f aca="false">IF($I34=0,"",INDEX('Member Dues'!$A$5:$A$304,$I34))</f>
        <v/>
      </c>
      <c r="B34" s="37" t="str">
        <f aca="false">IF($I34=0,"",INDEX('Member Dues'!$B$5:$B$304,$I34))</f>
        <v/>
      </c>
      <c r="C34" s="39" t="str">
        <f aca="false">IF($I34=0,"",INDEX('Member Dues'!$C$5:$C$304,$I34))</f>
        <v/>
      </c>
      <c r="D34" s="40" t="str">
        <f aca="false">IF($I34=0,"",INDEX('Member Dues'!$H$5:$H$304,$I34))</f>
        <v/>
      </c>
      <c r="E34" s="44" t="str">
        <f aca="false">IF($I34=0,"",INDEX('Member Dues'!$I$5:$I$304,$I34))</f>
        <v/>
      </c>
      <c r="F34" s="45" t="str">
        <f aca="false">IF($I34=0,"",INDEX('Member Dues'!$K$5:$K$304,$I34))</f>
        <v/>
      </c>
      <c r="G34" s="40" t="str">
        <f aca="false">IF($I34=0,"",INDEX('Member Dues'!$J$5:$J$304,$I34))</f>
        <v/>
      </c>
      <c r="I34" s="3" t="n">
        <f aca="false" t="array" ref="I34:I34">IFERROR(MOD(LARGE(IF('Member Dues'!$L$5:$L$304="Defaulter",ROUND('Member Dues'!$H$5:$H$304,0)*1000+ROW('Member Dues'!$A$5:$A$304)-4),29),1000),0)</f>
        <v>0</v>
      </c>
    </row>
    <row r="35" customFormat="false" ht="15" hidden="false" customHeight="true" outlineLevel="0" collapsed="false">
      <c r="A35" s="37" t="str">
        <f aca="false">IF($I35=0,"",INDEX('Member Dues'!$A$5:$A$304,$I35))</f>
        <v/>
      </c>
      <c r="B35" s="37" t="str">
        <f aca="false">IF($I35=0,"",INDEX('Member Dues'!$B$5:$B$304,$I35))</f>
        <v/>
      </c>
      <c r="C35" s="39" t="str">
        <f aca="false">IF($I35=0,"",INDEX('Member Dues'!$C$5:$C$304,$I35))</f>
        <v/>
      </c>
      <c r="D35" s="40" t="str">
        <f aca="false">IF($I35=0,"",INDEX('Member Dues'!$H$5:$H$304,$I35))</f>
        <v/>
      </c>
      <c r="E35" s="44" t="str">
        <f aca="false">IF($I35=0,"",INDEX('Member Dues'!$I$5:$I$304,$I35))</f>
        <v/>
      </c>
      <c r="F35" s="45" t="str">
        <f aca="false">IF($I35=0,"",INDEX('Member Dues'!$K$5:$K$304,$I35))</f>
        <v/>
      </c>
      <c r="G35" s="40" t="str">
        <f aca="false">IF($I35=0,"",INDEX('Member Dues'!$J$5:$J$304,$I35))</f>
        <v/>
      </c>
      <c r="I35" s="3" t="n">
        <f aca="false" t="array" ref="I35:I35">IFERROR(MOD(LARGE(IF('Member Dues'!$L$5:$L$304="Defaulter",ROUND('Member Dues'!$H$5:$H$304,0)*1000+ROW('Member Dues'!$A$5:$A$304)-4),30),1000),0)</f>
        <v>0</v>
      </c>
    </row>
    <row r="36" customFormat="false" ht="15" hidden="false" customHeight="true" outlineLevel="0" collapsed="false">
      <c r="A36" s="37" t="str">
        <f aca="false">IF($I36=0,"",INDEX('Member Dues'!$A$5:$A$304,$I36))</f>
        <v/>
      </c>
      <c r="B36" s="37" t="str">
        <f aca="false">IF($I36=0,"",INDEX('Member Dues'!$B$5:$B$304,$I36))</f>
        <v/>
      </c>
      <c r="C36" s="39" t="str">
        <f aca="false">IF($I36=0,"",INDEX('Member Dues'!$C$5:$C$304,$I36))</f>
        <v/>
      </c>
      <c r="D36" s="40" t="str">
        <f aca="false">IF($I36=0,"",INDEX('Member Dues'!$H$5:$H$304,$I36))</f>
        <v/>
      </c>
      <c r="E36" s="44" t="str">
        <f aca="false">IF($I36=0,"",INDEX('Member Dues'!$I$5:$I$304,$I36))</f>
        <v/>
      </c>
      <c r="F36" s="45" t="str">
        <f aca="false">IF($I36=0,"",INDEX('Member Dues'!$K$5:$K$304,$I36))</f>
        <v/>
      </c>
      <c r="G36" s="40" t="str">
        <f aca="false">IF($I36=0,"",INDEX('Member Dues'!$J$5:$J$304,$I36))</f>
        <v/>
      </c>
      <c r="I36" s="3" t="n">
        <f aca="false" t="array" ref="I36:I36">IFERROR(MOD(LARGE(IF('Member Dues'!$L$5:$L$304="Defaulter",ROUND('Member Dues'!$H$5:$H$304,0)*1000+ROW('Member Dues'!$A$5:$A$304)-4),31),1000),0)</f>
        <v>0</v>
      </c>
    </row>
    <row r="37" customFormat="false" ht="15" hidden="false" customHeight="true" outlineLevel="0" collapsed="false">
      <c r="A37" s="37" t="str">
        <f aca="false">IF($I37=0,"",INDEX('Member Dues'!$A$5:$A$304,$I37))</f>
        <v/>
      </c>
      <c r="B37" s="37" t="str">
        <f aca="false">IF($I37=0,"",INDEX('Member Dues'!$B$5:$B$304,$I37))</f>
        <v/>
      </c>
      <c r="C37" s="39" t="str">
        <f aca="false">IF($I37=0,"",INDEX('Member Dues'!$C$5:$C$304,$I37))</f>
        <v/>
      </c>
      <c r="D37" s="40" t="str">
        <f aca="false">IF($I37=0,"",INDEX('Member Dues'!$H$5:$H$304,$I37))</f>
        <v/>
      </c>
      <c r="E37" s="44" t="str">
        <f aca="false">IF($I37=0,"",INDEX('Member Dues'!$I$5:$I$304,$I37))</f>
        <v/>
      </c>
      <c r="F37" s="45" t="str">
        <f aca="false">IF($I37=0,"",INDEX('Member Dues'!$K$5:$K$304,$I37))</f>
        <v/>
      </c>
      <c r="G37" s="40" t="str">
        <f aca="false">IF($I37=0,"",INDEX('Member Dues'!$J$5:$J$304,$I37))</f>
        <v/>
      </c>
      <c r="I37" s="3" t="n">
        <f aca="false" t="array" ref="I37:I37">IFERROR(MOD(LARGE(IF('Member Dues'!$L$5:$L$304="Defaulter",ROUND('Member Dues'!$H$5:$H$304,0)*1000+ROW('Member Dues'!$A$5:$A$304)-4),32),1000),0)</f>
        <v>0</v>
      </c>
    </row>
    <row r="38" customFormat="false" ht="15" hidden="false" customHeight="true" outlineLevel="0" collapsed="false">
      <c r="A38" s="37" t="str">
        <f aca="false">IF($I38=0,"",INDEX('Member Dues'!$A$5:$A$304,$I38))</f>
        <v/>
      </c>
      <c r="B38" s="37" t="str">
        <f aca="false">IF($I38=0,"",INDEX('Member Dues'!$B$5:$B$304,$I38))</f>
        <v/>
      </c>
      <c r="C38" s="39" t="str">
        <f aca="false">IF($I38=0,"",INDEX('Member Dues'!$C$5:$C$304,$I38))</f>
        <v/>
      </c>
      <c r="D38" s="40" t="str">
        <f aca="false">IF($I38=0,"",INDEX('Member Dues'!$H$5:$H$304,$I38))</f>
        <v/>
      </c>
      <c r="E38" s="44" t="str">
        <f aca="false">IF($I38=0,"",INDEX('Member Dues'!$I$5:$I$304,$I38))</f>
        <v/>
      </c>
      <c r="F38" s="45" t="str">
        <f aca="false">IF($I38=0,"",INDEX('Member Dues'!$K$5:$K$304,$I38))</f>
        <v/>
      </c>
      <c r="G38" s="40" t="str">
        <f aca="false">IF($I38=0,"",INDEX('Member Dues'!$J$5:$J$304,$I38))</f>
        <v/>
      </c>
      <c r="I38" s="3" t="n">
        <f aca="false" t="array" ref="I38:I38">IFERROR(MOD(LARGE(IF('Member Dues'!$L$5:$L$304="Defaulter",ROUND('Member Dues'!$H$5:$H$304,0)*1000+ROW('Member Dues'!$A$5:$A$304)-4),33),1000),0)</f>
        <v>0</v>
      </c>
    </row>
    <row r="39" customFormat="false" ht="15" hidden="false" customHeight="true" outlineLevel="0" collapsed="false">
      <c r="A39" s="37" t="str">
        <f aca="false">IF($I39=0,"",INDEX('Member Dues'!$A$5:$A$304,$I39))</f>
        <v/>
      </c>
      <c r="B39" s="37" t="str">
        <f aca="false">IF($I39=0,"",INDEX('Member Dues'!$B$5:$B$304,$I39))</f>
        <v/>
      </c>
      <c r="C39" s="39" t="str">
        <f aca="false">IF($I39=0,"",INDEX('Member Dues'!$C$5:$C$304,$I39))</f>
        <v/>
      </c>
      <c r="D39" s="40" t="str">
        <f aca="false">IF($I39=0,"",INDEX('Member Dues'!$H$5:$H$304,$I39))</f>
        <v/>
      </c>
      <c r="E39" s="44" t="str">
        <f aca="false">IF($I39=0,"",INDEX('Member Dues'!$I$5:$I$304,$I39))</f>
        <v/>
      </c>
      <c r="F39" s="45" t="str">
        <f aca="false">IF($I39=0,"",INDEX('Member Dues'!$K$5:$K$304,$I39))</f>
        <v/>
      </c>
      <c r="G39" s="40" t="str">
        <f aca="false">IF($I39=0,"",INDEX('Member Dues'!$J$5:$J$304,$I39))</f>
        <v/>
      </c>
      <c r="I39" s="3" t="n">
        <f aca="false" t="array" ref="I39:I39">IFERROR(MOD(LARGE(IF('Member Dues'!$L$5:$L$304="Defaulter",ROUND('Member Dues'!$H$5:$H$304,0)*1000+ROW('Member Dues'!$A$5:$A$304)-4),34),1000),0)</f>
        <v>0</v>
      </c>
    </row>
    <row r="40" customFormat="false" ht="15" hidden="false" customHeight="true" outlineLevel="0" collapsed="false">
      <c r="A40" s="37" t="str">
        <f aca="false">IF($I40=0,"",INDEX('Member Dues'!$A$5:$A$304,$I40))</f>
        <v/>
      </c>
      <c r="B40" s="37" t="str">
        <f aca="false">IF($I40=0,"",INDEX('Member Dues'!$B$5:$B$304,$I40))</f>
        <v/>
      </c>
      <c r="C40" s="39" t="str">
        <f aca="false">IF($I40=0,"",INDEX('Member Dues'!$C$5:$C$304,$I40))</f>
        <v/>
      </c>
      <c r="D40" s="40" t="str">
        <f aca="false">IF($I40=0,"",INDEX('Member Dues'!$H$5:$H$304,$I40))</f>
        <v/>
      </c>
      <c r="E40" s="44" t="str">
        <f aca="false">IF($I40=0,"",INDEX('Member Dues'!$I$5:$I$304,$I40))</f>
        <v/>
      </c>
      <c r="F40" s="45" t="str">
        <f aca="false">IF($I40=0,"",INDEX('Member Dues'!$K$5:$K$304,$I40))</f>
        <v/>
      </c>
      <c r="G40" s="40" t="str">
        <f aca="false">IF($I40=0,"",INDEX('Member Dues'!$J$5:$J$304,$I40))</f>
        <v/>
      </c>
      <c r="I40" s="3" t="n">
        <f aca="false" t="array" ref="I40:I40">IFERROR(MOD(LARGE(IF('Member Dues'!$L$5:$L$304="Defaulter",ROUND('Member Dues'!$H$5:$H$304,0)*1000+ROW('Member Dues'!$A$5:$A$304)-4),35),1000),0)</f>
        <v>0</v>
      </c>
    </row>
    <row r="41" customFormat="false" ht="15" hidden="false" customHeight="true" outlineLevel="0" collapsed="false">
      <c r="A41" s="37" t="str">
        <f aca="false">IF($I41=0,"",INDEX('Member Dues'!$A$5:$A$304,$I41))</f>
        <v/>
      </c>
      <c r="B41" s="37" t="str">
        <f aca="false">IF($I41=0,"",INDEX('Member Dues'!$B$5:$B$304,$I41))</f>
        <v/>
      </c>
      <c r="C41" s="39" t="str">
        <f aca="false">IF($I41=0,"",INDEX('Member Dues'!$C$5:$C$304,$I41))</f>
        <v/>
      </c>
      <c r="D41" s="40" t="str">
        <f aca="false">IF($I41=0,"",INDEX('Member Dues'!$H$5:$H$304,$I41))</f>
        <v/>
      </c>
      <c r="E41" s="44" t="str">
        <f aca="false">IF($I41=0,"",INDEX('Member Dues'!$I$5:$I$304,$I41))</f>
        <v/>
      </c>
      <c r="F41" s="45" t="str">
        <f aca="false">IF($I41=0,"",INDEX('Member Dues'!$K$5:$K$304,$I41))</f>
        <v/>
      </c>
      <c r="G41" s="40" t="str">
        <f aca="false">IF($I41=0,"",INDEX('Member Dues'!$J$5:$J$304,$I41))</f>
        <v/>
      </c>
      <c r="I41" s="3" t="n">
        <f aca="false" t="array" ref="I41:I41">IFERROR(MOD(LARGE(IF('Member Dues'!$L$5:$L$304="Defaulter",ROUND('Member Dues'!$H$5:$H$304,0)*1000+ROW('Member Dues'!$A$5:$A$304)-4),36),1000),0)</f>
        <v>0</v>
      </c>
    </row>
    <row r="42" customFormat="false" ht="15" hidden="false" customHeight="true" outlineLevel="0" collapsed="false">
      <c r="A42" s="37" t="str">
        <f aca="false">IF($I42=0,"",INDEX('Member Dues'!$A$5:$A$304,$I42))</f>
        <v/>
      </c>
      <c r="B42" s="37" t="str">
        <f aca="false">IF($I42=0,"",INDEX('Member Dues'!$B$5:$B$304,$I42))</f>
        <v/>
      </c>
      <c r="C42" s="39" t="str">
        <f aca="false">IF($I42=0,"",INDEX('Member Dues'!$C$5:$C$304,$I42))</f>
        <v/>
      </c>
      <c r="D42" s="40" t="str">
        <f aca="false">IF($I42=0,"",INDEX('Member Dues'!$H$5:$H$304,$I42))</f>
        <v/>
      </c>
      <c r="E42" s="44" t="str">
        <f aca="false">IF($I42=0,"",INDEX('Member Dues'!$I$5:$I$304,$I42))</f>
        <v/>
      </c>
      <c r="F42" s="45" t="str">
        <f aca="false">IF($I42=0,"",INDEX('Member Dues'!$K$5:$K$304,$I42))</f>
        <v/>
      </c>
      <c r="G42" s="40" t="str">
        <f aca="false">IF($I42=0,"",INDEX('Member Dues'!$J$5:$J$304,$I42))</f>
        <v/>
      </c>
      <c r="I42" s="3" t="n">
        <f aca="false" t="array" ref="I42:I42">IFERROR(MOD(LARGE(IF('Member Dues'!$L$5:$L$304="Defaulter",ROUND('Member Dues'!$H$5:$H$304,0)*1000+ROW('Member Dues'!$A$5:$A$304)-4),37),1000),0)</f>
        <v>0</v>
      </c>
    </row>
    <row r="43" customFormat="false" ht="15" hidden="false" customHeight="true" outlineLevel="0" collapsed="false">
      <c r="A43" s="37" t="str">
        <f aca="false">IF($I43=0,"",INDEX('Member Dues'!$A$5:$A$304,$I43))</f>
        <v/>
      </c>
      <c r="B43" s="37" t="str">
        <f aca="false">IF($I43=0,"",INDEX('Member Dues'!$B$5:$B$304,$I43))</f>
        <v/>
      </c>
      <c r="C43" s="39" t="str">
        <f aca="false">IF($I43=0,"",INDEX('Member Dues'!$C$5:$C$304,$I43))</f>
        <v/>
      </c>
      <c r="D43" s="40" t="str">
        <f aca="false">IF($I43=0,"",INDEX('Member Dues'!$H$5:$H$304,$I43))</f>
        <v/>
      </c>
      <c r="E43" s="44" t="str">
        <f aca="false">IF($I43=0,"",INDEX('Member Dues'!$I$5:$I$304,$I43))</f>
        <v/>
      </c>
      <c r="F43" s="45" t="str">
        <f aca="false">IF($I43=0,"",INDEX('Member Dues'!$K$5:$K$304,$I43))</f>
        <v/>
      </c>
      <c r="G43" s="40" t="str">
        <f aca="false">IF($I43=0,"",INDEX('Member Dues'!$J$5:$J$304,$I43))</f>
        <v/>
      </c>
      <c r="I43" s="3" t="n">
        <f aca="false" t="array" ref="I43:I43">IFERROR(MOD(LARGE(IF('Member Dues'!$L$5:$L$304="Defaulter",ROUND('Member Dues'!$H$5:$H$304,0)*1000+ROW('Member Dues'!$A$5:$A$304)-4),38),1000),0)</f>
        <v>0</v>
      </c>
    </row>
    <row r="44" customFormat="false" ht="15" hidden="false" customHeight="true" outlineLevel="0" collapsed="false">
      <c r="A44" s="37" t="str">
        <f aca="false">IF($I44=0,"",INDEX('Member Dues'!$A$5:$A$304,$I44))</f>
        <v/>
      </c>
      <c r="B44" s="37" t="str">
        <f aca="false">IF($I44=0,"",INDEX('Member Dues'!$B$5:$B$304,$I44))</f>
        <v/>
      </c>
      <c r="C44" s="39" t="str">
        <f aca="false">IF($I44=0,"",INDEX('Member Dues'!$C$5:$C$304,$I44))</f>
        <v/>
      </c>
      <c r="D44" s="40" t="str">
        <f aca="false">IF($I44=0,"",INDEX('Member Dues'!$H$5:$H$304,$I44))</f>
        <v/>
      </c>
      <c r="E44" s="44" t="str">
        <f aca="false">IF($I44=0,"",INDEX('Member Dues'!$I$5:$I$304,$I44))</f>
        <v/>
      </c>
      <c r="F44" s="45" t="str">
        <f aca="false">IF($I44=0,"",INDEX('Member Dues'!$K$5:$K$304,$I44))</f>
        <v/>
      </c>
      <c r="G44" s="40" t="str">
        <f aca="false">IF($I44=0,"",INDEX('Member Dues'!$J$5:$J$304,$I44))</f>
        <v/>
      </c>
      <c r="I44" s="3" t="n">
        <f aca="false" t="array" ref="I44:I44">IFERROR(MOD(LARGE(IF('Member Dues'!$L$5:$L$304="Defaulter",ROUND('Member Dues'!$H$5:$H$304,0)*1000+ROW('Member Dues'!$A$5:$A$304)-4),39),1000),0)</f>
        <v>0</v>
      </c>
    </row>
    <row r="45" customFormat="false" ht="15" hidden="false" customHeight="true" outlineLevel="0" collapsed="false">
      <c r="A45" s="37" t="str">
        <f aca="false">IF($I45=0,"",INDEX('Member Dues'!$A$5:$A$304,$I45))</f>
        <v/>
      </c>
      <c r="B45" s="37" t="str">
        <f aca="false">IF($I45=0,"",INDEX('Member Dues'!$B$5:$B$304,$I45))</f>
        <v/>
      </c>
      <c r="C45" s="39" t="str">
        <f aca="false">IF($I45=0,"",INDEX('Member Dues'!$C$5:$C$304,$I45))</f>
        <v/>
      </c>
      <c r="D45" s="40" t="str">
        <f aca="false">IF($I45=0,"",INDEX('Member Dues'!$H$5:$H$304,$I45))</f>
        <v/>
      </c>
      <c r="E45" s="44" t="str">
        <f aca="false">IF($I45=0,"",INDEX('Member Dues'!$I$5:$I$304,$I45))</f>
        <v/>
      </c>
      <c r="F45" s="45" t="str">
        <f aca="false">IF($I45=0,"",INDEX('Member Dues'!$K$5:$K$304,$I45))</f>
        <v/>
      </c>
      <c r="G45" s="40" t="str">
        <f aca="false">IF($I45=0,"",INDEX('Member Dues'!$J$5:$J$304,$I45))</f>
        <v/>
      </c>
      <c r="I45" s="3" t="n">
        <f aca="false" t="array" ref="I45:I45">IFERROR(MOD(LARGE(IF('Member Dues'!$L$5:$L$304="Defaulter",ROUND('Member Dues'!$H$5:$H$304,0)*1000+ROW('Member Dues'!$A$5:$A$304)-4),40),1000),0)</f>
        <v>0</v>
      </c>
    </row>
    <row r="47" customFormat="false" ht="15" hidden="false" customHeight="true" outlineLevel="0" collapsed="false">
      <c r="A47" s="3" t="s">
        <v>415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N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13" min="2" style="1" width="10"/>
    <col collapsed="false" customWidth="true" hidden="false" outlineLevel="0" max="14" min="14" style="1" width="12"/>
  </cols>
  <sheetData>
    <row r="1" customFormat="false" ht="21.75" hidden="false" customHeight="true" outlineLevel="0" collapsed="false">
      <c r="A1" s="13" t="s">
        <v>416</v>
      </c>
      <c r="N1" s="14" t="s">
        <v>54</v>
      </c>
    </row>
    <row r="2" customFormat="false" ht="15" hidden="false" customHeight="true" outlineLevel="0" collapsed="false">
      <c r="A2" s="3" t="str">
        <f aca="false">Settings!$B$5&amp;" · financial year "&amp;Settings!$B$8&amp;"-"&amp;RIGHT(Settings!$B$8+1,2)</f>
        <v>Shanti Vihar Residents Welfare Association · financial year 2026-27</v>
      </c>
    </row>
    <row r="4" customFormat="false" ht="21.75" hidden="false" customHeight="true" outlineLevel="0" collapsed="false">
      <c r="A4" s="28"/>
      <c r="B4" s="29" t="s">
        <v>417</v>
      </c>
      <c r="C4" s="29" t="s">
        <v>418</v>
      </c>
      <c r="D4" s="29" t="s">
        <v>419</v>
      </c>
      <c r="E4" s="29" t="s">
        <v>420</v>
      </c>
      <c r="F4" s="29" t="s">
        <v>421</v>
      </c>
      <c r="G4" s="29" t="s">
        <v>422</v>
      </c>
      <c r="H4" s="29" t="s">
        <v>423</v>
      </c>
      <c r="I4" s="29" t="s">
        <v>424</v>
      </c>
      <c r="J4" s="29" t="s">
        <v>425</v>
      </c>
      <c r="K4" s="29" t="s">
        <v>426</v>
      </c>
      <c r="L4" s="29" t="s">
        <v>427</v>
      </c>
      <c r="M4" s="29" t="s">
        <v>428</v>
      </c>
      <c r="N4" s="29" t="s">
        <v>409</v>
      </c>
    </row>
    <row r="5" customFormat="false" ht="15" hidden="false" customHeight="true" outlineLevel="0" collapsed="false">
      <c r="A5" s="4" t="s">
        <v>429</v>
      </c>
      <c r="B5" s="32" t="n">
        <f aca="false">Settings!$B$24+Settings!$B$25</f>
        <v>291500</v>
      </c>
      <c r="C5" s="32" t="n">
        <f aca="false">B31</f>
        <v>301217</v>
      </c>
      <c r="D5" s="32" t="n">
        <f aca="false">C31</f>
        <v>302384</v>
      </c>
      <c r="E5" s="32" t="n">
        <f aca="false">D31</f>
        <v>322851</v>
      </c>
      <c r="F5" s="32" t="n">
        <f aca="false">E31</f>
        <v>330018</v>
      </c>
      <c r="G5" s="32" t="n">
        <f aca="false">F31</f>
        <v>347485</v>
      </c>
      <c r="H5" s="32" t="n">
        <f aca="false">G31</f>
        <v>318952</v>
      </c>
      <c r="I5" s="32" t="n">
        <f aca="false">H31</f>
        <v>331987</v>
      </c>
      <c r="J5" s="32" t="n">
        <f aca="false">I31</f>
        <v>331987</v>
      </c>
      <c r="K5" s="32" t="n">
        <f aca="false">J31</f>
        <v>331987</v>
      </c>
      <c r="L5" s="32" t="n">
        <f aca="false">K31</f>
        <v>331987</v>
      </c>
      <c r="M5" s="32" t="n">
        <f aca="false">L31</f>
        <v>331987</v>
      </c>
    </row>
    <row r="6" customFormat="false" ht="15" hidden="false" customHeight="true" outlineLevel="0" collapsed="false">
      <c r="A6" s="3" t="s">
        <v>430</v>
      </c>
      <c r="B6" s="46" t="n">
        <f aca="false">IF(1&lt;=Settings!$B$27,SUM(Members!$N$5:$N$304),0)</f>
        <v>109185</v>
      </c>
      <c r="C6" s="46" t="n">
        <f aca="false">IF(2&lt;=Settings!$B$27,SUM(Members!$N$5:$N$304),0)</f>
        <v>109185</v>
      </c>
      <c r="D6" s="46" t="n">
        <f aca="false">IF(3&lt;=Settings!$B$27,SUM(Members!$N$5:$N$304),0)</f>
        <v>109185</v>
      </c>
      <c r="E6" s="46" t="n">
        <f aca="false">IF(4&lt;=Settings!$B$27,SUM(Members!$N$5:$N$304),0)</f>
        <v>109185</v>
      </c>
      <c r="F6" s="46" t="n">
        <f aca="false">IF(5&lt;=Settings!$B$27,SUM(Members!$N$5:$N$304),0)</f>
        <v>109185</v>
      </c>
      <c r="G6" s="46" t="n">
        <f aca="false">IF(6&lt;=Settings!$B$27,SUM(Members!$N$5:$N$304),0)</f>
        <v>109185</v>
      </c>
      <c r="H6" s="46" t="n">
        <f aca="false">IF(7&lt;=Settings!$B$27,SUM(Members!$N$5:$N$304),0)</f>
        <v>109185</v>
      </c>
      <c r="I6" s="46" t="n">
        <f aca="false">IF(8&lt;=Settings!$B$27,SUM(Members!$N$5:$N$304),0)</f>
        <v>0</v>
      </c>
      <c r="J6" s="46" t="n">
        <f aca="false">IF(9&lt;=Settings!$B$27,SUM(Members!$N$5:$N$304),0)</f>
        <v>0</v>
      </c>
      <c r="K6" s="46" t="n">
        <f aca="false">IF(10&lt;=Settings!$B$27,SUM(Members!$N$5:$N$304),0)</f>
        <v>0</v>
      </c>
      <c r="L6" s="46" t="n">
        <f aca="false">IF(11&lt;=Settings!$B$27,SUM(Members!$N$5:$N$304),0)</f>
        <v>0</v>
      </c>
      <c r="M6" s="46" t="n">
        <f aca="false">IF(12&lt;=Settings!$B$27,SUM(Members!$N$5:$N$304),0)</f>
        <v>0</v>
      </c>
      <c r="N6" s="31" t="n">
        <f aca="false">SUM(B6:M6)</f>
        <v>764295</v>
      </c>
    </row>
    <row r="7" customFormat="false" ht="15" hidden="false" customHeight="true" outlineLevel="0" collapsed="false">
      <c r="A7" s="4" t="s">
        <v>431</v>
      </c>
      <c r="B7" s="32" t="n">
        <f aca="false">SUMIFS(Receipts!$E$5:$E$2004,Receipts!$A$5:$A$2004,"&gt;="&amp;DATE(Settings!$B$8,4,1),Receipts!$A$5:$A$2004,"&lt;"&amp;EDATE(DATE(Settings!$B$8,4,1),1))</f>
        <v>109485</v>
      </c>
      <c r="C7" s="32" t="n">
        <f aca="false">SUMIFS(Receipts!$E$5:$E$2004,Receipts!$A$5:$A$2004,"&gt;="&amp;DATE(Settings!$B$8,5,1),Receipts!$A$5:$A$2004,"&lt;"&amp;EDATE(DATE(Settings!$B$8,5,1),1))</f>
        <v>105185</v>
      </c>
      <c r="D7" s="32" t="n">
        <f aca="false">SUMIFS(Receipts!$E$5:$E$2004,Receipts!$A$5:$A$2004,"&gt;="&amp;DATE(Settings!$B$8,6,1),Receipts!$A$5:$A$2004,"&lt;"&amp;EDATE(DATE(Settings!$B$8,6,1),1))</f>
        <v>105185</v>
      </c>
      <c r="E7" s="32" t="n">
        <f aca="false">SUMIFS(Receipts!$E$5:$E$2004,Receipts!$A$5:$A$2004,"&gt;="&amp;DATE(Settings!$B$8,7,1),Receipts!$A$5:$A$2004,"&lt;"&amp;EDATE(DATE(Settings!$B$8,7,1),1))</f>
        <v>99435</v>
      </c>
      <c r="F7" s="32" t="n">
        <f aca="false">SUMIFS(Receipts!$E$5:$E$2004,Receipts!$A$5:$A$2004,"&gt;="&amp;DATE(Settings!$B$8,8,1),Receipts!$A$5:$A$2004,"&lt;"&amp;EDATE(DATE(Settings!$B$8,8,1),1))</f>
        <v>103685</v>
      </c>
      <c r="G7" s="32" t="n">
        <f aca="false">SUMIFS(Receipts!$E$5:$E$2004,Receipts!$A$5:$A$2004,"&gt;="&amp;DATE(Settings!$B$8,9,1),Receipts!$A$5:$A$2004,"&lt;"&amp;EDATE(DATE(Settings!$B$8,9,1),1))</f>
        <v>93685</v>
      </c>
      <c r="H7" s="32" t="n">
        <f aca="false">SUMIFS(Receipts!$E$5:$E$2004,Receipts!$A$5:$A$2004,"&gt;="&amp;DATE(Settings!$B$8,10,1),Receipts!$A$5:$A$2004,"&lt;"&amp;EDATE(DATE(Settings!$B$8,10,1),1))</f>
        <v>88835</v>
      </c>
      <c r="I7" s="32" t="n">
        <f aca="false">SUMIFS(Receipts!$E$5:$E$2004,Receipts!$A$5:$A$2004,"&gt;="&amp;DATE(Settings!$B$8,11,1),Receipts!$A$5:$A$2004,"&lt;"&amp;EDATE(DATE(Settings!$B$8,11,1),1))</f>
        <v>0</v>
      </c>
      <c r="J7" s="32" t="n">
        <f aca="false">SUMIFS(Receipts!$E$5:$E$2004,Receipts!$A$5:$A$2004,"&gt;="&amp;DATE(Settings!$B$8,12,1),Receipts!$A$5:$A$2004,"&lt;"&amp;EDATE(DATE(Settings!$B$8,12,1),1))</f>
        <v>0</v>
      </c>
      <c r="K7" s="32" t="n">
        <f aca="false">SUMIFS(Receipts!$E$5:$E$2004,Receipts!$A$5:$A$2004,"&gt;="&amp;DATE(Settings!$B$8,13,1),Receipts!$A$5:$A$2004,"&lt;"&amp;EDATE(DATE(Settings!$B$8,13,1),1))</f>
        <v>0</v>
      </c>
      <c r="L7" s="32" t="n">
        <f aca="false">SUMIFS(Receipts!$E$5:$E$2004,Receipts!$A$5:$A$2004,"&gt;="&amp;DATE(Settings!$B$8,14,1),Receipts!$A$5:$A$2004,"&lt;"&amp;EDATE(DATE(Settings!$B$8,14,1),1))</f>
        <v>0</v>
      </c>
      <c r="M7" s="32" t="n">
        <f aca="false">SUMIFS(Receipts!$E$5:$E$2004,Receipts!$A$5:$A$2004,"&gt;="&amp;DATE(Settings!$B$8,15,1),Receipts!$A$5:$A$2004,"&lt;"&amp;EDATE(DATE(Settings!$B$8,15,1),1))</f>
        <v>0</v>
      </c>
      <c r="N7" s="32" t="n">
        <f aca="false">SUM(B7:M7)</f>
        <v>705495</v>
      </c>
    </row>
    <row r="8" customFormat="false" ht="15" hidden="false" customHeight="true" outlineLevel="0" collapsed="false">
      <c r="A8" s="15" t="s">
        <v>432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customFormat="false" ht="15" hidden="false" customHeight="true" outlineLevel="0" collapsed="false">
      <c r="A9" s="37" t="str">
        <f aca="false">IF(Settings!D5="","",Settings!D5)</f>
        <v>Security</v>
      </c>
      <c r="B9" s="31" t="n">
        <f aca="false">IF($A9="","",SUMIFS(Expenses!$E$5:$E$1504,Expenses!$C$5:$C$1504,$A9,Expenses!$A$5:$A$1504,"&gt;="&amp;DATE(Settings!$B$8,4,1),Expenses!$A$5:$A$1504,"&lt;"&amp;EDATE(DATE(Settings!$B$8,4,1),1)))</f>
        <v>36000</v>
      </c>
      <c r="C9" s="31" t="n">
        <f aca="false">IF($A9="","",SUMIFS(Expenses!$E$5:$E$1504,Expenses!$C$5:$C$1504,$A9,Expenses!$A$5:$A$1504,"&gt;="&amp;DATE(Settings!$B$8,5,1),Expenses!$A$5:$A$1504,"&lt;"&amp;EDATE(DATE(Settings!$B$8,5,1),1)))</f>
        <v>36000</v>
      </c>
      <c r="D9" s="31" t="n">
        <f aca="false">IF($A9="","",SUMIFS(Expenses!$E$5:$E$1504,Expenses!$C$5:$C$1504,$A9,Expenses!$A$5:$A$1504,"&gt;="&amp;DATE(Settings!$B$8,6,1),Expenses!$A$5:$A$1504,"&lt;"&amp;EDATE(DATE(Settings!$B$8,6,1),1)))</f>
        <v>36000</v>
      </c>
      <c r="E9" s="31" t="n">
        <f aca="false">IF($A9="","",SUMIFS(Expenses!$E$5:$E$1504,Expenses!$C$5:$C$1504,$A9,Expenses!$A$5:$A$1504,"&gt;="&amp;DATE(Settings!$B$8,7,1),Expenses!$A$5:$A$1504,"&lt;"&amp;EDATE(DATE(Settings!$B$8,7,1),1)))</f>
        <v>36000</v>
      </c>
      <c r="F9" s="31" t="n">
        <f aca="false">IF($A9="","",SUMIFS(Expenses!$E$5:$E$1504,Expenses!$C$5:$C$1504,$A9,Expenses!$A$5:$A$1504,"&gt;="&amp;DATE(Settings!$B$8,8,1),Expenses!$A$5:$A$1504,"&lt;"&amp;EDATE(DATE(Settings!$B$8,8,1),1)))</f>
        <v>36000</v>
      </c>
      <c r="G9" s="31" t="n">
        <f aca="false">IF($A9="","",SUMIFS(Expenses!$E$5:$E$1504,Expenses!$C$5:$C$1504,$A9,Expenses!$A$5:$A$1504,"&gt;="&amp;DATE(Settings!$B$8,9,1),Expenses!$A$5:$A$1504,"&lt;"&amp;EDATE(DATE(Settings!$B$8,9,1),1)))</f>
        <v>36000</v>
      </c>
      <c r="H9" s="31" t="n">
        <f aca="false">IF($A9="","",SUMIFS(Expenses!$E$5:$E$1504,Expenses!$C$5:$C$1504,$A9,Expenses!$A$5:$A$1504,"&gt;="&amp;DATE(Settings!$B$8,10,1),Expenses!$A$5:$A$1504,"&lt;"&amp;EDATE(DATE(Settings!$B$8,10,1),1)))</f>
        <v>36000</v>
      </c>
      <c r="I9" s="31" t="n">
        <f aca="false">IF($A9="","",SUMIFS(Expenses!$E$5:$E$1504,Expenses!$C$5:$C$1504,$A9,Expenses!$A$5:$A$1504,"&gt;="&amp;DATE(Settings!$B$8,11,1),Expenses!$A$5:$A$1504,"&lt;"&amp;EDATE(DATE(Settings!$B$8,11,1),1)))</f>
        <v>0</v>
      </c>
      <c r="J9" s="31" t="n">
        <f aca="false">IF($A9="","",SUMIFS(Expenses!$E$5:$E$1504,Expenses!$C$5:$C$1504,$A9,Expenses!$A$5:$A$1504,"&gt;="&amp;DATE(Settings!$B$8,12,1),Expenses!$A$5:$A$1504,"&lt;"&amp;EDATE(DATE(Settings!$B$8,12,1),1)))</f>
        <v>0</v>
      </c>
      <c r="K9" s="31" t="n">
        <f aca="false">IF($A9="","",SUMIFS(Expenses!$E$5:$E$1504,Expenses!$C$5:$C$1504,$A9,Expenses!$A$5:$A$1504,"&gt;="&amp;DATE(Settings!$B$8,13,1),Expenses!$A$5:$A$1504,"&lt;"&amp;EDATE(DATE(Settings!$B$8,13,1),1)))</f>
        <v>0</v>
      </c>
      <c r="L9" s="31" t="n">
        <f aca="false">IF($A9="","",SUMIFS(Expenses!$E$5:$E$1504,Expenses!$C$5:$C$1504,$A9,Expenses!$A$5:$A$1504,"&gt;="&amp;DATE(Settings!$B$8,14,1),Expenses!$A$5:$A$1504,"&lt;"&amp;EDATE(DATE(Settings!$B$8,14,1),1)))</f>
        <v>0</v>
      </c>
      <c r="M9" s="31" t="n">
        <f aca="false">IF($A9="","",SUMIFS(Expenses!$E$5:$E$1504,Expenses!$C$5:$C$1504,$A9,Expenses!$A$5:$A$1504,"&gt;="&amp;DATE(Settings!$B$8,15,1),Expenses!$A$5:$A$1504,"&lt;"&amp;EDATE(DATE(Settings!$B$8,15,1),1)))</f>
        <v>0</v>
      </c>
      <c r="N9" s="31" t="n">
        <f aca="false">IF($A9="","",SUM(B9:M9))</f>
        <v>252000</v>
      </c>
    </row>
    <row r="10" customFormat="false" ht="15" hidden="false" customHeight="true" outlineLevel="0" collapsed="false">
      <c r="A10" s="37" t="str">
        <f aca="false">IF(Settings!D6="","",Settings!D6)</f>
        <v>Housekeeping</v>
      </c>
      <c r="B10" s="31" t="n">
        <f aca="false">IF($A10="","",SUMIFS(Expenses!$E$5:$E$1504,Expenses!$C$5:$C$1504,$A10,Expenses!$A$5:$A$1504,"&gt;="&amp;DATE(Settings!$B$8,4,1),Expenses!$A$5:$A$1504,"&lt;"&amp;EDATE(DATE(Settings!$B$8,4,1),1)))</f>
        <v>18000</v>
      </c>
      <c r="C10" s="31" t="n">
        <f aca="false">IF($A10="","",SUMIFS(Expenses!$E$5:$E$1504,Expenses!$C$5:$C$1504,$A10,Expenses!$A$5:$A$1504,"&gt;="&amp;DATE(Settings!$B$8,5,1),Expenses!$A$5:$A$1504,"&lt;"&amp;EDATE(DATE(Settings!$B$8,5,1),1)))</f>
        <v>18000</v>
      </c>
      <c r="D10" s="31" t="n">
        <f aca="false">IF($A10="","",SUMIFS(Expenses!$E$5:$E$1504,Expenses!$C$5:$C$1504,$A10,Expenses!$A$5:$A$1504,"&gt;="&amp;DATE(Settings!$B$8,6,1),Expenses!$A$5:$A$1504,"&lt;"&amp;EDATE(DATE(Settings!$B$8,6,1),1)))</f>
        <v>18000</v>
      </c>
      <c r="E10" s="31" t="n">
        <f aca="false">IF($A10="","",SUMIFS(Expenses!$E$5:$E$1504,Expenses!$C$5:$C$1504,$A10,Expenses!$A$5:$A$1504,"&gt;="&amp;DATE(Settings!$B$8,7,1),Expenses!$A$5:$A$1504,"&lt;"&amp;EDATE(DATE(Settings!$B$8,7,1),1)))</f>
        <v>18000</v>
      </c>
      <c r="F10" s="31" t="n">
        <f aca="false">IF($A10="","",SUMIFS(Expenses!$E$5:$E$1504,Expenses!$C$5:$C$1504,$A10,Expenses!$A$5:$A$1504,"&gt;="&amp;DATE(Settings!$B$8,8,1),Expenses!$A$5:$A$1504,"&lt;"&amp;EDATE(DATE(Settings!$B$8,8,1),1)))</f>
        <v>18000</v>
      </c>
      <c r="G10" s="31" t="n">
        <f aca="false">IF($A10="","",SUMIFS(Expenses!$E$5:$E$1504,Expenses!$C$5:$C$1504,$A10,Expenses!$A$5:$A$1504,"&gt;="&amp;DATE(Settings!$B$8,9,1),Expenses!$A$5:$A$1504,"&lt;"&amp;EDATE(DATE(Settings!$B$8,9,1),1)))</f>
        <v>18000</v>
      </c>
      <c r="H10" s="31" t="n">
        <f aca="false">IF($A10="","",SUMIFS(Expenses!$E$5:$E$1504,Expenses!$C$5:$C$1504,$A10,Expenses!$A$5:$A$1504,"&gt;="&amp;DATE(Settings!$B$8,10,1),Expenses!$A$5:$A$1504,"&lt;"&amp;EDATE(DATE(Settings!$B$8,10,1),1)))</f>
        <v>18000</v>
      </c>
      <c r="I10" s="31" t="n">
        <f aca="false">IF($A10="","",SUMIFS(Expenses!$E$5:$E$1504,Expenses!$C$5:$C$1504,$A10,Expenses!$A$5:$A$1504,"&gt;="&amp;DATE(Settings!$B$8,11,1),Expenses!$A$5:$A$1504,"&lt;"&amp;EDATE(DATE(Settings!$B$8,11,1),1)))</f>
        <v>0</v>
      </c>
      <c r="J10" s="31" t="n">
        <f aca="false">IF($A10="","",SUMIFS(Expenses!$E$5:$E$1504,Expenses!$C$5:$C$1504,$A10,Expenses!$A$5:$A$1504,"&gt;="&amp;DATE(Settings!$B$8,12,1),Expenses!$A$5:$A$1504,"&lt;"&amp;EDATE(DATE(Settings!$B$8,12,1),1)))</f>
        <v>0</v>
      </c>
      <c r="K10" s="31" t="n">
        <f aca="false">IF($A10="","",SUMIFS(Expenses!$E$5:$E$1504,Expenses!$C$5:$C$1504,$A10,Expenses!$A$5:$A$1504,"&gt;="&amp;DATE(Settings!$B$8,13,1),Expenses!$A$5:$A$1504,"&lt;"&amp;EDATE(DATE(Settings!$B$8,13,1),1)))</f>
        <v>0</v>
      </c>
      <c r="L10" s="31" t="n">
        <f aca="false">IF($A10="","",SUMIFS(Expenses!$E$5:$E$1504,Expenses!$C$5:$C$1504,$A10,Expenses!$A$5:$A$1504,"&gt;="&amp;DATE(Settings!$B$8,14,1),Expenses!$A$5:$A$1504,"&lt;"&amp;EDATE(DATE(Settings!$B$8,14,1),1)))</f>
        <v>0</v>
      </c>
      <c r="M10" s="31" t="n">
        <f aca="false">IF($A10="","",SUMIFS(Expenses!$E$5:$E$1504,Expenses!$C$5:$C$1504,$A10,Expenses!$A$5:$A$1504,"&gt;="&amp;DATE(Settings!$B$8,15,1),Expenses!$A$5:$A$1504,"&lt;"&amp;EDATE(DATE(Settings!$B$8,15,1),1)))</f>
        <v>0</v>
      </c>
      <c r="N10" s="31" t="n">
        <f aca="false">IF($A10="","",SUM(B10:M10))</f>
        <v>126000</v>
      </c>
    </row>
    <row r="11" customFormat="false" ht="15" hidden="false" customHeight="true" outlineLevel="0" collapsed="false">
      <c r="A11" s="37" t="str">
        <f aca="false">IF(Settings!D7="","",Settings!D7)</f>
        <v>Electricity – common areas</v>
      </c>
      <c r="B11" s="31" t="n">
        <f aca="false">IF($A11="","",SUMIFS(Expenses!$E$5:$E$1504,Expenses!$C$5:$C$1504,$A11,Expenses!$A$5:$A$1504,"&gt;="&amp;DATE(Settings!$B$8,4,1),Expenses!$A$5:$A$1504,"&lt;"&amp;EDATE(DATE(Settings!$B$8,4,1),1)))</f>
        <v>10450</v>
      </c>
      <c r="C11" s="31" t="n">
        <f aca="false">IF($A11="","",SUMIFS(Expenses!$E$5:$E$1504,Expenses!$C$5:$C$1504,$A11,Expenses!$A$5:$A$1504,"&gt;="&amp;DATE(Settings!$B$8,5,1),Expenses!$A$5:$A$1504,"&lt;"&amp;EDATE(DATE(Settings!$B$8,5,1),1)))</f>
        <v>10450</v>
      </c>
      <c r="D11" s="31" t="n">
        <f aca="false">IF($A11="","",SUMIFS(Expenses!$E$5:$E$1504,Expenses!$C$5:$C$1504,$A11,Expenses!$A$5:$A$1504,"&gt;="&amp;DATE(Settings!$B$8,6,1),Expenses!$A$5:$A$1504,"&lt;"&amp;EDATE(DATE(Settings!$B$8,6,1),1)))</f>
        <v>9800</v>
      </c>
      <c r="E11" s="31" t="n">
        <f aca="false">IF($A11="","",SUMIFS(Expenses!$E$5:$E$1504,Expenses!$C$5:$C$1504,$A11,Expenses!$A$5:$A$1504,"&gt;="&amp;DATE(Settings!$B$8,7,1),Expenses!$A$5:$A$1504,"&lt;"&amp;EDATE(DATE(Settings!$B$8,7,1),1)))</f>
        <v>10450</v>
      </c>
      <c r="F11" s="31" t="n">
        <f aca="false">IF($A11="","",SUMIFS(Expenses!$E$5:$E$1504,Expenses!$C$5:$C$1504,$A11,Expenses!$A$5:$A$1504,"&gt;="&amp;DATE(Settings!$B$8,8,1),Expenses!$A$5:$A$1504,"&lt;"&amp;EDATE(DATE(Settings!$B$8,8,1),1)))</f>
        <v>11200</v>
      </c>
      <c r="G11" s="31" t="n">
        <f aca="false">IF($A11="","",SUMIFS(Expenses!$E$5:$E$1504,Expenses!$C$5:$C$1504,$A11,Expenses!$A$5:$A$1504,"&gt;="&amp;DATE(Settings!$B$8,9,1),Expenses!$A$5:$A$1504,"&lt;"&amp;EDATE(DATE(Settings!$B$8,9,1),1)))</f>
        <v>9800</v>
      </c>
      <c r="H11" s="31" t="n">
        <f aca="false">IF($A11="","",SUMIFS(Expenses!$E$5:$E$1504,Expenses!$C$5:$C$1504,$A11,Expenses!$A$5:$A$1504,"&gt;="&amp;DATE(Settings!$B$8,10,1),Expenses!$A$5:$A$1504,"&lt;"&amp;EDATE(DATE(Settings!$B$8,10,1),1)))</f>
        <v>9800</v>
      </c>
      <c r="I11" s="31" t="n">
        <f aca="false">IF($A11="","",SUMIFS(Expenses!$E$5:$E$1504,Expenses!$C$5:$C$1504,$A11,Expenses!$A$5:$A$1504,"&gt;="&amp;DATE(Settings!$B$8,11,1),Expenses!$A$5:$A$1504,"&lt;"&amp;EDATE(DATE(Settings!$B$8,11,1),1)))</f>
        <v>0</v>
      </c>
      <c r="J11" s="31" t="n">
        <f aca="false">IF($A11="","",SUMIFS(Expenses!$E$5:$E$1504,Expenses!$C$5:$C$1504,$A11,Expenses!$A$5:$A$1504,"&gt;="&amp;DATE(Settings!$B$8,12,1),Expenses!$A$5:$A$1504,"&lt;"&amp;EDATE(DATE(Settings!$B$8,12,1),1)))</f>
        <v>0</v>
      </c>
      <c r="K11" s="31" t="n">
        <f aca="false">IF($A11="","",SUMIFS(Expenses!$E$5:$E$1504,Expenses!$C$5:$C$1504,$A11,Expenses!$A$5:$A$1504,"&gt;="&amp;DATE(Settings!$B$8,13,1),Expenses!$A$5:$A$1504,"&lt;"&amp;EDATE(DATE(Settings!$B$8,13,1),1)))</f>
        <v>0</v>
      </c>
      <c r="L11" s="31" t="n">
        <f aca="false">IF($A11="","",SUMIFS(Expenses!$E$5:$E$1504,Expenses!$C$5:$C$1504,$A11,Expenses!$A$5:$A$1504,"&gt;="&amp;DATE(Settings!$B$8,14,1),Expenses!$A$5:$A$1504,"&lt;"&amp;EDATE(DATE(Settings!$B$8,14,1),1)))</f>
        <v>0</v>
      </c>
      <c r="M11" s="31" t="n">
        <f aca="false">IF($A11="","",SUMIFS(Expenses!$E$5:$E$1504,Expenses!$C$5:$C$1504,$A11,Expenses!$A$5:$A$1504,"&gt;="&amp;DATE(Settings!$B$8,15,1),Expenses!$A$5:$A$1504,"&lt;"&amp;EDATE(DATE(Settings!$B$8,15,1),1)))</f>
        <v>0</v>
      </c>
      <c r="N11" s="31" t="n">
        <f aca="false">IF($A11="","",SUM(B11:M11))</f>
        <v>71950</v>
      </c>
    </row>
    <row r="12" customFormat="false" ht="15" hidden="false" customHeight="true" outlineLevel="0" collapsed="false">
      <c r="A12" s="37" t="str">
        <f aca="false">IF(Settings!D8="","",Settings!D8)</f>
        <v>Water / tanker</v>
      </c>
      <c r="B12" s="31" t="n">
        <f aca="false">IF($A12="","",SUMIFS(Expenses!$E$5:$E$1504,Expenses!$C$5:$C$1504,$A12,Expenses!$A$5:$A$1504,"&gt;="&amp;DATE(Settings!$B$8,4,1),Expenses!$A$5:$A$1504,"&lt;"&amp;EDATE(DATE(Settings!$B$8,4,1),1)))</f>
        <v>7500</v>
      </c>
      <c r="C12" s="31" t="n">
        <f aca="false">IF($A12="","",SUMIFS(Expenses!$E$5:$E$1504,Expenses!$C$5:$C$1504,$A12,Expenses!$A$5:$A$1504,"&gt;="&amp;DATE(Settings!$B$8,5,1),Expenses!$A$5:$A$1504,"&lt;"&amp;EDATE(DATE(Settings!$B$8,5,1),1)))</f>
        <v>9000</v>
      </c>
      <c r="D12" s="31" t="n">
        <f aca="false">IF($A12="","",SUMIFS(Expenses!$E$5:$E$1504,Expenses!$C$5:$C$1504,$A12,Expenses!$A$5:$A$1504,"&gt;="&amp;DATE(Settings!$B$8,6,1),Expenses!$A$5:$A$1504,"&lt;"&amp;EDATE(DATE(Settings!$B$8,6,1),1)))</f>
        <v>4500</v>
      </c>
      <c r="E12" s="31" t="n">
        <f aca="false">IF($A12="","",SUMIFS(Expenses!$E$5:$E$1504,Expenses!$C$5:$C$1504,$A12,Expenses!$A$5:$A$1504,"&gt;="&amp;DATE(Settings!$B$8,7,1),Expenses!$A$5:$A$1504,"&lt;"&amp;EDATE(DATE(Settings!$B$8,7,1),1)))</f>
        <v>0</v>
      </c>
      <c r="F12" s="31" t="n">
        <f aca="false">IF($A12="","",SUMIFS(Expenses!$E$5:$E$1504,Expenses!$C$5:$C$1504,$A12,Expenses!$A$5:$A$1504,"&gt;="&amp;DATE(Settings!$B$8,8,1),Expenses!$A$5:$A$1504,"&lt;"&amp;EDATE(DATE(Settings!$B$8,8,1),1)))</f>
        <v>0</v>
      </c>
      <c r="G12" s="31" t="n">
        <f aca="false">IF($A12="","",SUMIFS(Expenses!$E$5:$E$1504,Expenses!$C$5:$C$1504,$A12,Expenses!$A$5:$A$1504,"&gt;="&amp;DATE(Settings!$B$8,9,1),Expenses!$A$5:$A$1504,"&lt;"&amp;EDATE(DATE(Settings!$B$8,9,1),1)))</f>
        <v>0</v>
      </c>
      <c r="H12" s="31" t="n">
        <f aca="false">IF($A12="","",SUMIFS(Expenses!$E$5:$E$1504,Expenses!$C$5:$C$1504,$A12,Expenses!$A$5:$A$1504,"&gt;="&amp;DATE(Settings!$B$8,10,1),Expenses!$A$5:$A$1504,"&lt;"&amp;EDATE(DATE(Settings!$B$8,10,1),1)))</f>
        <v>0</v>
      </c>
      <c r="I12" s="31" t="n">
        <f aca="false">IF($A12="","",SUMIFS(Expenses!$E$5:$E$1504,Expenses!$C$5:$C$1504,$A12,Expenses!$A$5:$A$1504,"&gt;="&amp;DATE(Settings!$B$8,11,1),Expenses!$A$5:$A$1504,"&lt;"&amp;EDATE(DATE(Settings!$B$8,11,1),1)))</f>
        <v>0</v>
      </c>
      <c r="J12" s="31" t="n">
        <f aca="false">IF($A12="","",SUMIFS(Expenses!$E$5:$E$1504,Expenses!$C$5:$C$1504,$A12,Expenses!$A$5:$A$1504,"&gt;="&amp;DATE(Settings!$B$8,12,1),Expenses!$A$5:$A$1504,"&lt;"&amp;EDATE(DATE(Settings!$B$8,12,1),1)))</f>
        <v>0</v>
      </c>
      <c r="K12" s="31" t="n">
        <f aca="false">IF($A12="","",SUMIFS(Expenses!$E$5:$E$1504,Expenses!$C$5:$C$1504,$A12,Expenses!$A$5:$A$1504,"&gt;="&amp;DATE(Settings!$B$8,13,1),Expenses!$A$5:$A$1504,"&lt;"&amp;EDATE(DATE(Settings!$B$8,13,1),1)))</f>
        <v>0</v>
      </c>
      <c r="L12" s="31" t="n">
        <f aca="false">IF($A12="","",SUMIFS(Expenses!$E$5:$E$1504,Expenses!$C$5:$C$1504,$A12,Expenses!$A$5:$A$1504,"&gt;="&amp;DATE(Settings!$B$8,14,1),Expenses!$A$5:$A$1504,"&lt;"&amp;EDATE(DATE(Settings!$B$8,14,1),1)))</f>
        <v>0</v>
      </c>
      <c r="M12" s="31" t="n">
        <f aca="false">IF($A12="","",SUMIFS(Expenses!$E$5:$E$1504,Expenses!$C$5:$C$1504,$A12,Expenses!$A$5:$A$1504,"&gt;="&amp;DATE(Settings!$B$8,15,1),Expenses!$A$5:$A$1504,"&lt;"&amp;EDATE(DATE(Settings!$B$8,15,1),1)))</f>
        <v>0</v>
      </c>
      <c r="N12" s="31" t="n">
        <f aca="false">IF($A12="","",SUM(B12:M12))</f>
        <v>21000</v>
      </c>
    </row>
    <row r="13" customFormat="false" ht="15" hidden="false" customHeight="true" outlineLevel="0" collapsed="false">
      <c r="A13" s="37" t="str">
        <f aca="false">IF(Settings!D9="","",Settings!D9)</f>
        <v>Lift AMC &amp; repairs</v>
      </c>
      <c r="B13" s="31" t="n">
        <f aca="false">IF($A13="","",SUMIFS(Expenses!$E$5:$E$1504,Expenses!$C$5:$C$1504,$A13,Expenses!$A$5:$A$1504,"&gt;="&amp;DATE(Settings!$B$8,4,1),Expenses!$A$5:$A$1504,"&lt;"&amp;EDATE(DATE(Settings!$B$8,4,1),1)))</f>
        <v>15600</v>
      </c>
      <c r="C13" s="31" t="n">
        <f aca="false">IF($A13="","",SUMIFS(Expenses!$E$5:$E$1504,Expenses!$C$5:$C$1504,$A13,Expenses!$A$5:$A$1504,"&gt;="&amp;DATE(Settings!$B$8,5,1),Expenses!$A$5:$A$1504,"&lt;"&amp;EDATE(DATE(Settings!$B$8,5,1),1)))</f>
        <v>0</v>
      </c>
      <c r="D13" s="31" t="n">
        <f aca="false">IF($A13="","",SUMIFS(Expenses!$E$5:$E$1504,Expenses!$C$5:$C$1504,$A13,Expenses!$A$5:$A$1504,"&gt;="&amp;DATE(Settings!$B$8,6,1),Expenses!$A$5:$A$1504,"&lt;"&amp;EDATE(DATE(Settings!$B$8,6,1),1)))</f>
        <v>0</v>
      </c>
      <c r="E13" s="31" t="n">
        <f aca="false">IF($A13="","",SUMIFS(Expenses!$E$5:$E$1504,Expenses!$C$5:$C$1504,$A13,Expenses!$A$5:$A$1504,"&gt;="&amp;DATE(Settings!$B$8,7,1),Expenses!$A$5:$A$1504,"&lt;"&amp;EDATE(DATE(Settings!$B$8,7,1),1)))</f>
        <v>15600</v>
      </c>
      <c r="F13" s="31" t="n">
        <f aca="false">IF($A13="","",SUMIFS(Expenses!$E$5:$E$1504,Expenses!$C$5:$C$1504,$A13,Expenses!$A$5:$A$1504,"&gt;="&amp;DATE(Settings!$B$8,8,1),Expenses!$A$5:$A$1504,"&lt;"&amp;EDATE(DATE(Settings!$B$8,8,1),1)))</f>
        <v>0</v>
      </c>
      <c r="G13" s="31" t="n">
        <f aca="false">IF($A13="","",SUMIFS(Expenses!$E$5:$E$1504,Expenses!$C$5:$C$1504,$A13,Expenses!$A$5:$A$1504,"&gt;="&amp;DATE(Settings!$B$8,9,1),Expenses!$A$5:$A$1504,"&lt;"&amp;EDATE(DATE(Settings!$B$8,9,1),1)))</f>
        <v>0</v>
      </c>
      <c r="H13" s="31" t="n">
        <f aca="false">IF($A13="","",SUMIFS(Expenses!$E$5:$E$1504,Expenses!$C$5:$C$1504,$A13,Expenses!$A$5:$A$1504,"&gt;="&amp;DATE(Settings!$B$8,10,1),Expenses!$A$5:$A$1504,"&lt;"&amp;EDATE(DATE(Settings!$B$8,10,1),1)))</f>
        <v>0</v>
      </c>
      <c r="I13" s="31" t="n">
        <f aca="false">IF($A13="","",SUMIFS(Expenses!$E$5:$E$1504,Expenses!$C$5:$C$1504,$A13,Expenses!$A$5:$A$1504,"&gt;="&amp;DATE(Settings!$B$8,11,1),Expenses!$A$5:$A$1504,"&lt;"&amp;EDATE(DATE(Settings!$B$8,11,1),1)))</f>
        <v>0</v>
      </c>
      <c r="J13" s="31" t="n">
        <f aca="false">IF($A13="","",SUMIFS(Expenses!$E$5:$E$1504,Expenses!$C$5:$C$1504,$A13,Expenses!$A$5:$A$1504,"&gt;="&amp;DATE(Settings!$B$8,12,1),Expenses!$A$5:$A$1504,"&lt;"&amp;EDATE(DATE(Settings!$B$8,12,1),1)))</f>
        <v>0</v>
      </c>
      <c r="K13" s="31" t="n">
        <f aca="false">IF($A13="","",SUMIFS(Expenses!$E$5:$E$1504,Expenses!$C$5:$C$1504,$A13,Expenses!$A$5:$A$1504,"&gt;="&amp;DATE(Settings!$B$8,13,1),Expenses!$A$5:$A$1504,"&lt;"&amp;EDATE(DATE(Settings!$B$8,13,1),1)))</f>
        <v>0</v>
      </c>
      <c r="L13" s="31" t="n">
        <f aca="false">IF($A13="","",SUMIFS(Expenses!$E$5:$E$1504,Expenses!$C$5:$C$1504,$A13,Expenses!$A$5:$A$1504,"&gt;="&amp;DATE(Settings!$B$8,14,1),Expenses!$A$5:$A$1504,"&lt;"&amp;EDATE(DATE(Settings!$B$8,14,1),1)))</f>
        <v>0</v>
      </c>
      <c r="M13" s="31" t="n">
        <f aca="false">IF($A13="","",SUMIFS(Expenses!$E$5:$E$1504,Expenses!$C$5:$C$1504,$A13,Expenses!$A$5:$A$1504,"&gt;="&amp;DATE(Settings!$B$8,15,1),Expenses!$A$5:$A$1504,"&lt;"&amp;EDATE(DATE(Settings!$B$8,15,1),1)))</f>
        <v>0</v>
      </c>
      <c r="N13" s="31" t="n">
        <f aca="false">IF($A13="","",SUM(B13:M13))</f>
        <v>31200</v>
      </c>
    </row>
    <row r="14" customFormat="false" ht="15" hidden="false" customHeight="true" outlineLevel="0" collapsed="false">
      <c r="A14" s="37" t="str">
        <f aca="false">IF(Settings!D10="","",Settings!D10)</f>
        <v>Gardening</v>
      </c>
      <c r="B14" s="31" t="n">
        <f aca="false">IF($A14="","",SUMIFS(Expenses!$E$5:$E$1504,Expenses!$C$5:$C$1504,$A14,Expenses!$A$5:$A$1504,"&gt;="&amp;DATE(Settings!$B$8,4,1),Expenses!$A$5:$A$1504,"&lt;"&amp;EDATE(DATE(Settings!$B$8,4,1),1)))</f>
        <v>4000</v>
      </c>
      <c r="C14" s="31" t="n">
        <f aca="false">IF($A14="","",SUMIFS(Expenses!$E$5:$E$1504,Expenses!$C$5:$C$1504,$A14,Expenses!$A$5:$A$1504,"&gt;="&amp;DATE(Settings!$B$8,5,1),Expenses!$A$5:$A$1504,"&lt;"&amp;EDATE(DATE(Settings!$B$8,5,1),1)))</f>
        <v>4000</v>
      </c>
      <c r="D14" s="31" t="n">
        <f aca="false">IF($A14="","",SUMIFS(Expenses!$E$5:$E$1504,Expenses!$C$5:$C$1504,$A14,Expenses!$A$5:$A$1504,"&gt;="&amp;DATE(Settings!$B$8,6,1),Expenses!$A$5:$A$1504,"&lt;"&amp;EDATE(DATE(Settings!$B$8,6,1),1)))</f>
        <v>4000</v>
      </c>
      <c r="E14" s="31" t="n">
        <f aca="false">IF($A14="","",SUMIFS(Expenses!$E$5:$E$1504,Expenses!$C$5:$C$1504,$A14,Expenses!$A$5:$A$1504,"&gt;="&amp;DATE(Settings!$B$8,7,1),Expenses!$A$5:$A$1504,"&lt;"&amp;EDATE(DATE(Settings!$B$8,7,1),1)))</f>
        <v>4000</v>
      </c>
      <c r="F14" s="31" t="n">
        <f aca="false">IF($A14="","",SUMIFS(Expenses!$E$5:$E$1504,Expenses!$C$5:$C$1504,$A14,Expenses!$A$5:$A$1504,"&gt;="&amp;DATE(Settings!$B$8,8,1),Expenses!$A$5:$A$1504,"&lt;"&amp;EDATE(DATE(Settings!$B$8,8,1),1)))</f>
        <v>4000</v>
      </c>
      <c r="G14" s="31" t="n">
        <f aca="false">IF($A14="","",SUMIFS(Expenses!$E$5:$E$1504,Expenses!$C$5:$C$1504,$A14,Expenses!$A$5:$A$1504,"&gt;="&amp;DATE(Settings!$B$8,9,1),Expenses!$A$5:$A$1504,"&lt;"&amp;EDATE(DATE(Settings!$B$8,9,1),1)))</f>
        <v>4000</v>
      </c>
      <c r="H14" s="31" t="n">
        <f aca="false">IF($A14="","",SUMIFS(Expenses!$E$5:$E$1504,Expenses!$C$5:$C$1504,$A14,Expenses!$A$5:$A$1504,"&gt;="&amp;DATE(Settings!$B$8,10,1),Expenses!$A$5:$A$1504,"&lt;"&amp;EDATE(DATE(Settings!$B$8,10,1),1)))</f>
        <v>0</v>
      </c>
      <c r="I14" s="31" t="n">
        <f aca="false">IF($A14="","",SUMIFS(Expenses!$E$5:$E$1504,Expenses!$C$5:$C$1504,$A14,Expenses!$A$5:$A$1504,"&gt;="&amp;DATE(Settings!$B$8,11,1),Expenses!$A$5:$A$1504,"&lt;"&amp;EDATE(DATE(Settings!$B$8,11,1),1)))</f>
        <v>0</v>
      </c>
      <c r="J14" s="31" t="n">
        <f aca="false">IF($A14="","",SUMIFS(Expenses!$E$5:$E$1504,Expenses!$C$5:$C$1504,$A14,Expenses!$A$5:$A$1504,"&gt;="&amp;DATE(Settings!$B$8,12,1),Expenses!$A$5:$A$1504,"&lt;"&amp;EDATE(DATE(Settings!$B$8,12,1),1)))</f>
        <v>0</v>
      </c>
      <c r="K14" s="31" t="n">
        <f aca="false">IF($A14="","",SUMIFS(Expenses!$E$5:$E$1504,Expenses!$C$5:$C$1504,$A14,Expenses!$A$5:$A$1504,"&gt;="&amp;DATE(Settings!$B$8,13,1),Expenses!$A$5:$A$1504,"&lt;"&amp;EDATE(DATE(Settings!$B$8,13,1),1)))</f>
        <v>0</v>
      </c>
      <c r="L14" s="31" t="n">
        <f aca="false">IF($A14="","",SUMIFS(Expenses!$E$5:$E$1504,Expenses!$C$5:$C$1504,$A14,Expenses!$A$5:$A$1504,"&gt;="&amp;DATE(Settings!$B$8,14,1),Expenses!$A$5:$A$1504,"&lt;"&amp;EDATE(DATE(Settings!$B$8,14,1),1)))</f>
        <v>0</v>
      </c>
      <c r="M14" s="31" t="n">
        <f aca="false">IF($A14="","",SUMIFS(Expenses!$E$5:$E$1504,Expenses!$C$5:$C$1504,$A14,Expenses!$A$5:$A$1504,"&gt;="&amp;DATE(Settings!$B$8,15,1),Expenses!$A$5:$A$1504,"&lt;"&amp;EDATE(DATE(Settings!$B$8,15,1),1)))</f>
        <v>0</v>
      </c>
      <c r="N14" s="31" t="n">
        <f aca="false">IF($A14="","",SUM(B14:M14))</f>
        <v>24000</v>
      </c>
    </row>
    <row r="15" customFormat="false" ht="15" hidden="false" customHeight="true" outlineLevel="0" collapsed="false">
      <c r="A15" s="37" t="str">
        <f aca="false">IF(Settings!D11="","",Settings!D11)</f>
        <v>Repairs &amp; maintenance</v>
      </c>
      <c r="B15" s="31" t="n">
        <f aca="false">IF($A15="","",SUMIFS(Expenses!$E$5:$E$1504,Expenses!$C$5:$C$1504,$A15,Expenses!$A$5:$A$1504,"&gt;="&amp;DATE(Settings!$B$8,4,1),Expenses!$A$5:$A$1504,"&lt;"&amp;EDATE(DATE(Settings!$B$8,4,1),1)))</f>
        <v>0</v>
      </c>
      <c r="C15" s="31" t="n">
        <f aca="false">IF($A15="","",SUMIFS(Expenses!$E$5:$E$1504,Expenses!$C$5:$C$1504,$A15,Expenses!$A$5:$A$1504,"&gt;="&amp;DATE(Settings!$B$8,5,1),Expenses!$A$5:$A$1504,"&lt;"&amp;EDATE(DATE(Settings!$B$8,5,1),1)))</f>
        <v>0</v>
      </c>
      <c r="D15" s="31" t="n">
        <f aca="false">IF($A15="","",SUMIFS(Expenses!$E$5:$E$1504,Expenses!$C$5:$C$1504,$A15,Expenses!$A$5:$A$1504,"&gt;="&amp;DATE(Settings!$B$8,6,1),Expenses!$A$5:$A$1504,"&lt;"&amp;EDATE(DATE(Settings!$B$8,6,1),1)))</f>
        <v>0</v>
      </c>
      <c r="E15" s="31" t="n">
        <f aca="false">IF($A15="","",SUMIFS(Expenses!$E$5:$E$1504,Expenses!$C$5:$C$1504,$A15,Expenses!$A$5:$A$1504,"&gt;="&amp;DATE(Settings!$B$8,7,1),Expenses!$A$5:$A$1504,"&lt;"&amp;EDATE(DATE(Settings!$B$8,7,1),1)))</f>
        <v>0</v>
      </c>
      <c r="F15" s="31" t="n">
        <f aca="false">IF($A15="","",SUMIFS(Expenses!$E$5:$E$1504,Expenses!$C$5:$C$1504,$A15,Expenses!$A$5:$A$1504,"&gt;="&amp;DATE(Settings!$B$8,8,1),Expenses!$A$5:$A$1504,"&lt;"&amp;EDATE(DATE(Settings!$B$8,8,1),1)))</f>
        <v>0</v>
      </c>
      <c r="G15" s="31" t="n">
        <f aca="false">IF($A15="","",SUMIFS(Expenses!$E$5:$E$1504,Expenses!$C$5:$C$1504,$A15,Expenses!$A$5:$A$1504,"&gt;="&amp;DATE(Settings!$B$8,9,1),Expenses!$A$5:$A$1504,"&lt;"&amp;EDATE(DATE(Settings!$B$8,9,1),1)))</f>
        <v>42000</v>
      </c>
      <c r="H15" s="31" t="n">
        <f aca="false">IF($A15="","",SUMIFS(Expenses!$E$5:$E$1504,Expenses!$C$5:$C$1504,$A15,Expenses!$A$5:$A$1504,"&gt;="&amp;DATE(Settings!$B$8,10,1),Expenses!$A$5:$A$1504,"&lt;"&amp;EDATE(DATE(Settings!$B$8,10,1),1)))</f>
        <v>0</v>
      </c>
      <c r="I15" s="31" t="n">
        <f aca="false">IF($A15="","",SUMIFS(Expenses!$E$5:$E$1504,Expenses!$C$5:$C$1504,$A15,Expenses!$A$5:$A$1504,"&gt;="&amp;DATE(Settings!$B$8,11,1),Expenses!$A$5:$A$1504,"&lt;"&amp;EDATE(DATE(Settings!$B$8,11,1),1)))</f>
        <v>0</v>
      </c>
      <c r="J15" s="31" t="n">
        <f aca="false">IF($A15="","",SUMIFS(Expenses!$E$5:$E$1504,Expenses!$C$5:$C$1504,$A15,Expenses!$A$5:$A$1504,"&gt;="&amp;DATE(Settings!$B$8,12,1),Expenses!$A$5:$A$1504,"&lt;"&amp;EDATE(DATE(Settings!$B$8,12,1),1)))</f>
        <v>0</v>
      </c>
      <c r="K15" s="31" t="n">
        <f aca="false">IF($A15="","",SUMIFS(Expenses!$E$5:$E$1504,Expenses!$C$5:$C$1504,$A15,Expenses!$A$5:$A$1504,"&gt;="&amp;DATE(Settings!$B$8,13,1),Expenses!$A$5:$A$1504,"&lt;"&amp;EDATE(DATE(Settings!$B$8,13,1),1)))</f>
        <v>0</v>
      </c>
      <c r="L15" s="31" t="n">
        <f aca="false">IF($A15="","",SUMIFS(Expenses!$E$5:$E$1504,Expenses!$C$5:$C$1504,$A15,Expenses!$A$5:$A$1504,"&gt;="&amp;DATE(Settings!$B$8,14,1),Expenses!$A$5:$A$1504,"&lt;"&amp;EDATE(DATE(Settings!$B$8,14,1),1)))</f>
        <v>0</v>
      </c>
      <c r="M15" s="31" t="n">
        <f aca="false">IF($A15="","",SUMIFS(Expenses!$E$5:$E$1504,Expenses!$C$5:$C$1504,$A15,Expenses!$A$5:$A$1504,"&gt;="&amp;DATE(Settings!$B$8,15,1),Expenses!$A$5:$A$1504,"&lt;"&amp;EDATE(DATE(Settings!$B$8,15,1),1)))</f>
        <v>0</v>
      </c>
      <c r="N15" s="31" t="n">
        <f aca="false">IF($A15="","",SUM(B15:M15))</f>
        <v>42000</v>
      </c>
    </row>
    <row r="16" customFormat="false" ht="15" hidden="false" customHeight="true" outlineLevel="0" collapsed="false">
      <c r="A16" s="37" t="str">
        <f aca="false">IF(Settings!D12="","",Settings!D12)</f>
        <v>DG set diesel &amp; AMC</v>
      </c>
      <c r="B16" s="31" t="n">
        <f aca="false">IF($A16="","",SUMIFS(Expenses!$E$5:$E$1504,Expenses!$C$5:$C$1504,$A16,Expenses!$A$5:$A$1504,"&gt;="&amp;DATE(Settings!$B$8,4,1),Expenses!$A$5:$A$1504,"&lt;"&amp;EDATE(DATE(Settings!$B$8,4,1),1)))</f>
        <v>0</v>
      </c>
      <c r="C16" s="31" t="n">
        <f aca="false">IF($A16="","",SUMIFS(Expenses!$E$5:$E$1504,Expenses!$C$5:$C$1504,$A16,Expenses!$A$5:$A$1504,"&gt;="&amp;DATE(Settings!$B$8,5,1),Expenses!$A$5:$A$1504,"&lt;"&amp;EDATE(DATE(Settings!$B$8,5,1),1)))</f>
        <v>18600</v>
      </c>
      <c r="D16" s="31" t="n">
        <f aca="false">IF($A16="","",SUMIFS(Expenses!$E$5:$E$1504,Expenses!$C$5:$C$1504,$A16,Expenses!$A$5:$A$1504,"&gt;="&amp;DATE(Settings!$B$8,6,1),Expenses!$A$5:$A$1504,"&lt;"&amp;EDATE(DATE(Settings!$B$8,6,1),1)))</f>
        <v>0</v>
      </c>
      <c r="E16" s="31" t="n">
        <f aca="false">IF($A16="","",SUMIFS(Expenses!$E$5:$E$1504,Expenses!$C$5:$C$1504,$A16,Expenses!$A$5:$A$1504,"&gt;="&amp;DATE(Settings!$B$8,7,1),Expenses!$A$5:$A$1504,"&lt;"&amp;EDATE(DATE(Settings!$B$8,7,1),1)))</f>
        <v>0</v>
      </c>
      <c r="F16" s="31" t="n">
        <f aca="false">IF($A16="","",SUMIFS(Expenses!$E$5:$E$1504,Expenses!$C$5:$C$1504,$A16,Expenses!$A$5:$A$1504,"&gt;="&amp;DATE(Settings!$B$8,8,1),Expenses!$A$5:$A$1504,"&lt;"&amp;EDATE(DATE(Settings!$B$8,8,1),1)))</f>
        <v>0</v>
      </c>
      <c r="G16" s="31" t="n">
        <f aca="false">IF($A16="","",SUMIFS(Expenses!$E$5:$E$1504,Expenses!$C$5:$C$1504,$A16,Expenses!$A$5:$A$1504,"&gt;="&amp;DATE(Settings!$B$8,9,1),Expenses!$A$5:$A$1504,"&lt;"&amp;EDATE(DATE(Settings!$B$8,9,1),1)))</f>
        <v>0</v>
      </c>
      <c r="H16" s="31" t="n">
        <f aca="false">IF($A16="","",SUMIFS(Expenses!$E$5:$E$1504,Expenses!$C$5:$C$1504,$A16,Expenses!$A$5:$A$1504,"&gt;="&amp;DATE(Settings!$B$8,10,1),Expenses!$A$5:$A$1504,"&lt;"&amp;EDATE(DATE(Settings!$B$8,10,1),1)))</f>
        <v>0</v>
      </c>
      <c r="I16" s="31" t="n">
        <f aca="false">IF($A16="","",SUMIFS(Expenses!$E$5:$E$1504,Expenses!$C$5:$C$1504,$A16,Expenses!$A$5:$A$1504,"&gt;="&amp;DATE(Settings!$B$8,11,1),Expenses!$A$5:$A$1504,"&lt;"&amp;EDATE(DATE(Settings!$B$8,11,1),1)))</f>
        <v>0</v>
      </c>
      <c r="J16" s="31" t="n">
        <f aca="false">IF($A16="","",SUMIFS(Expenses!$E$5:$E$1504,Expenses!$C$5:$C$1504,$A16,Expenses!$A$5:$A$1504,"&gt;="&amp;DATE(Settings!$B$8,12,1),Expenses!$A$5:$A$1504,"&lt;"&amp;EDATE(DATE(Settings!$B$8,12,1),1)))</f>
        <v>0</v>
      </c>
      <c r="K16" s="31" t="n">
        <f aca="false">IF($A16="","",SUMIFS(Expenses!$E$5:$E$1504,Expenses!$C$5:$C$1504,$A16,Expenses!$A$5:$A$1504,"&gt;="&amp;DATE(Settings!$B$8,13,1),Expenses!$A$5:$A$1504,"&lt;"&amp;EDATE(DATE(Settings!$B$8,13,1),1)))</f>
        <v>0</v>
      </c>
      <c r="L16" s="31" t="n">
        <f aca="false">IF($A16="","",SUMIFS(Expenses!$E$5:$E$1504,Expenses!$C$5:$C$1504,$A16,Expenses!$A$5:$A$1504,"&gt;="&amp;DATE(Settings!$B$8,14,1),Expenses!$A$5:$A$1504,"&lt;"&amp;EDATE(DATE(Settings!$B$8,14,1),1)))</f>
        <v>0</v>
      </c>
      <c r="M16" s="31" t="n">
        <f aca="false">IF($A16="","",SUMIFS(Expenses!$E$5:$E$1504,Expenses!$C$5:$C$1504,$A16,Expenses!$A$5:$A$1504,"&gt;="&amp;DATE(Settings!$B$8,15,1),Expenses!$A$5:$A$1504,"&lt;"&amp;EDATE(DATE(Settings!$B$8,15,1),1)))</f>
        <v>0</v>
      </c>
      <c r="N16" s="31" t="n">
        <f aca="false">IF($A16="","",SUM(B16:M16))</f>
        <v>18600</v>
      </c>
    </row>
    <row r="17" customFormat="false" ht="15" hidden="false" customHeight="true" outlineLevel="0" collapsed="false">
      <c r="A17" s="37" t="str">
        <f aca="false">IF(Settings!D13="","",Settings!D13)</f>
        <v>Pest control</v>
      </c>
      <c r="B17" s="31" t="n">
        <f aca="false">IF($A17="","",SUMIFS(Expenses!$E$5:$E$1504,Expenses!$C$5:$C$1504,$A17,Expenses!$A$5:$A$1504,"&gt;="&amp;DATE(Settings!$B$8,4,1),Expenses!$A$5:$A$1504,"&lt;"&amp;EDATE(DATE(Settings!$B$8,4,1),1)))</f>
        <v>0</v>
      </c>
      <c r="C17" s="31" t="n">
        <f aca="false">IF($A17="","",SUMIFS(Expenses!$E$5:$E$1504,Expenses!$C$5:$C$1504,$A17,Expenses!$A$5:$A$1504,"&gt;="&amp;DATE(Settings!$B$8,5,1),Expenses!$A$5:$A$1504,"&lt;"&amp;EDATE(DATE(Settings!$B$8,5,1),1)))</f>
        <v>0</v>
      </c>
      <c r="D17" s="31" t="n">
        <f aca="false">IF($A17="","",SUMIFS(Expenses!$E$5:$E$1504,Expenses!$C$5:$C$1504,$A17,Expenses!$A$5:$A$1504,"&gt;="&amp;DATE(Settings!$B$8,6,1),Expenses!$A$5:$A$1504,"&lt;"&amp;EDATE(DATE(Settings!$B$8,6,1),1)))</f>
        <v>4200</v>
      </c>
      <c r="E17" s="31" t="n">
        <f aca="false">IF($A17="","",SUMIFS(Expenses!$E$5:$E$1504,Expenses!$C$5:$C$1504,$A17,Expenses!$A$5:$A$1504,"&gt;="&amp;DATE(Settings!$B$8,7,1),Expenses!$A$5:$A$1504,"&lt;"&amp;EDATE(DATE(Settings!$B$8,7,1),1)))</f>
        <v>0</v>
      </c>
      <c r="F17" s="31" t="n">
        <f aca="false">IF($A17="","",SUMIFS(Expenses!$E$5:$E$1504,Expenses!$C$5:$C$1504,$A17,Expenses!$A$5:$A$1504,"&gt;="&amp;DATE(Settings!$B$8,8,1),Expenses!$A$5:$A$1504,"&lt;"&amp;EDATE(DATE(Settings!$B$8,8,1),1)))</f>
        <v>0</v>
      </c>
      <c r="G17" s="31" t="n">
        <f aca="false">IF($A17="","",SUMIFS(Expenses!$E$5:$E$1504,Expenses!$C$5:$C$1504,$A17,Expenses!$A$5:$A$1504,"&gt;="&amp;DATE(Settings!$B$8,9,1),Expenses!$A$5:$A$1504,"&lt;"&amp;EDATE(DATE(Settings!$B$8,9,1),1)))</f>
        <v>4200</v>
      </c>
      <c r="H17" s="31" t="n">
        <f aca="false">IF($A17="","",SUMIFS(Expenses!$E$5:$E$1504,Expenses!$C$5:$C$1504,$A17,Expenses!$A$5:$A$1504,"&gt;="&amp;DATE(Settings!$B$8,10,1),Expenses!$A$5:$A$1504,"&lt;"&amp;EDATE(DATE(Settings!$B$8,10,1),1)))</f>
        <v>0</v>
      </c>
      <c r="I17" s="31" t="n">
        <f aca="false">IF($A17="","",SUMIFS(Expenses!$E$5:$E$1504,Expenses!$C$5:$C$1504,$A17,Expenses!$A$5:$A$1504,"&gt;="&amp;DATE(Settings!$B$8,11,1),Expenses!$A$5:$A$1504,"&lt;"&amp;EDATE(DATE(Settings!$B$8,11,1),1)))</f>
        <v>0</v>
      </c>
      <c r="J17" s="31" t="n">
        <f aca="false">IF($A17="","",SUMIFS(Expenses!$E$5:$E$1504,Expenses!$C$5:$C$1504,$A17,Expenses!$A$5:$A$1504,"&gt;="&amp;DATE(Settings!$B$8,12,1),Expenses!$A$5:$A$1504,"&lt;"&amp;EDATE(DATE(Settings!$B$8,12,1),1)))</f>
        <v>0</v>
      </c>
      <c r="K17" s="31" t="n">
        <f aca="false">IF($A17="","",SUMIFS(Expenses!$E$5:$E$1504,Expenses!$C$5:$C$1504,$A17,Expenses!$A$5:$A$1504,"&gt;="&amp;DATE(Settings!$B$8,13,1),Expenses!$A$5:$A$1504,"&lt;"&amp;EDATE(DATE(Settings!$B$8,13,1),1)))</f>
        <v>0</v>
      </c>
      <c r="L17" s="31" t="n">
        <f aca="false">IF($A17="","",SUMIFS(Expenses!$E$5:$E$1504,Expenses!$C$5:$C$1504,$A17,Expenses!$A$5:$A$1504,"&gt;="&amp;DATE(Settings!$B$8,14,1),Expenses!$A$5:$A$1504,"&lt;"&amp;EDATE(DATE(Settings!$B$8,14,1),1)))</f>
        <v>0</v>
      </c>
      <c r="M17" s="31" t="n">
        <f aca="false">IF($A17="","",SUMIFS(Expenses!$E$5:$E$1504,Expenses!$C$5:$C$1504,$A17,Expenses!$A$5:$A$1504,"&gt;="&amp;DATE(Settings!$B$8,15,1),Expenses!$A$5:$A$1504,"&lt;"&amp;EDATE(DATE(Settings!$B$8,15,1),1)))</f>
        <v>0</v>
      </c>
      <c r="N17" s="31" t="n">
        <f aca="false">IF($A17="","",SUM(B17:M17))</f>
        <v>8400</v>
      </c>
    </row>
    <row r="18" customFormat="false" ht="15" hidden="false" customHeight="true" outlineLevel="0" collapsed="false">
      <c r="A18" s="37" t="str">
        <f aca="false">IF(Settings!D14="","",Settings!D14)</f>
        <v>Office &amp; admin</v>
      </c>
      <c r="B18" s="31" t="n">
        <f aca="false">IF($A18="","",SUMIFS(Expenses!$E$5:$E$1504,Expenses!$C$5:$C$1504,$A18,Expenses!$A$5:$A$1504,"&gt;="&amp;DATE(Settings!$B$8,4,1),Expenses!$A$5:$A$1504,"&lt;"&amp;EDATE(DATE(Settings!$B$8,4,1),1)))</f>
        <v>900</v>
      </c>
      <c r="C18" s="31" t="n">
        <f aca="false">IF($A18="","",SUMIFS(Expenses!$E$5:$E$1504,Expenses!$C$5:$C$1504,$A18,Expenses!$A$5:$A$1504,"&gt;="&amp;DATE(Settings!$B$8,5,1),Expenses!$A$5:$A$1504,"&lt;"&amp;EDATE(DATE(Settings!$B$8,5,1),1)))</f>
        <v>650</v>
      </c>
      <c r="D18" s="31" t="n">
        <f aca="false">IF($A18="","",SUMIFS(Expenses!$E$5:$E$1504,Expenses!$C$5:$C$1504,$A18,Expenses!$A$5:$A$1504,"&gt;="&amp;DATE(Settings!$B$8,6,1),Expenses!$A$5:$A$1504,"&lt;"&amp;EDATE(DATE(Settings!$B$8,6,1),1)))</f>
        <v>900</v>
      </c>
      <c r="E18" s="31" t="n">
        <f aca="false">IF($A18="","",SUMIFS(Expenses!$E$5:$E$1504,Expenses!$C$5:$C$1504,$A18,Expenses!$A$5:$A$1504,"&gt;="&amp;DATE(Settings!$B$8,7,1),Expenses!$A$5:$A$1504,"&lt;"&amp;EDATE(DATE(Settings!$B$8,7,1),1)))</f>
        <v>900</v>
      </c>
      <c r="F18" s="31" t="n">
        <f aca="false">IF($A18="","",SUMIFS(Expenses!$E$5:$E$1504,Expenses!$C$5:$C$1504,$A18,Expenses!$A$5:$A$1504,"&gt;="&amp;DATE(Settings!$B$8,8,1),Expenses!$A$5:$A$1504,"&lt;"&amp;EDATE(DATE(Settings!$B$8,8,1),1)))</f>
        <v>1200</v>
      </c>
      <c r="G18" s="31" t="n">
        <f aca="false">IF($A18="","",SUMIFS(Expenses!$E$5:$E$1504,Expenses!$C$5:$C$1504,$A18,Expenses!$A$5:$A$1504,"&gt;="&amp;DATE(Settings!$B$8,9,1),Expenses!$A$5:$A$1504,"&lt;"&amp;EDATE(DATE(Settings!$B$8,9,1),1)))</f>
        <v>900</v>
      </c>
      <c r="H18" s="31" t="n">
        <f aca="false">IF($A18="","",SUMIFS(Expenses!$E$5:$E$1504,Expenses!$C$5:$C$1504,$A18,Expenses!$A$5:$A$1504,"&gt;="&amp;DATE(Settings!$B$8,10,1),Expenses!$A$5:$A$1504,"&lt;"&amp;EDATE(DATE(Settings!$B$8,10,1),1)))</f>
        <v>0</v>
      </c>
      <c r="I18" s="31" t="n">
        <f aca="false">IF($A18="","",SUMIFS(Expenses!$E$5:$E$1504,Expenses!$C$5:$C$1504,$A18,Expenses!$A$5:$A$1504,"&gt;="&amp;DATE(Settings!$B$8,11,1),Expenses!$A$5:$A$1504,"&lt;"&amp;EDATE(DATE(Settings!$B$8,11,1),1)))</f>
        <v>0</v>
      </c>
      <c r="J18" s="31" t="n">
        <f aca="false">IF($A18="","",SUMIFS(Expenses!$E$5:$E$1504,Expenses!$C$5:$C$1504,$A18,Expenses!$A$5:$A$1504,"&gt;="&amp;DATE(Settings!$B$8,12,1),Expenses!$A$5:$A$1504,"&lt;"&amp;EDATE(DATE(Settings!$B$8,12,1),1)))</f>
        <v>0</v>
      </c>
      <c r="K18" s="31" t="n">
        <f aca="false">IF($A18="","",SUMIFS(Expenses!$E$5:$E$1504,Expenses!$C$5:$C$1504,$A18,Expenses!$A$5:$A$1504,"&gt;="&amp;DATE(Settings!$B$8,13,1),Expenses!$A$5:$A$1504,"&lt;"&amp;EDATE(DATE(Settings!$B$8,13,1),1)))</f>
        <v>0</v>
      </c>
      <c r="L18" s="31" t="n">
        <f aca="false">IF($A18="","",SUMIFS(Expenses!$E$5:$E$1504,Expenses!$C$5:$C$1504,$A18,Expenses!$A$5:$A$1504,"&gt;="&amp;DATE(Settings!$B$8,14,1),Expenses!$A$5:$A$1504,"&lt;"&amp;EDATE(DATE(Settings!$B$8,14,1),1)))</f>
        <v>0</v>
      </c>
      <c r="M18" s="31" t="n">
        <f aca="false">IF($A18="","",SUMIFS(Expenses!$E$5:$E$1504,Expenses!$C$5:$C$1504,$A18,Expenses!$A$5:$A$1504,"&gt;="&amp;DATE(Settings!$B$8,15,1),Expenses!$A$5:$A$1504,"&lt;"&amp;EDATE(DATE(Settings!$B$8,15,1),1)))</f>
        <v>0</v>
      </c>
      <c r="N18" s="31" t="n">
        <f aca="false">IF($A18="","",SUM(B18:M18))</f>
        <v>5450</v>
      </c>
    </row>
    <row r="19" customFormat="false" ht="15" hidden="false" customHeight="true" outlineLevel="0" collapsed="false">
      <c r="A19" s="37" t="str">
        <f aca="false">IF(Settings!D15="","",Settings!D15)</f>
        <v>Bank charges</v>
      </c>
      <c r="B19" s="31" t="n">
        <f aca="false">IF($A19="","",SUMIFS(Expenses!$E$5:$E$1504,Expenses!$C$5:$C$1504,$A19,Expenses!$A$5:$A$1504,"&gt;="&amp;DATE(Settings!$B$8,4,1),Expenses!$A$5:$A$1504,"&lt;"&amp;EDATE(DATE(Settings!$B$8,4,1),1)))</f>
        <v>118</v>
      </c>
      <c r="C19" s="31" t="n">
        <f aca="false">IF($A19="","",SUMIFS(Expenses!$E$5:$E$1504,Expenses!$C$5:$C$1504,$A19,Expenses!$A$5:$A$1504,"&gt;="&amp;DATE(Settings!$B$8,5,1),Expenses!$A$5:$A$1504,"&lt;"&amp;EDATE(DATE(Settings!$B$8,5,1),1)))</f>
        <v>118</v>
      </c>
      <c r="D19" s="31" t="n">
        <f aca="false">IF($A19="","",SUMIFS(Expenses!$E$5:$E$1504,Expenses!$C$5:$C$1504,$A19,Expenses!$A$5:$A$1504,"&gt;="&amp;DATE(Settings!$B$8,6,1),Expenses!$A$5:$A$1504,"&lt;"&amp;EDATE(DATE(Settings!$B$8,6,1),1)))</f>
        <v>118</v>
      </c>
      <c r="E19" s="31" t="n">
        <f aca="false">IF($A19="","",SUMIFS(Expenses!$E$5:$E$1504,Expenses!$C$5:$C$1504,$A19,Expenses!$A$5:$A$1504,"&gt;="&amp;DATE(Settings!$B$8,7,1),Expenses!$A$5:$A$1504,"&lt;"&amp;EDATE(DATE(Settings!$B$8,7,1),1)))</f>
        <v>118</v>
      </c>
      <c r="F19" s="31" t="n">
        <f aca="false">IF($A19="","",SUMIFS(Expenses!$E$5:$E$1504,Expenses!$C$5:$C$1504,$A19,Expenses!$A$5:$A$1504,"&gt;="&amp;DATE(Settings!$B$8,8,1),Expenses!$A$5:$A$1504,"&lt;"&amp;EDATE(DATE(Settings!$B$8,8,1),1)))</f>
        <v>118</v>
      </c>
      <c r="G19" s="31" t="n">
        <f aca="false">IF($A19="","",SUMIFS(Expenses!$E$5:$E$1504,Expenses!$C$5:$C$1504,$A19,Expenses!$A$5:$A$1504,"&gt;="&amp;DATE(Settings!$B$8,9,1),Expenses!$A$5:$A$1504,"&lt;"&amp;EDATE(DATE(Settings!$B$8,9,1),1)))</f>
        <v>118</v>
      </c>
      <c r="H19" s="31" t="n">
        <f aca="false">IF($A19="","",SUMIFS(Expenses!$E$5:$E$1504,Expenses!$C$5:$C$1504,$A19,Expenses!$A$5:$A$1504,"&gt;="&amp;DATE(Settings!$B$8,10,1),Expenses!$A$5:$A$1504,"&lt;"&amp;EDATE(DATE(Settings!$B$8,10,1),1)))</f>
        <v>0</v>
      </c>
      <c r="I19" s="31" t="n">
        <f aca="false">IF($A19="","",SUMIFS(Expenses!$E$5:$E$1504,Expenses!$C$5:$C$1504,$A19,Expenses!$A$5:$A$1504,"&gt;="&amp;DATE(Settings!$B$8,11,1),Expenses!$A$5:$A$1504,"&lt;"&amp;EDATE(DATE(Settings!$B$8,11,1),1)))</f>
        <v>0</v>
      </c>
      <c r="J19" s="31" t="n">
        <f aca="false">IF($A19="","",SUMIFS(Expenses!$E$5:$E$1504,Expenses!$C$5:$C$1504,$A19,Expenses!$A$5:$A$1504,"&gt;="&amp;DATE(Settings!$B$8,12,1),Expenses!$A$5:$A$1504,"&lt;"&amp;EDATE(DATE(Settings!$B$8,12,1),1)))</f>
        <v>0</v>
      </c>
      <c r="K19" s="31" t="n">
        <f aca="false">IF($A19="","",SUMIFS(Expenses!$E$5:$E$1504,Expenses!$C$5:$C$1504,$A19,Expenses!$A$5:$A$1504,"&gt;="&amp;DATE(Settings!$B$8,13,1),Expenses!$A$5:$A$1504,"&lt;"&amp;EDATE(DATE(Settings!$B$8,13,1),1)))</f>
        <v>0</v>
      </c>
      <c r="L19" s="31" t="n">
        <f aca="false">IF($A19="","",SUMIFS(Expenses!$E$5:$E$1504,Expenses!$C$5:$C$1504,$A19,Expenses!$A$5:$A$1504,"&gt;="&amp;DATE(Settings!$B$8,14,1),Expenses!$A$5:$A$1504,"&lt;"&amp;EDATE(DATE(Settings!$B$8,14,1),1)))</f>
        <v>0</v>
      </c>
      <c r="M19" s="31" t="n">
        <f aca="false">IF($A19="","",SUMIFS(Expenses!$E$5:$E$1504,Expenses!$C$5:$C$1504,$A19,Expenses!$A$5:$A$1504,"&gt;="&amp;DATE(Settings!$B$8,15,1),Expenses!$A$5:$A$1504,"&lt;"&amp;EDATE(DATE(Settings!$B$8,15,1),1)))</f>
        <v>0</v>
      </c>
      <c r="N19" s="31" t="n">
        <f aca="false">IF($A19="","",SUM(B19:M19))</f>
        <v>708</v>
      </c>
    </row>
    <row r="20" customFormat="false" ht="15" hidden="false" customHeight="true" outlineLevel="0" collapsed="false">
      <c r="A20" s="37" t="str">
        <f aca="false">IF(Settings!D16="","",Settings!D16)</f>
        <v>Festivals &amp; events</v>
      </c>
      <c r="B20" s="31" t="n">
        <f aca="false">IF($A20="","",SUMIFS(Expenses!$E$5:$E$1504,Expenses!$C$5:$C$1504,$A20,Expenses!$A$5:$A$1504,"&gt;="&amp;DATE(Settings!$B$8,4,1),Expenses!$A$5:$A$1504,"&lt;"&amp;EDATE(DATE(Settings!$B$8,4,1),1)))</f>
        <v>0</v>
      </c>
      <c r="C20" s="31" t="n">
        <f aca="false">IF($A20="","",SUMIFS(Expenses!$E$5:$E$1504,Expenses!$C$5:$C$1504,$A20,Expenses!$A$5:$A$1504,"&gt;="&amp;DATE(Settings!$B$8,5,1),Expenses!$A$5:$A$1504,"&lt;"&amp;EDATE(DATE(Settings!$B$8,5,1),1)))</f>
        <v>0</v>
      </c>
      <c r="D20" s="31" t="n">
        <f aca="false">IF($A20="","",SUMIFS(Expenses!$E$5:$E$1504,Expenses!$C$5:$C$1504,$A20,Expenses!$A$5:$A$1504,"&gt;="&amp;DATE(Settings!$B$8,6,1),Expenses!$A$5:$A$1504,"&lt;"&amp;EDATE(DATE(Settings!$B$8,6,1),1)))</f>
        <v>0</v>
      </c>
      <c r="E20" s="31" t="n">
        <f aca="false">IF($A20="","",SUMIFS(Expenses!$E$5:$E$1504,Expenses!$C$5:$C$1504,$A20,Expenses!$A$5:$A$1504,"&gt;="&amp;DATE(Settings!$B$8,7,1),Expenses!$A$5:$A$1504,"&lt;"&amp;EDATE(DATE(Settings!$B$8,7,1),1)))</f>
        <v>0</v>
      </c>
      <c r="F20" s="31" t="n">
        <f aca="false">IF($A20="","",SUMIFS(Expenses!$E$5:$E$1504,Expenses!$C$5:$C$1504,$A20,Expenses!$A$5:$A$1504,"&gt;="&amp;DATE(Settings!$B$8,8,1),Expenses!$A$5:$A$1504,"&lt;"&amp;EDATE(DATE(Settings!$B$8,8,1),1)))</f>
        <v>8500</v>
      </c>
      <c r="G20" s="31" t="n">
        <f aca="false">IF($A20="","",SUMIFS(Expenses!$E$5:$E$1504,Expenses!$C$5:$C$1504,$A20,Expenses!$A$5:$A$1504,"&gt;="&amp;DATE(Settings!$B$8,9,1),Expenses!$A$5:$A$1504,"&lt;"&amp;EDATE(DATE(Settings!$B$8,9,1),1)))</f>
        <v>0</v>
      </c>
      <c r="H20" s="31" t="n">
        <f aca="false">IF($A20="","",SUMIFS(Expenses!$E$5:$E$1504,Expenses!$C$5:$C$1504,$A20,Expenses!$A$5:$A$1504,"&gt;="&amp;DATE(Settings!$B$8,10,1),Expenses!$A$5:$A$1504,"&lt;"&amp;EDATE(DATE(Settings!$B$8,10,1),1)))</f>
        <v>12000</v>
      </c>
      <c r="I20" s="31" t="n">
        <f aca="false">IF($A20="","",SUMIFS(Expenses!$E$5:$E$1504,Expenses!$C$5:$C$1504,$A20,Expenses!$A$5:$A$1504,"&gt;="&amp;DATE(Settings!$B$8,11,1),Expenses!$A$5:$A$1504,"&lt;"&amp;EDATE(DATE(Settings!$B$8,11,1),1)))</f>
        <v>0</v>
      </c>
      <c r="J20" s="31" t="n">
        <f aca="false">IF($A20="","",SUMIFS(Expenses!$E$5:$E$1504,Expenses!$C$5:$C$1504,$A20,Expenses!$A$5:$A$1504,"&gt;="&amp;DATE(Settings!$B$8,12,1),Expenses!$A$5:$A$1504,"&lt;"&amp;EDATE(DATE(Settings!$B$8,12,1),1)))</f>
        <v>0</v>
      </c>
      <c r="K20" s="31" t="n">
        <f aca="false">IF($A20="","",SUMIFS(Expenses!$E$5:$E$1504,Expenses!$C$5:$C$1504,$A20,Expenses!$A$5:$A$1504,"&gt;="&amp;DATE(Settings!$B$8,13,1),Expenses!$A$5:$A$1504,"&lt;"&amp;EDATE(DATE(Settings!$B$8,13,1),1)))</f>
        <v>0</v>
      </c>
      <c r="L20" s="31" t="n">
        <f aca="false">IF($A20="","",SUMIFS(Expenses!$E$5:$E$1504,Expenses!$C$5:$C$1504,$A20,Expenses!$A$5:$A$1504,"&gt;="&amp;DATE(Settings!$B$8,14,1),Expenses!$A$5:$A$1504,"&lt;"&amp;EDATE(DATE(Settings!$B$8,14,1),1)))</f>
        <v>0</v>
      </c>
      <c r="M20" s="31" t="n">
        <f aca="false">IF($A20="","",SUMIFS(Expenses!$E$5:$E$1504,Expenses!$C$5:$C$1504,$A20,Expenses!$A$5:$A$1504,"&gt;="&amp;DATE(Settings!$B$8,15,1),Expenses!$A$5:$A$1504,"&lt;"&amp;EDATE(DATE(Settings!$B$8,15,1),1)))</f>
        <v>0</v>
      </c>
      <c r="N20" s="31" t="n">
        <f aca="false">IF($A20="","",SUM(B20:M20))</f>
        <v>20500</v>
      </c>
    </row>
    <row r="21" customFormat="false" ht="15" hidden="false" customHeight="true" outlineLevel="0" collapsed="false">
      <c r="A21" s="37" t="str">
        <f aca="false">IF(Settings!D17="","",Settings!D17)</f>
        <v>Sinking fund deposit</v>
      </c>
      <c r="B21" s="31" t="n">
        <f aca="false">IF($A21="","",SUMIFS(Expenses!$E$5:$E$1504,Expenses!$C$5:$C$1504,$A21,Expenses!$A$5:$A$1504,"&gt;="&amp;DATE(Settings!$B$8,4,1),Expenses!$A$5:$A$1504,"&lt;"&amp;EDATE(DATE(Settings!$B$8,4,1),1)))</f>
        <v>7200</v>
      </c>
      <c r="C21" s="31" t="n">
        <f aca="false">IF($A21="","",SUMIFS(Expenses!$E$5:$E$1504,Expenses!$C$5:$C$1504,$A21,Expenses!$A$5:$A$1504,"&gt;="&amp;DATE(Settings!$B$8,5,1),Expenses!$A$5:$A$1504,"&lt;"&amp;EDATE(DATE(Settings!$B$8,5,1),1)))</f>
        <v>7200</v>
      </c>
      <c r="D21" s="31" t="n">
        <f aca="false">IF($A21="","",SUMIFS(Expenses!$E$5:$E$1504,Expenses!$C$5:$C$1504,$A21,Expenses!$A$5:$A$1504,"&gt;="&amp;DATE(Settings!$B$8,6,1),Expenses!$A$5:$A$1504,"&lt;"&amp;EDATE(DATE(Settings!$B$8,6,1),1)))</f>
        <v>7200</v>
      </c>
      <c r="E21" s="31" t="n">
        <f aca="false">IF($A21="","",SUMIFS(Expenses!$E$5:$E$1504,Expenses!$C$5:$C$1504,$A21,Expenses!$A$5:$A$1504,"&gt;="&amp;DATE(Settings!$B$8,7,1),Expenses!$A$5:$A$1504,"&lt;"&amp;EDATE(DATE(Settings!$B$8,7,1),1)))</f>
        <v>7200</v>
      </c>
      <c r="F21" s="31" t="n">
        <f aca="false">IF($A21="","",SUMIFS(Expenses!$E$5:$E$1504,Expenses!$C$5:$C$1504,$A21,Expenses!$A$5:$A$1504,"&gt;="&amp;DATE(Settings!$B$8,8,1),Expenses!$A$5:$A$1504,"&lt;"&amp;EDATE(DATE(Settings!$B$8,8,1),1)))</f>
        <v>7200</v>
      </c>
      <c r="G21" s="31" t="n">
        <f aca="false">IF($A21="","",SUMIFS(Expenses!$E$5:$E$1504,Expenses!$C$5:$C$1504,$A21,Expenses!$A$5:$A$1504,"&gt;="&amp;DATE(Settings!$B$8,9,1),Expenses!$A$5:$A$1504,"&lt;"&amp;EDATE(DATE(Settings!$B$8,9,1),1)))</f>
        <v>7200</v>
      </c>
      <c r="H21" s="31" t="n">
        <f aca="false">IF($A21="","",SUMIFS(Expenses!$E$5:$E$1504,Expenses!$C$5:$C$1504,$A21,Expenses!$A$5:$A$1504,"&gt;="&amp;DATE(Settings!$B$8,10,1),Expenses!$A$5:$A$1504,"&lt;"&amp;EDATE(DATE(Settings!$B$8,10,1),1)))</f>
        <v>0</v>
      </c>
      <c r="I21" s="31" t="n">
        <f aca="false">IF($A21="","",SUMIFS(Expenses!$E$5:$E$1504,Expenses!$C$5:$C$1504,$A21,Expenses!$A$5:$A$1504,"&gt;="&amp;DATE(Settings!$B$8,11,1),Expenses!$A$5:$A$1504,"&lt;"&amp;EDATE(DATE(Settings!$B$8,11,1),1)))</f>
        <v>0</v>
      </c>
      <c r="J21" s="31" t="n">
        <f aca="false">IF($A21="","",SUMIFS(Expenses!$E$5:$E$1504,Expenses!$C$5:$C$1504,$A21,Expenses!$A$5:$A$1504,"&gt;="&amp;DATE(Settings!$B$8,12,1),Expenses!$A$5:$A$1504,"&lt;"&amp;EDATE(DATE(Settings!$B$8,12,1),1)))</f>
        <v>0</v>
      </c>
      <c r="K21" s="31" t="n">
        <f aca="false">IF($A21="","",SUMIFS(Expenses!$E$5:$E$1504,Expenses!$C$5:$C$1504,$A21,Expenses!$A$5:$A$1504,"&gt;="&amp;DATE(Settings!$B$8,13,1),Expenses!$A$5:$A$1504,"&lt;"&amp;EDATE(DATE(Settings!$B$8,13,1),1)))</f>
        <v>0</v>
      </c>
      <c r="L21" s="31" t="n">
        <f aca="false">IF($A21="","",SUMIFS(Expenses!$E$5:$E$1504,Expenses!$C$5:$C$1504,$A21,Expenses!$A$5:$A$1504,"&gt;="&amp;DATE(Settings!$B$8,14,1),Expenses!$A$5:$A$1504,"&lt;"&amp;EDATE(DATE(Settings!$B$8,14,1),1)))</f>
        <v>0</v>
      </c>
      <c r="M21" s="31" t="n">
        <f aca="false">IF($A21="","",SUMIFS(Expenses!$E$5:$E$1504,Expenses!$C$5:$C$1504,$A21,Expenses!$A$5:$A$1504,"&gt;="&amp;DATE(Settings!$B$8,15,1),Expenses!$A$5:$A$1504,"&lt;"&amp;EDATE(DATE(Settings!$B$8,15,1),1)))</f>
        <v>0</v>
      </c>
      <c r="N21" s="31" t="n">
        <f aca="false">IF($A21="","",SUM(B21:M21))</f>
        <v>43200</v>
      </c>
    </row>
    <row r="22" customFormat="false" ht="15" hidden="false" customHeight="true" outlineLevel="0" collapsed="false">
      <c r="A22" s="37" t="str">
        <f aca="false">IF(Settings!D18="","",Settings!D18)</f>
        <v/>
      </c>
      <c r="B22" s="31" t="str">
        <f aca="false">IF($A22="","",SUMIFS(Expenses!$E$5:$E$1504,Expenses!$C$5:$C$1504,$A22,Expenses!$A$5:$A$1504,"&gt;="&amp;DATE(Settings!$B$8,4,1),Expenses!$A$5:$A$1504,"&lt;"&amp;EDATE(DATE(Settings!$B$8,4,1),1)))</f>
        <v/>
      </c>
      <c r="C22" s="31" t="str">
        <f aca="false">IF($A22="","",SUMIFS(Expenses!$E$5:$E$1504,Expenses!$C$5:$C$1504,$A22,Expenses!$A$5:$A$1504,"&gt;="&amp;DATE(Settings!$B$8,5,1),Expenses!$A$5:$A$1504,"&lt;"&amp;EDATE(DATE(Settings!$B$8,5,1),1)))</f>
        <v/>
      </c>
      <c r="D22" s="31" t="str">
        <f aca="false">IF($A22="","",SUMIFS(Expenses!$E$5:$E$1504,Expenses!$C$5:$C$1504,$A22,Expenses!$A$5:$A$1504,"&gt;="&amp;DATE(Settings!$B$8,6,1),Expenses!$A$5:$A$1504,"&lt;"&amp;EDATE(DATE(Settings!$B$8,6,1),1)))</f>
        <v/>
      </c>
      <c r="E22" s="31" t="str">
        <f aca="false">IF($A22="","",SUMIFS(Expenses!$E$5:$E$1504,Expenses!$C$5:$C$1504,$A22,Expenses!$A$5:$A$1504,"&gt;="&amp;DATE(Settings!$B$8,7,1),Expenses!$A$5:$A$1504,"&lt;"&amp;EDATE(DATE(Settings!$B$8,7,1),1)))</f>
        <v/>
      </c>
      <c r="F22" s="31" t="str">
        <f aca="false">IF($A22="","",SUMIFS(Expenses!$E$5:$E$1504,Expenses!$C$5:$C$1504,$A22,Expenses!$A$5:$A$1504,"&gt;="&amp;DATE(Settings!$B$8,8,1),Expenses!$A$5:$A$1504,"&lt;"&amp;EDATE(DATE(Settings!$B$8,8,1),1)))</f>
        <v/>
      </c>
      <c r="G22" s="31" t="str">
        <f aca="false">IF($A22="","",SUMIFS(Expenses!$E$5:$E$1504,Expenses!$C$5:$C$1504,$A22,Expenses!$A$5:$A$1504,"&gt;="&amp;DATE(Settings!$B$8,9,1),Expenses!$A$5:$A$1504,"&lt;"&amp;EDATE(DATE(Settings!$B$8,9,1),1)))</f>
        <v/>
      </c>
      <c r="H22" s="31" t="str">
        <f aca="false">IF($A22="","",SUMIFS(Expenses!$E$5:$E$1504,Expenses!$C$5:$C$1504,$A22,Expenses!$A$5:$A$1504,"&gt;="&amp;DATE(Settings!$B$8,10,1),Expenses!$A$5:$A$1504,"&lt;"&amp;EDATE(DATE(Settings!$B$8,10,1),1)))</f>
        <v/>
      </c>
      <c r="I22" s="31" t="str">
        <f aca="false">IF($A22="","",SUMIFS(Expenses!$E$5:$E$1504,Expenses!$C$5:$C$1504,$A22,Expenses!$A$5:$A$1504,"&gt;="&amp;DATE(Settings!$B$8,11,1),Expenses!$A$5:$A$1504,"&lt;"&amp;EDATE(DATE(Settings!$B$8,11,1),1)))</f>
        <v/>
      </c>
      <c r="J22" s="31" t="str">
        <f aca="false">IF($A22="","",SUMIFS(Expenses!$E$5:$E$1504,Expenses!$C$5:$C$1504,$A22,Expenses!$A$5:$A$1504,"&gt;="&amp;DATE(Settings!$B$8,12,1),Expenses!$A$5:$A$1504,"&lt;"&amp;EDATE(DATE(Settings!$B$8,12,1),1)))</f>
        <v/>
      </c>
      <c r="K22" s="31" t="str">
        <f aca="false">IF($A22="","",SUMIFS(Expenses!$E$5:$E$1504,Expenses!$C$5:$C$1504,$A22,Expenses!$A$5:$A$1504,"&gt;="&amp;DATE(Settings!$B$8,13,1),Expenses!$A$5:$A$1504,"&lt;"&amp;EDATE(DATE(Settings!$B$8,13,1),1)))</f>
        <v/>
      </c>
      <c r="L22" s="31" t="str">
        <f aca="false">IF($A22="","",SUMIFS(Expenses!$E$5:$E$1504,Expenses!$C$5:$C$1504,$A22,Expenses!$A$5:$A$1504,"&gt;="&amp;DATE(Settings!$B$8,14,1),Expenses!$A$5:$A$1504,"&lt;"&amp;EDATE(DATE(Settings!$B$8,14,1),1)))</f>
        <v/>
      </c>
      <c r="M22" s="31" t="str">
        <f aca="false">IF($A22="","",SUMIFS(Expenses!$E$5:$E$1504,Expenses!$C$5:$C$1504,$A22,Expenses!$A$5:$A$1504,"&gt;="&amp;DATE(Settings!$B$8,15,1),Expenses!$A$5:$A$1504,"&lt;"&amp;EDATE(DATE(Settings!$B$8,15,1),1)))</f>
        <v/>
      </c>
      <c r="N22" s="31" t="str">
        <f aca="false">IF($A22="","",SUM(B22:M22))</f>
        <v/>
      </c>
    </row>
    <row r="23" customFormat="false" ht="15" hidden="false" customHeight="true" outlineLevel="0" collapsed="false">
      <c r="A23" s="37" t="str">
        <f aca="false">IF(Settings!D19="","",Settings!D19)</f>
        <v/>
      </c>
      <c r="B23" s="31" t="str">
        <f aca="false">IF($A23="","",SUMIFS(Expenses!$E$5:$E$1504,Expenses!$C$5:$C$1504,$A23,Expenses!$A$5:$A$1504,"&gt;="&amp;DATE(Settings!$B$8,4,1),Expenses!$A$5:$A$1504,"&lt;"&amp;EDATE(DATE(Settings!$B$8,4,1),1)))</f>
        <v/>
      </c>
      <c r="C23" s="31" t="str">
        <f aca="false">IF($A23="","",SUMIFS(Expenses!$E$5:$E$1504,Expenses!$C$5:$C$1504,$A23,Expenses!$A$5:$A$1504,"&gt;="&amp;DATE(Settings!$B$8,5,1),Expenses!$A$5:$A$1504,"&lt;"&amp;EDATE(DATE(Settings!$B$8,5,1),1)))</f>
        <v/>
      </c>
      <c r="D23" s="31" t="str">
        <f aca="false">IF($A23="","",SUMIFS(Expenses!$E$5:$E$1504,Expenses!$C$5:$C$1504,$A23,Expenses!$A$5:$A$1504,"&gt;="&amp;DATE(Settings!$B$8,6,1),Expenses!$A$5:$A$1504,"&lt;"&amp;EDATE(DATE(Settings!$B$8,6,1),1)))</f>
        <v/>
      </c>
      <c r="E23" s="31" t="str">
        <f aca="false">IF($A23="","",SUMIFS(Expenses!$E$5:$E$1504,Expenses!$C$5:$C$1504,$A23,Expenses!$A$5:$A$1504,"&gt;="&amp;DATE(Settings!$B$8,7,1),Expenses!$A$5:$A$1504,"&lt;"&amp;EDATE(DATE(Settings!$B$8,7,1),1)))</f>
        <v/>
      </c>
      <c r="F23" s="31" t="str">
        <f aca="false">IF($A23="","",SUMIFS(Expenses!$E$5:$E$1504,Expenses!$C$5:$C$1504,$A23,Expenses!$A$5:$A$1504,"&gt;="&amp;DATE(Settings!$B$8,8,1),Expenses!$A$5:$A$1504,"&lt;"&amp;EDATE(DATE(Settings!$B$8,8,1),1)))</f>
        <v/>
      </c>
      <c r="G23" s="31" t="str">
        <f aca="false">IF($A23="","",SUMIFS(Expenses!$E$5:$E$1504,Expenses!$C$5:$C$1504,$A23,Expenses!$A$5:$A$1504,"&gt;="&amp;DATE(Settings!$B$8,9,1),Expenses!$A$5:$A$1504,"&lt;"&amp;EDATE(DATE(Settings!$B$8,9,1),1)))</f>
        <v/>
      </c>
      <c r="H23" s="31" t="str">
        <f aca="false">IF($A23="","",SUMIFS(Expenses!$E$5:$E$1504,Expenses!$C$5:$C$1504,$A23,Expenses!$A$5:$A$1504,"&gt;="&amp;DATE(Settings!$B$8,10,1),Expenses!$A$5:$A$1504,"&lt;"&amp;EDATE(DATE(Settings!$B$8,10,1),1)))</f>
        <v/>
      </c>
      <c r="I23" s="31" t="str">
        <f aca="false">IF($A23="","",SUMIFS(Expenses!$E$5:$E$1504,Expenses!$C$5:$C$1504,$A23,Expenses!$A$5:$A$1504,"&gt;="&amp;DATE(Settings!$B$8,11,1),Expenses!$A$5:$A$1504,"&lt;"&amp;EDATE(DATE(Settings!$B$8,11,1),1)))</f>
        <v/>
      </c>
      <c r="J23" s="31" t="str">
        <f aca="false">IF($A23="","",SUMIFS(Expenses!$E$5:$E$1504,Expenses!$C$5:$C$1504,$A23,Expenses!$A$5:$A$1504,"&gt;="&amp;DATE(Settings!$B$8,12,1),Expenses!$A$5:$A$1504,"&lt;"&amp;EDATE(DATE(Settings!$B$8,12,1),1)))</f>
        <v/>
      </c>
      <c r="K23" s="31" t="str">
        <f aca="false">IF($A23="","",SUMIFS(Expenses!$E$5:$E$1504,Expenses!$C$5:$C$1504,$A23,Expenses!$A$5:$A$1504,"&gt;="&amp;DATE(Settings!$B$8,13,1),Expenses!$A$5:$A$1504,"&lt;"&amp;EDATE(DATE(Settings!$B$8,13,1),1)))</f>
        <v/>
      </c>
      <c r="L23" s="31" t="str">
        <f aca="false">IF($A23="","",SUMIFS(Expenses!$E$5:$E$1504,Expenses!$C$5:$C$1504,$A23,Expenses!$A$5:$A$1504,"&gt;="&amp;DATE(Settings!$B$8,14,1),Expenses!$A$5:$A$1504,"&lt;"&amp;EDATE(DATE(Settings!$B$8,14,1),1)))</f>
        <v/>
      </c>
      <c r="M23" s="31" t="str">
        <f aca="false">IF($A23="","",SUMIFS(Expenses!$E$5:$E$1504,Expenses!$C$5:$C$1504,$A23,Expenses!$A$5:$A$1504,"&gt;="&amp;DATE(Settings!$B$8,15,1),Expenses!$A$5:$A$1504,"&lt;"&amp;EDATE(DATE(Settings!$B$8,15,1),1)))</f>
        <v/>
      </c>
      <c r="N23" s="31" t="str">
        <f aca="false">IF($A23="","",SUM(B23:M23))</f>
        <v/>
      </c>
    </row>
    <row r="24" customFormat="false" ht="15" hidden="false" customHeight="true" outlineLevel="0" collapsed="false">
      <c r="A24" s="37" t="str">
        <f aca="false">IF(Settings!D20="","",Settings!D20)</f>
        <v/>
      </c>
      <c r="B24" s="31" t="str">
        <f aca="false">IF($A24="","",SUMIFS(Expenses!$E$5:$E$1504,Expenses!$C$5:$C$1504,$A24,Expenses!$A$5:$A$1504,"&gt;="&amp;DATE(Settings!$B$8,4,1),Expenses!$A$5:$A$1504,"&lt;"&amp;EDATE(DATE(Settings!$B$8,4,1),1)))</f>
        <v/>
      </c>
      <c r="C24" s="31" t="str">
        <f aca="false">IF($A24="","",SUMIFS(Expenses!$E$5:$E$1504,Expenses!$C$5:$C$1504,$A24,Expenses!$A$5:$A$1504,"&gt;="&amp;DATE(Settings!$B$8,5,1),Expenses!$A$5:$A$1504,"&lt;"&amp;EDATE(DATE(Settings!$B$8,5,1),1)))</f>
        <v/>
      </c>
      <c r="D24" s="31" t="str">
        <f aca="false">IF($A24="","",SUMIFS(Expenses!$E$5:$E$1504,Expenses!$C$5:$C$1504,$A24,Expenses!$A$5:$A$1504,"&gt;="&amp;DATE(Settings!$B$8,6,1),Expenses!$A$5:$A$1504,"&lt;"&amp;EDATE(DATE(Settings!$B$8,6,1),1)))</f>
        <v/>
      </c>
      <c r="E24" s="31" t="str">
        <f aca="false">IF($A24="","",SUMIFS(Expenses!$E$5:$E$1504,Expenses!$C$5:$C$1504,$A24,Expenses!$A$5:$A$1504,"&gt;="&amp;DATE(Settings!$B$8,7,1),Expenses!$A$5:$A$1504,"&lt;"&amp;EDATE(DATE(Settings!$B$8,7,1),1)))</f>
        <v/>
      </c>
      <c r="F24" s="31" t="str">
        <f aca="false">IF($A24="","",SUMIFS(Expenses!$E$5:$E$1504,Expenses!$C$5:$C$1504,$A24,Expenses!$A$5:$A$1504,"&gt;="&amp;DATE(Settings!$B$8,8,1),Expenses!$A$5:$A$1504,"&lt;"&amp;EDATE(DATE(Settings!$B$8,8,1),1)))</f>
        <v/>
      </c>
      <c r="G24" s="31" t="str">
        <f aca="false">IF($A24="","",SUMIFS(Expenses!$E$5:$E$1504,Expenses!$C$5:$C$1504,$A24,Expenses!$A$5:$A$1504,"&gt;="&amp;DATE(Settings!$B$8,9,1),Expenses!$A$5:$A$1504,"&lt;"&amp;EDATE(DATE(Settings!$B$8,9,1),1)))</f>
        <v/>
      </c>
      <c r="H24" s="31" t="str">
        <f aca="false">IF($A24="","",SUMIFS(Expenses!$E$5:$E$1504,Expenses!$C$5:$C$1504,$A24,Expenses!$A$5:$A$1504,"&gt;="&amp;DATE(Settings!$B$8,10,1),Expenses!$A$5:$A$1504,"&lt;"&amp;EDATE(DATE(Settings!$B$8,10,1),1)))</f>
        <v/>
      </c>
      <c r="I24" s="31" t="str">
        <f aca="false">IF($A24="","",SUMIFS(Expenses!$E$5:$E$1504,Expenses!$C$5:$C$1504,$A24,Expenses!$A$5:$A$1504,"&gt;="&amp;DATE(Settings!$B$8,11,1),Expenses!$A$5:$A$1504,"&lt;"&amp;EDATE(DATE(Settings!$B$8,11,1),1)))</f>
        <v/>
      </c>
      <c r="J24" s="31" t="str">
        <f aca="false">IF($A24="","",SUMIFS(Expenses!$E$5:$E$1504,Expenses!$C$5:$C$1504,$A24,Expenses!$A$5:$A$1504,"&gt;="&amp;DATE(Settings!$B$8,12,1),Expenses!$A$5:$A$1504,"&lt;"&amp;EDATE(DATE(Settings!$B$8,12,1),1)))</f>
        <v/>
      </c>
      <c r="K24" s="31" t="str">
        <f aca="false">IF($A24="","",SUMIFS(Expenses!$E$5:$E$1504,Expenses!$C$5:$C$1504,$A24,Expenses!$A$5:$A$1504,"&gt;="&amp;DATE(Settings!$B$8,13,1),Expenses!$A$5:$A$1504,"&lt;"&amp;EDATE(DATE(Settings!$B$8,13,1),1)))</f>
        <v/>
      </c>
      <c r="L24" s="31" t="str">
        <f aca="false">IF($A24="","",SUMIFS(Expenses!$E$5:$E$1504,Expenses!$C$5:$C$1504,$A24,Expenses!$A$5:$A$1504,"&gt;="&amp;DATE(Settings!$B$8,14,1),Expenses!$A$5:$A$1504,"&lt;"&amp;EDATE(DATE(Settings!$B$8,14,1),1)))</f>
        <v/>
      </c>
      <c r="M24" s="31" t="str">
        <f aca="false">IF($A24="","",SUMIFS(Expenses!$E$5:$E$1504,Expenses!$C$5:$C$1504,$A24,Expenses!$A$5:$A$1504,"&gt;="&amp;DATE(Settings!$B$8,15,1),Expenses!$A$5:$A$1504,"&lt;"&amp;EDATE(DATE(Settings!$B$8,15,1),1)))</f>
        <v/>
      </c>
      <c r="N24" s="31" t="str">
        <f aca="false">IF($A24="","",SUM(B24:M24))</f>
        <v/>
      </c>
    </row>
    <row r="25" customFormat="false" ht="15" hidden="false" customHeight="true" outlineLevel="0" collapsed="false">
      <c r="A25" s="37" t="str">
        <f aca="false">IF(Settings!D21="","",Settings!D21)</f>
        <v/>
      </c>
      <c r="B25" s="31" t="str">
        <f aca="false">IF($A25="","",SUMIFS(Expenses!$E$5:$E$1504,Expenses!$C$5:$C$1504,$A25,Expenses!$A$5:$A$1504,"&gt;="&amp;DATE(Settings!$B$8,4,1),Expenses!$A$5:$A$1504,"&lt;"&amp;EDATE(DATE(Settings!$B$8,4,1),1)))</f>
        <v/>
      </c>
      <c r="C25" s="31" t="str">
        <f aca="false">IF($A25="","",SUMIFS(Expenses!$E$5:$E$1504,Expenses!$C$5:$C$1504,$A25,Expenses!$A$5:$A$1504,"&gt;="&amp;DATE(Settings!$B$8,5,1),Expenses!$A$5:$A$1504,"&lt;"&amp;EDATE(DATE(Settings!$B$8,5,1),1)))</f>
        <v/>
      </c>
      <c r="D25" s="31" t="str">
        <f aca="false">IF($A25="","",SUMIFS(Expenses!$E$5:$E$1504,Expenses!$C$5:$C$1504,$A25,Expenses!$A$5:$A$1504,"&gt;="&amp;DATE(Settings!$B$8,6,1),Expenses!$A$5:$A$1504,"&lt;"&amp;EDATE(DATE(Settings!$B$8,6,1),1)))</f>
        <v/>
      </c>
      <c r="E25" s="31" t="str">
        <f aca="false">IF($A25="","",SUMIFS(Expenses!$E$5:$E$1504,Expenses!$C$5:$C$1504,$A25,Expenses!$A$5:$A$1504,"&gt;="&amp;DATE(Settings!$B$8,7,1),Expenses!$A$5:$A$1504,"&lt;"&amp;EDATE(DATE(Settings!$B$8,7,1),1)))</f>
        <v/>
      </c>
      <c r="F25" s="31" t="str">
        <f aca="false">IF($A25="","",SUMIFS(Expenses!$E$5:$E$1504,Expenses!$C$5:$C$1504,$A25,Expenses!$A$5:$A$1504,"&gt;="&amp;DATE(Settings!$B$8,8,1),Expenses!$A$5:$A$1504,"&lt;"&amp;EDATE(DATE(Settings!$B$8,8,1),1)))</f>
        <v/>
      </c>
      <c r="G25" s="31" t="str">
        <f aca="false">IF($A25="","",SUMIFS(Expenses!$E$5:$E$1504,Expenses!$C$5:$C$1504,$A25,Expenses!$A$5:$A$1504,"&gt;="&amp;DATE(Settings!$B$8,9,1),Expenses!$A$5:$A$1504,"&lt;"&amp;EDATE(DATE(Settings!$B$8,9,1),1)))</f>
        <v/>
      </c>
      <c r="H25" s="31" t="str">
        <f aca="false">IF($A25="","",SUMIFS(Expenses!$E$5:$E$1504,Expenses!$C$5:$C$1504,$A25,Expenses!$A$5:$A$1504,"&gt;="&amp;DATE(Settings!$B$8,10,1),Expenses!$A$5:$A$1504,"&lt;"&amp;EDATE(DATE(Settings!$B$8,10,1),1)))</f>
        <v/>
      </c>
      <c r="I25" s="31" t="str">
        <f aca="false">IF($A25="","",SUMIFS(Expenses!$E$5:$E$1504,Expenses!$C$5:$C$1504,$A25,Expenses!$A$5:$A$1504,"&gt;="&amp;DATE(Settings!$B$8,11,1),Expenses!$A$5:$A$1504,"&lt;"&amp;EDATE(DATE(Settings!$B$8,11,1),1)))</f>
        <v/>
      </c>
      <c r="J25" s="31" t="str">
        <f aca="false">IF($A25="","",SUMIFS(Expenses!$E$5:$E$1504,Expenses!$C$5:$C$1504,$A25,Expenses!$A$5:$A$1504,"&gt;="&amp;DATE(Settings!$B$8,12,1),Expenses!$A$5:$A$1504,"&lt;"&amp;EDATE(DATE(Settings!$B$8,12,1),1)))</f>
        <v/>
      </c>
      <c r="K25" s="31" t="str">
        <f aca="false">IF($A25="","",SUMIFS(Expenses!$E$5:$E$1504,Expenses!$C$5:$C$1504,$A25,Expenses!$A$5:$A$1504,"&gt;="&amp;DATE(Settings!$B$8,13,1),Expenses!$A$5:$A$1504,"&lt;"&amp;EDATE(DATE(Settings!$B$8,13,1),1)))</f>
        <v/>
      </c>
      <c r="L25" s="31" t="str">
        <f aca="false">IF($A25="","",SUMIFS(Expenses!$E$5:$E$1504,Expenses!$C$5:$C$1504,$A25,Expenses!$A$5:$A$1504,"&gt;="&amp;DATE(Settings!$B$8,14,1),Expenses!$A$5:$A$1504,"&lt;"&amp;EDATE(DATE(Settings!$B$8,14,1),1)))</f>
        <v/>
      </c>
      <c r="M25" s="31" t="str">
        <f aca="false">IF($A25="","",SUMIFS(Expenses!$E$5:$E$1504,Expenses!$C$5:$C$1504,$A25,Expenses!$A$5:$A$1504,"&gt;="&amp;DATE(Settings!$B$8,15,1),Expenses!$A$5:$A$1504,"&lt;"&amp;EDATE(DATE(Settings!$B$8,15,1),1)))</f>
        <v/>
      </c>
      <c r="N25" s="31" t="str">
        <f aca="false">IF($A25="","",SUM(B25:M25))</f>
        <v/>
      </c>
    </row>
    <row r="26" customFormat="false" ht="15" hidden="false" customHeight="true" outlineLevel="0" collapsed="false">
      <c r="A26" s="37" t="str">
        <f aca="false">IF(Settings!D22="","",Settings!D22)</f>
        <v/>
      </c>
      <c r="B26" s="31" t="str">
        <f aca="false">IF($A26="","",SUMIFS(Expenses!$E$5:$E$1504,Expenses!$C$5:$C$1504,$A26,Expenses!$A$5:$A$1504,"&gt;="&amp;DATE(Settings!$B$8,4,1),Expenses!$A$5:$A$1504,"&lt;"&amp;EDATE(DATE(Settings!$B$8,4,1),1)))</f>
        <v/>
      </c>
      <c r="C26" s="31" t="str">
        <f aca="false">IF($A26="","",SUMIFS(Expenses!$E$5:$E$1504,Expenses!$C$5:$C$1504,$A26,Expenses!$A$5:$A$1504,"&gt;="&amp;DATE(Settings!$B$8,5,1),Expenses!$A$5:$A$1504,"&lt;"&amp;EDATE(DATE(Settings!$B$8,5,1),1)))</f>
        <v/>
      </c>
      <c r="D26" s="31" t="str">
        <f aca="false">IF($A26="","",SUMIFS(Expenses!$E$5:$E$1504,Expenses!$C$5:$C$1504,$A26,Expenses!$A$5:$A$1504,"&gt;="&amp;DATE(Settings!$B$8,6,1),Expenses!$A$5:$A$1504,"&lt;"&amp;EDATE(DATE(Settings!$B$8,6,1),1)))</f>
        <v/>
      </c>
      <c r="E26" s="31" t="str">
        <f aca="false">IF($A26="","",SUMIFS(Expenses!$E$5:$E$1504,Expenses!$C$5:$C$1504,$A26,Expenses!$A$5:$A$1504,"&gt;="&amp;DATE(Settings!$B$8,7,1),Expenses!$A$5:$A$1504,"&lt;"&amp;EDATE(DATE(Settings!$B$8,7,1),1)))</f>
        <v/>
      </c>
      <c r="F26" s="31" t="str">
        <f aca="false">IF($A26="","",SUMIFS(Expenses!$E$5:$E$1504,Expenses!$C$5:$C$1504,$A26,Expenses!$A$5:$A$1504,"&gt;="&amp;DATE(Settings!$B$8,8,1),Expenses!$A$5:$A$1504,"&lt;"&amp;EDATE(DATE(Settings!$B$8,8,1),1)))</f>
        <v/>
      </c>
      <c r="G26" s="31" t="str">
        <f aca="false">IF($A26="","",SUMIFS(Expenses!$E$5:$E$1504,Expenses!$C$5:$C$1504,$A26,Expenses!$A$5:$A$1504,"&gt;="&amp;DATE(Settings!$B$8,9,1),Expenses!$A$5:$A$1504,"&lt;"&amp;EDATE(DATE(Settings!$B$8,9,1),1)))</f>
        <v/>
      </c>
      <c r="H26" s="31" t="str">
        <f aca="false">IF($A26="","",SUMIFS(Expenses!$E$5:$E$1504,Expenses!$C$5:$C$1504,$A26,Expenses!$A$5:$A$1504,"&gt;="&amp;DATE(Settings!$B$8,10,1),Expenses!$A$5:$A$1504,"&lt;"&amp;EDATE(DATE(Settings!$B$8,10,1),1)))</f>
        <v/>
      </c>
      <c r="I26" s="31" t="str">
        <f aca="false">IF($A26="","",SUMIFS(Expenses!$E$5:$E$1504,Expenses!$C$5:$C$1504,$A26,Expenses!$A$5:$A$1504,"&gt;="&amp;DATE(Settings!$B$8,11,1),Expenses!$A$5:$A$1504,"&lt;"&amp;EDATE(DATE(Settings!$B$8,11,1),1)))</f>
        <v/>
      </c>
      <c r="J26" s="31" t="str">
        <f aca="false">IF($A26="","",SUMIFS(Expenses!$E$5:$E$1504,Expenses!$C$5:$C$1504,$A26,Expenses!$A$5:$A$1504,"&gt;="&amp;DATE(Settings!$B$8,12,1),Expenses!$A$5:$A$1504,"&lt;"&amp;EDATE(DATE(Settings!$B$8,12,1),1)))</f>
        <v/>
      </c>
      <c r="K26" s="31" t="str">
        <f aca="false">IF($A26="","",SUMIFS(Expenses!$E$5:$E$1504,Expenses!$C$5:$C$1504,$A26,Expenses!$A$5:$A$1504,"&gt;="&amp;DATE(Settings!$B$8,13,1),Expenses!$A$5:$A$1504,"&lt;"&amp;EDATE(DATE(Settings!$B$8,13,1),1)))</f>
        <v/>
      </c>
      <c r="L26" s="31" t="str">
        <f aca="false">IF($A26="","",SUMIFS(Expenses!$E$5:$E$1504,Expenses!$C$5:$C$1504,$A26,Expenses!$A$5:$A$1504,"&gt;="&amp;DATE(Settings!$B$8,14,1),Expenses!$A$5:$A$1504,"&lt;"&amp;EDATE(DATE(Settings!$B$8,14,1),1)))</f>
        <v/>
      </c>
      <c r="M26" s="31" t="str">
        <f aca="false">IF($A26="","",SUMIFS(Expenses!$E$5:$E$1504,Expenses!$C$5:$C$1504,$A26,Expenses!$A$5:$A$1504,"&gt;="&amp;DATE(Settings!$B$8,15,1),Expenses!$A$5:$A$1504,"&lt;"&amp;EDATE(DATE(Settings!$B$8,15,1),1)))</f>
        <v/>
      </c>
      <c r="N26" s="31" t="str">
        <f aca="false">IF($A26="","",SUM(B26:M26))</f>
        <v/>
      </c>
    </row>
    <row r="27" customFormat="false" ht="15" hidden="false" customHeight="true" outlineLevel="0" collapsed="false">
      <c r="A27" s="37" t="str">
        <f aca="false">IF(Settings!D23="","",Settings!D23)</f>
        <v/>
      </c>
      <c r="B27" s="31" t="str">
        <f aca="false">IF($A27="","",SUMIFS(Expenses!$E$5:$E$1504,Expenses!$C$5:$C$1504,$A27,Expenses!$A$5:$A$1504,"&gt;="&amp;DATE(Settings!$B$8,4,1),Expenses!$A$5:$A$1504,"&lt;"&amp;EDATE(DATE(Settings!$B$8,4,1),1)))</f>
        <v/>
      </c>
      <c r="C27" s="31" t="str">
        <f aca="false">IF($A27="","",SUMIFS(Expenses!$E$5:$E$1504,Expenses!$C$5:$C$1504,$A27,Expenses!$A$5:$A$1504,"&gt;="&amp;DATE(Settings!$B$8,5,1),Expenses!$A$5:$A$1504,"&lt;"&amp;EDATE(DATE(Settings!$B$8,5,1),1)))</f>
        <v/>
      </c>
      <c r="D27" s="31" t="str">
        <f aca="false">IF($A27="","",SUMIFS(Expenses!$E$5:$E$1504,Expenses!$C$5:$C$1504,$A27,Expenses!$A$5:$A$1504,"&gt;="&amp;DATE(Settings!$B$8,6,1),Expenses!$A$5:$A$1504,"&lt;"&amp;EDATE(DATE(Settings!$B$8,6,1),1)))</f>
        <v/>
      </c>
      <c r="E27" s="31" t="str">
        <f aca="false">IF($A27="","",SUMIFS(Expenses!$E$5:$E$1504,Expenses!$C$5:$C$1504,$A27,Expenses!$A$5:$A$1504,"&gt;="&amp;DATE(Settings!$B$8,7,1),Expenses!$A$5:$A$1504,"&lt;"&amp;EDATE(DATE(Settings!$B$8,7,1),1)))</f>
        <v/>
      </c>
      <c r="F27" s="31" t="str">
        <f aca="false">IF($A27="","",SUMIFS(Expenses!$E$5:$E$1504,Expenses!$C$5:$C$1504,$A27,Expenses!$A$5:$A$1504,"&gt;="&amp;DATE(Settings!$B$8,8,1),Expenses!$A$5:$A$1504,"&lt;"&amp;EDATE(DATE(Settings!$B$8,8,1),1)))</f>
        <v/>
      </c>
      <c r="G27" s="31" t="str">
        <f aca="false">IF($A27="","",SUMIFS(Expenses!$E$5:$E$1504,Expenses!$C$5:$C$1504,$A27,Expenses!$A$5:$A$1504,"&gt;="&amp;DATE(Settings!$B$8,9,1),Expenses!$A$5:$A$1504,"&lt;"&amp;EDATE(DATE(Settings!$B$8,9,1),1)))</f>
        <v/>
      </c>
      <c r="H27" s="31" t="str">
        <f aca="false">IF($A27="","",SUMIFS(Expenses!$E$5:$E$1504,Expenses!$C$5:$C$1504,$A27,Expenses!$A$5:$A$1504,"&gt;="&amp;DATE(Settings!$B$8,10,1),Expenses!$A$5:$A$1504,"&lt;"&amp;EDATE(DATE(Settings!$B$8,10,1),1)))</f>
        <v/>
      </c>
      <c r="I27" s="31" t="str">
        <f aca="false">IF($A27="","",SUMIFS(Expenses!$E$5:$E$1504,Expenses!$C$5:$C$1504,$A27,Expenses!$A$5:$A$1504,"&gt;="&amp;DATE(Settings!$B$8,11,1),Expenses!$A$5:$A$1504,"&lt;"&amp;EDATE(DATE(Settings!$B$8,11,1),1)))</f>
        <v/>
      </c>
      <c r="J27" s="31" t="str">
        <f aca="false">IF($A27="","",SUMIFS(Expenses!$E$5:$E$1504,Expenses!$C$5:$C$1504,$A27,Expenses!$A$5:$A$1504,"&gt;="&amp;DATE(Settings!$B$8,12,1),Expenses!$A$5:$A$1504,"&lt;"&amp;EDATE(DATE(Settings!$B$8,12,1),1)))</f>
        <v/>
      </c>
      <c r="K27" s="31" t="str">
        <f aca="false">IF($A27="","",SUMIFS(Expenses!$E$5:$E$1504,Expenses!$C$5:$C$1504,$A27,Expenses!$A$5:$A$1504,"&gt;="&amp;DATE(Settings!$B$8,13,1),Expenses!$A$5:$A$1504,"&lt;"&amp;EDATE(DATE(Settings!$B$8,13,1),1)))</f>
        <v/>
      </c>
      <c r="L27" s="31" t="str">
        <f aca="false">IF($A27="","",SUMIFS(Expenses!$E$5:$E$1504,Expenses!$C$5:$C$1504,$A27,Expenses!$A$5:$A$1504,"&gt;="&amp;DATE(Settings!$B$8,14,1),Expenses!$A$5:$A$1504,"&lt;"&amp;EDATE(DATE(Settings!$B$8,14,1),1)))</f>
        <v/>
      </c>
      <c r="M27" s="31" t="str">
        <f aca="false">IF($A27="","",SUMIFS(Expenses!$E$5:$E$1504,Expenses!$C$5:$C$1504,$A27,Expenses!$A$5:$A$1504,"&gt;="&amp;DATE(Settings!$B$8,15,1),Expenses!$A$5:$A$1504,"&lt;"&amp;EDATE(DATE(Settings!$B$8,15,1),1)))</f>
        <v/>
      </c>
      <c r="N27" s="31" t="str">
        <f aca="false">IF($A27="","",SUM(B27:M27))</f>
        <v/>
      </c>
    </row>
    <row r="28" customFormat="false" ht="15" hidden="false" customHeight="true" outlineLevel="0" collapsed="false">
      <c r="A28" s="37" t="str">
        <f aca="false">IF(Settings!D24="","",Settings!D24)</f>
        <v/>
      </c>
      <c r="B28" s="31" t="str">
        <f aca="false">IF($A28="","",SUMIFS(Expenses!$E$5:$E$1504,Expenses!$C$5:$C$1504,$A28,Expenses!$A$5:$A$1504,"&gt;="&amp;DATE(Settings!$B$8,4,1),Expenses!$A$5:$A$1504,"&lt;"&amp;EDATE(DATE(Settings!$B$8,4,1),1)))</f>
        <v/>
      </c>
      <c r="C28" s="31" t="str">
        <f aca="false">IF($A28="","",SUMIFS(Expenses!$E$5:$E$1504,Expenses!$C$5:$C$1504,$A28,Expenses!$A$5:$A$1504,"&gt;="&amp;DATE(Settings!$B$8,5,1),Expenses!$A$5:$A$1504,"&lt;"&amp;EDATE(DATE(Settings!$B$8,5,1),1)))</f>
        <v/>
      </c>
      <c r="D28" s="31" t="str">
        <f aca="false">IF($A28="","",SUMIFS(Expenses!$E$5:$E$1504,Expenses!$C$5:$C$1504,$A28,Expenses!$A$5:$A$1504,"&gt;="&amp;DATE(Settings!$B$8,6,1),Expenses!$A$5:$A$1504,"&lt;"&amp;EDATE(DATE(Settings!$B$8,6,1),1)))</f>
        <v/>
      </c>
      <c r="E28" s="31" t="str">
        <f aca="false">IF($A28="","",SUMIFS(Expenses!$E$5:$E$1504,Expenses!$C$5:$C$1504,$A28,Expenses!$A$5:$A$1504,"&gt;="&amp;DATE(Settings!$B$8,7,1),Expenses!$A$5:$A$1504,"&lt;"&amp;EDATE(DATE(Settings!$B$8,7,1),1)))</f>
        <v/>
      </c>
      <c r="F28" s="31" t="str">
        <f aca="false">IF($A28="","",SUMIFS(Expenses!$E$5:$E$1504,Expenses!$C$5:$C$1504,$A28,Expenses!$A$5:$A$1504,"&gt;="&amp;DATE(Settings!$B$8,8,1),Expenses!$A$5:$A$1504,"&lt;"&amp;EDATE(DATE(Settings!$B$8,8,1),1)))</f>
        <v/>
      </c>
      <c r="G28" s="31" t="str">
        <f aca="false">IF($A28="","",SUMIFS(Expenses!$E$5:$E$1504,Expenses!$C$5:$C$1504,$A28,Expenses!$A$5:$A$1504,"&gt;="&amp;DATE(Settings!$B$8,9,1),Expenses!$A$5:$A$1504,"&lt;"&amp;EDATE(DATE(Settings!$B$8,9,1),1)))</f>
        <v/>
      </c>
      <c r="H28" s="31" t="str">
        <f aca="false">IF($A28="","",SUMIFS(Expenses!$E$5:$E$1504,Expenses!$C$5:$C$1504,$A28,Expenses!$A$5:$A$1504,"&gt;="&amp;DATE(Settings!$B$8,10,1),Expenses!$A$5:$A$1504,"&lt;"&amp;EDATE(DATE(Settings!$B$8,10,1),1)))</f>
        <v/>
      </c>
      <c r="I28" s="31" t="str">
        <f aca="false">IF($A28="","",SUMIFS(Expenses!$E$5:$E$1504,Expenses!$C$5:$C$1504,$A28,Expenses!$A$5:$A$1504,"&gt;="&amp;DATE(Settings!$B$8,11,1),Expenses!$A$5:$A$1504,"&lt;"&amp;EDATE(DATE(Settings!$B$8,11,1),1)))</f>
        <v/>
      </c>
      <c r="J28" s="31" t="str">
        <f aca="false">IF($A28="","",SUMIFS(Expenses!$E$5:$E$1504,Expenses!$C$5:$C$1504,$A28,Expenses!$A$5:$A$1504,"&gt;="&amp;DATE(Settings!$B$8,12,1),Expenses!$A$5:$A$1504,"&lt;"&amp;EDATE(DATE(Settings!$B$8,12,1),1)))</f>
        <v/>
      </c>
      <c r="K28" s="31" t="str">
        <f aca="false">IF($A28="","",SUMIFS(Expenses!$E$5:$E$1504,Expenses!$C$5:$C$1504,$A28,Expenses!$A$5:$A$1504,"&gt;="&amp;DATE(Settings!$B$8,13,1),Expenses!$A$5:$A$1504,"&lt;"&amp;EDATE(DATE(Settings!$B$8,13,1),1)))</f>
        <v/>
      </c>
      <c r="L28" s="31" t="str">
        <f aca="false">IF($A28="","",SUMIFS(Expenses!$E$5:$E$1504,Expenses!$C$5:$C$1504,$A28,Expenses!$A$5:$A$1504,"&gt;="&amp;DATE(Settings!$B$8,14,1),Expenses!$A$5:$A$1504,"&lt;"&amp;EDATE(DATE(Settings!$B$8,14,1),1)))</f>
        <v/>
      </c>
      <c r="M28" s="31" t="str">
        <f aca="false">IF($A28="","",SUMIFS(Expenses!$E$5:$E$1504,Expenses!$C$5:$C$1504,$A28,Expenses!$A$5:$A$1504,"&gt;="&amp;DATE(Settings!$B$8,15,1),Expenses!$A$5:$A$1504,"&lt;"&amp;EDATE(DATE(Settings!$B$8,15,1),1)))</f>
        <v/>
      </c>
      <c r="N28" s="31" t="str">
        <f aca="false">IF($A28="","",SUM(B28:M28))</f>
        <v/>
      </c>
    </row>
    <row r="29" customFormat="false" ht="15" hidden="false" customHeight="true" outlineLevel="0" collapsed="false">
      <c r="A29" s="4" t="s">
        <v>433</v>
      </c>
      <c r="B29" s="47" t="n">
        <f aca="false">SUM(B9:B28)</f>
        <v>99768</v>
      </c>
      <c r="C29" s="47" t="n">
        <f aca="false">SUM(C9:C28)</f>
        <v>104018</v>
      </c>
      <c r="D29" s="47" t="n">
        <f aca="false">SUM(D9:D28)</f>
        <v>84718</v>
      </c>
      <c r="E29" s="47" t="n">
        <f aca="false">SUM(E9:E28)</f>
        <v>92268</v>
      </c>
      <c r="F29" s="47" t="n">
        <f aca="false">SUM(F9:F28)</f>
        <v>86218</v>
      </c>
      <c r="G29" s="47" t="n">
        <f aca="false">SUM(G9:G28)</f>
        <v>122218</v>
      </c>
      <c r="H29" s="47" t="n">
        <f aca="false">SUM(H9:H28)</f>
        <v>75800</v>
      </c>
      <c r="I29" s="47" t="n">
        <f aca="false">SUM(I9:I28)</f>
        <v>0</v>
      </c>
      <c r="J29" s="47" t="n">
        <f aca="false">SUM(J9:J28)</f>
        <v>0</v>
      </c>
      <c r="K29" s="47" t="n">
        <f aca="false">SUM(K9:K28)</f>
        <v>0</v>
      </c>
      <c r="L29" s="47" t="n">
        <f aca="false">SUM(L9:L28)</f>
        <v>0</v>
      </c>
      <c r="M29" s="47" t="n">
        <f aca="false">SUM(M9:M28)</f>
        <v>0</v>
      </c>
      <c r="N29" s="32" t="n">
        <f aca="false">SUM(B29:M29)</f>
        <v>665008</v>
      </c>
    </row>
    <row r="30" customFormat="false" ht="15" hidden="false" customHeight="true" outlineLevel="0" collapsed="false">
      <c r="A30" s="4" t="s">
        <v>434</v>
      </c>
      <c r="B30" s="32" t="n">
        <f aca="false">B7-B29</f>
        <v>9717</v>
      </c>
      <c r="C30" s="32" t="n">
        <f aca="false">C7-C29</f>
        <v>1167</v>
      </c>
      <c r="D30" s="32" t="n">
        <f aca="false">D7-D29</f>
        <v>20467</v>
      </c>
      <c r="E30" s="32" t="n">
        <f aca="false">E7-E29</f>
        <v>7167</v>
      </c>
      <c r="F30" s="32" t="n">
        <f aca="false">F7-F29</f>
        <v>17467</v>
      </c>
      <c r="G30" s="32" t="n">
        <f aca="false">G7-G29</f>
        <v>-28533</v>
      </c>
      <c r="H30" s="32" t="n">
        <f aca="false">H7-H29</f>
        <v>13035</v>
      </c>
      <c r="I30" s="32" t="n">
        <f aca="false">I7-I29</f>
        <v>0</v>
      </c>
      <c r="J30" s="32" t="n">
        <f aca="false">J7-J29</f>
        <v>0</v>
      </c>
      <c r="K30" s="32" t="n">
        <f aca="false">K7-K29</f>
        <v>0</v>
      </c>
      <c r="L30" s="32" t="n">
        <f aca="false">L7-L29</f>
        <v>0</v>
      </c>
      <c r="M30" s="32" t="n">
        <f aca="false">M7-M29</f>
        <v>0</v>
      </c>
      <c r="N30" s="32" t="n">
        <f aca="false">SUM(B30:M30)</f>
        <v>40487</v>
      </c>
    </row>
    <row r="31" customFormat="false" ht="15" hidden="false" customHeight="true" outlineLevel="0" collapsed="false">
      <c r="A31" s="4" t="s">
        <v>435</v>
      </c>
      <c r="B31" s="43" t="n">
        <f aca="false">B5+B30</f>
        <v>301217</v>
      </c>
      <c r="C31" s="43" t="n">
        <f aca="false">C5+C30</f>
        <v>302384</v>
      </c>
      <c r="D31" s="43" t="n">
        <f aca="false">D5+D30</f>
        <v>322851</v>
      </c>
      <c r="E31" s="43" t="n">
        <f aca="false">E5+E30</f>
        <v>330018</v>
      </c>
      <c r="F31" s="43" t="n">
        <f aca="false">F5+F30</f>
        <v>347485</v>
      </c>
      <c r="G31" s="43" t="n">
        <f aca="false">G5+G30</f>
        <v>318952</v>
      </c>
      <c r="H31" s="43" t="n">
        <f aca="false">H5+H30</f>
        <v>331987</v>
      </c>
      <c r="I31" s="43" t="n">
        <f aca="false">I5+I30</f>
        <v>331987</v>
      </c>
      <c r="J31" s="43" t="n">
        <f aca="false">J5+J30</f>
        <v>331987</v>
      </c>
      <c r="K31" s="43" t="n">
        <f aca="false">K5+K30</f>
        <v>331987</v>
      </c>
      <c r="L31" s="43" t="n">
        <f aca="false">L5+L30</f>
        <v>331987</v>
      </c>
      <c r="M31" s="43" t="n">
        <f aca="false">M5+M30</f>
        <v>331987</v>
      </c>
      <c r="N31" s="48" t="n">
        <f aca="false">INDEX(B31:M31,MAX(1,Settings!$B$27))</f>
        <v>331987</v>
      </c>
    </row>
    <row r="32" customFormat="false" ht="15" hidden="false" customHeight="true" outlineLevel="0" collapsed="false">
      <c r="A32" s="3" t="s">
        <v>436</v>
      </c>
      <c r="B32" s="46" t="n">
        <f aca="false">Settings!$B$24+SUMIFS(Receipts!$E$5:$E$2004,Receipts!$F$5:$F$2004,"Cash",Receipts!$A$5:$A$2004,"&gt;="&amp;DATE(Settings!$B$8,4,1),Receipts!$A$5:$A$2004,"&lt;"&amp;EDATE(DATE(Settings!$B$8,4,1),1))-SUMIFS(Expenses!$E$5:$E$1504,Expenses!$F$5:$F$1504,"Cash",Expenses!$A$5:$A$1504,"&gt;="&amp;DATE(Settings!$B$8,4,1),Expenses!$A$5:$A$1504,"&lt;"&amp;EDATE(DATE(Settings!$B$8,4,1),1))</f>
        <v>11350</v>
      </c>
      <c r="C32" s="46" t="n">
        <f aca="false">Settings!$B$24+SUMIFS(Receipts!$E$5:$E$2004,Receipts!$F$5:$F$2004,"Cash",Receipts!$A$5:$A$2004,"&gt;="&amp;DATE(Settings!$B$8,4,1),Receipts!$A$5:$A$2004,"&lt;"&amp;EDATE(DATE(Settings!$B$8,5,1),1))-SUMIFS(Expenses!$E$5:$E$1504,Expenses!$F$5:$F$1504,"Cash",Expenses!$A$5:$A$1504,"&gt;="&amp;DATE(Settings!$B$8,4,1),Expenses!$A$5:$A$1504,"&lt;"&amp;EDATE(DATE(Settings!$B$8,5,1),1))</f>
        <v>16450</v>
      </c>
      <c r="D32" s="46" t="n">
        <f aca="false">Settings!$B$24+SUMIFS(Receipts!$E$5:$E$2004,Receipts!$F$5:$F$2004,"Cash",Receipts!$A$5:$A$2004,"&gt;="&amp;DATE(Settings!$B$8,4,1),Receipts!$A$5:$A$2004,"&lt;"&amp;EDATE(DATE(Settings!$B$8,6,1),1))-SUMIFS(Expenses!$E$5:$E$1504,Expenses!$F$5:$F$1504,"Cash",Expenses!$A$5:$A$1504,"&gt;="&amp;DATE(Settings!$B$8,4,1),Expenses!$A$5:$A$1504,"&lt;"&amp;EDATE(DATE(Settings!$B$8,6,1),1))</f>
        <v>21300</v>
      </c>
      <c r="E32" s="46" t="n">
        <f aca="false">Settings!$B$24+SUMIFS(Receipts!$E$5:$E$2004,Receipts!$F$5:$F$2004,"Cash",Receipts!$A$5:$A$2004,"&gt;="&amp;DATE(Settings!$B$8,4,1),Receipts!$A$5:$A$2004,"&lt;"&amp;EDATE(DATE(Settings!$B$8,7,1),1))-SUMIFS(Expenses!$E$5:$E$1504,Expenses!$F$5:$F$1504,"Cash",Expenses!$A$5:$A$1504,"&gt;="&amp;DATE(Settings!$B$8,4,1),Expenses!$A$5:$A$1504,"&lt;"&amp;EDATE(DATE(Settings!$B$8,7,1),1))</f>
        <v>26150</v>
      </c>
      <c r="F32" s="46" t="n">
        <f aca="false">Settings!$B$24+SUMIFS(Receipts!$E$5:$E$2004,Receipts!$F$5:$F$2004,"Cash",Receipts!$A$5:$A$2004,"&gt;="&amp;DATE(Settings!$B$8,4,1),Receipts!$A$5:$A$2004,"&lt;"&amp;EDATE(DATE(Settings!$B$8,8,1),1))-SUMIFS(Expenses!$E$5:$E$1504,Expenses!$F$5:$F$1504,"Cash",Expenses!$A$5:$A$1504,"&gt;="&amp;DATE(Settings!$B$8,4,1),Expenses!$A$5:$A$1504,"&lt;"&amp;EDATE(DATE(Settings!$B$8,8,1),1))</f>
        <v>33200</v>
      </c>
      <c r="G32" s="46" t="n">
        <f aca="false">Settings!$B$24+SUMIFS(Receipts!$E$5:$E$2004,Receipts!$F$5:$F$2004,"Cash",Receipts!$A$5:$A$2004,"&gt;="&amp;DATE(Settings!$B$8,4,1),Receipts!$A$5:$A$2004,"&lt;"&amp;EDATE(DATE(Settings!$B$8,9,1),1))-SUMIFS(Expenses!$E$5:$E$1504,Expenses!$F$5:$F$1504,"Cash",Expenses!$A$5:$A$1504,"&gt;="&amp;DATE(Settings!$B$8,4,1),Expenses!$A$5:$A$1504,"&lt;"&amp;EDATE(DATE(Settings!$B$8,9,1),1))</f>
        <v>38050</v>
      </c>
      <c r="H32" s="46" t="n">
        <f aca="false">Settings!$B$24+SUMIFS(Receipts!$E$5:$E$2004,Receipts!$F$5:$F$2004,"Cash",Receipts!$A$5:$A$2004,"&gt;="&amp;DATE(Settings!$B$8,4,1),Receipts!$A$5:$A$2004,"&lt;"&amp;EDATE(DATE(Settings!$B$8,10,1),1))-SUMIFS(Expenses!$E$5:$E$1504,Expenses!$F$5:$F$1504,"Cash",Expenses!$A$5:$A$1504,"&gt;="&amp;DATE(Settings!$B$8,4,1),Expenses!$A$5:$A$1504,"&lt;"&amp;EDATE(DATE(Settings!$B$8,10,1),1))</f>
        <v>43800</v>
      </c>
      <c r="I32" s="46" t="n">
        <f aca="false">Settings!$B$24+SUMIFS(Receipts!$E$5:$E$2004,Receipts!$F$5:$F$2004,"Cash",Receipts!$A$5:$A$2004,"&gt;="&amp;DATE(Settings!$B$8,4,1),Receipts!$A$5:$A$2004,"&lt;"&amp;EDATE(DATE(Settings!$B$8,11,1),1))-SUMIFS(Expenses!$E$5:$E$1504,Expenses!$F$5:$F$1504,"Cash",Expenses!$A$5:$A$1504,"&gt;="&amp;DATE(Settings!$B$8,4,1),Expenses!$A$5:$A$1504,"&lt;"&amp;EDATE(DATE(Settings!$B$8,11,1),1))</f>
        <v>43800</v>
      </c>
      <c r="J32" s="46" t="n">
        <f aca="false">Settings!$B$24+SUMIFS(Receipts!$E$5:$E$2004,Receipts!$F$5:$F$2004,"Cash",Receipts!$A$5:$A$2004,"&gt;="&amp;DATE(Settings!$B$8,4,1),Receipts!$A$5:$A$2004,"&lt;"&amp;EDATE(DATE(Settings!$B$8,12,1),1))-SUMIFS(Expenses!$E$5:$E$1504,Expenses!$F$5:$F$1504,"Cash",Expenses!$A$5:$A$1504,"&gt;="&amp;DATE(Settings!$B$8,4,1),Expenses!$A$5:$A$1504,"&lt;"&amp;EDATE(DATE(Settings!$B$8,12,1),1))</f>
        <v>43800</v>
      </c>
      <c r="K32" s="46" t="n">
        <f aca="false">Settings!$B$24+SUMIFS(Receipts!$E$5:$E$2004,Receipts!$F$5:$F$2004,"Cash",Receipts!$A$5:$A$2004,"&gt;="&amp;DATE(Settings!$B$8,4,1),Receipts!$A$5:$A$2004,"&lt;"&amp;EDATE(DATE(Settings!$B$8,13,1),1))-SUMIFS(Expenses!$E$5:$E$1504,Expenses!$F$5:$F$1504,"Cash",Expenses!$A$5:$A$1504,"&gt;="&amp;DATE(Settings!$B$8,4,1),Expenses!$A$5:$A$1504,"&lt;"&amp;EDATE(DATE(Settings!$B$8,13,1),1))</f>
        <v>43800</v>
      </c>
      <c r="L32" s="46" t="n">
        <f aca="false">Settings!$B$24+SUMIFS(Receipts!$E$5:$E$2004,Receipts!$F$5:$F$2004,"Cash",Receipts!$A$5:$A$2004,"&gt;="&amp;DATE(Settings!$B$8,4,1),Receipts!$A$5:$A$2004,"&lt;"&amp;EDATE(DATE(Settings!$B$8,14,1),1))-SUMIFS(Expenses!$E$5:$E$1504,Expenses!$F$5:$F$1504,"Cash",Expenses!$A$5:$A$1504,"&gt;="&amp;DATE(Settings!$B$8,4,1),Expenses!$A$5:$A$1504,"&lt;"&amp;EDATE(DATE(Settings!$B$8,14,1),1))</f>
        <v>43800</v>
      </c>
      <c r="M32" s="46" t="n">
        <f aca="false">Settings!$B$24+SUMIFS(Receipts!$E$5:$E$2004,Receipts!$F$5:$F$2004,"Cash",Receipts!$A$5:$A$2004,"&gt;="&amp;DATE(Settings!$B$8,4,1),Receipts!$A$5:$A$2004,"&lt;"&amp;EDATE(DATE(Settings!$B$8,15,1),1))-SUMIFS(Expenses!$E$5:$E$1504,Expenses!$F$5:$F$1504,"Cash",Expenses!$A$5:$A$1504,"&gt;="&amp;DATE(Settings!$B$8,4,1),Expenses!$A$5:$A$1504,"&lt;"&amp;EDATE(DATE(Settings!$B$8,15,1),1))</f>
        <v>43800</v>
      </c>
    </row>
    <row r="33" customFormat="false" ht="15" hidden="false" customHeight="true" outlineLevel="0" collapsed="false">
      <c r="A33" s="3" t="s">
        <v>437</v>
      </c>
      <c r="B33" s="46" t="n">
        <f aca="false">B31-B32</f>
        <v>289867</v>
      </c>
      <c r="C33" s="46" t="n">
        <f aca="false">C31-C32</f>
        <v>285934</v>
      </c>
      <c r="D33" s="46" t="n">
        <f aca="false">D31-D32</f>
        <v>301551</v>
      </c>
      <c r="E33" s="46" t="n">
        <f aca="false">E31-E32</f>
        <v>303868</v>
      </c>
      <c r="F33" s="46" t="n">
        <f aca="false">F31-F32</f>
        <v>314285</v>
      </c>
      <c r="G33" s="46" t="n">
        <f aca="false">G31-G32</f>
        <v>280902</v>
      </c>
      <c r="H33" s="46" t="n">
        <f aca="false">H31-H32</f>
        <v>288187</v>
      </c>
      <c r="I33" s="46" t="n">
        <f aca="false">I31-I32</f>
        <v>288187</v>
      </c>
      <c r="J33" s="46" t="n">
        <f aca="false">J31-J32</f>
        <v>288187</v>
      </c>
      <c r="K33" s="46" t="n">
        <f aca="false">K31-K32</f>
        <v>288187</v>
      </c>
      <c r="L33" s="46" t="n">
        <f aca="false">L31-L32</f>
        <v>288187</v>
      </c>
      <c r="M33" s="46" t="n">
        <f aca="false">M31-M32</f>
        <v>288187</v>
      </c>
    </row>
    <row r="35" customFormat="false" ht="15" hidden="false" customHeight="true" outlineLevel="0" collapsed="false">
      <c r="A35" s="4" t="s">
        <v>438</v>
      </c>
      <c r="N35" s="49" t="n">
        <f aca="false">IFERROR(SUM('Member Dues'!$G$5:$G$304)/(SUM('Member Dues'!$E$5:$E$304)+SUM('Member Dues'!$F$5:$F$304)),0)</f>
        <v>0.879675060318331</v>
      </c>
    </row>
    <row r="36" customFormat="false" ht="15" hidden="false" customHeight="true" outlineLevel="0" collapsed="false">
      <c r="A36" s="17" t="s">
        <v>439</v>
      </c>
      <c r="N36" s="36" t="str">
        <f aca="false">IF(MIN(B32:M32)&lt;0,"CHECK","OK")</f>
        <v>OK</v>
      </c>
    </row>
  </sheetData>
  <conditionalFormatting sqref="N36">
    <cfRule type="cellIs" priority="2" operator="equal" aboveAverage="0" equalAverage="0" bottom="0" percent="0" rank="0" text="" dxfId="12">
      <formula>"OK"</formula>
    </cfRule>
    <cfRule type="cellIs" priority="3" operator="equal" aboveAverage="0" equalAverage="0" bottom="0" percent="0" rank="0" text="" dxfId="9">
      <formula>"CHECK"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A6A6"/>
    <pageSetUpPr fitToPage="true"/>
  </sheetPr>
  <dimension ref="A1:B1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30"/>
  </cols>
  <sheetData>
    <row r="1" customFormat="false" ht="21.75" hidden="false" customHeight="true" outlineLevel="0" collapsed="false">
      <c r="A1" s="13" t="s">
        <v>440</v>
      </c>
      <c r="B1" s="14" t="s">
        <v>54</v>
      </c>
    </row>
    <row r="4" customFormat="false" ht="15" hidden="false" customHeight="true" outlineLevel="0" collapsed="false">
      <c r="A4" s="1" t="n">
        <v>0</v>
      </c>
    </row>
    <row r="5" customFormat="false" ht="15" hidden="false" customHeight="true" outlineLevel="0" collapsed="false">
      <c r="A5" s="1" t="n">
        <v>1</v>
      </c>
      <c r="B5" s="1" t="s">
        <v>441</v>
      </c>
    </row>
    <row r="6" customFormat="false" ht="15" hidden="false" customHeight="true" outlineLevel="0" collapsed="false">
      <c r="A6" s="1" t="n">
        <v>2</v>
      </c>
      <c r="B6" s="1" t="s">
        <v>442</v>
      </c>
    </row>
    <row r="7" customFormat="false" ht="15" hidden="false" customHeight="true" outlineLevel="0" collapsed="false">
      <c r="A7" s="1" t="n">
        <v>3</v>
      </c>
      <c r="B7" s="1" t="s">
        <v>443</v>
      </c>
    </row>
    <row r="8" customFormat="false" ht="15" hidden="false" customHeight="true" outlineLevel="0" collapsed="false">
      <c r="A8" s="1" t="n">
        <v>4</v>
      </c>
      <c r="B8" s="1" t="s">
        <v>444</v>
      </c>
    </row>
    <row r="9" customFormat="false" ht="15" hidden="false" customHeight="true" outlineLevel="0" collapsed="false">
      <c r="A9" s="1" t="n">
        <v>5</v>
      </c>
      <c r="B9" s="1" t="s">
        <v>445</v>
      </c>
    </row>
    <row r="10" customFormat="false" ht="15" hidden="false" customHeight="true" outlineLevel="0" collapsed="false">
      <c r="A10" s="1" t="n">
        <v>6</v>
      </c>
      <c r="B10" s="1" t="s">
        <v>446</v>
      </c>
    </row>
    <row r="11" customFormat="false" ht="15" hidden="false" customHeight="true" outlineLevel="0" collapsed="false">
      <c r="A11" s="1" t="n">
        <v>7</v>
      </c>
      <c r="B11" s="1" t="s">
        <v>447</v>
      </c>
    </row>
    <row r="12" customFormat="false" ht="15" hidden="false" customHeight="true" outlineLevel="0" collapsed="false">
      <c r="A12" s="1" t="n">
        <v>8</v>
      </c>
      <c r="B12" s="1" t="s">
        <v>448</v>
      </c>
    </row>
    <row r="13" customFormat="false" ht="15" hidden="false" customHeight="true" outlineLevel="0" collapsed="false">
      <c r="A13" s="1" t="n">
        <v>9</v>
      </c>
      <c r="B13" s="1" t="s">
        <v>449</v>
      </c>
    </row>
    <row r="14" customFormat="false" ht="15" hidden="false" customHeight="true" outlineLevel="0" collapsed="false">
      <c r="A14" s="1" t="n">
        <v>10</v>
      </c>
      <c r="B14" s="1" t="s">
        <v>450</v>
      </c>
    </row>
    <row r="15" customFormat="false" ht="15" hidden="false" customHeight="true" outlineLevel="0" collapsed="false">
      <c r="A15" s="1" t="n">
        <v>11</v>
      </c>
      <c r="B15" s="1" t="s">
        <v>451</v>
      </c>
    </row>
    <row r="16" customFormat="false" ht="15" hidden="false" customHeight="true" outlineLevel="0" collapsed="false">
      <c r="A16" s="1" t="n">
        <v>12</v>
      </c>
      <c r="B16" s="1" t="s">
        <v>452</v>
      </c>
    </row>
    <row r="17" customFormat="false" ht="15" hidden="false" customHeight="true" outlineLevel="0" collapsed="false">
      <c r="A17" s="1" t="n">
        <v>13</v>
      </c>
      <c r="B17" s="1" t="s">
        <v>453</v>
      </c>
    </row>
    <row r="18" customFormat="false" ht="15" hidden="false" customHeight="true" outlineLevel="0" collapsed="false">
      <c r="A18" s="1" t="n">
        <v>14</v>
      </c>
      <c r="B18" s="1" t="s">
        <v>454</v>
      </c>
    </row>
    <row r="19" customFormat="false" ht="15" hidden="false" customHeight="true" outlineLevel="0" collapsed="false">
      <c r="A19" s="1" t="n">
        <v>15</v>
      </c>
      <c r="B19" s="1" t="s">
        <v>455</v>
      </c>
    </row>
    <row r="20" customFormat="false" ht="15" hidden="false" customHeight="true" outlineLevel="0" collapsed="false">
      <c r="A20" s="1" t="n">
        <v>16</v>
      </c>
      <c r="B20" s="1" t="s">
        <v>456</v>
      </c>
    </row>
    <row r="21" customFormat="false" ht="15" hidden="false" customHeight="true" outlineLevel="0" collapsed="false">
      <c r="A21" s="1" t="n">
        <v>17</v>
      </c>
      <c r="B21" s="1" t="s">
        <v>457</v>
      </c>
    </row>
    <row r="22" customFormat="false" ht="15" hidden="false" customHeight="true" outlineLevel="0" collapsed="false">
      <c r="A22" s="1" t="n">
        <v>18</v>
      </c>
      <c r="B22" s="1" t="s">
        <v>458</v>
      </c>
    </row>
    <row r="23" customFormat="false" ht="15" hidden="false" customHeight="true" outlineLevel="0" collapsed="false">
      <c r="A23" s="1" t="n">
        <v>19</v>
      </c>
      <c r="B23" s="1" t="s">
        <v>459</v>
      </c>
    </row>
    <row r="24" customFormat="false" ht="15" hidden="false" customHeight="true" outlineLevel="0" collapsed="false">
      <c r="A24" s="1" t="n">
        <v>20</v>
      </c>
      <c r="B24" s="1" t="s">
        <v>460</v>
      </c>
    </row>
    <row r="25" customFormat="false" ht="15" hidden="false" customHeight="true" outlineLevel="0" collapsed="false">
      <c r="A25" s="1" t="n">
        <v>21</v>
      </c>
      <c r="B25" s="1" t="s">
        <v>461</v>
      </c>
    </row>
    <row r="26" customFormat="false" ht="15" hidden="false" customHeight="true" outlineLevel="0" collapsed="false">
      <c r="A26" s="1" t="n">
        <v>22</v>
      </c>
      <c r="B26" s="1" t="s">
        <v>462</v>
      </c>
    </row>
    <row r="27" customFormat="false" ht="15" hidden="false" customHeight="true" outlineLevel="0" collapsed="false">
      <c r="A27" s="1" t="n">
        <v>23</v>
      </c>
      <c r="B27" s="1" t="s">
        <v>463</v>
      </c>
    </row>
    <row r="28" customFormat="false" ht="15" hidden="false" customHeight="true" outlineLevel="0" collapsed="false">
      <c r="A28" s="1" t="n">
        <v>24</v>
      </c>
      <c r="B28" s="1" t="s">
        <v>464</v>
      </c>
    </row>
    <row r="29" customFormat="false" ht="15" hidden="false" customHeight="true" outlineLevel="0" collapsed="false">
      <c r="A29" s="1" t="n">
        <v>25</v>
      </c>
      <c r="B29" s="1" t="s">
        <v>465</v>
      </c>
    </row>
    <row r="30" customFormat="false" ht="15" hidden="false" customHeight="true" outlineLevel="0" collapsed="false">
      <c r="A30" s="1" t="n">
        <v>26</v>
      </c>
      <c r="B30" s="1" t="s">
        <v>466</v>
      </c>
    </row>
    <row r="31" customFormat="false" ht="15" hidden="false" customHeight="true" outlineLevel="0" collapsed="false">
      <c r="A31" s="1" t="n">
        <v>27</v>
      </c>
      <c r="B31" s="1" t="s">
        <v>467</v>
      </c>
    </row>
    <row r="32" customFormat="false" ht="15" hidden="false" customHeight="true" outlineLevel="0" collapsed="false">
      <c r="A32" s="1" t="n">
        <v>28</v>
      </c>
      <c r="B32" s="1" t="s">
        <v>468</v>
      </c>
    </row>
    <row r="33" customFormat="false" ht="15" hidden="false" customHeight="true" outlineLevel="0" collapsed="false">
      <c r="A33" s="1" t="n">
        <v>29</v>
      </c>
      <c r="B33" s="1" t="s">
        <v>469</v>
      </c>
    </row>
    <row r="34" customFormat="false" ht="15" hidden="false" customHeight="true" outlineLevel="0" collapsed="false">
      <c r="A34" s="1" t="n">
        <v>30</v>
      </c>
      <c r="B34" s="1" t="s">
        <v>470</v>
      </c>
    </row>
    <row r="35" customFormat="false" ht="15" hidden="false" customHeight="true" outlineLevel="0" collapsed="false">
      <c r="A35" s="1" t="n">
        <v>31</v>
      </c>
      <c r="B35" s="1" t="s">
        <v>471</v>
      </c>
    </row>
    <row r="36" customFormat="false" ht="15" hidden="false" customHeight="true" outlineLevel="0" collapsed="false">
      <c r="A36" s="1" t="n">
        <v>32</v>
      </c>
      <c r="B36" s="1" t="s">
        <v>472</v>
      </c>
    </row>
    <row r="37" customFormat="false" ht="15" hidden="false" customHeight="true" outlineLevel="0" collapsed="false">
      <c r="A37" s="1" t="n">
        <v>33</v>
      </c>
      <c r="B37" s="1" t="s">
        <v>473</v>
      </c>
    </row>
    <row r="38" customFormat="false" ht="15" hidden="false" customHeight="true" outlineLevel="0" collapsed="false">
      <c r="A38" s="1" t="n">
        <v>34</v>
      </c>
      <c r="B38" s="1" t="s">
        <v>474</v>
      </c>
    </row>
    <row r="39" customFormat="false" ht="15" hidden="false" customHeight="true" outlineLevel="0" collapsed="false">
      <c r="A39" s="1" t="n">
        <v>35</v>
      </c>
      <c r="B39" s="1" t="s">
        <v>475</v>
      </c>
    </row>
    <row r="40" customFormat="false" ht="15" hidden="false" customHeight="true" outlineLevel="0" collapsed="false">
      <c r="A40" s="1" t="n">
        <v>36</v>
      </c>
      <c r="B40" s="1" t="s">
        <v>476</v>
      </c>
    </row>
    <row r="41" customFormat="false" ht="15" hidden="false" customHeight="true" outlineLevel="0" collapsed="false">
      <c r="A41" s="1" t="n">
        <v>37</v>
      </c>
      <c r="B41" s="1" t="s">
        <v>477</v>
      </c>
    </row>
    <row r="42" customFormat="false" ht="15" hidden="false" customHeight="true" outlineLevel="0" collapsed="false">
      <c r="A42" s="1" t="n">
        <v>38</v>
      </c>
      <c r="B42" s="1" t="s">
        <v>478</v>
      </c>
    </row>
    <row r="43" customFormat="false" ht="15" hidden="false" customHeight="true" outlineLevel="0" collapsed="false">
      <c r="A43" s="1" t="n">
        <v>39</v>
      </c>
      <c r="B43" s="1" t="s">
        <v>479</v>
      </c>
    </row>
    <row r="44" customFormat="false" ht="15" hidden="false" customHeight="true" outlineLevel="0" collapsed="false">
      <c r="A44" s="1" t="n">
        <v>40</v>
      </c>
      <c r="B44" s="1" t="s">
        <v>480</v>
      </c>
    </row>
    <row r="45" customFormat="false" ht="15" hidden="false" customHeight="true" outlineLevel="0" collapsed="false">
      <c r="A45" s="1" t="n">
        <v>41</v>
      </c>
      <c r="B45" s="1" t="s">
        <v>481</v>
      </c>
    </row>
    <row r="46" customFormat="false" ht="15" hidden="false" customHeight="true" outlineLevel="0" collapsed="false">
      <c r="A46" s="1" t="n">
        <v>42</v>
      </c>
      <c r="B46" s="1" t="s">
        <v>482</v>
      </c>
    </row>
    <row r="47" customFormat="false" ht="15" hidden="false" customHeight="true" outlineLevel="0" collapsed="false">
      <c r="A47" s="1" t="n">
        <v>43</v>
      </c>
      <c r="B47" s="1" t="s">
        <v>483</v>
      </c>
    </row>
    <row r="48" customFormat="false" ht="15" hidden="false" customHeight="true" outlineLevel="0" collapsed="false">
      <c r="A48" s="1" t="n">
        <v>44</v>
      </c>
      <c r="B48" s="1" t="s">
        <v>484</v>
      </c>
    </row>
    <row r="49" customFormat="false" ht="15" hidden="false" customHeight="true" outlineLevel="0" collapsed="false">
      <c r="A49" s="1" t="n">
        <v>45</v>
      </c>
      <c r="B49" s="1" t="s">
        <v>485</v>
      </c>
    </row>
    <row r="50" customFormat="false" ht="15" hidden="false" customHeight="true" outlineLevel="0" collapsed="false">
      <c r="A50" s="1" t="n">
        <v>46</v>
      </c>
      <c r="B50" s="1" t="s">
        <v>486</v>
      </c>
    </row>
    <row r="51" customFormat="false" ht="15" hidden="false" customHeight="true" outlineLevel="0" collapsed="false">
      <c r="A51" s="1" t="n">
        <v>47</v>
      </c>
      <c r="B51" s="1" t="s">
        <v>487</v>
      </c>
    </row>
    <row r="52" customFormat="false" ht="15" hidden="false" customHeight="true" outlineLevel="0" collapsed="false">
      <c r="A52" s="1" t="n">
        <v>48</v>
      </c>
      <c r="B52" s="1" t="s">
        <v>488</v>
      </c>
    </row>
    <row r="53" customFormat="false" ht="15" hidden="false" customHeight="true" outlineLevel="0" collapsed="false">
      <c r="A53" s="1" t="n">
        <v>49</v>
      </c>
      <c r="B53" s="1" t="s">
        <v>489</v>
      </c>
    </row>
    <row r="54" customFormat="false" ht="15" hidden="false" customHeight="true" outlineLevel="0" collapsed="false">
      <c r="A54" s="1" t="n">
        <v>50</v>
      </c>
      <c r="B54" s="1" t="s">
        <v>490</v>
      </c>
    </row>
    <row r="55" customFormat="false" ht="15" hidden="false" customHeight="true" outlineLevel="0" collapsed="false">
      <c r="A55" s="1" t="n">
        <v>51</v>
      </c>
      <c r="B55" s="1" t="s">
        <v>491</v>
      </c>
    </row>
    <row r="56" customFormat="false" ht="15" hidden="false" customHeight="true" outlineLevel="0" collapsed="false">
      <c r="A56" s="1" t="n">
        <v>52</v>
      </c>
      <c r="B56" s="1" t="s">
        <v>492</v>
      </c>
    </row>
    <row r="57" customFormat="false" ht="15" hidden="false" customHeight="true" outlineLevel="0" collapsed="false">
      <c r="A57" s="1" t="n">
        <v>53</v>
      </c>
      <c r="B57" s="1" t="s">
        <v>493</v>
      </c>
    </row>
    <row r="58" customFormat="false" ht="15" hidden="false" customHeight="true" outlineLevel="0" collapsed="false">
      <c r="A58" s="1" t="n">
        <v>54</v>
      </c>
      <c r="B58" s="1" t="s">
        <v>494</v>
      </c>
    </row>
    <row r="59" customFormat="false" ht="15" hidden="false" customHeight="true" outlineLevel="0" collapsed="false">
      <c r="A59" s="1" t="n">
        <v>55</v>
      </c>
      <c r="B59" s="1" t="s">
        <v>495</v>
      </c>
    </row>
    <row r="60" customFormat="false" ht="15" hidden="false" customHeight="true" outlineLevel="0" collapsed="false">
      <c r="A60" s="1" t="n">
        <v>56</v>
      </c>
      <c r="B60" s="1" t="s">
        <v>496</v>
      </c>
    </row>
    <row r="61" customFormat="false" ht="15" hidden="false" customHeight="true" outlineLevel="0" collapsed="false">
      <c r="A61" s="1" t="n">
        <v>57</v>
      </c>
      <c r="B61" s="1" t="s">
        <v>497</v>
      </c>
    </row>
    <row r="62" customFormat="false" ht="15" hidden="false" customHeight="true" outlineLevel="0" collapsed="false">
      <c r="A62" s="1" t="n">
        <v>58</v>
      </c>
      <c r="B62" s="1" t="s">
        <v>498</v>
      </c>
    </row>
    <row r="63" customFormat="false" ht="15" hidden="false" customHeight="true" outlineLevel="0" collapsed="false">
      <c r="A63" s="1" t="n">
        <v>59</v>
      </c>
      <c r="B63" s="1" t="s">
        <v>499</v>
      </c>
    </row>
    <row r="64" customFormat="false" ht="15" hidden="false" customHeight="true" outlineLevel="0" collapsed="false">
      <c r="A64" s="1" t="n">
        <v>60</v>
      </c>
      <c r="B64" s="1" t="s">
        <v>500</v>
      </c>
    </row>
    <row r="65" customFormat="false" ht="15" hidden="false" customHeight="true" outlineLevel="0" collapsed="false">
      <c r="A65" s="1" t="n">
        <v>61</v>
      </c>
      <c r="B65" s="1" t="s">
        <v>501</v>
      </c>
    </row>
    <row r="66" customFormat="false" ht="15" hidden="false" customHeight="true" outlineLevel="0" collapsed="false">
      <c r="A66" s="1" t="n">
        <v>62</v>
      </c>
      <c r="B66" s="1" t="s">
        <v>502</v>
      </c>
    </row>
    <row r="67" customFormat="false" ht="15" hidden="false" customHeight="true" outlineLevel="0" collapsed="false">
      <c r="A67" s="1" t="n">
        <v>63</v>
      </c>
      <c r="B67" s="1" t="s">
        <v>503</v>
      </c>
    </row>
    <row r="68" customFormat="false" ht="15" hidden="false" customHeight="true" outlineLevel="0" collapsed="false">
      <c r="A68" s="1" t="n">
        <v>64</v>
      </c>
      <c r="B68" s="1" t="s">
        <v>504</v>
      </c>
    </row>
    <row r="69" customFormat="false" ht="15" hidden="false" customHeight="true" outlineLevel="0" collapsed="false">
      <c r="A69" s="1" t="n">
        <v>65</v>
      </c>
      <c r="B69" s="1" t="s">
        <v>505</v>
      </c>
    </row>
    <row r="70" customFormat="false" ht="15" hidden="false" customHeight="true" outlineLevel="0" collapsed="false">
      <c r="A70" s="1" t="n">
        <v>66</v>
      </c>
      <c r="B70" s="1" t="s">
        <v>506</v>
      </c>
    </row>
    <row r="71" customFormat="false" ht="15" hidden="false" customHeight="true" outlineLevel="0" collapsed="false">
      <c r="A71" s="1" t="n">
        <v>67</v>
      </c>
      <c r="B71" s="1" t="s">
        <v>507</v>
      </c>
    </row>
    <row r="72" customFormat="false" ht="15" hidden="false" customHeight="true" outlineLevel="0" collapsed="false">
      <c r="A72" s="1" t="n">
        <v>68</v>
      </c>
      <c r="B72" s="1" t="s">
        <v>508</v>
      </c>
    </row>
    <row r="73" customFormat="false" ht="15" hidden="false" customHeight="true" outlineLevel="0" collapsed="false">
      <c r="A73" s="1" t="n">
        <v>69</v>
      </c>
      <c r="B73" s="1" t="s">
        <v>509</v>
      </c>
    </row>
    <row r="74" customFormat="false" ht="15" hidden="false" customHeight="true" outlineLevel="0" collapsed="false">
      <c r="A74" s="1" t="n">
        <v>70</v>
      </c>
      <c r="B74" s="1" t="s">
        <v>510</v>
      </c>
    </row>
    <row r="75" customFormat="false" ht="15" hidden="false" customHeight="true" outlineLevel="0" collapsed="false">
      <c r="A75" s="1" t="n">
        <v>71</v>
      </c>
      <c r="B75" s="1" t="s">
        <v>511</v>
      </c>
    </row>
    <row r="76" customFormat="false" ht="15" hidden="false" customHeight="true" outlineLevel="0" collapsed="false">
      <c r="A76" s="1" t="n">
        <v>72</v>
      </c>
      <c r="B76" s="1" t="s">
        <v>512</v>
      </c>
    </row>
    <row r="77" customFormat="false" ht="15" hidden="false" customHeight="true" outlineLevel="0" collapsed="false">
      <c r="A77" s="1" t="n">
        <v>73</v>
      </c>
      <c r="B77" s="1" t="s">
        <v>513</v>
      </c>
    </row>
    <row r="78" customFormat="false" ht="15" hidden="false" customHeight="true" outlineLevel="0" collapsed="false">
      <c r="A78" s="1" t="n">
        <v>74</v>
      </c>
      <c r="B78" s="1" t="s">
        <v>514</v>
      </c>
    </row>
    <row r="79" customFormat="false" ht="15" hidden="false" customHeight="true" outlineLevel="0" collapsed="false">
      <c r="A79" s="1" t="n">
        <v>75</v>
      </c>
      <c r="B79" s="1" t="s">
        <v>515</v>
      </c>
    </row>
    <row r="80" customFormat="false" ht="15" hidden="false" customHeight="true" outlineLevel="0" collapsed="false">
      <c r="A80" s="1" t="n">
        <v>76</v>
      </c>
      <c r="B80" s="1" t="s">
        <v>516</v>
      </c>
    </row>
    <row r="81" customFormat="false" ht="15" hidden="false" customHeight="true" outlineLevel="0" collapsed="false">
      <c r="A81" s="1" t="n">
        <v>77</v>
      </c>
      <c r="B81" s="1" t="s">
        <v>517</v>
      </c>
    </row>
    <row r="82" customFormat="false" ht="15" hidden="false" customHeight="true" outlineLevel="0" collapsed="false">
      <c r="A82" s="1" t="n">
        <v>78</v>
      </c>
      <c r="B82" s="1" t="s">
        <v>518</v>
      </c>
    </row>
    <row r="83" customFormat="false" ht="15" hidden="false" customHeight="true" outlineLevel="0" collapsed="false">
      <c r="A83" s="1" t="n">
        <v>79</v>
      </c>
      <c r="B83" s="1" t="s">
        <v>519</v>
      </c>
    </row>
    <row r="84" customFormat="false" ht="15" hidden="false" customHeight="true" outlineLevel="0" collapsed="false">
      <c r="A84" s="1" t="n">
        <v>80</v>
      </c>
      <c r="B84" s="1" t="s">
        <v>520</v>
      </c>
    </row>
    <row r="85" customFormat="false" ht="15" hidden="false" customHeight="true" outlineLevel="0" collapsed="false">
      <c r="A85" s="1" t="n">
        <v>81</v>
      </c>
      <c r="B85" s="1" t="s">
        <v>521</v>
      </c>
    </row>
    <row r="86" customFormat="false" ht="15" hidden="false" customHeight="true" outlineLevel="0" collapsed="false">
      <c r="A86" s="1" t="n">
        <v>82</v>
      </c>
      <c r="B86" s="1" t="s">
        <v>522</v>
      </c>
    </row>
    <row r="87" customFormat="false" ht="15" hidden="false" customHeight="true" outlineLevel="0" collapsed="false">
      <c r="A87" s="1" t="n">
        <v>83</v>
      </c>
      <c r="B87" s="1" t="s">
        <v>523</v>
      </c>
    </row>
    <row r="88" customFormat="false" ht="15" hidden="false" customHeight="true" outlineLevel="0" collapsed="false">
      <c r="A88" s="1" t="n">
        <v>84</v>
      </c>
      <c r="B88" s="1" t="s">
        <v>524</v>
      </c>
    </row>
    <row r="89" customFormat="false" ht="15" hidden="false" customHeight="true" outlineLevel="0" collapsed="false">
      <c r="A89" s="1" t="n">
        <v>85</v>
      </c>
      <c r="B89" s="1" t="s">
        <v>525</v>
      </c>
    </row>
    <row r="90" customFormat="false" ht="15" hidden="false" customHeight="true" outlineLevel="0" collapsed="false">
      <c r="A90" s="1" t="n">
        <v>86</v>
      </c>
      <c r="B90" s="1" t="s">
        <v>526</v>
      </c>
    </row>
    <row r="91" customFormat="false" ht="15" hidden="false" customHeight="true" outlineLevel="0" collapsed="false">
      <c r="A91" s="1" t="n">
        <v>87</v>
      </c>
      <c r="B91" s="1" t="s">
        <v>527</v>
      </c>
    </row>
    <row r="92" customFormat="false" ht="15" hidden="false" customHeight="true" outlineLevel="0" collapsed="false">
      <c r="A92" s="1" t="n">
        <v>88</v>
      </c>
      <c r="B92" s="1" t="s">
        <v>528</v>
      </c>
    </row>
    <row r="93" customFormat="false" ht="15" hidden="false" customHeight="true" outlineLevel="0" collapsed="false">
      <c r="A93" s="1" t="n">
        <v>89</v>
      </c>
      <c r="B93" s="1" t="s">
        <v>529</v>
      </c>
    </row>
    <row r="94" customFormat="false" ht="15" hidden="false" customHeight="true" outlineLevel="0" collapsed="false">
      <c r="A94" s="1" t="n">
        <v>90</v>
      </c>
      <c r="B94" s="1" t="s">
        <v>530</v>
      </c>
    </row>
    <row r="95" customFormat="false" ht="15" hidden="false" customHeight="true" outlineLevel="0" collapsed="false">
      <c r="A95" s="1" t="n">
        <v>91</v>
      </c>
      <c r="B95" s="1" t="s">
        <v>531</v>
      </c>
    </row>
    <row r="96" customFormat="false" ht="15" hidden="false" customHeight="true" outlineLevel="0" collapsed="false">
      <c r="A96" s="1" t="n">
        <v>92</v>
      </c>
      <c r="B96" s="1" t="s">
        <v>532</v>
      </c>
    </row>
    <row r="97" customFormat="false" ht="15" hidden="false" customHeight="true" outlineLevel="0" collapsed="false">
      <c r="A97" s="1" t="n">
        <v>93</v>
      </c>
      <c r="B97" s="1" t="s">
        <v>533</v>
      </c>
    </row>
    <row r="98" customFormat="false" ht="15" hidden="false" customHeight="true" outlineLevel="0" collapsed="false">
      <c r="A98" s="1" t="n">
        <v>94</v>
      </c>
      <c r="B98" s="1" t="s">
        <v>534</v>
      </c>
    </row>
    <row r="99" customFormat="false" ht="15" hidden="false" customHeight="true" outlineLevel="0" collapsed="false">
      <c r="A99" s="1" t="n">
        <v>95</v>
      </c>
      <c r="B99" s="1" t="s">
        <v>535</v>
      </c>
    </row>
    <row r="100" customFormat="false" ht="15" hidden="false" customHeight="true" outlineLevel="0" collapsed="false">
      <c r="A100" s="1" t="n">
        <v>96</v>
      </c>
      <c r="B100" s="1" t="s">
        <v>536</v>
      </c>
    </row>
    <row r="101" customFormat="false" ht="15" hidden="false" customHeight="true" outlineLevel="0" collapsed="false">
      <c r="A101" s="1" t="n">
        <v>97</v>
      </c>
      <c r="B101" s="1" t="s">
        <v>537</v>
      </c>
    </row>
    <row r="102" customFormat="false" ht="15" hidden="false" customHeight="true" outlineLevel="0" collapsed="false">
      <c r="A102" s="1" t="n">
        <v>98</v>
      </c>
      <c r="B102" s="1" t="s">
        <v>538</v>
      </c>
    </row>
    <row r="103" customFormat="false" ht="15" hidden="false" customHeight="true" outlineLevel="0" collapsed="false">
      <c r="A103" s="1" t="n">
        <v>99</v>
      </c>
      <c r="B103" s="1" t="s">
        <v>539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50" t="s">
        <v>540</v>
      </c>
    </row>
    <row r="4" customFormat="false" ht="15" hidden="false" customHeight="false" outlineLevel="0" collapsed="false">
      <c r="B4" s="51" t="s">
        <v>541</v>
      </c>
    </row>
    <row r="5" customFormat="false" ht="23.85" hidden="false" customHeight="false" outlineLevel="0" collapsed="false">
      <c r="B5" s="52" t="s">
        <v>542</v>
      </c>
    </row>
    <row r="6" customFormat="false" ht="15" hidden="false" customHeight="false" outlineLevel="0" collapsed="false">
      <c r="B6" s="52" t="s">
        <v>543</v>
      </c>
    </row>
    <row r="7" customFormat="false" ht="15" hidden="false" customHeight="false" outlineLevel="0" collapsed="false">
      <c r="B7" s="52" t="s">
        <v>544</v>
      </c>
    </row>
    <row r="8" customFormat="false" ht="15" hidden="false" customHeight="false" outlineLevel="0" collapsed="false">
      <c r="B8" s="52" t="s">
        <v>545</v>
      </c>
    </row>
    <row r="10" customFormat="false" ht="15" hidden="false" customHeight="false" outlineLevel="0" collapsed="false">
      <c r="B10" s="51" t="s">
        <v>546</v>
      </c>
    </row>
    <row r="11" customFormat="false" ht="15" hidden="false" customHeight="false" outlineLevel="0" collapsed="false">
      <c r="B11" s="53" t="s">
        <v>547</v>
      </c>
    </row>
    <row r="13" customFormat="false" ht="15" hidden="false" customHeight="false" outlineLevel="0" collapsed="false">
      <c r="B13" s="54" t="s">
        <v>548</v>
      </c>
    </row>
  </sheetData>
  <hyperlinks>
    <hyperlink ref="B11" r:id="rId1" display="Get it at https://pblab.in/templates/society-rwa-maintenance-account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2026-10-14T05:02:46Z</dcterms:created>
  <dc:creator>PB Lab</dc:creator>
  <dc:description/>
  <cp:keywords>PB Lab pblab.in Excel template India</cp:keywords>
  <dc:language>en-US</dc:language>
  <cp:lastModifiedBy/>
  <dcterms:modified xsi:type="dcterms:W3CDTF">2026-10-14T05:02:50Z</dcterms:modified>
  <cp:revision>0</cp:revision>
  <dc:subject>Maintenance accounts for a housing society or RWA: monthly charges per flat (per sq ft or fixed, parking, sinking fund, non-occupancy), receipts, expenses, member-wise dues with interest, a defaulters list and monthly accounts – Pro adds printable bills and receipts and WhatsApp reminders.</dc:subject>
  <dc:title>Society / RWA Maintenance Accounts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