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Settings" sheetId="2" state="visible" r:id="rId4"/>
    <sheet name="Bonus Register" sheetId="3" state="visible" r:id="rId5"/>
    <sheet name="Summary" sheetId="4" state="visible" r:id="rId6"/>
    <sheet name="Get Pro" sheetId="5" state="visible" r:id="rId7"/>
  </sheets>
  <definedNames>
    <definedName function="false" hidden="true" localSheetId="2" name="_xlnm._FilterDatabase" vbProcedure="false">'Bonus Register'!$A$4:$U$304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<sst xmlns="http://schemas.openxmlformats.org/spreadsheetml/2006/main" count="220" uniqueCount="174">
  <si>
    <t xml:space="preserve">Statutory Bonus Calculator</t>
  </si>
  <si>
    <t xml:space="preserve">Statutory bonus under the Code on Wages, 2019 for every employee: eligibility (wages up to ₹21,000 a month, 30 days worked), the ₹7,000 or minimum-wage calculation ceiling, 8.33% to 20%, interim bonus adjustment and the payment deadline – Pro adds allocable surplus with set-on/set-off and bonus slips.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</si>
  <si>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</si>
  <si>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</si>
  <si>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</si>
  <si>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</si>
  <si>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Works out statutory bonus for every employee under the Code on Wages, 2019: checks eligibility (wages up to ₹21,000 a month and at least 30 days worked), applies the calculation ceiling of ₹7,000 or the minimum wage if higher, pays at the rate you declare between 8.33% and 20% (minimum ₹100), deducts interim or festival bonus already paid and tracks payment by the deadline.</t>
  </si>
  <si>
    <t xml:space="preserve">How to use</t>
  </si>
  <si>
    <t xml:space="preserve">1. Settings</t>
  </si>
  <si>
    <t xml:space="preserve">Enter the accounting year, the bonus rate and the minimum wage for each category of employee.</t>
  </si>
  <si>
    <t xml:space="preserve">2. Bonus Register</t>
  </si>
  <si>
    <t xml:space="preserve">Add every employee who worked in the year, including those who have left: wages, days worked and any advance paid.</t>
  </si>
  <si>
    <t xml:space="preserve">3. Summary</t>
  </si>
  <si>
    <t xml:space="preserve">See eligible employees, bonus at 8.33%, at your rate and at 20%, what is paid and what is still due.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</si>
  <si>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</si>
  <si>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</si>
  <si>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</si>
  <si>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</si>
  <si>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</si>
  <si>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</si>
  <si>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</si>
  <si>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</si>
  <si>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</si>
  <si>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</si>
  <si>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Law</t>
  </si>
  <si>
    <t xml:space="preserve">Code on Wages, 2019 (Chapter IV, s.26) from 21 November 2025, replacing the Payment of Bonus Act, 1965. Notifications of 25 August 2026 set the ₹21,000 eligibility limit and the ₹7,000 / minimum-wage calculation ceiling.</t>
  </si>
  <si>
    <t xml:space="preserve">Minimum wage</t>
  </si>
  <si>
    <t xml:space="preserve">Practice differs on whether the State or Central minimum wage applies to the ceiling. Enter the rate you apply in Settings and confirm with your adviser.</t>
  </si>
  <si>
    <t xml:space="preserve">Deadline</t>
  </si>
  <si>
    <t xml:space="preserve">Pay within 8 months of the end of the accounting year – by 30 November 2026 for 2025-26.</t>
  </si>
  <si>
    <t xml:space="preserve">Not covered</t>
  </si>
  <si>
    <t xml:space="preserve">Bonus linked to production or productivity, and disputes on the computation of gross profit.</t>
  </si>
  <si>
    <t xml:space="preserve">Assumptions in the sample data</t>
  </si>
  <si>
    <t xml:space="preserve">Twelve employees of a Raipur manufacturer for 2025-26 at 8.33%: two above ₹21,000, one who joined in March (under 30 days), one disqualified, one who left in September, and festival advances paid to four employees.</t>
  </si>
  <si>
    <t xml:space="preserve">Pro edition includes</t>
  </si>
  <si>
    <t xml:space="preserve">✔</t>
  </si>
  <si>
    <t xml:space="preserve">Allocable Surplus – available and allocable surplus (60% / 67%), set-on and set-off, and the bonus rate between 8.33% and 20% that the profits support</t>
  </si>
  <si>
    <t xml:space="preserve">Bonus Slip – pick an employee code for a printable slip with wages, days, ceiling, bonus, advance adjusted and net payable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</si>
  <si>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</si>
  <si>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</si>
  <si>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</si>
  <si>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</si>
  <si>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</si>
  <si>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</si>
  <si>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</si>
  <si>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</si>
  <si>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</si>
  <si>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</si>
  <si>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</si>
  <si>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</si>
  <si>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Settings – bonus year and rates</t>
  </si>
  <si>
    <t xml:space="preserve">PB Lab · pblab.in/templates</t>
  </si>
  <si>
    <t xml:space="preserve">Blue cells are inputs. Rates are those notified for the Code on Wages, 2019 (s.26) – check for changes.</t>
  </si>
  <si>
    <t xml:space="preserve">Establishment and year</t>
  </si>
  <si>
    <t xml:space="preserve">Minimum wage by category (₹/month)</t>
  </si>
  <si>
    <t xml:space="preserve">Rules in brief</t>
  </si>
  <si>
    <t xml:space="preserve">Establishment</t>
  </si>
  <si>
    <t xml:space="preserve">Raipur Precision Components Pvt Ltd</t>
  </si>
  <si>
    <t xml:space="preserve">Category</t>
  </si>
  <si>
    <t xml:space="preserve">Who is covered: establishments employing 20 or more persons; employees whose wages are up to the notified limit (₹21,000 a month) and who worked at least 30 days in the year.</t>
  </si>
  <si>
    <t xml:space="preserve">Accounting year from</t>
  </si>
  <si>
    <t xml:space="preserve">Unskilled</t>
  </si>
  <si>
    <t xml:space="preserve">Wages: under the Code, basic + DA + retaining allowance. If excluded allowances are more than 50% of total pay, the excess is added back to wages.</t>
  </si>
  <si>
    <t xml:space="preserve">Accounting year to</t>
  </si>
  <si>
    <t xml:space="preserve">Semi-skilled</t>
  </si>
  <si>
    <t xml:space="preserve">Calculation: if wages exceed ₹7,000 a month, bonus is worked out on ₹7,000 or the applicable minimum wage, whichever is higher (notifications of 25 August 2026, effective 21 November 2025).</t>
  </si>
  <si>
    <t xml:space="preserve">Rates</t>
  </si>
  <si>
    <t xml:space="preserve">Skilled</t>
  </si>
  <si>
    <t xml:space="preserve">Rate: at least 8.33% of wages or ₹100, whichever is higher, up to 20% depending on allocable surplus.</t>
  </si>
  <si>
    <t xml:space="preserve">Eligibility – wages up to (₹ per month)</t>
  </si>
  <si>
    <t xml:space="preserve">Highly skilled</t>
  </si>
  <si>
    <t xml:space="preserve">Disqualified: employees dismissed for fraud, riotous or violent behaviour on the premises, theft, misappropriation or sabotage, or sexual harassment.</t>
  </si>
  <si>
    <t xml:space="preserve">Calculation ceiling (₹ per month) – or minimum wage if higher</t>
  </si>
  <si>
    <t xml:space="preserve">Clerical / supervisory</t>
  </si>
  <si>
    <t xml:space="preserve">Interim or festival (puja) bonus paid during the year can be deducted from the bonus payable.</t>
  </si>
  <si>
    <t xml:space="preserve">Bonus rate declared (8.33% to 20%)</t>
  </si>
  <si>
    <t xml:space="preserve">Not applicable</t>
  </si>
  <si>
    <t xml:space="preserve">New establishments: in the first five accounting years bonus is payable only for a year in which the employer makes a profit.</t>
  </si>
  <si>
    <t xml:space="preserve">Minimum bonus (₹ for a full year)</t>
  </si>
  <si>
    <t xml:space="preserve">Minimum days worked to be eligible</t>
  </si>
  <si>
    <t xml:space="preserve">Payment</t>
  </si>
  <si>
    <t xml:space="preserve">Today's date</t>
  </si>
  <si>
    <t xml:space="preserve">Pay by (8 months after the year ends)</t>
  </si>
  <si>
    <t xml:space="preserve">Days in the accounting year</t>
  </si>
  <si>
    <t xml:space="preserve">Example rates only – enter the current notified minimum wage (basic + VDA) for your State, sector and zone.</t>
  </si>
  <si>
    <t xml:space="preserve">Check: rate between 8.33% and 20%</t>
  </si>
  <si>
    <t xml:space="preserve">Bonus register</t>
  </si>
  <si>
    <t xml:space="preserve">Emp code</t>
  </si>
  <si>
    <t xml:space="preserve">Name</t>
  </si>
  <si>
    <t xml:space="preserve">Department</t>
  </si>
  <si>
    <t xml:space="preserve">Date of joining</t>
  </si>
  <si>
    <t xml:space="preserve">Date of leaving</t>
  </si>
  <si>
    <t xml:space="preserve">Basic + DA (₹/month)</t>
  </si>
  <si>
    <t xml:space="preserve">Other allowances (₹/month)</t>
  </si>
  <si>
    <t xml:space="preserve">Wages under the Code (₹/month)</t>
  </si>
  <si>
    <t xml:space="preserve">Days worked in the year</t>
  </si>
  <si>
    <t xml:space="preserve">Wages earned in year (optional)</t>
  </si>
  <si>
    <t xml:space="preserve">Disqualified? (Y/N)</t>
  </si>
  <si>
    <t xml:space="preserve">Eligible?</t>
  </si>
  <si>
    <t xml:space="preserve">Ceiling (₹/month)</t>
  </si>
  <si>
    <t xml:space="preserve">Bonus wages for the year</t>
  </si>
  <si>
    <t xml:space="preserve">Bonus</t>
  </si>
  <si>
    <t xml:space="preserve">Interim / festival bonus paid</t>
  </si>
  <si>
    <t xml:space="preserve">Other permitted deductions</t>
  </si>
  <si>
    <t xml:space="preserve">Net bonus payable</t>
  </si>
  <si>
    <t xml:space="preserve">Paid on</t>
  </si>
  <si>
    <t xml:space="preserve">RPC005</t>
  </si>
  <si>
    <t xml:space="preserve">Manoj Patel</t>
  </si>
  <si>
    <t xml:space="preserve">Production</t>
  </si>
  <si>
    <t xml:space="preserve">N</t>
  </si>
  <si>
    <t xml:space="preserve">RPC007</t>
  </si>
  <si>
    <t xml:space="preserve">Deepak Yadav</t>
  </si>
  <si>
    <t xml:space="preserve">Stores</t>
  </si>
  <si>
    <t xml:space="preserve">RPC012</t>
  </si>
  <si>
    <t xml:space="preserve">Ramesh Sahu</t>
  </si>
  <si>
    <t xml:space="preserve">RPC013</t>
  </si>
  <si>
    <t xml:space="preserve">Lakshmi Netam</t>
  </si>
  <si>
    <t xml:space="preserve">RPC014</t>
  </si>
  <si>
    <t xml:space="preserve">Vikas Thakur</t>
  </si>
  <si>
    <t xml:space="preserve">Maintenance</t>
  </si>
  <si>
    <t xml:space="preserve">RPC015</t>
  </si>
  <si>
    <t xml:space="preserve">Pooja Banjare</t>
  </si>
  <si>
    <t xml:space="preserve">Quality</t>
  </si>
  <si>
    <t xml:space="preserve">RPC016</t>
  </si>
  <si>
    <t xml:space="preserve">Suresh Kurre</t>
  </si>
  <si>
    <t xml:space="preserve">RPC017</t>
  </si>
  <si>
    <t xml:space="preserve">Imran Khan</t>
  </si>
  <si>
    <t xml:space="preserve">RPC018</t>
  </si>
  <si>
    <t xml:space="preserve">Gopal Dhruw</t>
  </si>
  <si>
    <t xml:space="preserve">Y</t>
  </si>
  <si>
    <t xml:space="preserve">RPC003</t>
  </si>
  <si>
    <t xml:space="preserve">Rohit Dewangan</t>
  </si>
  <si>
    <t xml:space="preserve">Accounts</t>
  </si>
  <si>
    <t xml:space="preserve">RPC020</t>
  </si>
  <si>
    <t xml:space="preserve">Anita Verma</t>
  </si>
  <si>
    <t xml:space="preserve">Sales</t>
  </si>
  <si>
    <t xml:space="preserve">RPC019</t>
  </si>
  <si>
    <t xml:space="preserve">Seema Yadu</t>
  </si>
  <si>
    <t xml:space="preserve">HR &amp; Admin</t>
  </si>
  <si>
    <t xml:space="preserve">Total</t>
  </si>
  <si>
    <t xml:space="preserve">Wages earned in year: leave blank to use monthly wages × 12 × days worked ÷ days in the year; enter the actual total if wages changed during the year. Bonus wages are capped at the ceiling in proportion. The ₹100 minimum is reduced in proportion for a part year.</t>
  </si>
  <si>
    <t xml:space="preserve">Bonus summary</t>
  </si>
  <si>
    <t xml:space="preserve">Employees</t>
  </si>
  <si>
    <t xml:space="preserve">Employees in the register</t>
  </si>
  <si>
    <t xml:space="preserve">Eligible</t>
  </si>
  <si>
    <t xml:space="preserve">Not eligible – disqualified</t>
  </si>
  <si>
    <t xml:space="preserve">Not eligible – under the minimum days</t>
  </si>
  <si>
    <t xml:space="preserve">Not eligible – wages above the limit</t>
  </si>
  <si>
    <t xml:space="preserve">Cost of bonus</t>
  </si>
  <si>
    <t xml:space="preserve">At 8.33% (minimum)</t>
  </si>
  <si>
    <t xml:space="preserve">Declared rate</t>
  </si>
  <si>
    <t xml:space="preserve">At 20% (maximum)</t>
  </si>
  <si>
    <t xml:space="preserve">Bonus wages of eligible employees</t>
  </si>
  <si>
    <t xml:space="preserve">Rate</t>
  </si>
  <si>
    <t xml:space="preserve">Bonus (before the ₹100 minimum)</t>
  </si>
  <si>
    <t xml:space="preserve">Bonus at the declared rate (register)</t>
  </si>
  <si>
    <t xml:space="preserve">Less: interim / festival bonus already paid</t>
  </si>
  <si>
    <t xml:space="preserve">Less: other permitted deductions</t>
  </si>
  <si>
    <t xml:space="preserve">Already paid (rows with 'Paid on')</t>
  </si>
  <si>
    <t xml:space="preserve">Still to pay</t>
  </si>
  <si>
    <t xml:space="preserve">Employees overdue</t>
  </si>
  <si>
    <t xml:space="preserve">Pay by</t>
  </si>
  <si>
    <t xml:space="preserve">Check: rate within limits</t>
  </si>
  <si>
    <t xml:space="preserve">By department</t>
  </si>
  <si>
    <t xml:space="preserve">Bonus wages</t>
  </si>
  <si>
    <t xml:space="preserve">Design</t>
  </si>
  <si>
    <t xml:space="preserve">Upgrade to Statutory Bonus Calculator – Pro</t>
  </si>
  <si>
    <t xml:space="preserve">The Pro edition adds:</t>
  </si>
  <si>
    <t xml:space="preserve">✔  Allocable Surplus – available and allocable surplus (60% / 67%), set-on and set-off, and the bonus rate between 8.33% and 20% that the profits support</t>
  </si>
  <si>
    <t xml:space="preserve">✔  Bonus Slip – pick an employee code for a printable slip with wages, days, ceiling, bonus, advance adjusted and net payable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</si>
  <si>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</si>
  <si>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</si>
  <si>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https://pblab.in/templates/statutory-bonus-calculator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</si>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</sst>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#,##0;\(#,##0\);\-"/>
    <numFmt numFmtId="167" formatCode="0.00%"/>
    <numFmt numFmtId="168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D9E1F2"/>
        <bgColor rgb="FFE2EFDA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D9E1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6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  <dxf>
      <fill>
        <patternFill patternType="solid">
          <fgColor rgb="FF1F3864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ont>
        <name val="Arial"/>
        <charset val="1"/>
        <family val="0"/>
        <color rgb="FF9C0006"/>
        <sz val="10"/>
      </font>
    </dxf>
    <dxf>
      <fill>
        <patternFill>
          <bgColor rgb="FFFFC7CE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2EFDA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CE4D6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70AD47"/>
      <rgbColor rgb="FF1F3864"/>
      <rgbColor rgb="FF339966"/>
      <rgbColor rgb="FF0061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pblab.in/templates/statutory-bonus-calculato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IF(Summary!B26="OK","✔ "&amp;Summary!B6&amp;" eligible of "&amp;Summary!B5&amp;" · net bonus ₹"&amp;TEXT(Summary!B21,"#,##0")&amp;" · still to pay ₹"&amp;TEXT(Summary!B23,"#,##0")&amp;" by "&amp;TEXT(Settings!$B$16,"dd-mmm-yyyy"),"⚠ Bonus rate must be between 8.33% and 20%")</f>
        <v>✔ 8 eligible of 12 · net bonus ₹82,637 · still to pay ₹59,887 by 30-Nov-2026</v>
      </c>
    </row>
    <row r="7" customFormat="false" ht="15" hidden="false" customHeight="true" outlineLevel="0" collapsed="false">
      <c r="B7" s="7" t="s">
        <v>5</v>
      </c>
    </row>
    <row r="8" customFormat="false" ht="55.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1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5" customFormat="false" ht="15" hidden="false" customHeight="true" outlineLevel="0" collapsed="false">
      <c r="B15" s="7" t="s">
        <v>14</v>
      </c>
    </row>
    <row r="16" customFormat="false" ht="15" hidden="false" customHeight="true" outlineLevel="0" collapsed="false">
      <c r="B16" s="10" t="s">
        <v>15</v>
      </c>
      <c r="C16" s="8" t="s">
        <v>16</v>
      </c>
    </row>
    <row r="17" customFormat="false" ht="15" hidden="false" customHeight="true" outlineLevel="0" collapsed="false">
      <c r="B17" s="9" t="s">
        <v>17</v>
      </c>
      <c r="C17" s="8" t="s">
        <v>18</v>
      </c>
    </row>
    <row r="18" customFormat="false" ht="15" hidden="false" customHeight="true" outlineLevel="0" collapsed="false">
      <c r="B18" s="11" t="s">
        <v>19</v>
      </c>
      <c r="C18" s="8" t="s">
        <v>20</v>
      </c>
    </row>
    <row r="19" customFormat="false" ht="15" hidden="false" customHeight="true" outlineLevel="0" collapsed="false">
      <c r="B19" s="12" t="s">
        <v>21</v>
      </c>
      <c r="C19" s="8" t="s">
        <v>22</v>
      </c>
    </row>
    <row r="21" customFormat="false" ht="15" hidden="false" customHeight="true" outlineLevel="0" collapsed="false">
      <c r="B21" s="7" t="s">
        <v>23</v>
      </c>
    </row>
    <row r="22" customFormat="false" ht="42" hidden="false" customHeight="true" outlineLevel="0" collapsed="false">
      <c r="B22" s="9" t="s">
        <v>24</v>
      </c>
      <c r="C22" s="8" t="s">
        <v>25</v>
      </c>
    </row>
    <row r="23" customFormat="false" ht="27.75" hidden="false" customHeight="true" outlineLevel="0" collapsed="false">
      <c r="B23" s="9" t="s">
        <v>26</v>
      </c>
      <c r="C23" s="8" t="s">
        <v>27</v>
      </c>
    </row>
    <row r="24" customFormat="false" ht="15" hidden="false" customHeight="true" outlineLevel="0" collapsed="false">
      <c r="B24" s="9" t="s">
        <v>28</v>
      </c>
      <c r="C24" s="8" t="s">
        <v>29</v>
      </c>
    </row>
    <row r="25" customFormat="false" ht="15" hidden="false" customHeight="true" outlineLevel="0" collapsed="false">
      <c r="B25" s="9" t="s">
        <v>30</v>
      </c>
      <c r="C25" s="8" t="s">
        <v>31</v>
      </c>
    </row>
    <row r="27" customFormat="false" ht="15" hidden="false" customHeight="true" outlineLevel="0" collapsed="false">
      <c r="B27" s="7" t="s">
        <v>32</v>
      </c>
    </row>
    <row r="28" customFormat="false" ht="42" hidden="false" customHeight="true" outlineLevel="0" collapsed="false">
      <c r="B28" s="8"/>
      <c r="C28" s="8" t="s">
        <v>33</v>
      </c>
    </row>
    <row r="30" customFormat="false" ht="15" hidden="false" customHeight="true" outlineLevel="0" collapsed="false">
      <c r="B30" s="7" t="s">
        <v>34</v>
      </c>
    </row>
    <row r="31" customFormat="false" ht="27.75" hidden="false" customHeight="true" outlineLevel="0" collapsed="false">
      <c r="B31" s="9" t="s">
        <v>35</v>
      </c>
      <c r="C31" s="8" t="s">
        <v>36</v>
      </c>
    </row>
    <row r="32" customFormat="false" ht="27.75" hidden="false" customHeight="true" outlineLevel="0" collapsed="false">
      <c r="B32" s="9" t="s">
        <v>35</v>
      </c>
      <c r="C32" s="8" t="s">
        <v>37</v>
      </c>
    </row>
    <row r="33" customFormat="false" ht="15" hidden="false" customHeight="true" outlineLevel="0" collapsed="false">
      <c r="B33" s="9" t="s">
        <v>35</v>
      </c>
      <c r="C33" s="8" t="s">
        <v>38</v>
      </c>
    </row>
    <row r="35" customFormat="false" ht="15" hidden="false" customHeight="true" outlineLevel="0" collapsed="false">
      <c r="B35" s="7" t="s">
        <v>39</v>
      </c>
    </row>
    <row r="36" customFormat="false" ht="15" hidden="false" customHeight="true" outlineLevel="0" collapsed="false">
      <c r="B36" s="9" t="s">
        <v>40</v>
      </c>
      <c r="C36" s="8" t="s">
        <v>41</v>
      </c>
    </row>
    <row r="37" customFormat="false" ht="15" hidden="false" customHeight="true" outlineLevel="0" collapsed="false">
      <c r="B37" s="9" t="s">
        <v>42</v>
      </c>
      <c r="C37" s="8" t="s">
        <v>43</v>
      </c>
    </row>
    <row r="38" customFormat="false" ht="15" hidden="false" customHeight="true" outlineLevel="0" collapsed="false">
      <c r="B38" s="9" t="s">
        <v>44</v>
      </c>
      <c r="C38" s="8" t="s">
        <v>45</v>
      </c>
    </row>
    <row r="39" customFormat="false" ht="27.75" hidden="false" customHeight="true" outlineLevel="0" collapsed="false">
      <c r="B39" s="9" t="s">
        <v>46</v>
      </c>
      <c r="C39" s="8" t="s">
        <v>47</v>
      </c>
    </row>
    <row r="40" customFormat="false" ht="27.75" hidden="false" customHeight="true" outlineLevel="0" collapsed="false">
      <c r="B40" s="9" t="s">
        <v>48</v>
      </c>
      <c r="C40" s="8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0"/>
    <col collapsed="false" customWidth="true" hidden="false" outlineLevel="0" max="2" min="2" style="1" width="16"/>
    <col collapsed="false" customWidth="true" hidden="false" outlineLevel="0" max="3" min="3" style="1" width="3"/>
    <col collapsed="false" customWidth="true" hidden="false" outlineLevel="0" max="4" min="4" style="1" width="22"/>
    <col collapsed="false" customWidth="true" hidden="false" outlineLevel="0" max="5" min="5" style="1" width="16"/>
    <col collapsed="false" customWidth="true" hidden="false" outlineLevel="0" max="6" min="6" style="1" width="3"/>
    <col collapsed="false" customWidth="true" hidden="false" outlineLevel="0" max="7" min="7" style="1" width="60"/>
  </cols>
  <sheetData>
    <row r="1" customFormat="false" ht="21.75" hidden="false" customHeight="true" outlineLevel="0" collapsed="false">
      <c r="A1" s="13" t="s">
        <v>50</v>
      </c>
      <c r="G1" s="14" t="s">
        <v>51</v>
      </c>
    </row>
    <row r="2" customFormat="false" ht="15" hidden="false" customHeight="true" outlineLevel="0" collapsed="false">
      <c r="A2" s="3" t="s">
        <v>52</v>
      </c>
    </row>
    <row r="4" customFormat="false" ht="15" hidden="false" customHeight="true" outlineLevel="0" collapsed="false">
      <c r="A4" s="15" t="s">
        <v>53</v>
      </c>
      <c r="B4" s="16"/>
      <c r="D4" s="4" t="s">
        <v>54</v>
      </c>
      <c r="G4" s="4" t="s">
        <v>55</v>
      </c>
    </row>
    <row r="5" customFormat="false" ht="39.75" hidden="false" customHeight="true" outlineLevel="0" collapsed="false">
      <c r="A5" s="17" t="s">
        <v>56</v>
      </c>
      <c r="B5" s="18" t="s">
        <v>57</v>
      </c>
      <c r="D5" s="19" t="s">
        <v>58</v>
      </c>
      <c r="E5" s="20" t="s">
        <v>26</v>
      </c>
      <c r="G5" s="8" t="s">
        <v>59</v>
      </c>
    </row>
    <row r="6" customFormat="false" ht="39.75" hidden="false" customHeight="true" outlineLevel="0" collapsed="false">
      <c r="A6" s="17" t="s">
        <v>60</v>
      </c>
      <c r="B6" s="21" t="n">
        <v>45748</v>
      </c>
      <c r="D6" s="18" t="s">
        <v>61</v>
      </c>
      <c r="E6" s="22" t="n">
        <v>12500</v>
      </c>
      <c r="G6" s="8" t="s">
        <v>62</v>
      </c>
    </row>
    <row r="7" customFormat="false" ht="39.75" hidden="false" customHeight="true" outlineLevel="0" collapsed="false">
      <c r="A7" s="17" t="s">
        <v>63</v>
      </c>
      <c r="B7" s="21" t="n">
        <v>46112</v>
      </c>
      <c r="D7" s="18" t="s">
        <v>64</v>
      </c>
      <c r="E7" s="22" t="n">
        <v>13200</v>
      </c>
      <c r="G7" s="8" t="s">
        <v>65</v>
      </c>
    </row>
    <row r="8" customFormat="false" ht="39.75" hidden="false" customHeight="true" outlineLevel="0" collapsed="false">
      <c r="A8" s="15" t="s">
        <v>66</v>
      </c>
      <c r="B8" s="16"/>
      <c r="D8" s="18" t="s">
        <v>67</v>
      </c>
      <c r="E8" s="22" t="n">
        <v>14100</v>
      </c>
      <c r="G8" s="8" t="s">
        <v>68</v>
      </c>
    </row>
    <row r="9" customFormat="false" ht="39.75" hidden="false" customHeight="true" outlineLevel="0" collapsed="false">
      <c r="A9" s="17" t="s">
        <v>69</v>
      </c>
      <c r="B9" s="22" t="n">
        <v>21000</v>
      </c>
      <c r="D9" s="18" t="s">
        <v>70</v>
      </c>
      <c r="E9" s="22" t="n">
        <v>15000</v>
      </c>
      <c r="G9" s="8" t="s">
        <v>71</v>
      </c>
    </row>
    <row r="10" customFormat="false" ht="39.75" hidden="false" customHeight="true" outlineLevel="0" collapsed="false">
      <c r="A10" s="17" t="s">
        <v>72</v>
      </c>
      <c r="B10" s="22" t="n">
        <v>7000</v>
      </c>
      <c r="D10" s="18" t="s">
        <v>73</v>
      </c>
      <c r="E10" s="22" t="n">
        <v>14100</v>
      </c>
      <c r="G10" s="8" t="s">
        <v>74</v>
      </c>
    </row>
    <row r="11" customFormat="false" ht="39.75" hidden="false" customHeight="true" outlineLevel="0" collapsed="false">
      <c r="A11" s="17" t="s">
        <v>75</v>
      </c>
      <c r="B11" s="23" t="n">
        <v>0.0833</v>
      </c>
      <c r="D11" s="18" t="s">
        <v>76</v>
      </c>
      <c r="E11" s="22" t="n">
        <v>0</v>
      </c>
      <c r="G11" s="8" t="s">
        <v>77</v>
      </c>
    </row>
    <row r="12" customFormat="false" ht="15" hidden="false" customHeight="true" outlineLevel="0" collapsed="false">
      <c r="A12" s="17" t="s">
        <v>78</v>
      </c>
      <c r="B12" s="22" t="n">
        <v>100</v>
      </c>
      <c r="D12" s="24"/>
      <c r="E12" s="25"/>
    </row>
    <row r="13" customFormat="false" ht="15" hidden="false" customHeight="true" outlineLevel="0" collapsed="false">
      <c r="A13" s="17" t="s">
        <v>79</v>
      </c>
      <c r="B13" s="26" t="n">
        <v>30</v>
      </c>
      <c r="D13" s="24"/>
      <c r="E13" s="25"/>
    </row>
    <row r="14" customFormat="false" ht="15" hidden="false" customHeight="true" outlineLevel="0" collapsed="false">
      <c r="A14" s="15" t="s">
        <v>80</v>
      </c>
      <c r="B14" s="16"/>
      <c r="D14" s="24"/>
      <c r="E14" s="25"/>
    </row>
    <row r="15" customFormat="false" ht="15" hidden="false" customHeight="true" outlineLevel="0" collapsed="false">
      <c r="A15" s="17" t="s">
        <v>81</v>
      </c>
      <c r="B15" s="21" t="n">
        <f aca="true">TODAY()</f>
        <v>46309</v>
      </c>
      <c r="D15" s="24"/>
      <c r="E15" s="25"/>
    </row>
    <row r="16" customFormat="false" ht="15" hidden="false" customHeight="true" outlineLevel="0" collapsed="false">
      <c r="A16" s="4" t="s">
        <v>82</v>
      </c>
      <c r="B16" s="27" t="n">
        <f aca="false">EOMONTH(Settings!$B$7,8)</f>
        <v>46356</v>
      </c>
    </row>
    <row r="17" customFormat="false" ht="15" hidden="false" customHeight="true" outlineLevel="0" collapsed="false">
      <c r="A17" s="17" t="s">
        <v>83</v>
      </c>
      <c r="B17" s="28" t="n">
        <f aca="false">Settings!$B$7-Settings!$B$6+1</f>
        <v>365</v>
      </c>
      <c r="D17" s="29" t="s">
        <v>84</v>
      </c>
      <c r="E17" s="29"/>
    </row>
    <row r="18" customFormat="false" ht="15" hidden="false" customHeight="true" outlineLevel="0" collapsed="false">
      <c r="A18" s="17" t="s">
        <v>85</v>
      </c>
      <c r="B18" s="30" t="str">
        <f aca="false">IF(AND(Settings!$B$11&gt;=0.0833,Settings!$B$11&lt;=0.2),"OK","CHECK")</f>
        <v>OK</v>
      </c>
      <c r="D18" s="29"/>
      <c r="E18" s="29"/>
    </row>
    <row r="19" customFormat="false" ht="15" hidden="false" customHeight="true" outlineLevel="0" collapsed="false">
      <c r="D19" s="29"/>
      <c r="E19" s="29"/>
    </row>
  </sheetData>
  <mergeCells count="1">
    <mergeCell ref="D17:E19"/>
  </mergeCells>
  <conditionalFormatting sqref="B18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"CHECK"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U3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8"/>
    <col collapsed="false" customWidth="true" hidden="false" outlineLevel="0" max="3" min="3" style="1" width="12"/>
    <col collapsed="false" customWidth="true" hidden="false" outlineLevel="0" max="4" min="4" style="1" width="19"/>
    <col collapsed="false" customWidth="true" hidden="false" outlineLevel="0" max="8" min="5" style="1" width="11"/>
    <col collapsed="false" customWidth="true" hidden="false" outlineLevel="0" max="9" min="9" style="1" width="12"/>
    <col collapsed="false" customWidth="true" hidden="false" outlineLevel="0" max="10" min="10" style="1" width="9"/>
    <col collapsed="false" customWidth="true" hidden="false" outlineLevel="0" max="12" min="11" style="1" width="12"/>
    <col collapsed="false" customWidth="true" hidden="false" outlineLevel="0" max="13" min="13" style="1" width="21"/>
    <col collapsed="false" customWidth="true" hidden="false" outlineLevel="0" max="14" min="14" style="1" width="10"/>
    <col collapsed="false" customWidth="true" hidden="false" outlineLevel="0" max="15" min="15" style="1" width="12"/>
    <col collapsed="false" customWidth="true" hidden="false" outlineLevel="0" max="16" min="16" style="1" width="10"/>
    <col collapsed="false" customWidth="true" hidden="false" outlineLevel="0" max="18" min="17" style="1" width="11"/>
    <col collapsed="false" customWidth="true" hidden="false" outlineLevel="0" max="19" min="19" style="1" width="12"/>
    <col collapsed="false" customWidth="true" hidden="false" outlineLevel="0" max="20" min="20" style="1" width="11"/>
    <col collapsed="false" customWidth="true" hidden="false" outlineLevel="0" max="21" min="21" style="1" width="17"/>
  </cols>
  <sheetData>
    <row r="1" customFormat="false" ht="21.75" hidden="false" customHeight="true" outlineLevel="0" collapsed="false">
      <c r="A1" s="13" t="s">
        <v>86</v>
      </c>
      <c r="U1" s="14" t="s">
        <v>51</v>
      </c>
    </row>
    <row r="2" customFormat="false" ht="15" hidden="false" customHeight="true" outlineLevel="0" collapsed="false">
      <c r="A2" s="3" t="str">
        <f aca="false">Settings!$B$5&amp;" – accounting year "&amp;TEXT(Settings!$B$6,"dd-mmm-yyyy")&amp;" to "&amp;TEXT(Settings!$B$7,"dd-mmm-yyyy")&amp;" · rate "&amp;TEXT(Settings!$B$11,"0.00%")</f>
        <v>Raipur Precision Components Pvt Ltd – accounting year 01-Apr-2025 to 31-Mar-2026 · rate 8.33%</v>
      </c>
    </row>
    <row r="4" customFormat="false" ht="54" hidden="false" customHeight="true" outlineLevel="0" collapsed="false">
      <c r="A4" s="19" t="s">
        <v>87</v>
      </c>
      <c r="B4" s="20" t="s">
        <v>88</v>
      </c>
      <c r="C4" s="20" t="s">
        <v>89</v>
      </c>
      <c r="D4" s="20" t="s">
        <v>58</v>
      </c>
      <c r="E4" s="20" t="s">
        <v>90</v>
      </c>
      <c r="F4" s="20" t="s">
        <v>91</v>
      </c>
      <c r="G4" s="20" t="s">
        <v>92</v>
      </c>
      <c r="H4" s="20" t="s">
        <v>93</v>
      </c>
      <c r="I4" s="20" t="s">
        <v>94</v>
      </c>
      <c r="J4" s="20" t="s">
        <v>95</v>
      </c>
      <c r="K4" s="20" t="s">
        <v>96</v>
      </c>
      <c r="L4" s="20" t="s">
        <v>97</v>
      </c>
      <c r="M4" s="20" t="s">
        <v>98</v>
      </c>
      <c r="N4" s="20" t="s">
        <v>99</v>
      </c>
      <c r="O4" s="20" t="s">
        <v>100</v>
      </c>
      <c r="P4" s="20" t="s">
        <v>101</v>
      </c>
      <c r="Q4" s="20" t="s">
        <v>102</v>
      </c>
      <c r="R4" s="20" t="s">
        <v>103</v>
      </c>
      <c r="S4" s="20" t="s">
        <v>104</v>
      </c>
      <c r="T4" s="20" t="s">
        <v>105</v>
      </c>
      <c r="U4" s="20" t="s">
        <v>4</v>
      </c>
    </row>
    <row r="5" customFormat="false" ht="15" hidden="false" customHeight="true" outlineLevel="0" collapsed="false">
      <c r="A5" s="18" t="s">
        <v>106</v>
      </c>
      <c r="B5" s="18" t="s">
        <v>107</v>
      </c>
      <c r="C5" s="18" t="s">
        <v>108</v>
      </c>
      <c r="D5" s="18" t="s">
        <v>64</v>
      </c>
      <c r="E5" s="21" t="n">
        <v>45767</v>
      </c>
      <c r="F5" s="31"/>
      <c r="G5" s="22" t="n">
        <v>13800</v>
      </c>
      <c r="H5" s="22" t="n">
        <v>2600</v>
      </c>
      <c r="I5" s="32" t="n">
        <f aca="false">IF(A5="","",G5+MAX(0,H5-0.5*(G5+H5)))</f>
        <v>13800</v>
      </c>
      <c r="J5" s="26" t="n">
        <v>344</v>
      </c>
      <c r="K5" s="25"/>
      <c r="L5" s="18" t="s">
        <v>109</v>
      </c>
      <c r="M5" s="17" t="str">
        <f aca="false">IF(A5="","",IF(UPPER(L5)="Y","No – disqualified",IF(N(J5)&lt;Settings!$B$13,"No – under "&amp;Settings!$B$13&amp;" days",IF(I5&gt;Settings!$B$9,"No – wages above limit","Yes"))))</f>
        <v>Yes</v>
      </c>
      <c r="N5" s="32" t="n">
        <f aca="false">IF(A5="","",MAX(Settings!$B$10,IFERROR(INDEX(Settings!$E$6:$E$15,MATCH(D5,Settings!$D$6:$D$15,0)),0)))</f>
        <v>13200</v>
      </c>
      <c r="O5" s="32" t="n">
        <f aca="false">IF(A5="","",IF(M5&lt;&gt;"Yes",0,IF(N(K5)&gt;0,ROUND(K5*MIN(1,N5/I5),0),ROUND(MIN(I5,N5)*12*J5/Settings!$B$17,0))))</f>
        <v>149287</v>
      </c>
      <c r="P5" s="33" t="n">
        <f aca="false">IF(A5="","",IF(M5&lt;&gt;"Yes",0,MAX(ROUND(O5*Settings!$B$11,0),ROUND(Settings!$B$12*J5/Settings!$B$17,0))))</f>
        <v>12436</v>
      </c>
      <c r="Q5" s="25"/>
      <c r="R5" s="25"/>
      <c r="S5" s="33" t="n">
        <f aca="false">IF(A5="","",MAX(0,P5-N(Q5)-N(R5)))</f>
        <v>12436</v>
      </c>
      <c r="T5" s="31"/>
      <c r="U5" s="30" t="str">
        <f aca="false">IF(A5="","",IF(M5&lt;&gt;"Yes","Not eligible",IF(S5=0,"Adjusted in advance",IF(T5&lt;&gt;"","Paid",IF(Settings!$B$15&gt;Settings!$B$16,"Overdue","Due by "&amp;TEXT(Settings!$B$16,"dd-mmm-yy"))))))</f>
        <v>Due by 30-Nov-26</v>
      </c>
    </row>
    <row r="6" customFormat="false" ht="15" hidden="false" customHeight="true" outlineLevel="0" collapsed="false">
      <c r="A6" s="18" t="s">
        <v>110</v>
      </c>
      <c r="B6" s="18" t="s">
        <v>111</v>
      </c>
      <c r="C6" s="18" t="s">
        <v>112</v>
      </c>
      <c r="D6" s="18" t="s">
        <v>67</v>
      </c>
      <c r="E6" s="21" t="n">
        <v>45514</v>
      </c>
      <c r="F6" s="31"/>
      <c r="G6" s="22" t="n">
        <v>15500</v>
      </c>
      <c r="H6" s="22" t="n">
        <v>3800</v>
      </c>
      <c r="I6" s="32" t="n">
        <f aca="false">IF(A6="","",G6+MAX(0,H6-0.5*(G6+H6)))</f>
        <v>15500</v>
      </c>
      <c r="J6" s="26" t="n">
        <v>365</v>
      </c>
      <c r="K6" s="25"/>
      <c r="L6" s="18" t="s">
        <v>109</v>
      </c>
      <c r="M6" s="17" t="str">
        <f aca="false">IF(A6="","",IF(UPPER(L6)="Y","No – disqualified",IF(N(J6)&lt;Settings!$B$13,"No – under "&amp;Settings!$B$13&amp;" days",IF(I6&gt;Settings!$B$9,"No – wages above limit","Yes"))))</f>
        <v>Yes</v>
      </c>
      <c r="N6" s="32" t="n">
        <f aca="false">IF(A6="","",MAX(Settings!$B$10,IFERROR(INDEX(Settings!$E$6:$E$15,MATCH(D6,Settings!$D$6:$D$15,0)),0)))</f>
        <v>14100</v>
      </c>
      <c r="O6" s="32" t="n">
        <f aca="false">IF(A6="","",IF(M6&lt;&gt;"Yes",0,IF(N(K6)&gt;0,ROUND(K6*MIN(1,N6/I6),0),ROUND(MIN(I6,N6)*12*J6/Settings!$B$17,0))))</f>
        <v>169200</v>
      </c>
      <c r="P6" s="33" t="n">
        <f aca="false">IF(A6="","",IF(M6&lt;&gt;"Yes",0,MAX(ROUND(O6*Settings!$B$11,0),ROUND(Settings!$B$12*J6/Settings!$B$17,0))))</f>
        <v>14094</v>
      </c>
      <c r="Q6" s="22" t="n">
        <v>2000</v>
      </c>
      <c r="R6" s="25"/>
      <c r="S6" s="33" t="n">
        <f aca="false">IF(A6="","",MAX(0,P6-N(Q6)-N(R6)))</f>
        <v>12094</v>
      </c>
      <c r="T6" s="31"/>
      <c r="U6" s="30" t="str">
        <f aca="false">IF(A6="","",IF(M6&lt;&gt;"Yes","Not eligible",IF(S6=0,"Adjusted in advance",IF(T6&lt;&gt;"","Paid",IF(Settings!$B$15&gt;Settings!$B$16,"Overdue","Due by "&amp;TEXT(Settings!$B$16,"dd-mmm-yy"))))))</f>
        <v>Due by 30-Nov-26</v>
      </c>
    </row>
    <row r="7" customFormat="false" ht="15" hidden="false" customHeight="true" outlineLevel="0" collapsed="false">
      <c r="A7" s="18" t="s">
        <v>113</v>
      </c>
      <c r="B7" s="18" t="s">
        <v>114</v>
      </c>
      <c r="C7" s="18" t="s">
        <v>108</v>
      </c>
      <c r="D7" s="18" t="s">
        <v>61</v>
      </c>
      <c r="E7" s="21" t="n">
        <v>44200</v>
      </c>
      <c r="F7" s="31"/>
      <c r="G7" s="22" t="n">
        <v>12500</v>
      </c>
      <c r="H7" s="22" t="n">
        <v>1500</v>
      </c>
      <c r="I7" s="32" t="n">
        <f aca="false">IF(A7="","",G7+MAX(0,H7-0.5*(G7+H7)))</f>
        <v>12500</v>
      </c>
      <c r="J7" s="26" t="n">
        <v>365</v>
      </c>
      <c r="K7" s="25"/>
      <c r="L7" s="18" t="s">
        <v>109</v>
      </c>
      <c r="M7" s="17" t="str">
        <f aca="false">IF(A7="","",IF(UPPER(L7)="Y","No – disqualified",IF(N(J7)&lt;Settings!$B$13,"No – under "&amp;Settings!$B$13&amp;" days",IF(I7&gt;Settings!$B$9,"No – wages above limit","Yes"))))</f>
        <v>Yes</v>
      </c>
      <c r="N7" s="32" t="n">
        <f aca="false">IF(A7="","",MAX(Settings!$B$10,IFERROR(INDEX(Settings!$E$6:$E$15,MATCH(D7,Settings!$D$6:$D$15,0)),0)))</f>
        <v>12500</v>
      </c>
      <c r="O7" s="32" t="n">
        <f aca="false">IF(A7="","",IF(M7&lt;&gt;"Yes",0,IF(N(K7)&gt;0,ROUND(K7*MIN(1,N7/I7),0),ROUND(MIN(I7,N7)*12*J7/Settings!$B$17,0))))</f>
        <v>150000</v>
      </c>
      <c r="P7" s="33" t="n">
        <f aca="false">IF(A7="","",IF(M7&lt;&gt;"Yes",0,MAX(ROUND(O7*Settings!$B$11,0),ROUND(Settings!$B$12*J7/Settings!$B$17,0))))</f>
        <v>12495</v>
      </c>
      <c r="Q7" s="22" t="n">
        <v>1000</v>
      </c>
      <c r="R7" s="25"/>
      <c r="S7" s="33" t="n">
        <f aca="false">IF(A7="","",MAX(0,P7-N(Q7)-N(R7)))</f>
        <v>11495</v>
      </c>
      <c r="T7" s="21" t="n">
        <v>46304</v>
      </c>
      <c r="U7" s="30" t="str">
        <f aca="false">IF(A7="","",IF(M7&lt;&gt;"Yes","Not eligible",IF(S7=0,"Adjusted in advance",IF(T7&lt;&gt;"","Paid",IF(Settings!$B$15&gt;Settings!$B$16,"Overdue","Due by "&amp;TEXT(Settings!$B$16,"dd-mmm-yy"))))))</f>
        <v>Paid</v>
      </c>
    </row>
    <row r="8" customFormat="false" ht="15" hidden="false" customHeight="true" outlineLevel="0" collapsed="false">
      <c r="A8" s="18" t="s">
        <v>115</v>
      </c>
      <c r="B8" s="18" t="s">
        <v>116</v>
      </c>
      <c r="C8" s="18" t="s">
        <v>108</v>
      </c>
      <c r="D8" s="18" t="s">
        <v>61</v>
      </c>
      <c r="E8" s="21" t="n">
        <v>45078</v>
      </c>
      <c r="F8" s="31"/>
      <c r="G8" s="22" t="n">
        <v>12500</v>
      </c>
      <c r="H8" s="22" t="n">
        <v>1500</v>
      </c>
      <c r="I8" s="32" t="n">
        <f aca="false">IF(A8="","",G8+MAX(0,H8-0.5*(G8+H8)))</f>
        <v>12500</v>
      </c>
      <c r="J8" s="26" t="n">
        <v>358</v>
      </c>
      <c r="K8" s="25"/>
      <c r="L8" s="18" t="s">
        <v>109</v>
      </c>
      <c r="M8" s="17" t="str">
        <f aca="false">IF(A8="","",IF(UPPER(L8)="Y","No – disqualified",IF(N(J8)&lt;Settings!$B$13,"No – under "&amp;Settings!$B$13&amp;" days",IF(I8&gt;Settings!$B$9,"No – wages above limit","Yes"))))</f>
        <v>Yes</v>
      </c>
      <c r="N8" s="32" t="n">
        <f aca="false">IF(A8="","",MAX(Settings!$B$10,IFERROR(INDEX(Settings!$E$6:$E$15,MATCH(D8,Settings!$D$6:$D$15,0)),0)))</f>
        <v>12500</v>
      </c>
      <c r="O8" s="32" t="n">
        <f aca="false">IF(A8="","",IF(M8&lt;&gt;"Yes",0,IF(N(K8)&gt;0,ROUND(K8*MIN(1,N8/I8),0),ROUND(MIN(I8,N8)*12*J8/Settings!$B$17,0))))</f>
        <v>147123</v>
      </c>
      <c r="P8" s="33" t="n">
        <f aca="false">IF(A8="","",IF(M8&lt;&gt;"Yes",0,MAX(ROUND(O8*Settings!$B$11,0),ROUND(Settings!$B$12*J8/Settings!$B$17,0))))</f>
        <v>12255</v>
      </c>
      <c r="Q8" s="22" t="n">
        <v>1000</v>
      </c>
      <c r="R8" s="25"/>
      <c r="S8" s="33" t="n">
        <f aca="false">IF(A8="","",MAX(0,P8-N(Q8)-N(R8)))</f>
        <v>11255</v>
      </c>
      <c r="T8" s="21" t="n">
        <v>46304</v>
      </c>
      <c r="U8" s="30" t="str">
        <f aca="false">IF(A8="","",IF(M8&lt;&gt;"Yes","Not eligible",IF(S8=0,"Adjusted in advance",IF(T8&lt;&gt;"","Paid",IF(Settings!$B$15&gt;Settings!$B$16,"Overdue","Due by "&amp;TEXT(Settings!$B$16,"dd-mmm-yy"))))))</f>
        <v>Paid</v>
      </c>
    </row>
    <row r="9" customFormat="false" ht="15" hidden="false" customHeight="true" outlineLevel="0" collapsed="false">
      <c r="A9" s="18" t="s">
        <v>117</v>
      </c>
      <c r="B9" s="18" t="s">
        <v>118</v>
      </c>
      <c r="C9" s="18" t="s">
        <v>119</v>
      </c>
      <c r="D9" s="18" t="s">
        <v>67</v>
      </c>
      <c r="E9" s="21" t="n">
        <v>44816</v>
      </c>
      <c r="F9" s="31"/>
      <c r="G9" s="22" t="n">
        <v>13000</v>
      </c>
      <c r="H9" s="22" t="n">
        <v>15000</v>
      </c>
      <c r="I9" s="32" t="n">
        <f aca="false">IF(A9="","",G9+MAX(0,H9-0.5*(G9+H9)))</f>
        <v>14000</v>
      </c>
      <c r="J9" s="26" t="n">
        <v>365</v>
      </c>
      <c r="K9" s="25"/>
      <c r="L9" s="18" t="s">
        <v>109</v>
      </c>
      <c r="M9" s="17" t="str">
        <f aca="false">IF(A9="","",IF(UPPER(L9)="Y","No – disqualified",IF(N(J9)&lt;Settings!$B$13,"No – under "&amp;Settings!$B$13&amp;" days",IF(I9&gt;Settings!$B$9,"No – wages above limit","Yes"))))</f>
        <v>Yes</v>
      </c>
      <c r="N9" s="32" t="n">
        <f aca="false">IF(A9="","",MAX(Settings!$B$10,IFERROR(INDEX(Settings!$E$6:$E$15,MATCH(D9,Settings!$D$6:$D$15,0)),0)))</f>
        <v>14100</v>
      </c>
      <c r="O9" s="32" t="n">
        <f aca="false">IF(A9="","",IF(M9&lt;&gt;"Yes",0,IF(N(K9)&gt;0,ROUND(K9*MIN(1,N9/I9),0),ROUND(MIN(I9,N9)*12*J9/Settings!$B$17,0))))</f>
        <v>168000</v>
      </c>
      <c r="P9" s="33" t="n">
        <f aca="false">IF(A9="","",IF(M9&lt;&gt;"Yes",0,MAX(ROUND(O9*Settings!$B$11,0),ROUND(Settings!$B$12*J9/Settings!$B$17,0))))</f>
        <v>13994</v>
      </c>
      <c r="Q9" s="22" t="n">
        <v>2000</v>
      </c>
      <c r="R9" s="25"/>
      <c r="S9" s="33" t="n">
        <f aca="false">IF(A9="","",MAX(0,P9-N(Q9)-N(R9)))</f>
        <v>11994</v>
      </c>
      <c r="T9" s="31"/>
      <c r="U9" s="30" t="str">
        <f aca="false">IF(A9="","",IF(M9&lt;&gt;"Yes","Not eligible",IF(S9=0,"Adjusted in advance",IF(T9&lt;&gt;"","Paid",IF(Settings!$B$15&gt;Settings!$B$16,"Overdue","Due by "&amp;TEXT(Settings!$B$16,"dd-mmm-yy"))))))</f>
        <v>Due by 30-Nov-26</v>
      </c>
    </row>
    <row r="10" customFormat="false" ht="15" hidden="false" customHeight="true" outlineLevel="0" collapsed="false">
      <c r="A10" s="18" t="s">
        <v>120</v>
      </c>
      <c r="B10" s="18" t="s">
        <v>121</v>
      </c>
      <c r="C10" s="18" t="s">
        <v>122</v>
      </c>
      <c r="D10" s="18" t="s">
        <v>73</v>
      </c>
      <c r="E10" s="21" t="n">
        <v>45992</v>
      </c>
      <c r="F10" s="31"/>
      <c r="G10" s="22" t="n">
        <v>14500</v>
      </c>
      <c r="H10" s="22" t="n">
        <v>3500</v>
      </c>
      <c r="I10" s="32" t="n">
        <f aca="false">IF(A10="","",G10+MAX(0,H10-0.5*(G10+H10)))</f>
        <v>14500</v>
      </c>
      <c r="J10" s="26" t="n">
        <v>121</v>
      </c>
      <c r="K10" s="25"/>
      <c r="L10" s="18" t="s">
        <v>109</v>
      </c>
      <c r="M10" s="17" t="str">
        <f aca="false">IF(A10="","",IF(UPPER(L10)="Y","No – disqualified",IF(N(J10)&lt;Settings!$B$13,"No – under "&amp;Settings!$B$13&amp;" days",IF(I10&gt;Settings!$B$9,"No – wages above limit","Yes"))))</f>
        <v>Yes</v>
      </c>
      <c r="N10" s="32" t="n">
        <f aca="false">IF(A10="","",MAX(Settings!$B$10,IFERROR(INDEX(Settings!$E$6:$E$15,MATCH(D10,Settings!$D$6:$D$15,0)),0)))</f>
        <v>14100</v>
      </c>
      <c r="O10" s="32" t="n">
        <f aca="false">IF(A10="","",IF(M10&lt;&gt;"Yes",0,IF(N(K10)&gt;0,ROUND(K10*MIN(1,N10/I10),0),ROUND(MIN(I10,N10)*12*J10/Settings!$B$17,0))))</f>
        <v>56091</v>
      </c>
      <c r="P10" s="33" t="n">
        <f aca="false">IF(A10="","",IF(M10&lt;&gt;"Yes",0,MAX(ROUND(O10*Settings!$B$11,0),ROUND(Settings!$B$12*J10/Settings!$B$17,0))))</f>
        <v>4672</v>
      </c>
      <c r="Q10" s="25"/>
      <c r="R10" s="25"/>
      <c r="S10" s="33" t="n">
        <f aca="false">IF(A10="","",MAX(0,P10-N(Q10)-N(R10)))</f>
        <v>4672</v>
      </c>
      <c r="T10" s="31"/>
      <c r="U10" s="30" t="str">
        <f aca="false">IF(A10="","",IF(M10&lt;&gt;"Yes","Not eligible",IF(S10=0,"Adjusted in advance",IF(T10&lt;&gt;"","Paid",IF(Settings!$B$15&gt;Settings!$B$16,"Overdue","Due by "&amp;TEXT(Settings!$B$16,"dd-mmm-yy"))))))</f>
        <v>Due by 30-Nov-26</v>
      </c>
    </row>
    <row r="11" customFormat="false" ht="15" hidden="false" customHeight="true" outlineLevel="0" collapsed="false">
      <c r="A11" s="18" t="s">
        <v>123</v>
      </c>
      <c r="B11" s="18" t="s">
        <v>124</v>
      </c>
      <c r="C11" s="18" t="s">
        <v>108</v>
      </c>
      <c r="D11" s="18" t="s">
        <v>64</v>
      </c>
      <c r="E11" s="21" t="n">
        <v>43892</v>
      </c>
      <c r="F11" s="21" t="n">
        <v>45930</v>
      </c>
      <c r="G11" s="22" t="n">
        <v>13600</v>
      </c>
      <c r="H11" s="22" t="n">
        <v>2400</v>
      </c>
      <c r="I11" s="32" t="n">
        <f aca="false">IF(A11="","",G11+MAX(0,H11-0.5*(G11+H11)))</f>
        <v>13600</v>
      </c>
      <c r="J11" s="26" t="n">
        <v>183</v>
      </c>
      <c r="K11" s="22" t="n">
        <v>81600</v>
      </c>
      <c r="L11" s="18" t="s">
        <v>109</v>
      </c>
      <c r="M11" s="17" t="str">
        <f aca="false">IF(A11="","",IF(UPPER(L11)="Y","No – disqualified",IF(N(J11)&lt;Settings!$B$13,"No – under "&amp;Settings!$B$13&amp;" days",IF(I11&gt;Settings!$B$9,"No – wages above limit","Yes"))))</f>
        <v>Yes</v>
      </c>
      <c r="N11" s="32" t="n">
        <f aca="false">IF(A11="","",MAX(Settings!$B$10,IFERROR(INDEX(Settings!$E$6:$E$15,MATCH(D11,Settings!$D$6:$D$15,0)),0)))</f>
        <v>13200</v>
      </c>
      <c r="O11" s="32" t="n">
        <f aca="false">IF(A11="","",IF(M11&lt;&gt;"Yes",0,IF(N(K11)&gt;0,ROUND(K11*MIN(1,N11/I11),0),ROUND(MIN(I11,N11)*12*J11/Settings!$B$17,0))))</f>
        <v>79200</v>
      </c>
      <c r="P11" s="33" t="n">
        <f aca="false">IF(A11="","",IF(M11&lt;&gt;"Yes",0,MAX(ROUND(O11*Settings!$B$11,0),ROUND(Settings!$B$12*J11/Settings!$B$17,0))))</f>
        <v>6597</v>
      </c>
      <c r="Q11" s="25"/>
      <c r="R11" s="25"/>
      <c r="S11" s="33" t="n">
        <f aca="false">IF(A11="","",MAX(0,P11-N(Q11)-N(R11)))</f>
        <v>6597</v>
      </c>
      <c r="T11" s="31"/>
      <c r="U11" s="30" t="str">
        <f aca="false">IF(A11="","",IF(M11&lt;&gt;"Yes","Not eligible",IF(S11=0,"Adjusted in advance",IF(T11&lt;&gt;"","Paid",IF(Settings!$B$15&gt;Settings!$B$16,"Overdue","Due by "&amp;TEXT(Settings!$B$16,"dd-mmm-yy"))))))</f>
        <v>Due by 30-Nov-26</v>
      </c>
    </row>
    <row r="12" customFormat="false" ht="15" hidden="false" customHeight="true" outlineLevel="0" collapsed="false">
      <c r="A12" s="18" t="s">
        <v>125</v>
      </c>
      <c r="B12" s="18" t="s">
        <v>126</v>
      </c>
      <c r="C12" s="18" t="s">
        <v>112</v>
      </c>
      <c r="D12" s="18" t="s">
        <v>61</v>
      </c>
      <c r="E12" s="21" t="n">
        <v>46091</v>
      </c>
      <c r="F12" s="31"/>
      <c r="G12" s="22" t="n">
        <v>12500</v>
      </c>
      <c r="H12" s="22" t="n">
        <v>1200</v>
      </c>
      <c r="I12" s="32" t="n">
        <f aca="false">IF(A12="","",G12+MAX(0,H12-0.5*(G12+H12)))</f>
        <v>12500</v>
      </c>
      <c r="J12" s="26" t="n">
        <v>22</v>
      </c>
      <c r="K12" s="25"/>
      <c r="L12" s="18" t="s">
        <v>109</v>
      </c>
      <c r="M12" s="17" t="str">
        <f aca="false">IF(A12="","",IF(UPPER(L12)="Y","No – disqualified",IF(N(J12)&lt;Settings!$B$13,"No – under "&amp;Settings!$B$13&amp;" days",IF(I12&gt;Settings!$B$9,"No – wages above limit","Yes"))))</f>
        <v>No – under 30 days</v>
      </c>
      <c r="N12" s="32" t="n">
        <f aca="false">IF(A12="","",MAX(Settings!$B$10,IFERROR(INDEX(Settings!$E$6:$E$15,MATCH(D12,Settings!$D$6:$D$15,0)),0)))</f>
        <v>12500</v>
      </c>
      <c r="O12" s="32" t="n">
        <f aca="false">IF(A12="","",IF(M12&lt;&gt;"Yes",0,IF(N(K12)&gt;0,ROUND(K12*MIN(1,N12/I12),0),ROUND(MIN(I12,N12)*12*J12/Settings!$B$17,0))))</f>
        <v>0</v>
      </c>
      <c r="P12" s="33" t="n">
        <f aca="false">IF(A12="","",IF(M12&lt;&gt;"Yes",0,MAX(ROUND(O12*Settings!$B$11,0),ROUND(Settings!$B$12*J12/Settings!$B$17,0))))</f>
        <v>0</v>
      </c>
      <c r="Q12" s="25"/>
      <c r="R12" s="25"/>
      <c r="S12" s="33" t="n">
        <f aca="false">IF(A12="","",MAX(0,P12-N(Q12)-N(R12)))</f>
        <v>0</v>
      </c>
      <c r="T12" s="31"/>
      <c r="U12" s="30" t="str">
        <f aca="false">IF(A12="","",IF(M12&lt;&gt;"Yes","Not eligible",IF(S12=0,"Adjusted in advance",IF(T12&lt;&gt;"","Paid",IF(Settings!$B$15&gt;Settings!$B$16,"Overdue","Due by "&amp;TEXT(Settings!$B$16,"dd-mmm-yy"))))))</f>
        <v>Not eligible</v>
      </c>
    </row>
    <row r="13" customFormat="false" ht="15" hidden="false" customHeight="true" outlineLevel="0" collapsed="false">
      <c r="A13" s="18" t="s">
        <v>127</v>
      </c>
      <c r="B13" s="18" t="s">
        <v>128</v>
      </c>
      <c r="C13" s="18" t="s">
        <v>108</v>
      </c>
      <c r="D13" s="18" t="s">
        <v>64</v>
      </c>
      <c r="E13" s="21" t="n">
        <v>43647</v>
      </c>
      <c r="F13" s="21" t="n">
        <v>45979</v>
      </c>
      <c r="G13" s="22" t="n">
        <v>13900</v>
      </c>
      <c r="H13" s="22" t="n">
        <v>2100</v>
      </c>
      <c r="I13" s="32" t="n">
        <f aca="false">IF(A13="","",G13+MAX(0,H13-0.5*(G13+H13)))</f>
        <v>13900</v>
      </c>
      <c r="J13" s="26" t="n">
        <v>232</v>
      </c>
      <c r="K13" s="25"/>
      <c r="L13" s="18" t="s">
        <v>129</v>
      </c>
      <c r="M13" s="17" t="str">
        <f aca="false">IF(A13="","",IF(UPPER(L13)="Y","No – disqualified",IF(N(J13)&lt;Settings!$B$13,"No – under "&amp;Settings!$B$13&amp;" days",IF(I13&gt;Settings!$B$9,"No – wages above limit","Yes"))))</f>
        <v>No – disqualified</v>
      </c>
      <c r="N13" s="32" t="n">
        <f aca="false">IF(A13="","",MAX(Settings!$B$10,IFERROR(INDEX(Settings!$E$6:$E$15,MATCH(D13,Settings!$D$6:$D$15,0)),0)))</f>
        <v>13200</v>
      </c>
      <c r="O13" s="32" t="n">
        <f aca="false">IF(A13="","",IF(M13&lt;&gt;"Yes",0,IF(N(K13)&gt;0,ROUND(K13*MIN(1,N13/I13),0),ROUND(MIN(I13,N13)*12*J13/Settings!$B$17,0))))</f>
        <v>0</v>
      </c>
      <c r="P13" s="33" t="n">
        <f aca="false">IF(A13="","",IF(M13&lt;&gt;"Yes",0,MAX(ROUND(O13*Settings!$B$11,0),ROUND(Settings!$B$12*J13/Settings!$B$17,0))))</f>
        <v>0</v>
      </c>
      <c r="Q13" s="25"/>
      <c r="R13" s="25"/>
      <c r="S13" s="33" t="n">
        <f aca="false">IF(A13="","",MAX(0,P13-N(Q13)-N(R13)))</f>
        <v>0</v>
      </c>
      <c r="T13" s="31"/>
      <c r="U13" s="30" t="str">
        <f aca="false">IF(A13="","",IF(M13&lt;&gt;"Yes","Not eligible",IF(S13=0,"Adjusted in advance",IF(T13&lt;&gt;"","Paid",IF(Settings!$B$15&gt;Settings!$B$16,"Overdue","Due by "&amp;TEXT(Settings!$B$16,"dd-mmm-yy"))))))</f>
        <v>Not eligible</v>
      </c>
    </row>
    <row r="14" customFormat="false" ht="15" hidden="false" customHeight="true" outlineLevel="0" collapsed="false">
      <c r="A14" s="18" t="s">
        <v>130</v>
      </c>
      <c r="B14" s="18" t="s">
        <v>131</v>
      </c>
      <c r="C14" s="18" t="s">
        <v>132</v>
      </c>
      <c r="D14" s="18" t="s">
        <v>73</v>
      </c>
      <c r="E14" s="21" t="n">
        <v>45446</v>
      </c>
      <c r="F14" s="31"/>
      <c r="G14" s="22" t="n">
        <v>24000</v>
      </c>
      <c r="H14" s="22" t="n">
        <v>14000</v>
      </c>
      <c r="I14" s="32" t="n">
        <f aca="false">IF(A14="","",G14+MAX(0,H14-0.5*(G14+H14)))</f>
        <v>24000</v>
      </c>
      <c r="J14" s="26" t="n">
        <v>365</v>
      </c>
      <c r="K14" s="25"/>
      <c r="L14" s="18" t="s">
        <v>109</v>
      </c>
      <c r="M14" s="17" t="str">
        <f aca="false">IF(A14="","",IF(UPPER(L14)="Y","No – disqualified",IF(N(J14)&lt;Settings!$B$13,"No – under "&amp;Settings!$B$13&amp;" days",IF(I14&gt;Settings!$B$9,"No – wages above limit","Yes"))))</f>
        <v>No – wages above limit</v>
      </c>
      <c r="N14" s="32" t="n">
        <f aca="false">IF(A14="","",MAX(Settings!$B$10,IFERROR(INDEX(Settings!$E$6:$E$15,MATCH(D14,Settings!$D$6:$D$15,0)),0)))</f>
        <v>14100</v>
      </c>
      <c r="O14" s="32" t="n">
        <f aca="false">IF(A14="","",IF(M14&lt;&gt;"Yes",0,IF(N(K14)&gt;0,ROUND(K14*MIN(1,N14/I14),0),ROUND(MIN(I14,N14)*12*J14/Settings!$B$17,0))))</f>
        <v>0</v>
      </c>
      <c r="P14" s="33" t="n">
        <f aca="false">IF(A14="","",IF(M14&lt;&gt;"Yes",0,MAX(ROUND(O14*Settings!$B$11,0),ROUND(Settings!$B$12*J14/Settings!$B$17,0))))</f>
        <v>0</v>
      </c>
      <c r="Q14" s="25"/>
      <c r="R14" s="25"/>
      <c r="S14" s="33" t="n">
        <f aca="false">IF(A14="","",MAX(0,P14-N(Q14)-N(R14)))</f>
        <v>0</v>
      </c>
      <c r="T14" s="31"/>
      <c r="U14" s="30" t="str">
        <f aca="false">IF(A14="","",IF(M14&lt;&gt;"Yes","Not eligible",IF(S14=0,"Adjusted in advance",IF(T14&lt;&gt;"","Paid",IF(Settings!$B$15&gt;Settings!$B$16,"Overdue","Due by "&amp;TEXT(Settings!$B$16,"dd-mmm-yy"))))))</f>
        <v>Not eligible</v>
      </c>
    </row>
    <row r="15" customFormat="false" ht="15" hidden="false" customHeight="true" outlineLevel="0" collapsed="false">
      <c r="A15" s="18" t="s">
        <v>133</v>
      </c>
      <c r="B15" s="18" t="s">
        <v>134</v>
      </c>
      <c r="C15" s="18" t="s">
        <v>135</v>
      </c>
      <c r="D15" s="18" t="s">
        <v>76</v>
      </c>
      <c r="E15" s="21" t="n">
        <v>45870</v>
      </c>
      <c r="F15" s="31"/>
      <c r="G15" s="22" t="n">
        <v>26000</v>
      </c>
      <c r="H15" s="22" t="n">
        <v>9000</v>
      </c>
      <c r="I15" s="32" t="n">
        <f aca="false">IF(A15="","",G15+MAX(0,H15-0.5*(G15+H15)))</f>
        <v>26000</v>
      </c>
      <c r="J15" s="26" t="n">
        <v>243</v>
      </c>
      <c r="K15" s="25"/>
      <c r="L15" s="18" t="s">
        <v>109</v>
      </c>
      <c r="M15" s="17" t="str">
        <f aca="false">IF(A15="","",IF(UPPER(L15)="Y","No – disqualified",IF(N(J15)&lt;Settings!$B$13,"No – under "&amp;Settings!$B$13&amp;" days",IF(I15&gt;Settings!$B$9,"No – wages above limit","Yes"))))</f>
        <v>No – wages above limit</v>
      </c>
      <c r="N15" s="32" t="n">
        <f aca="false">IF(A15="","",MAX(Settings!$B$10,IFERROR(INDEX(Settings!$E$6:$E$15,MATCH(D15,Settings!$D$6:$D$15,0)),0)))</f>
        <v>7000</v>
      </c>
      <c r="O15" s="32" t="n">
        <f aca="false">IF(A15="","",IF(M15&lt;&gt;"Yes",0,IF(N(K15)&gt;0,ROUND(K15*MIN(1,N15/I15),0),ROUND(MIN(I15,N15)*12*J15/Settings!$B$17,0))))</f>
        <v>0</v>
      </c>
      <c r="P15" s="33" t="n">
        <f aca="false">IF(A15="","",IF(M15&lt;&gt;"Yes",0,MAX(ROUND(O15*Settings!$B$11,0),ROUND(Settings!$B$12*J15/Settings!$B$17,0))))</f>
        <v>0</v>
      </c>
      <c r="Q15" s="25"/>
      <c r="R15" s="25"/>
      <c r="S15" s="33" t="n">
        <f aca="false">IF(A15="","",MAX(0,P15-N(Q15)-N(R15)))</f>
        <v>0</v>
      </c>
      <c r="T15" s="31"/>
      <c r="U15" s="30" t="str">
        <f aca="false">IF(A15="","",IF(M15&lt;&gt;"Yes","Not eligible",IF(S15=0,"Adjusted in advance",IF(T15&lt;&gt;"","Paid",IF(Settings!$B$15&gt;Settings!$B$16,"Overdue","Due by "&amp;TEXT(Settings!$B$16,"dd-mmm-yy"))))))</f>
        <v>Not eligible</v>
      </c>
    </row>
    <row r="16" customFormat="false" ht="15" hidden="false" customHeight="true" outlineLevel="0" collapsed="false">
      <c r="A16" s="18" t="s">
        <v>136</v>
      </c>
      <c r="B16" s="18" t="s">
        <v>137</v>
      </c>
      <c r="C16" s="18" t="s">
        <v>138</v>
      </c>
      <c r="D16" s="18" t="s">
        <v>73</v>
      </c>
      <c r="E16" s="21" t="n">
        <v>45306</v>
      </c>
      <c r="F16" s="31"/>
      <c r="G16" s="22" t="n">
        <v>18500</v>
      </c>
      <c r="H16" s="22" t="n">
        <v>4500</v>
      </c>
      <c r="I16" s="32" t="n">
        <f aca="false">IF(A16="","",G16+MAX(0,H16-0.5*(G16+H16)))</f>
        <v>18500</v>
      </c>
      <c r="J16" s="26" t="n">
        <v>365</v>
      </c>
      <c r="K16" s="25"/>
      <c r="L16" s="18" t="s">
        <v>109</v>
      </c>
      <c r="M16" s="17" t="str">
        <f aca="false">IF(A16="","",IF(UPPER(L16)="Y","No – disqualified",IF(N(J16)&lt;Settings!$B$13,"No – under "&amp;Settings!$B$13&amp;" days",IF(I16&gt;Settings!$B$9,"No – wages above limit","Yes"))))</f>
        <v>Yes</v>
      </c>
      <c r="N16" s="32" t="n">
        <f aca="false">IF(A16="","",MAX(Settings!$B$10,IFERROR(INDEX(Settings!$E$6:$E$15,MATCH(D16,Settings!$D$6:$D$15,0)),0)))</f>
        <v>14100</v>
      </c>
      <c r="O16" s="32" t="n">
        <f aca="false">IF(A16="","",IF(M16&lt;&gt;"Yes",0,IF(N(K16)&gt;0,ROUND(K16*MIN(1,N16/I16),0),ROUND(MIN(I16,N16)*12*J16/Settings!$B$17,0))))</f>
        <v>169200</v>
      </c>
      <c r="P16" s="33" t="n">
        <f aca="false">IF(A16="","",IF(M16&lt;&gt;"Yes",0,MAX(ROUND(O16*Settings!$B$11,0),ROUND(Settings!$B$12*J16/Settings!$B$17,0))))</f>
        <v>14094</v>
      </c>
      <c r="Q16" s="22" t="n">
        <v>2000</v>
      </c>
      <c r="R16" s="25"/>
      <c r="S16" s="33" t="n">
        <f aca="false">IF(A16="","",MAX(0,P16-N(Q16)-N(R16)))</f>
        <v>12094</v>
      </c>
      <c r="T16" s="31"/>
      <c r="U16" s="30" t="str">
        <f aca="false">IF(A16="","",IF(M16&lt;&gt;"Yes","Not eligible",IF(S16=0,"Adjusted in advance",IF(T16&lt;&gt;"","Paid",IF(Settings!$B$15&gt;Settings!$B$16,"Overdue","Due by "&amp;TEXT(Settings!$B$16,"dd-mmm-yy"))))))</f>
        <v>Due by 30-Nov-26</v>
      </c>
    </row>
    <row r="17" customFormat="false" ht="15" hidden="false" customHeight="true" outlineLevel="0" collapsed="false">
      <c r="A17" s="24"/>
      <c r="B17" s="24"/>
      <c r="C17" s="24"/>
      <c r="D17" s="24"/>
      <c r="E17" s="31"/>
      <c r="F17" s="31"/>
      <c r="G17" s="25"/>
      <c r="H17" s="25"/>
      <c r="I17" s="32" t="str">
        <f aca="false">IF(A17="","",G17+MAX(0,H17-0.5*(G17+H17)))</f>
        <v/>
      </c>
      <c r="J17" s="24"/>
      <c r="K17" s="25"/>
      <c r="L17" s="24"/>
      <c r="M17" s="17" t="str">
        <f aca="false">IF(A17="","",IF(UPPER(L17)="Y","No – disqualified",IF(N(J17)&lt;Settings!$B$13,"No – under "&amp;Settings!$B$13&amp;" days",IF(I17&gt;Settings!$B$9,"No – wages above limit","Yes"))))</f>
        <v/>
      </c>
      <c r="N17" s="32" t="str">
        <f aca="false">IF(A17="","",MAX(Settings!$B$10,IFERROR(INDEX(Settings!$E$6:$E$15,MATCH(D17,Settings!$D$6:$D$15,0)),0)))</f>
        <v/>
      </c>
      <c r="O17" s="32" t="str">
        <f aca="false">IF(A17="","",IF(M17&lt;&gt;"Yes",0,IF(N(K17)&gt;0,ROUND(K17*MIN(1,N17/I17),0),ROUND(MIN(I17,N17)*12*J17/Settings!$B$17,0))))</f>
        <v/>
      </c>
      <c r="P17" s="33" t="str">
        <f aca="false">IF(A17="","",IF(M17&lt;&gt;"Yes",0,MAX(ROUND(O17*Settings!$B$11,0),ROUND(Settings!$B$12*J17/Settings!$B$17,0))))</f>
        <v/>
      </c>
      <c r="Q17" s="25"/>
      <c r="R17" s="25"/>
      <c r="S17" s="33" t="str">
        <f aca="false">IF(A17="","",MAX(0,P17-N(Q17)-N(R17)))</f>
        <v/>
      </c>
      <c r="T17" s="31"/>
      <c r="U17" s="30" t="str">
        <f aca="false">IF(A17="","",IF(M17&lt;&gt;"Yes","Not eligible",IF(S17=0,"Adjusted in advance",IF(T17&lt;&gt;"","Paid",IF(Settings!$B$15&gt;Settings!$B$16,"Overdue","Due by "&amp;TEXT(Settings!$B$16,"dd-mmm-yy"))))))</f>
        <v/>
      </c>
    </row>
    <row r="18" customFormat="false" ht="15" hidden="false" customHeight="true" outlineLevel="0" collapsed="false">
      <c r="A18" s="24"/>
      <c r="B18" s="24"/>
      <c r="C18" s="24"/>
      <c r="D18" s="24"/>
      <c r="E18" s="31"/>
      <c r="F18" s="31"/>
      <c r="G18" s="25"/>
      <c r="H18" s="25"/>
      <c r="I18" s="32" t="str">
        <f aca="false">IF(A18="","",G18+MAX(0,H18-0.5*(G18+H18)))</f>
        <v/>
      </c>
      <c r="J18" s="24"/>
      <c r="K18" s="25"/>
      <c r="L18" s="24"/>
      <c r="M18" s="17" t="str">
        <f aca="false">IF(A18="","",IF(UPPER(L18)="Y","No – disqualified",IF(N(J18)&lt;Settings!$B$13,"No – under "&amp;Settings!$B$13&amp;" days",IF(I18&gt;Settings!$B$9,"No – wages above limit","Yes"))))</f>
        <v/>
      </c>
      <c r="N18" s="32" t="str">
        <f aca="false">IF(A18="","",MAX(Settings!$B$10,IFERROR(INDEX(Settings!$E$6:$E$15,MATCH(D18,Settings!$D$6:$D$15,0)),0)))</f>
        <v/>
      </c>
      <c r="O18" s="32" t="str">
        <f aca="false">IF(A18="","",IF(M18&lt;&gt;"Yes",0,IF(N(K18)&gt;0,ROUND(K18*MIN(1,N18/I18),0),ROUND(MIN(I18,N18)*12*J18/Settings!$B$17,0))))</f>
        <v/>
      </c>
      <c r="P18" s="33" t="str">
        <f aca="false">IF(A18="","",IF(M18&lt;&gt;"Yes",0,MAX(ROUND(O18*Settings!$B$11,0),ROUND(Settings!$B$12*J18/Settings!$B$17,0))))</f>
        <v/>
      </c>
      <c r="Q18" s="25"/>
      <c r="R18" s="25"/>
      <c r="S18" s="33" t="str">
        <f aca="false">IF(A18="","",MAX(0,P18-N(Q18)-N(R18)))</f>
        <v/>
      </c>
      <c r="T18" s="31"/>
      <c r="U18" s="30" t="str">
        <f aca="false">IF(A18="","",IF(M18&lt;&gt;"Yes","Not eligible",IF(S18=0,"Adjusted in advance",IF(T18&lt;&gt;"","Paid",IF(Settings!$B$15&gt;Settings!$B$16,"Overdue","Due by "&amp;TEXT(Settings!$B$16,"dd-mmm-yy"))))))</f>
        <v/>
      </c>
    </row>
    <row r="19" customFormat="false" ht="15" hidden="false" customHeight="true" outlineLevel="0" collapsed="false">
      <c r="A19" s="24"/>
      <c r="B19" s="24"/>
      <c r="C19" s="24"/>
      <c r="D19" s="24"/>
      <c r="E19" s="31"/>
      <c r="F19" s="31"/>
      <c r="G19" s="25"/>
      <c r="H19" s="25"/>
      <c r="I19" s="32" t="str">
        <f aca="false">IF(A19="","",G19+MAX(0,H19-0.5*(G19+H19)))</f>
        <v/>
      </c>
      <c r="J19" s="24"/>
      <c r="K19" s="25"/>
      <c r="L19" s="24"/>
      <c r="M19" s="17" t="str">
        <f aca="false">IF(A19="","",IF(UPPER(L19)="Y","No – disqualified",IF(N(J19)&lt;Settings!$B$13,"No – under "&amp;Settings!$B$13&amp;" days",IF(I19&gt;Settings!$B$9,"No – wages above limit","Yes"))))</f>
        <v/>
      </c>
      <c r="N19" s="32" t="str">
        <f aca="false">IF(A19="","",MAX(Settings!$B$10,IFERROR(INDEX(Settings!$E$6:$E$15,MATCH(D19,Settings!$D$6:$D$15,0)),0)))</f>
        <v/>
      </c>
      <c r="O19" s="32" t="str">
        <f aca="false">IF(A19="","",IF(M19&lt;&gt;"Yes",0,IF(N(K19)&gt;0,ROUND(K19*MIN(1,N19/I19),0),ROUND(MIN(I19,N19)*12*J19/Settings!$B$17,0))))</f>
        <v/>
      </c>
      <c r="P19" s="33" t="str">
        <f aca="false">IF(A19="","",IF(M19&lt;&gt;"Yes",0,MAX(ROUND(O19*Settings!$B$11,0),ROUND(Settings!$B$12*J19/Settings!$B$17,0))))</f>
        <v/>
      </c>
      <c r="Q19" s="25"/>
      <c r="R19" s="25"/>
      <c r="S19" s="33" t="str">
        <f aca="false">IF(A19="","",MAX(0,P19-N(Q19)-N(R19)))</f>
        <v/>
      </c>
      <c r="T19" s="31"/>
      <c r="U19" s="30" t="str">
        <f aca="false">IF(A19="","",IF(M19&lt;&gt;"Yes","Not eligible",IF(S19=0,"Adjusted in advance",IF(T19&lt;&gt;"","Paid",IF(Settings!$B$15&gt;Settings!$B$16,"Overdue","Due by "&amp;TEXT(Settings!$B$16,"dd-mmm-yy"))))))</f>
        <v/>
      </c>
    </row>
    <row r="20" customFormat="false" ht="15" hidden="false" customHeight="true" outlineLevel="0" collapsed="false">
      <c r="A20" s="24"/>
      <c r="B20" s="24"/>
      <c r="C20" s="24"/>
      <c r="D20" s="24"/>
      <c r="E20" s="31"/>
      <c r="F20" s="31"/>
      <c r="G20" s="25"/>
      <c r="H20" s="25"/>
      <c r="I20" s="32" t="str">
        <f aca="false">IF(A20="","",G20+MAX(0,H20-0.5*(G20+H20)))</f>
        <v/>
      </c>
      <c r="J20" s="24"/>
      <c r="K20" s="25"/>
      <c r="L20" s="24"/>
      <c r="M20" s="17" t="str">
        <f aca="false">IF(A20="","",IF(UPPER(L20)="Y","No – disqualified",IF(N(J20)&lt;Settings!$B$13,"No – under "&amp;Settings!$B$13&amp;" days",IF(I20&gt;Settings!$B$9,"No – wages above limit","Yes"))))</f>
        <v/>
      </c>
      <c r="N20" s="32" t="str">
        <f aca="false">IF(A20="","",MAX(Settings!$B$10,IFERROR(INDEX(Settings!$E$6:$E$15,MATCH(D20,Settings!$D$6:$D$15,0)),0)))</f>
        <v/>
      </c>
      <c r="O20" s="32" t="str">
        <f aca="false">IF(A20="","",IF(M20&lt;&gt;"Yes",0,IF(N(K20)&gt;0,ROUND(K20*MIN(1,N20/I20),0),ROUND(MIN(I20,N20)*12*J20/Settings!$B$17,0))))</f>
        <v/>
      </c>
      <c r="P20" s="33" t="str">
        <f aca="false">IF(A20="","",IF(M20&lt;&gt;"Yes",0,MAX(ROUND(O20*Settings!$B$11,0),ROUND(Settings!$B$12*J20/Settings!$B$17,0))))</f>
        <v/>
      </c>
      <c r="Q20" s="25"/>
      <c r="R20" s="25"/>
      <c r="S20" s="33" t="str">
        <f aca="false">IF(A20="","",MAX(0,P20-N(Q20)-N(R20)))</f>
        <v/>
      </c>
      <c r="T20" s="31"/>
      <c r="U20" s="30" t="str">
        <f aca="false">IF(A20="","",IF(M20&lt;&gt;"Yes","Not eligible",IF(S20=0,"Adjusted in advance",IF(T20&lt;&gt;"","Paid",IF(Settings!$B$15&gt;Settings!$B$16,"Overdue","Due by "&amp;TEXT(Settings!$B$16,"dd-mmm-yy"))))))</f>
        <v/>
      </c>
    </row>
    <row r="21" customFormat="false" ht="15" hidden="false" customHeight="true" outlineLevel="0" collapsed="false">
      <c r="A21" s="24"/>
      <c r="B21" s="24"/>
      <c r="C21" s="24"/>
      <c r="D21" s="24"/>
      <c r="E21" s="31"/>
      <c r="F21" s="31"/>
      <c r="G21" s="25"/>
      <c r="H21" s="25"/>
      <c r="I21" s="32" t="str">
        <f aca="false">IF(A21="","",G21+MAX(0,H21-0.5*(G21+H21)))</f>
        <v/>
      </c>
      <c r="J21" s="24"/>
      <c r="K21" s="25"/>
      <c r="L21" s="24"/>
      <c r="M21" s="17" t="str">
        <f aca="false">IF(A21="","",IF(UPPER(L21)="Y","No – disqualified",IF(N(J21)&lt;Settings!$B$13,"No – under "&amp;Settings!$B$13&amp;" days",IF(I21&gt;Settings!$B$9,"No – wages above limit","Yes"))))</f>
        <v/>
      </c>
      <c r="N21" s="32" t="str">
        <f aca="false">IF(A21="","",MAX(Settings!$B$10,IFERROR(INDEX(Settings!$E$6:$E$15,MATCH(D21,Settings!$D$6:$D$15,0)),0)))</f>
        <v/>
      </c>
      <c r="O21" s="32" t="str">
        <f aca="false">IF(A21="","",IF(M21&lt;&gt;"Yes",0,IF(N(K21)&gt;0,ROUND(K21*MIN(1,N21/I21),0),ROUND(MIN(I21,N21)*12*J21/Settings!$B$17,0))))</f>
        <v/>
      </c>
      <c r="P21" s="33" t="str">
        <f aca="false">IF(A21="","",IF(M21&lt;&gt;"Yes",0,MAX(ROUND(O21*Settings!$B$11,0),ROUND(Settings!$B$12*J21/Settings!$B$17,0))))</f>
        <v/>
      </c>
      <c r="Q21" s="25"/>
      <c r="R21" s="25"/>
      <c r="S21" s="33" t="str">
        <f aca="false">IF(A21="","",MAX(0,P21-N(Q21)-N(R21)))</f>
        <v/>
      </c>
      <c r="T21" s="31"/>
      <c r="U21" s="30" t="str">
        <f aca="false">IF(A21="","",IF(M21&lt;&gt;"Yes","Not eligible",IF(S21=0,"Adjusted in advance",IF(T21&lt;&gt;"","Paid",IF(Settings!$B$15&gt;Settings!$B$16,"Overdue","Due by "&amp;TEXT(Settings!$B$16,"dd-mmm-yy"))))))</f>
        <v/>
      </c>
    </row>
    <row r="22" customFormat="false" ht="15" hidden="false" customHeight="true" outlineLevel="0" collapsed="false">
      <c r="A22" s="24"/>
      <c r="B22" s="24"/>
      <c r="C22" s="24"/>
      <c r="D22" s="24"/>
      <c r="E22" s="31"/>
      <c r="F22" s="31"/>
      <c r="G22" s="25"/>
      <c r="H22" s="25"/>
      <c r="I22" s="32" t="str">
        <f aca="false">IF(A22="","",G22+MAX(0,H22-0.5*(G22+H22)))</f>
        <v/>
      </c>
      <c r="J22" s="24"/>
      <c r="K22" s="25"/>
      <c r="L22" s="24"/>
      <c r="M22" s="17" t="str">
        <f aca="false">IF(A22="","",IF(UPPER(L22)="Y","No – disqualified",IF(N(J22)&lt;Settings!$B$13,"No – under "&amp;Settings!$B$13&amp;" days",IF(I22&gt;Settings!$B$9,"No – wages above limit","Yes"))))</f>
        <v/>
      </c>
      <c r="N22" s="32" t="str">
        <f aca="false">IF(A22="","",MAX(Settings!$B$10,IFERROR(INDEX(Settings!$E$6:$E$15,MATCH(D22,Settings!$D$6:$D$15,0)),0)))</f>
        <v/>
      </c>
      <c r="O22" s="32" t="str">
        <f aca="false">IF(A22="","",IF(M22&lt;&gt;"Yes",0,IF(N(K22)&gt;0,ROUND(K22*MIN(1,N22/I22),0),ROUND(MIN(I22,N22)*12*J22/Settings!$B$17,0))))</f>
        <v/>
      </c>
      <c r="P22" s="33" t="str">
        <f aca="false">IF(A22="","",IF(M22&lt;&gt;"Yes",0,MAX(ROUND(O22*Settings!$B$11,0),ROUND(Settings!$B$12*J22/Settings!$B$17,0))))</f>
        <v/>
      </c>
      <c r="Q22" s="25"/>
      <c r="R22" s="25"/>
      <c r="S22" s="33" t="str">
        <f aca="false">IF(A22="","",MAX(0,P22-N(Q22)-N(R22)))</f>
        <v/>
      </c>
      <c r="T22" s="31"/>
      <c r="U22" s="30" t="str">
        <f aca="false">IF(A22="","",IF(M22&lt;&gt;"Yes","Not eligible",IF(S22=0,"Adjusted in advance",IF(T22&lt;&gt;"","Paid",IF(Settings!$B$15&gt;Settings!$B$16,"Overdue","Due by "&amp;TEXT(Settings!$B$16,"dd-mmm-yy"))))))</f>
        <v/>
      </c>
    </row>
    <row r="23" customFormat="false" ht="15" hidden="false" customHeight="true" outlineLevel="0" collapsed="false">
      <c r="A23" s="24"/>
      <c r="B23" s="24"/>
      <c r="C23" s="24"/>
      <c r="D23" s="24"/>
      <c r="E23" s="31"/>
      <c r="F23" s="31"/>
      <c r="G23" s="25"/>
      <c r="H23" s="25"/>
      <c r="I23" s="32" t="str">
        <f aca="false">IF(A23="","",G23+MAX(0,H23-0.5*(G23+H23)))</f>
        <v/>
      </c>
      <c r="J23" s="24"/>
      <c r="K23" s="25"/>
      <c r="L23" s="24"/>
      <c r="M23" s="17" t="str">
        <f aca="false">IF(A23="","",IF(UPPER(L23)="Y","No – disqualified",IF(N(J23)&lt;Settings!$B$13,"No – under "&amp;Settings!$B$13&amp;" days",IF(I23&gt;Settings!$B$9,"No – wages above limit","Yes"))))</f>
        <v/>
      </c>
      <c r="N23" s="32" t="str">
        <f aca="false">IF(A23="","",MAX(Settings!$B$10,IFERROR(INDEX(Settings!$E$6:$E$15,MATCH(D23,Settings!$D$6:$D$15,0)),0)))</f>
        <v/>
      </c>
      <c r="O23" s="32" t="str">
        <f aca="false">IF(A23="","",IF(M23&lt;&gt;"Yes",0,IF(N(K23)&gt;0,ROUND(K23*MIN(1,N23/I23),0),ROUND(MIN(I23,N23)*12*J23/Settings!$B$17,0))))</f>
        <v/>
      </c>
      <c r="P23" s="33" t="str">
        <f aca="false">IF(A23="","",IF(M23&lt;&gt;"Yes",0,MAX(ROUND(O23*Settings!$B$11,0),ROUND(Settings!$B$12*J23/Settings!$B$17,0))))</f>
        <v/>
      </c>
      <c r="Q23" s="25"/>
      <c r="R23" s="25"/>
      <c r="S23" s="33" t="str">
        <f aca="false">IF(A23="","",MAX(0,P23-N(Q23)-N(R23)))</f>
        <v/>
      </c>
      <c r="T23" s="31"/>
      <c r="U23" s="30" t="str">
        <f aca="false">IF(A23="","",IF(M23&lt;&gt;"Yes","Not eligible",IF(S23=0,"Adjusted in advance",IF(T23&lt;&gt;"","Paid",IF(Settings!$B$15&gt;Settings!$B$16,"Overdue","Due by "&amp;TEXT(Settings!$B$16,"dd-mmm-yy"))))))</f>
        <v/>
      </c>
    </row>
    <row r="24" customFormat="false" ht="15" hidden="false" customHeight="true" outlineLevel="0" collapsed="false">
      <c r="A24" s="24"/>
      <c r="B24" s="24"/>
      <c r="C24" s="24"/>
      <c r="D24" s="24"/>
      <c r="E24" s="31"/>
      <c r="F24" s="31"/>
      <c r="G24" s="25"/>
      <c r="H24" s="25"/>
      <c r="I24" s="32" t="str">
        <f aca="false">IF(A24="","",G24+MAX(0,H24-0.5*(G24+H24)))</f>
        <v/>
      </c>
      <c r="J24" s="24"/>
      <c r="K24" s="25"/>
      <c r="L24" s="24"/>
      <c r="M24" s="17" t="str">
        <f aca="false">IF(A24="","",IF(UPPER(L24)="Y","No – disqualified",IF(N(J24)&lt;Settings!$B$13,"No – under "&amp;Settings!$B$13&amp;" days",IF(I24&gt;Settings!$B$9,"No – wages above limit","Yes"))))</f>
        <v/>
      </c>
      <c r="N24" s="32" t="str">
        <f aca="false">IF(A24="","",MAX(Settings!$B$10,IFERROR(INDEX(Settings!$E$6:$E$15,MATCH(D24,Settings!$D$6:$D$15,0)),0)))</f>
        <v/>
      </c>
      <c r="O24" s="32" t="str">
        <f aca="false">IF(A24="","",IF(M24&lt;&gt;"Yes",0,IF(N(K24)&gt;0,ROUND(K24*MIN(1,N24/I24),0),ROUND(MIN(I24,N24)*12*J24/Settings!$B$17,0))))</f>
        <v/>
      </c>
      <c r="P24" s="33" t="str">
        <f aca="false">IF(A24="","",IF(M24&lt;&gt;"Yes",0,MAX(ROUND(O24*Settings!$B$11,0),ROUND(Settings!$B$12*J24/Settings!$B$17,0))))</f>
        <v/>
      </c>
      <c r="Q24" s="25"/>
      <c r="R24" s="25"/>
      <c r="S24" s="33" t="str">
        <f aca="false">IF(A24="","",MAX(0,P24-N(Q24)-N(R24)))</f>
        <v/>
      </c>
      <c r="T24" s="31"/>
      <c r="U24" s="30" t="str">
        <f aca="false">IF(A24="","",IF(M24&lt;&gt;"Yes","Not eligible",IF(S24=0,"Adjusted in advance",IF(T24&lt;&gt;"","Paid",IF(Settings!$B$15&gt;Settings!$B$16,"Overdue","Due by "&amp;TEXT(Settings!$B$16,"dd-mmm-yy"))))))</f>
        <v/>
      </c>
    </row>
    <row r="25" customFormat="false" ht="15" hidden="false" customHeight="true" outlineLevel="0" collapsed="false">
      <c r="A25" s="24"/>
      <c r="B25" s="24"/>
      <c r="C25" s="24"/>
      <c r="D25" s="24"/>
      <c r="E25" s="31"/>
      <c r="F25" s="31"/>
      <c r="G25" s="25"/>
      <c r="H25" s="25"/>
      <c r="I25" s="32" t="str">
        <f aca="false">IF(A25="","",G25+MAX(0,H25-0.5*(G25+H25)))</f>
        <v/>
      </c>
      <c r="J25" s="24"/>
      <c r="K25" s="25"/>
      <c r="L25" s="24"/>
      <c r="M25" s="17" t="str">
        <f aca="false">IF(A25="","",IF(UPPER(L25)="Y","No – disqualified",IF(N(J25)&lt;Settings!$B$13,"No – under "&amp;Settings!$B$13&amp;" days",IF(I25&gt;Settings!$B$9,"No – wages above limit","Yes"))))</f>
        <v/>
      </c>
      <c r="N25" s="32" t="str">
        <f aca="false">IF(A25="","",MAX(Settings!$B$10,IFERROR(INDEX(Settings!$E$6:$E$15,MATCH(D25,Settings!$D$6:$D$15,0)),0)))</f>
        <v/>
      </c>
      <c r="O25" s="32" t="str">
        <f aca="false">IF(A25="","",IF(M25&lt;&gt;"Yes",0,IF(N(K25)&gt;0,ROUND(K25*MIN(1,N25/I25),0),ROUND(MIN(I25,N25)*12*J25/Settings!$B$17,0))))</f>
        <v/>
      </c>
      <c r="P25" s="33" t="str">
        <f aca="false">IF(A25="","",IF(M25&lt;&gt;"Yes",0,MAX(ROUND(O25*Settings!$B$11,0),ROUND(Settings!$B$12*J25/Settings!$B$17,0))))</f>
        <v/>
      </c>
      <c r="Q25" s="25"/>
      <c r="R25" s="25"/>
      <c r="S25" s="33" t="str">
        <f aca="false">IF(A25="","",MAX(0,P25-N(Q25)-N(R25)))</f>
        <v/>
      </c>
      <c r="T25" s="31"/>
      <c r="U25" s="30" t="str">
        <f aca="false">IF(A25="","",IF(M25&lt;&gt;"Yes","Not eligible",IF(S25=0,"Adjusted in advance",IF(T25&lt;&gt;"","Paid",IF(Settings!$B$15&gt;Settings!$B$16,"Overdue","Due by "&amp;TEXT(Settings!$B$16,"dd-mmm-yy"))))))</f>
        <v/>
      </c>
    </row>
    <row r="26" customFormat="false" ht="15" hidden="false" customHeight="true" outlineLevel="0" collapsed="false">
      <c r="A26" s="24"/>
      <c r="B26" s="24"/>
      <c r="C26" s="24"/>
      <c r="D26" s="24"/>
      <c r="E26" s="31"/>
      <c r="F26" s="31"/>
      <c r="G26" s="25"/>
      <c r="H26" s="25"/>
      <c r="I26" s="32" t="str">
        <f aca="false">IF(A26="","",G26+MAX(0,H26-0.5*(G26+H26)))</f>
        <v/>
      </c>
      <c r="J26" s="24"/>
      <c r="K26" s="25"/>
      <c r="L26" s="24"/>
      <c r="M26" s="17" t="str">
        <f aca="false">IF(A26="","",IF(UPPER(L26)="Y","No – disqualified",IF(N(J26)&lt;Settings!$B$13,"No – under "&amp;Settings!$B$13&amp;" days",IF(I26&gt;Settings!$B$9,"No – wages above limit","Yes"))))</f>
        <v/>
      </c>
      <c r="N26" s="32" t="str">
        <f aca="false">IF(A26="","",MAX(Settings!$B$10,IFERROR(INDEX(Settings!$E$6:$E$15,MATCH(D26,Settings!$D$6:$D$15,0)),0)))</f>
        <v/>
      </c>
      <c r="O26" s="32" t="str">
        <f aca="false">IF(A26="","",IF(M26&lt;&gt;"Yes",0,IF(N(K26)&gt;0,ROUND(K26*MIN(1,N26/I26),0),ROUND(MIN(I26,N26)*12*J26/Settings!$B$17,0))))</f>
        <v/>
      </c>
      <c r="P26" s="33" t="str">
        <f aca="false">IF(A26="","",IF(M26&lt;&gt;"Yes",0,MAX(ROUND(O26*Settings!$B$11,0),ROUND(Settings!$B$12*J26/Settings!$B$17,0))))</f>
        <v/>
      </c>
      <c r="Q26" s="25"/>
      <c r="R26" s="25"/>
      <c r="S26" s="33" t="str">
        <f aca="false">IF(A26="","",MAX(0,P26-N(Q26)-N(R26)))</f>
        <v/>
      </c>
      <c r="T26" s="31"/>
      <c r="U26" s="30" t="str">
        <f aca="false">IF(A26="","",IF(M26&lt;&gt;"Yes","Not eligible",IF(S26=0,"Adjusted in advance",IF(T26&lt;&gt;"","Paid",IF(Settings!$B$15&gt;Settings!$B$16,"Overdue","Due by "&amp;TEXT(Settings!$B$16,"dd-mmm-yy"))))))</f>
        <v/>
      </c>
    </row>
    <row r="27" customFormat="false" ht="15" hidden="false" customHeight="true" outlineLevel="0" collapsed="false">
      <c r="A27" s="24"/>
      <c r="B27" s="24"/>
      <c r="C27" s="24"/>
      <c r="D27" s="24"/>
      <c r="E27" s="31"/>
      <c r="F27" s="31"/>
      <c r="G27" s="25"/>
      <c r="H27" s="25"/>
      <c r="I27" s="32" t="str">
        <f aca="false">IF(A27="","",G27+MAX(0,H27-0.5*(G27+H27)))</f>
        <v/>
      </c>
      <c r="J27" s="24"/>
      <c r="K27" s="25"/>
      <c r="L27" s="24"/>
      <c r="M27" s="17" t="str">
        <f aca="false">IF(A27="","",IF(UPPER(L27)="Y","No – disqualified",IF(N(J27)&lt;Settings!$B$13,"No – under "&amp;Settings!$B$13&amp;" days",IF(I27&gt;Settings!$B$9,"No – wages above limit","Yes"))))</f>
        <v/>
      </c>
      <c r="N27" s="32" t="str">
        <f aca="false">IF(A27="","",MAX(Settings!$B$10,IFERROR(INDEX(Settings!$E$6:$E$15,MATCH(D27,Settings!$D$6:$D$15,0)),0)))</f>
        <v/>
      </c>
      <c r="O27" s="32" t="str">
        <f aca="false">IF(A27="","",IF(M27&lt;&gt;"Yes",0,IF(N(K27)&gt;0,ROUND(K27*MIN(1,N27/I27),0),ROUND(MIN(I27,N27)*12*J27/Settings!$B$17,0))))</f>
        <v/>
      </c>
      <c r="P27" s="33" t="str">
        <f aca="false">IF(A27="","",IF(M27&lt;&gt;"Yes",0,MAX(ROUND(O27*Settings!$B$11,0),ROUND(Settings!$B$12*J27/Settings!$B$17,0))))</f>
        <v/>
      </c>
      <c r="Q27" s="25"/>
      <c r="R27" s="25"/>
      <c r="S27" s="33" t="str">
        <f aca="false">IF(A27="","",MAX(0,P27-N(Q27)-N(R27)))</f>
        <v/>
      </c>
      <c r="T27" s="31"/>
      <c r="U27" s="30" t="str">
        <f aca="false">IF(A27="","",IF(M27&lt;&gt;"Yes","Not eligible",IF(S27=0,"Adjusted in advance",IF(T27&lt;&gt;"","Paid",IF(Settings!$B$15&gt;Settings!$B$16,"Overdue","Due by "&amp;TEXT(Settings!$B$16,"dd-mmm-yy"))))))</f>
        <v/>
      </c>
    </row>
    <row r="28" customFormat="false" ht="15" hidden="false" customHeight="true" outlineLevel="0" collapsed="false">
      <c r="A28" s="24"/>
      <c r="B28" s="24"/>
      <c r="C28" s="24"/>
      <c r="D28" s="24"/>
      <c r="E28" s="31"/>
      <c r="F28" s="31"/>
      <c r="G28" s="25"/>
      <c r="H28" s="25"/>
      <c r="I28" s="32" t="str">
        <f aca="false">IF(A28="","",G28+MAX(0,H28-0.5*(G28+H28)))</f>
        <v/>
      </c>
      <c r="J28" s="24"/>
      <c r="K28" s="25"/>
      <c r="L28" s="24"/>
      <c r="M28" s="17" t="str">
        <f aca="false">IF(A28="","",IF(UPPER(L28)="Y","No – disqualified",IF(N(J28)&lt;Settings!$B$13,"No – under "&amp;Settings!$B$13&amp;" days",IF(I28&gt;Settings!$B$9,"No – wages above limit","Yes"))))</f>
        <v/>
      </c>
      <c r="N28" s="32" t="str">
        <f aca="false">IF(A28="","",MAX(Settings!$B$10,IFERROR(INDEX(Settings!$E$6:$E$15,MATCH(D28,Settings!$D$6:$D$15,0)),0)))</f>
        <v/>
      </c>
      <c r="O28" s="32" t="str">
        <f aca="false">IF(A28="","",IF(M28&lt;&gt;"Yes",0,IF(N(K28)&gt;0,ROUND(K28*MIN(1,N28/I28),0),ROUND(MIN(I28,N28)*12*J28/Settings!$B$17,0))))</f>
        <v/>
      </c>
      <c r="P28" s="33" t="str">
        <f aca="false">IF(A28="","",IF(M28&lt;&gt;"Yes",0,MAX(ROUND(O28*Settings!$B$11,0),ROUND(Settings!$B$12*J28/Settings!$B$17,0))))</f>
        <v/>
      </c>
      <c r="Q28" s="25"/>
      <c r="R28" s="25"/>
      <c r="S28" s="33" t="str">
        <f aca="false">IF(A28="","",MAX(0,P28-N(Q28)-N(R28)))</f>
        <v/>
      </c>
      <c r="T28" s="31"/>
      <c r="U28" s="30" t="str">
        <f aca="false">IF(A28="","",IF(M28&lt;&gt;"Yes","Not eligible",IF(S28=0,"Adjusted in advance",IF(T28&lt;&gt;"","Paid",IF(Settings!$B$15&gt;Settings!$B$16,"Overdue","Due by "&amp;TEXT(Settings!$B$16,"dd-mmm-yy"))))))</f>
        <v/>
      </c>
    </row>
    <row r="29" customFormat="false" ht="15" hidden="false" customHeight="true" outlineLevel="0" collapsed="false">
      <c r="A29" s="24"/>
      <c r="B29" s="24"/>
      <c r="C29" s="24"/>
      <c r="D29" s="24"/>
      <c r="E29" s="31"/>
      <c r="F29" s="31"/>
      <c r="G29" s="25"/>
      <c r="H29" s="25"/>
      <c r="I29" s="32" t="str">
        <f aca="false">IF(A29="","",G29+MAX(0,H29-0.5*(G29+H29)))</f>
        <v/>
      </c>
      <c r="J29" s="24"/>
      <c r="K29" s="25"/>
      <c r="L29" s="24"/>
      <c r="M29" s="17" t="str">
        <f aca="false">IF(A29="","",IF(UPPER(L29)="Y","No – disqualified",IF(N(J29)&lt;Settings!$B$13,"No – under "&amp;Settings!$B$13&amp;" days",IF(I29&gt;Settings!$B$9,"No – wages above limit","Yes"))))</f>
        <v/>
      </c>
      <c r="N29" s="32" t="str">
        <f aca="false">IF(A29="","",MAX(Settings!$B$10,IFERROR(INDEX(Settings!$E$6:$E$15,MATCH(D29,Settings!$D$6:$D$15,0)),0)))</f>
        <v/>
      </c>
      <c r="O29" s="32" t="str">
        <f aca="false">IF(A29="","",IF(M29&lt;&gt;"Yes",0,IF(N(K29)&gt;0,ROUND(K29*MIN(1,N29/I29),0),ROUND(MIN(I29,N29)*12*J29/Settings!$B$17,0))))</f>
        <v/>
      </c>
      <c r="P29" s="33" t="str">
        <f aca="false">IF(A29="","",IF(M29&lt;&gt;"Yes",0,MAX(ROUND(O29*Settings!$B$11,0),ROUND(Settings!$B$12*J29/Settings!$B$17,0))))</f>
        <v/>
      </c>
      <c r="Q29" s="25"/>
      <c r="R29" s="25"/>
      <c r="S29" s="33" t="str">
        <f aca="false">IF(A29="","",MAX(0,P29-N(Q29)-N(R29)))</f>
        <v/>
      </c>
      <c r="T29" s="31"/>
      <c r="U29" s="30" t="str">
        <f aca="false">IF(A29="","",IF(M29&lt;&gt;"Yes","Not eligible",IF(S29=0,"Adjusted in advance",IF(T29&lt;&gt;"","Paid",IF(Settings!$B$15&gt;Settings!$B$16,"Overdue","Due by "&amp;TEXT(Settings!$B$16,"dd-mmm-yy"))))))</f>
        <v/>
      </c>
    </row>
    <row r="30" customFormat="false" ht="15" hidden="false" customHeight="true" outlineLevel="0" collapsed="false">
      <c r="A30" s="24"/>
      <c r="B30" s="24"/>
      <c r="C30" s="24"/>
      <c r="D30" s="24"/>
      <c r="E30" s="31"/>
      <c r="F30" s="31"/>
      <c r="G30" s="25"/>
      <c r="H30" s="25"/>
      <c r="I30" s="32" t="str">
        <f aca="false">IF(A30="","",G30+MAX(0,H30-0.5*(G30+H30)))</f>
        <v/>
      </c>
      <c r="J30" s="24"/>
      <c r="K30" s="25"/>
      <c r="L30" s="24"/>
      <c r="M30" s="17" t="str">
        <f aca="false">IF(A30="","",IF(UPPER(L30)="Y","No – disqualified",IF(N(J30)&lt;Settings!$B$13,"No – under "&amp;Settings!$B$13&amp;" days",IF(I30&gt;Settings!$B$9,"No – wages above limit","Yes"))))</f>
        <v/>
      </c>
      <c r="N30" s="32" t="str">
        <f aca="false">IF(A30="","",MAX(Settings!$B$10,IFERROR(INDEX(Settings!$E$6:$E$15,MATCH(D30,Settings!$D$6:$D$15,0)),0)))</f>
        <v/>
      </c>
      <c r="O30" s="32" t="str">
        <f aca="false">IF(A30="","",IF(M30&lt;&gt;"Yes",0,IF(N(K30)&gt;0,ROUND(K30*MIN(1,N30/I30),0),ROUND(MIN(I30,N30)*12*J30/Settings!$B$17,0))))</f>
        <v/>
      </c>
      <c r="P30" s="33" t="str">
        <f aca="false">IF(A30="","",IF(M30&lt;&gt;"Yes",0,MAX(ROUND(O30*Settings!$B$11,0),ROUND(Settings!$B$12*J30/Settings!$B$17,0))))</f>
        <v/>
      </c>
      <c r="Q30" s="25"/>
      <c r="R30" s="25"/>
      <c r="S30" s="33" t="str">
        <f aca="false">IF(A30="","",MAX(0,P30-N(Q30)-N(R30)))</f>
        <v/>
      </c>
      <c r="T30" s="31"/>
      <c r="U30" s="30" t="str">
        <f aca="false">IF(A30="","",IF(M30&lt;&gt;"Yes","Not eligible",IF(S30=0,"Adjusted in advance",IF(T30&lt;&gt;"","Paid",IF(Settings!$B$15&gt;Settings!$B$16,"Overdue","Due by "&amp;TEXT(Settings!$B$16,"dd-mmm-yy"))))))</f>
        <v/>
      </c>
    </row>
    <row r="31" customFormat="false" ht="15" hidden="false" customHeight="true" outlineLevel="0" collapsed="false">
      <c r="A31" s="24"/>
      <c r="B31" s="24"/>
      <c r="C31" s="24"/>
      <c r="D31" s="24"/>
      <c r="E31" s="31"/>
      <c r="F31" s="31"/>
      <c r="G31" s="25"/>
      <c r="H31" s="25"/>
      <c r="I31" s="32" t="str">
        <f aca="false">IF(A31="","",G31+MAX(0,H31-0.5*(G31+H31)))</f>
        <v/>
      </c>
      <c r="J31" s="24"/>
      <c r="K31" s="25"/>
      <c r="L31" s="24"/>
      <c r="M31" s="17" t="str">
        <f aca="false">IF(A31="","",IF(UPPER(L31)="Y","No – disqualified",IF(N(J31)&lt;Settings!$B$13,"No – under "&amp;Settings!$B$13&amp;" days",IF(I31&gt;Settings!$B$9,"No – wages above limit","Yes"))))</f>
        <v/>
      </c>
      <c r="N31" s="32" t="str">
        <f aca="false">IF(A31="","",MAX(Settings!$B$10,IFERROR(INDEX(Settings!$E$6:$E$15,MATCH(D31,Settings!$D$6:$D$15,0)),0)))</f>
        <v/>
      </c>
      <c r="O31" s="32" t="str">
        <f aca="false">IF(A31="","",IF(M31&lt;&gt;"Yes",0,IF(N(K31)&gt;0,ROUND(K31*MIN(1,N31/I31),0),ROUND(MIN(I31,N31)*12*J31/Settings!$B$17,0))))</f>
        <v/>
      </c>
      <c r="P31" s="33" t="str">
        <f aca="false">IF(A31="","",IF(M31&lt;&gt;"Yes",0,MAX(ROUND(O31*Settings!$B$11,0),ROUND(Settings!$B$12*J31/Settings!$B$17,0))))</f>
        <v/>
      </c>
      <c r="Q31" s="25"/>
      <c r="R31" s="25"/>
      <c r="S31" s="33" t="str">
        <f aca="false">IF(A31="","",MAX(0,P31-N(Q31)-N(R31)))</f>
        <v/>
      </c>
      <c r="T31" s="31"/>
      <c r="U31" s="30" t="str">
        <f aca="false">IF(A31="","",IF(M31&lt;&gt;"Yes","Not eligible",IF(S31=0,"Adjusted in advance",IF(T31&lt;&gt;"","Paid",IF(Settings!$B$15&gt;Settings!$B$16,"Overdue","Due by "&amp;TEXT(Settings!$B$16,"dd-mmm-yy"))))))</f>
        <v/>
      </c>
    </row>
    <row r="32" customFormat="false" ht="15" hidden="false" customHeight="true" outlineLevel="0" collapsed="false">
      <c r="A32" s="24"/>
      <c r="B32" s="24"/>
      <c r="C32" s="24"/>
      <c r="D32" s="24"/>
      <c r="E32" s="31"/>
      <c r="F32" s="31"/>
      <c r="G32" s="25"/>
      <c r="H32" s="25"/>
      <c r="I32" s="32" t="str">
        <f aca="false">IF(A32="","",G32+MAX(0,H32-0.5*(G32+H32)))</f>
        <v/>
      </c>
      <c r="J32" s="24"/>
      <c r="K32" s="25"/>
      <c r="L32" s="24"/>
      <c r="M32" s="17" t="str">
        <f aca="false">IF(A32="","",IF(UPPER(L32)="Y","No – disqualified",IF(N(J32)&lt;Settings!$B$13,"No – under "&amp;Settings!$B$13&amp;" days",IF(I32&gt;Settings!$B$9,"No – wages above limit","Yes"))))</f>
        <v/>
      </c>
      <c r="N32" s="32" t="str">
        <f aca="false">IF(A32="","",MAX(Settings!$B$10,IFERROR(INDEX(Settings!$E$6:$E$15,MATCH(D32,Settings!$D$6:$D$15,0)),0)))</f>
        <v/>
      </c>
      <c r="O32" s="32" t="str">
        <f aca="false">IF(A32="","",IF(M32&lt;&gt;"Yes",0,IF(N(K32)&gt;0,ROUND(K32*MIN(1,N32/I32),0),ROUND(MIN(I32,N32)*12*J32/Settings!$B$17,0))))</f>
        <v/>
      </c>
      <c r="P32" s="33" t="str">
        <f aca="false">IF(A32="","",IF(M32&lt;&gt;"Yes",0,MAX(ROUND(O32*Settings!$B$11,0),ROUND(Settings!$B$12*J32/Settings!$B$17,0))))</f>
        <v/>
      </c>
      <c r="Q32" s="25"/>
      <c r="R32" s="25"/>
      <c r="S32" s="33" t="str">
        <f aca="false">IF(A32="","",MAX(0,P32-N(Q32)-N(R32)))</f>
        <v/>
      </c>
      <c r="T32" s="31"/>
      <c r="U32" s="30" t="str">
        <f aca="false">IF(A32="","",IF(M32&lt;&gt;"Yes","Not eligible",IF(S32=0,"Adjusted in advance",IF(T32&lt;&gt;"","Paid",IF(Settings!$B$15&gt;Settings!$B$16,"Overdue","Due by "&amp;TEXT(Settings!$B$16,"dd-mmm-yy"))))))</f>
        <v/>
      </c>
    </row>
    <row r="33" customFormat="false" ht="15" hidden="false" customHeight="true" outlineLevel="0" collapsed="false">
      <c r="A33" s="24"/>
      <c r="B33" s="24"/>
      <c r="C33" s="24"/>
      <c r="D33" s="24"/>
      <c r="E33" s="31"/>
      <c r="F33" s="31"/>
      <c r="G33" s="25"/>
      <c r="H33" s="25"/>
      <c r="I33" s="32" t="str">
        <f aca="false">IF(A33="","",G33+MAX(0,H33-0.5*(G33+H33)))</f>
        <v/>
      </c>
      <c r="J33" s="24"/>
      <c r="K33" s="25"/>
      <c r="L33" s="24"/>
      <c r="M33" s="17" t="str">
        <f aca="false">IF(A33="","",IF(UPPER(L33)="Y","No – disqualified",IF(N(J33)&lt;Settings!$B$13,"No – under "&amp;Settings!$B$13&amp;" days",IF(I33&gt;Settings!$B$9,"No – wages above limit","Yes"))))</f>
        <v/>
      </c>
      <c r="N33" s="32" t="str">
        <f aca="false">IF(A33="","",MAX(Settings!$B$10,IFERROR(INDEX(Settings!$E$6:$E$15,MATCH(D33,Settings!$D$6:$D$15,0)),0)))</f>
        <v/>
      </c>
      <c r="O33" s="32" t="str">
        <f aca="false">IF(A33="","",IF(M33&lt;&gt;"Yes",0,IF(N(K33)&gt;0,ROUND(K33*MIN(1,N33/I33),0),ROUND(MIN(I33,N33)*12*J33/Settings!$B$17,0))))</f>
        <v/>
      </c>
      <c r="P33" s="33" t="str">
        <f aca="false">IF(A33="","",IF(M33&lt;&gt;"Yes",0,MAX(ROUND(O33*Settings!$B$11,0),ROUND(Settings!$B$12*J33/Settings!$B$17,0))))</f>
        <v/>
      </c>
      <c r="Q33" s="25"/>
      <c r="R33" s="25"/>
      <c r="S33" s="33" t="str">
        <f aca="false">IF(A33="","",MAX(0,P33-N(Q33)-N(R33)))</f>
        <v/>
      </c>
      <c r="T33" s="31"/>
      <c r="U33" s="30" t="str">
        <f aca="false">IF(A33="","",IF(M33&lt;&gt;"Yes","Not eligible",IF(S33=0,"Adjusted in advance",IF(T33&lt;&gt;"","Paid",IF(Settings!$B$15&gt;Settings!$B$16,"Overdue","Due by "&amp;TEXT(Settings!$B$16,"dd-mmm-yy"))))))</f>
        <v/>
      </c>
    </row>
    <row r="34" customFormat="false" ht="15" hidden="false" customHeight="true" outlineLevel="0" collapsed="false">
      <c r="A34" s="24"/>
      <c r="B34" s="24"/>
      <c r="C34" s="24"/>
      <c r="D34" s="24"/>
      <c r="E34" s="31"/>
      <c r="F34" s="31"/>
      <c r="G34" s="25"/>
      <c r="H34" s="25"/>
      <c r="I34" s="32" t="str">
        <f aca="false">IF(A34="","",G34+MAX(0,H34-0.5*(G34+H34)))</f>
        <v/>
      </c>
      <c r="J34" s="24"/>
      <c r="K34" s="25"/>
      <c r="L34" s="24"/>
      <c r="M34" s="17" t="str">
        <f aca="false">IF(A34="","",IF(UPPER(L34)="Y","No – disqualified",IF(N(J34)&lt;Settings!$B$13,"No – under "&amp;Settings!$B$13&amp;" days",IF(I34&gt;Settings!$B$9,"No – wages above limit","Yes"))))</f>
        <v/>
      </c>
      <c r="N34" s="32" t="str">
        <f aca="false">IF(A34="","",MAX(Settings!$B$10,IFERROR(INDEX(Settings!$E$6:$E$15,MATCH(D34,Settings!$D$6:$D$15,0)),0)))</f>
        <v/>
      </c>
      <c r="O34" s="32" t="str">
        <f aca="false">IF(A34="","",IF(M34&lt;&gt;"Yes",0,IF(N(K34)&gt;0,ROUND(K34*MIN(1,N34/I34),0),ROUND(MIN(I34,N34)*12*J34/Settings!$B$17,0))))</f>
        <v/>
      </c>
      <c r="P34" s="33" t="str">
        <f aca="false">IF(A34="","",IF(M34&lt;&gt;"Yes",0,MAX(ROUND(O34*Settings!$B$11,0),ROUND(Settings!$B$12*J34/Settings!$B$17,0))))</f>
        <v/>
      </c>
      <c r="Q34" s="25"/>
      <c r="R34" s="25"/>
      <c r="S34" s="33" t="str">
        <f aca="false">IF(A34="","",MAX(0,P34-N(Q34)-N(R34)))</f>
        <v/>
      </c>
      <c r="T34" s="31"/>
      <c r="U34" s="30" t="str">
        <f aca="false">IF(A34="","",IF(M34&lt;&gt;"Yes","Not eligible",IF(S34=0,"Adjusted in advance",IF(T34&lt;&gt;"","Paid",IF(Settings!$B$15&gt;Settings!$B$16,"Overdue","Due by "&amp;TEXT(Settings!$B$16,"dd-mmm-yy"))))))</f>
        <v/>
      </c>
    </row>
    <row r="35" customFormat="false" ht="15" hidden="false" customHeight="true" outlineLevel="0" collapsed="false">
      <c r="A35" s="24"/>
      <c r="B35" s="24"/>
      <c r="C35" s="24"/>
      <c r="D35" s="24"/>
      <c r="E35" s="31"/>
      <c r="F35" s="31"/>
      <c r="G35" s="25"/>
      <c r="H35" s="25"/>
      <c r="I35" s="32" t="str">
        <f aca="false">IF(A35="","",G35+MAX(0,H35-0.5*(G35+H35)))</f>
        <v/>
      </c>
      <c r="J35" s="24"/>
      <c r="K35" s="25"/>
      <c r="L35" s="24"/>
      <c r="M35" s="17" t="str">
        <f aca="false">IF(A35="","",IF(UPPER(L35)="Y","No – disqualified",IF(N(J35)&lt;Settings!$B$13,"No – under "&amp;Settings!$B$13&amp;" days",IF(I35&gt;Settings!$B$9,"No – wages above limit","Yes"))))</f>
        <v/>
      </c>
      <c r="N35" s="32" t="str">
        <f aca="false">IF(A35="","",MAX(Settings!$B$10,IFERROR(INDEX(Settings!$E$6:$E$15,MATCH(D35,Settings!$D$6:$D$15,0)),0)))</f>
        <v/>
      </c>
      <c r="O35" s="32" t="str">
        <f aca="false">IF(A35="","",IF(M35&lt;&gt;"Yes",0,IF(N(K35)&gt;0,ROUND(K35*MIN(1,N35/I35),0),ROUND(MIN(I35,N35)*12*J35/Settings!$B$17,0))))</f>
        <v/>
      </c>
      <c r="P35" s="33" t="str">
        <f aca="false">IF(A35="","",IF(M35&lt;&gt;"Yes",0,MAX(ROUND(O35*Settings!$B$11,0),ROUND(Settings!$B$12*J35/Settings!$B$17,0))))</f>
        <v/>
      </c>
      <c r="Q35" s="25"/>
      <c r="R35" s="25"/>
      <c r="S35" s="33" t="str">
        <f aca="false">IF(A35="","",MAX(0,P35-N(Q35)-N(R35)))</f>
        <v/>
      </c>
      <c r="T35" s="31"/>
      <c r="U35" s="30" t="str">
        <f aca="false">IF(A35="","",IF(M35&lt;&gt;"Yes","Not eligible",IF(S35=0,"Adjusted in advance",IF(T35&lt;&gt;"","Paid",IF(Settings!$B$15&gt;Settings!$B$16,"Overdue","Due by "&amp;TEXT(Settings!$B$16,"dd-mmm-yy"))))))</f>
        <v/>
      </c>
    </row>
    <row r="36" customFormat="false" ht="15" hidden="false" customHeight="true" outlineLevel="0" collapsed="false">
      <c r="A36" s="24"/>
      <c r="B36" s="24"/>
      <c r="C36" s="24"/>
      <c r="D36" s="24"/>
      <c r="E36" s="31"/>
      <c r="F36" s="31"/>
      <c r="G36" s="25"/>
      <c r="H36" s="25"/>
      <c r="I36" s="32" t="str">
        <f aca="false">IF(A36="","",G36+MAX(0,H36-0.5*(G36+H36)))</f>
        <v/>
      </c>
      <c r="J36" s="24"/>
      <c r="K36" s="25"/>
      <c r="L36" s="24"/>
      <c r="M36" s="17" t="str">
        <f aca="false">IF(A36="","",IF(UPPER(L36)="Y","No – disqualified",IF(N(J36)&lt;Settings!$B$13,"No – under "&amp;Settings!$B$13&amp;" days",IF(I36&gt;Settings!$B$9,"No – wages above limit","Yes"))))</f>
        <v/>
      </c>
      <c r="N36" s="32" t="str">
        <f aca="false">IF(A36="","",MAX(Settings!$B$10,IFERROR(INDEX(Settings!$E$6:$E$15,MATCH(D36,Settings!$D$6:$D$15,0)),0)))</f>
        <v/>
      </c>
      <c r="O36" s="32" t="str">
        <f aca="false">IF(A36="","",IF(M36&lt;&gt;"Yes",0,IF(N(K36)&gt;0,ROUND(K36*MIN(1,N36/I36),0),ROUND(MIN(I36,N36)*12*J36/Settings!$B$17,0))))</f>
        <v/>
      </c>
      <c r="P36" s="33" t="str">
        <f aca="false">IF(A36="","",IF(M36&lt;&gt;"Yes",0,MAX(ROUND(O36*Settings!$B$11,0),ROUND(Settings!$B$12*J36/Settings!$B$17,0))))</f>
        <v/>
      </c>
      <c r="Q36" s="25"/>
      <c r="R36" s="25"/>
      <c r="S36" s="33" t="str">
        <f aca="false">IF(A36="","",MAX(0,P36-N(Q36)-N(R36)))</f>
        <v/>
      </c>
      <c r="T36" s="31"/>
      <c r="U36" s="30" t="str">
        <f aca="false">IF(A36="","",IF(M36&lt;&gt;"Yes","Not eligible",IF(S36=0,"Adjusted in advance",IF(T36&lt;&gt;"","Paid",IF(Settings!$B$15&gt;Settings!$B$16,"Overdue","Due by "&amp;TEXT(Settings!$B$16,"dd-mmm-yy"))))))</f>
        <v/>
      </c>
    </row>
    <row r="37" customFormat="false" ht="15" hidden="false" customHeight="true" outlineLevel="0" collapsed="false">
      <c r="A37" s="24"/>
      <c r="B37" s="24"/>
      <c r="C37" s="24"/>
      <c r="D37" s="24"/>
      <c r="E37" s="31"/>
      <c r="F37" s="31"/>
      <c r="G37" s="25"/>
      <c r="H37" s="25"/>
      <c r="I37" s="32" t="str">
        <f aca="false">IF(A37="","",G37+MAX(0,H37-0.5*(G37+H37)))</f>
        <v/>
      </c>
      <c r="J37" s="24"/>
      <c r="K37" s="25"/>
      <c r="L37" s="24"/>
      <c r="M37" s="17" t="str">
        <f aca="false">IF(A37="","",IF(UPPER(L37)="Y","No – disqualified",IF(N(J37)&lt;Settings!$B$13,"No – under "&amp;Settings!$B$13&amp;" days",IF(I37&gt;Settings!$B$9,"No – wages above limit","Yes"))))</f>
        <v/>
      </c>
      <c r="N37" s="32" t="str">
        <f aca="false">IF(A37="","",MAX(Settings!$B$10,IFERROR(INDEX(Settings!$E$6:$E$15,MATCH(D37,Settings!$D$6:$D$15,0)),0)))</f>
        <v/>
      </c>
      <c r="O37" s="32" t="str">
        <f aca="false">IF(A37="","",IF(M37&lt;&gt;"Yes",0,IF(N(K37)&gt;0,ROUND(K37*MIN(1,N37/I37),0),ROUND(MIN(I37,N37)*12*J37/Settings!$B$17,0))))</f>
        <v/>
      </c>
      <c r="P37" s="33" t="str">
        <f aca="false">IF(A37="","",IF(M37&lt;&gt;"Yes",0,MAX(ROUND(O37*Settings!$B$11,0),ROUND(Settings!$B$12*J37/Settings!$B$17,0))))</f>
        <v/>
      </c>
      <c r="Q37" s="25"/>
      <c r="R37" s="25"/>
      <c r="S37" s="33" t="str">
        <f aca="false">IF(A37="","",MAX(0,P37-N(Q37)-N(R37)))</f>
        <v/>
      </c>
      <c r="T37" s="31"/>
      <c r="U37" s="30" t="str">
        <f aca="false">IF(A37="","",IF(M37&lt;&gt;"Yes","Not eligible",IF(S37=0,"Adjusted in advance",IF(T37&lt;&gt;"","Paid",IF(Settings!$B$15&gt;Settings!$B$16,"Overdue","Due by "&amp;TEXT(Settings!$B$16,"dd-mmm-yy"))))))</f>
        <v/>
      </c>
    </row>
    <row r="38" customFormat="false" ht="15" hidden="false" customHeight="true" outlineLevel="0" collapsed="false">
      <c r="A38" s="24"/>
      <c r="B38" s="24"/>
      <c r="C38" s="24"/>
      <c r="D38" s="24"/>
      <c r="E38" s="31"/>
      <c r="F38" s="31"/>
      <c r="G38" s="25"/>
      <c r="H38" s="25"/>
      <c r="I38" s="32" t="str">
        <f aca="false">IF(A38="","",G38+MAX(0,H38-0.5*(G38+H38)))</f>
        <v/>
      </c>
      <c r="J38" s="24"/>
      <c r="K38" s="25"/>
      <c r="L38" s="24"/>
      <c r="M38" s="17" t="str">
        <f aca="false">IF(A38="","",IF(UPPER(L38)="Y","No – disqualified",IF(N(J38)&lt;Settings!$B$13,"No – under "&amp;Settings!$B$13&amp;" days",IF(I38&gt;Settings!$B$9,"No – wages above limit","Yes"))))</f>
        <v/>
      </c>
      <c r="N38" s="32" t="str">
        <f aca="false">IF(A38="","",MAX(Settings!$B$10,IFERROR(INDEX(Settings!$E$6:$E$15,MATCH(D38,Settings!$D$6:$D$15,0)),0)))</f>
        <v/>
      </c>
      <c r="O38" s="32" t="str">
        <f aca="false">IF(A38="","",IF(M38&lt;&gt;"Yes",0,IF(N(K38)&gt;0,ROUND(K38*MIN(1,N38/I38),0),ROUND(MIN(I38,N38)*12*J38/Settings!$B$17,0))))</f>
        <v/>
      </c>
      <c r="P38" s="33" t="str">
        <f aca="false">IF(A38="","",IF(M38&lt;&gt;"Yes",0,MAX(ROUND(O38*Settings!$B$11,0),ROUND(Settings!$B$12*J38/Settings!$B$17,0))))</f>
        <v/>
      </c>
      <c r="Q38" s="25"/>
      <c r="R38" s="25"/>
      <c r="S38" s="33" t="str">
        <f aca="false">IF(A38="","",MAX(0,P38-N(Q38)-N(R38)))</f>
        <v/>
      </c>
      <c r="T38" s="31"/>
      <c r="U38" s="30" t="str">
        <f aca="false">IF(A38="","",IF(M38&lt;&gt;"Yes","Not eligible",IF(S38=0,"Adjusted in advance",IF(T38&lt;&gt;"","Paid",IF(Settings!$B$15&gt;Settings!$B$16,"Overdue","Due by "&amp;TEXT(Settings!$B$16,"dd-mmm-yy"))))))</f>
        <v/>
      </c>
    </row>
    <row r="39" customFormat="false" ht="15" hidden="false" customHeight="true" outlineLevel="0" collapsed="false">
      <c r="A39" s="24"/>
      <c r="B39" s="24"/>
      <c r="C39" s="24"/>
      <c r="D39" s="24"/>
      <c r="E39" s="31"/>
      <c r="F39" s="31"/>
      <c r="G39" s="25"/>
      <c r="H39" s="25"/>
      <c r="I39" s="32" t="str">
        <f aca="false">IF(A39="","",G39+MAX(0,H39-0.5*(G39+H39)))</f>
        <v/>
      </c>
      <c r="J39" s="24"/>
      <c r="K39" s="25"/>
      <c r="L39" s="24"/>
      <c r="M39" s="17" t="str">
        <f aca="false">IF(A39="","",IF(UPPER(L39)="Y","No – disqualified",IF(N(J39)&lt;Settings!$B$13,"No – under "&amp;Settings!$B$13&amp;" days",IF(I39&gt;Settings!$B$9,"No – wages above limit","Yes"))))</f>
        <v/>
      </c>
      <c r="N39" s="32" t="str">
        <f aca="false">IF(A39="","",MAX(Settings!$B$10,IFERROR(INDEX(Settings!$E$6:$E$15,MATCH(D39,Settings!$D$6:$D$15,0)),0)))</f>
        <v/>
      </c>
      <c r="O39" s="32" t="str">
        <f aca="false">IF(A39="","",IF(M39&lt;&gt;"Yes",0,IF(N(K39)&gt;0,ROUND(K39*MIN(1,N39/I39),0),ROUND(MIN(I39,N39)*12*J39/Settings!$B$17,0))))</f>
        <v/>
      </c>
      <c r="P39" s="33" t="str">
        <f aca="false">IF(A39="","",IF(M39&lt;&gt;"Yes",0,MAX(ROUND(O39*Settings!$B$11,0),ROUND(Settings!$B$12*J39/Settings!$B$17,0))))</f>
        <v/>
      </c>
      <c r="Q39" s="25"/>
      <c r="R39" s="25"/>
      <c r="S39" s="33" t="str">
        <f aca="false">IF(A39="","",MAX(0,P39-N(Q39)-N(R39)))</f>
        <v/>
      </c>
      <c r="T39" s="31"/>
      <c r="U39" s="30" t="str">
        <f aca="false">IF(A39="","",IF(M39&lt;&gt;"Yes","Not eligible",IF(S39=0,"Adjusted in advance",IF(T39&lt;&gt;"","Paid",IF(Settings!$B$15&gt;Settings!$B$16,"Overdue","Due by "&amp;TEXT(Settings!$B$16,"dd-mmm-yy"))))))</f>
        <v/>
      </c>
    </row>
    <row r="40" customFormat="false" ht="15" hidden="false" customHeight="true" outlineLevel="0" collapsed="false">
      <c r="A40" s="24"/>
      <c r="B40" s="24"/>
      <c r="C40" s="24"/>
      <c r="D40" s="24"/>
      <c r="E40" s="31"/>
      <c r="F40" s="31"/>
      <c r="G40" s="25"/>
      <c r="H40" s="25"/>
      <c r="I40" s="32" t="str">
        <f aca="false">IF(A40="","",G40+MAX(0,H40-0.5*(G40+H40)))</f>
        <v/>
      </c>
      <c r="J40" s="24"/>
      <c r="K40" s="25"/>
      <c r="L40" s="24"/>
      <c r="M40" s="17" t="str">
        <f aca="false">IF(A40="","",IF(UPPER(L40)="Y","No – disqualified",IF(N(J40)&lt;Settings!$B$13,"No – under "&amp;Settings!$B$13&amp;" days",IF(I40&gt;Settings!$B$9,"No – wages above limit","Yes"))))</f>
        <v/>
      </c>
      <c r="N40" s="32" t="str">
        <f aca="false">IF(A40="","",MAX(Settings!$B$10,IFERROR(INDEX(Settings!$E$6:$E$15,MATCH(D40,Settings!$D$6:$D$15,0)),0)))</f>
        <v/>
      </c>
      <c r="O40" s="32" t="str">
        <f aca="false">IF(A40="","",IF(M40&lt;&gt;"Yes",0,IF(N(K40)&gt;0,ROUND(K40*MIN(1,N40/I40),0),ROUND(MIN(I40,N40)*12*J40/Settings!$B$17,0))))</f>
        <v/>
      </c>
      <c r="P40" s="33" t="str">
        <f aca="false">IF(A40="","",IF(M40&lt;&gt;"Yes",0,MAX(ROUND(O40*Settings!$B$11,0),ROUND(Settings!$B$12*J40/Settings!$B$17,0))))</f>
        <v/>
      </c>
      <c r="Q40" s="25"/>
      <c r="R40" s="25"/>
      <c r="S40" s="33" t="str">
        <f aca="false">IF(A40="","",MAX(0,P40-N(Q40)-N(R40)))</f>
        <v/>
      </c>
      <c r="T40" s="31"/>
      <c r="U40" s="30" t="str">
        <f aca="false">IF(A40="","",IF(M40&lt;&gt;"Yes","Not eligible",IF(S40=0,"Adjusted in advance",IF(T40&lt;&gt;"","Paid",IF(Settings!$B$15&gt;Settings!$B$16,"Overdue","Due by "&amp;TEXT(Settings!$B$16,"dd-mmm-yy"))))))</f>
        <v/>
      </c>
    </row>
    <row r="41" customFormat="false" ht="15" hidden="false" customHeight="true" outlineLevel="0" collapsed="false">
      <c r="A41" s="24"/>
      <c r="B41" s="24"/>
      <c r="C41" s="24"/>
      <c r="D41" s="24"/>
      <c r="E41" s="31"/>
      <c r="F41" s="31"/>
      <c r="G41" s="25"/>
      <c r="H41" s="25"/>
      <c r="I41" s="32" t="str">
        <f aca="false">IF(A41="","",G41+MAX(0,H41-0.5*(G41+H41)))</f>
        <v/>
      </c>
      <c r="J41" s="24"/>
      <c r="K41" s="25"/>
      <c r="L41" s="24"/>
      <c r="M41" s="17" t="str">
        <f aca="false">IF(A41="","",IF(UPPER(L41)="Y","No – disqualified",IF(N(J41)&lt;Settings!$B$13,"No – under "&amp;Settings!$B$13&amp;" days",IF(I41&gt;Settings!$B$9,"No – wages above limit","Yes"))))</f>
        <v/>
      </c>
      <c r="N41" s="32" t="str">
        <f aca="false">IF(A41="","",MAX(Settings!$B$10,IFERROR(INDEX(Settings!$E$6:$E$15,MATCH(D41,Settings!$D$6:$D$15,0)),0)))</f>
        <v/>
      </c>
      <c r="O41" s="32" t="str">
        <f aca="false">IF(A41="","",IF(M41&lt;&gt;"Yes",0,IF(N(K41)&gt;0,ROUND(K41*MIN(1,N41/I41),0),ROUND(MIN(I41,N41)*12*J41/Settings!$B$17,0))))</f>
        <v/>
      </c>
      <c r="P41" s="33" t="str">
        <f aca="false">IF(A41="","",IF(M41&lt;&gt;"Yes",0,MAX(ROUND(O41*Settings!$B$11,0),ROUND(Settings!$B$12*J41/Settings!$B$17,0))))</f>
        <v/>
      </c>
      <c r="Q41" s="25"/>
      <c r="R41" s="25"/>
      <c r="S41" s="33" t="str">
        <f aca="false">IF(A41="","",MAX(0,P41-N(Q41)-N(R41)))</f>
        <v/>
      </c>
      <c r="T41" s="31"/>
      <c r="U41" s="30" t="str">
        <f aca="false">IF(A41="","",IF(M41&lt;&gt;"Yes","Not eligible",IF(S41=0,"Adjusted in advance",IF(T41&lt;&gt;"","Paid",IF(Settings!$B$15&gt;Settings!$B$16,"Overdue","Due by "&amp;TEXT(Settings!$B$16,"dd-mmm-yy"))))))</f>
        <v/>
      </c>
    </row>
    <row r="42" customFormat="false" ht="15" hidden="false" customHeight="true" outlineLevel="0" collapsed="false">
      <c r="A42" s="24"/>
      <c r="B42" s="24"/>
      <c r="C42" s="24"/>
      <c r="D42" s="24"/>
      <c r="E42" s="31"/>
      <c r="F42" s="31"/>
      <c r="G42" s="25"/>
      <c r="H42" s="25"/>
      <c r="I42" s="32" t="str">
        <f aca="false">IF(A42="","",G42+MAX(0,H42-0.5*(G42+H42)))</f>
        <v/>
      </c>
      <c r="J42" s="24"/>
      <c r="K42" s="25"/>
      <c r="L42" s="24"/>
      <c r="M42" s="17" t="str">
        <f aca="false">IF(A42="","",IF(UPPER(L42)="Y","No – disqualified",IF(N(J42)&lt;Settings!$B$13,"No – under "&amp;Settings!$B$13&amp;" days",IF(I42&gt;Settings!$B$9,"No – wages above limit","Yes"))))</f>
        <v/>
      </c>
      <c r="N42" s="32" t="str">
        <f aca="false">IF(A42="","",MAX(Settings!$B$10,IFERROR(INDEX(Settings!$E$6:$E$15,MATCH(D42,Settings!$D$6:$D$15,0)),0)))</f>
        <v/>
      </c>
      <c r="O42" s="32" t="str">
        <f aca="false">IF(A42="","",IF(M42&lt;&gt;"Yes",0,IF(N(K42)&gt;0,ROUND(K42*MIN(1,N42/I42),0),ROUND(MIN(I42,N42)*12*J42/Settings!$B$17,0))))</f>
        <v/>
      </c>
      <c r="P42" s="33" t="str">
        <f aca="false">IF(A42="","",IF(M42&lt;&gt;"Yes",0,MAX(ROUND(O42*Settings!$B$11,0),ROUND(Settings!$B$12*J42/Settings!$B$17,0))))</f>
        <v/>
      </c>
      <c r="Q42" s="25"/>
      <c r="R42" s="25"/>
      <c r="S42" s="33" t="str">
        <f aca="false">IF(A42="","",MAX(0,P42-N(Q42)-N(R42)))</f>
        <v/>
      </c>
      <c r="T42" s="31"/>
      <c r="U42" s="30" t="str">
        <f aca="false">IF(A42="","",IF(M42&lt;&gt;"Yes","Not eligible",IF(S42=0,"Adjusted in advance",IF(T42&lt;&gt;"","Paid",IF(Settings!$B$15&gt;Settings!$B$16,"Overdue","Due by "&amp;TEXT(Settings!$B$16,"dd-mmm-yy"))))))</f>
        <v/>
      </c>
    </row>
    <row r="43" customFormat="false" ht="15" hidden="false" customHeight="true" outlineLevel="0" collapsed="false">
      <c r="A43" s="24"/>
      <c r="B43" s="24"/>
      <c r="C43" s="24"/>
      <c r="D43" s="24"/>
      <c r="E43" s="31"/>
      <c r="F43" s="31"/>
      <c r="G43" s="25"/>
      <c r="H43" s="25"/>
      <c r="I43" s="32" t="str">
        <f aca="false">IF(A43="","",G43+MAX(0,H43-0.5*(G43+H43)))</f>
        <v/>
      </c>
      <c r="J43" s="24"/>
      <c r="K43" s="25"/>
      <c r="L43" s="24"/>
      <c r="M43" s="17" t="str">
        <f aca="false">IF(A43="","",IF(UPPER(L43)="Y","No – disqualified",IF(N(J43)&lt;Settings!$B$13,"No – under "&amp;Settings!$B$13&amp;" days",IF(I43&gt;Settings!$B$9,"No – wages above limit","Yes"))))</f>
        <v/>
      </c>
      <c r="N43" s="32" t="str">
        <f aca="false">IF(A43="","",MAX(Settings!$B$10,IFERROR(INDEX(Settings!$E$6:$E$15,MATCH(D43,Settings!$D$6:$D$15,0)),0)))</f>
        <v/>
      </c>
      <c r="O43" s="32" t="str">
        <f aca="false">IF(A43="","",IF(M43&lt;&gt;"Yes",0,IF(N(K43)&gt;0,ROUND(K43*MIN(1,N43/I43),0),ROUND(MIN(I43,N43)*12*J43/Settings!$B$17,0))))</f>
        <v/>
      </c>
      <c r="P43" s="33" t="str">
        <f aca="false">IF(A43="","",IF(M43&lt;&gt;"Yes",0,MAX(ROUND(O43*Settings!$B$11,0),ROUND(Settings!$B$12*J43/Settings!$B$17,0))))</f>
        <v/>
      </c>
      <c r="Q43" s="25"/>
      <c r="R43" s="25"/>
      <c r="S43" s="33" t="str">
        <f aca="false">IF(A43="","",MAX(0,P43-N(Q43)-N(R43)))</f>
        <v/>
      </c>
      <c r="T43" s="31"/>
      <c r="U43" s="30" t="str">
        <f aca="false">IF(A43="","",IF(M43&lt;&gt;"Yes","Not eligible",IF(S43=0,"Adjusted in advance",IF(T43&lt;&gt;"","Paid",IF(Settings!$B$15&gt;Settings!$B$16,"Overdue","Due by "&amp;TEXT(Settings!$B$16,"dd-mmm-yy"))))))</f>
        <v/>
      </c>
    </row>
    <row r="44" customFormat="false" ht="15" hidden="false" customHeight="true" outlineLevel="0" collapsed="false">
      <c r="A44" s="24"/>
      <c r="B44" s="24"/>
      <c r="C44" s="24"/>
      <c r="D44" s="24"/>
      <c r="E44" s="31"/>
      <c r="F44" s="31"/>
      <c r="G44" s="25"/>
      <c r="H44" s="25"/>
      <c r="I44" s="32" t="str">
        <f aca="false">IF(A44="","",G44+MAX(0,H44-0.5*(G44+H44)))</f>
        <v/>
      </c>
      <c r="J44" s="24"/>
      <c r="K44" s="25"/>
      <c r="L44" s="24"/>
      <c r="M44" s="17" t="str">
        <f aca="false">IF(A44="","",IF(UPPER(L44)="Y","No – disqualified",IF(N(J44)&lt;Settings!$B$13,"No – under "&amp;Settings!$B$13&amp;" days",IF(I44&gt;Settings!$B$9,"No – wages above limit","Yes"))))</f>
        <v/>
      </c>
      <c r="N44" s="32" t="str">
        <f aca="false">IF(A44="","",MAX(Settings!$B$10,IFERROR(INDEX(Settings!$E$6:$E$15,MATCH(D44,Settings!$D$6:$D$15,0)),0)))</f>
        <v/>
      </c>
      <c r="O44" s="32" t="str">
        <f aca="false">IF(A44="","",IF(M44&lt;&gt;"Yes",0,IF(N(K44)&gt;0,ROUND(K44*MIN(1,N44/I44),0),ROUND(MIN(I44,N44)*12*J44/Settings!$B$17,0))))</f>
        <v/>
      </c>
      <c r="P44" s="33" t="str">
        <f aca="false">IF(A44="","",IF(M44&lt;&gt;"Yes",0,MAX(ROUND(O44*Settings!$B$11,0),ROUND(Settings!$B$12*J44/Settings!$B$17,0))))</f>
        <v/>
      </c>
      <c r="Q44" s="25"/>
      <c r="R44" s="25"/>
      <c r="S44" s="33" t="str">
        <f aca="false">IF(A44="","",MAX(0,P44-N(Q44)-N(R44)))</f>
        <v/>
      </c>
      <c r="T44" s="31"/>
      <c r="U44" s="30" t="str">
        <f aca="false">IF(A44="","",IF(M44&lt;&gt;"Yes","Not eligible",IF(S44=0,"Adjusted in advance",IF(T44&lt;&gt;"","Paid",IF(Settings!$B$15&gt;Settings!$B$16,"Overdue","Due by "&amp;TEXT(Settings!$B$16,"dd-mmm-yy"))))))</f>
        <v/>
      </c>
    </row>
    <row r="45" customFormat="false" ht="15" hidden="false" customHeight="true" outlineLevel="0" collapsed="false">
      <c r="A45" s="24"/>
      <c r="B45" s="24"/>
      <c r="C45" s="24"/>
      <c r="D45" s="24"/>
      <c r="E45" s="31"/>
      <c r="F45" s="31"/>
      <c r="G45" s="25"/>
      <c r="H45" s="25"/>
      <c r="I45" s="32" t="str">
        <f aca="false">IF(A45="","",G45+MAX(0,H45-0.5*(G45+H45)))</f>
        <v/>
      </c>
      <c r="J45" s="24"/>
      <c r="K45" s="25"/>
      <c r="L45" s="24"/>
      <c r="M45" s="17" t="str">
        <f aca="false">IF(A45="","",IF(UPPER(L45)="Y","No – disqualified",IF(N(J45)&lt;Settings!$B$13,"No – under "&amp;Settings!$B$13&amp;" days",IF(I45&gt;Settings!$B$9,"No – wages above limit","Yes"))))</f>
        <v/>
      </c>
      <c r="N45" s="32" t="str">
        <f aca="false">IF(A45="","",MAX(Settings!$B$10,IFERROR(INDEX(Settings!$E$6:$E$15,MATCH(D45,Settings!$D$6:$D$15,0)),0)))</f>
        <v/>
      </c>
      <c r="O45" s="32" t="str">
        <f aca="false">IF(A45="","",IF(M45&lt;&gt;"Yes",0,IF(N(K45)&gt;0,ROUND(K45*MIN(1,N45/I45),0),ROUND(MIN(I45,N45)*12*J45/Settings!$B$17,0))))</f>
        <v/>
      </c>
      <c r="P45" s="33" t="str">
        <f aca="false">IF(A45="","",IF(M45&lt;&gt;"Yes",0,MAX(ROUND(O45*Settings!$B$11,0),ROUND(Settings!$B$12*J45/Settings!$B$17,0))))</f>
        <v/>
      </c>
      <c r="Q45" s="25"/>
      <c r="R45" s="25"/>
      <c r="S45" s="33" t="str">
        <f aca="false">IF(A45="","",MAX(0,P45-N(Q45)-N(R45)))</f>
        <v/>
      </c>
      <c r="T45" s="31"/>
      <c r="U45" s="30" t="str">
        <f aca="false">IF(A45="","",IF(M45&lt;&gt;"Yes","Not eligible",IF(S45=0,"Adjusted in advance",IF(T45&lt;&gt;"","Paid",IF(Settings!$B$15&gt;Settings!$B$16,"Overdue","Due by "&amp;TEXT(Settings!$B$16,"dd-mmm-yy"))))))</f>
        <v/>
      </c>
    </row>
    <row r="46" customFormat="false" ht="15" hidden="false" customHeight="true" outlineLevel="0" collapsed="false">
      <c r="A46" s="24"/>
      <c r="B46" s="24"/>
      <c r="C46" s="24"/>
      <c r="D46" s="24"/>
      <c r="E46" s="31"/>
      <c r="F46" s="31"/>
      <c r="G46" s="25"/>
      <c r="H46" s="25"/>
      <c r="I46" s="32" t="str">
        <f aca="false">IF(A46="","",G46+MAX(0,H46-0.5*(G46+H46)))</f>
        <v/>
      </c>
      <c r="J46" s="24"/>
      <c r="K46" s="25"/>
      <c r="L46" s="24"/>
      <c r="M46" s="17" t="str">
        <f aca="false">IF(A46="","",IF(UPPER(L46)="Y","No – disqualified",IF(N(J46)&lt;Settings!$B$13,"No – under "&amp;Settings!$B$13&amp;" days",IF(I46&gt;Settings!$B$9,"No – wages above limit","Yes"))))</f>
        <v/>
      </c>
      <c r="N46" s="32" t="str">
        <f aca="false">IF(A46="","",MAX(Settings!$B$10,IFERROR(INDEX(Settings!$E$6:$E$15,MATCH(D46,Settings!$D$6:$D$15,0)),0)))</f>
        <v/>
      </c>
      <c r="O46" s="32" t="str">
        <f aca="false">IF(A46="","",IF(M46&lt;&gt;"Yes",0,IF(N(K46)&gt;0,ROUND(K46*MIN(1,N46/I46),0),ROUND(MIN(I46,N46)*12*J46/Settings!$B$17,0))))</f>
        <v/>
      </c>
      <c r="P46" s="33" t="str">
        <f aca="false">IF(A46="","",IF(M46&lt;&gt;"Yes",0,MAX(ROUND(O46*Settings!$B$11,0),ROUND(Settings!$B$12*J46/Settings!$B$17,0))))</f>
        <v/>
      </c>
      <c r="Q46" s="25"/>
      <c r="R46" s="25"/>
      <c r="S46" s="33" t="str">
        <f aca="false">IF(A46="","",MAX(0,P46-N(Q46)-N(R46)))</f>
        <v/>
      </c>
      <c r="T46" s="31"/>
      <c r="U46" s="30" t="str">
        <f aca="false">IF(A46="","",IF(M46&lt;&gt;"Yes","Not eligible",IF(S46=0,"Adjusted in advance",IF(T46&lt;&gt;"","Paid",IF(Settings!$B$15&gt;Settings!$B$16,"Overdue","Due by "&amp;TEXT(Settings!$B$16,"dd-mmm-yy"))))))</f>
        <v/>
      </c>
    </row>
    <row r="47" customFormat="false" ht="15" hidden="false" customHeight="true" outlineLevel="0" collapsed="false">
      <c r="A47" s="24"/>
      <c r="B47" s="24"/>
      <c r="C47" s="24"/>
      <c r="D47" s="24"/>
      <c r="E47" s="31"/>
      <c r="F47" s="31"/>
      <c r="G47" s="25"/>
      <c r="H47" s="25"/>
      <c r="I47" s="32" t="str">
        <f aca="false">IF(A47="","",G47+MAX(0,H47-0.5*(G47+H47)))</f>
        <v/>
      </c>
      <c r="J47" s="24"/>
      <c r="K47" s="25"/>
      <c r="L47" s="24"/>
      <c r="M47" s="17" t="str">
        <f aca="false">IF(A47="","",IF(UPPER(L47)="Y","No – disqualified",IF(N(J47)&lt;Settings!$B$13,"No – under "&amp;Settings!$B$13&amp;" days",IF(I47&gt;Settings!$B$9,"No – wages above limit","Yes"))))</f>
        <v/>
      </c>
      <c r="N47" s="32" t="str">
        <f aca="false">IF(A47="","",MAX(Settings!$B$10,IFERROR(INDEX(Settings!$E$6:$E$15,MATCH(D47,Settings!$D$6:$D$15,0)),0)))</f>
        <v/>
      </c>
      <c r="O47" s="32" t="str">
        <f aca="false">IF(A47="","",IF(M47&lt;&gt;"Yes",0,IF(N(K47)&gt;0,ROUND(K47*MIN(1,N47/I47),0),ROUND(MIN(I47,N47)*12*J47/Settings!$B$17,0))))</f>
        <v/>
      </c>
      <c r="P47" s="33" t="str">
        <f aca="false">IF(A47="","",IF(M47&lt;&gt;"Yes",0,MAX(ROUND(O47*Settings!$B$11,0),ROUND(Settings!$B$12*J47/Settings!$B$17,0))))</f>
        <v/>
      </c>
      <c r="Q47" s="25"/>
      <c r="R47" s="25"/>
      <c r="S47" s="33" t="str">
        <f aca="false">IF(A47="","",MAX(0,P47-N(Q47)-N(R47)))</f>
        <v/>
      </c>
      <c r="T47" s="31"/>
      <c r="U47" s="30" t="str">
        <f aca="false">IF(A47="","",IF(M47&lt;&gt;"Yes","Not eligible",IF(S47=0,"Adjusted in advance",IF(T47&lt;&gt;"","Paid",IF(Settings!$B$15&gt;Settings!$B$16,"Overdue","Due by "&amp;TEXT(Settings!$B$16,"dd-mmm-yy"))))))</f>
        <v/>
      </c>
    </row>
    <row r="48" customFormat="false" ht="15" hidden="false" customHeight="true" outlineLevel="0" collapsed="false">
      <c r="A48" s="24"/>
      <c r="B48" s="24"/>
      <c r="C48" s="24"/>
      <c r="D48" s="24"/>
      <c r="E48" s="31"/>
      <c r="F48" s="31"/>
      <c r="G48" s="25"/>
      <c r="H48" s="25"/>
      <c r="I48" s="32" t="str">
        <f aca="false">IF(A48="","",G48+MAX(0,H48-0.5*(G48+H48)))</f>
        <v/>
      </c>
      <c r="J48" s="24"/>
      <c r="K48" s="25"/>
      <c r="L48" s="24"/>
      <c r="M48" s="17" t="str">
        <f aca="false">IF(A48="","",IF(UPPER(L48)="Y","No – disqualified",IF(N(J48)&lt;Settings!$B$13,"No – under "&amp;Settings!$B$13&amp;" days",IF(I48&gt;Settings!$B$9,"No – wages above limit","Yes"))))</f>
        <v/>
      </c>
      <c r="N48" s="32" t="str">
        <f aca="false">IF(A48="","",MAX(Settings!$B$10,IFERROR(INDEX(Settings!$E$6:$E$15,MATCH(D48,Settings!$D$6:$D$15,0)),0)))</f>
        <v/>
      </c>
      <c r="O48" s="32" t="str">
        <f aca="false">IF(A48="","",IF(M48&lt;&gt;"Yes",0,IF(N(K48)&gt;0,ROUND(K48*MIN(1,N48/I48),0),ROUND(MIN(I48,N48)*12*J48/Settings!$B$17,0))))</f>
        <v/>
      </c>
      <c r="P48" s="33" t="str">
        <f aca="false">IF(A48="","",IF(M48&lt;&gt;"Yes",0,MAX(ROUND(O48*Settings!$B$11,0),ROUND(Settings!$B$12*J48/Settings!$B$17,0))))</f>
        <v/>
      </c>
      <c r="Q48" s="25"/>
      <c r="R48" s="25"/>
      <c r="S48" s="33" t="str">
        <f aca="false">IF(A48="","",MAX(0,P48-N(Q48)-N(R48)))</f>
        <v/>
      </c>
      <c r="T48" s="31"/>
      <c r="U48" s="30" t="str">
        <f aca="false">IF(A48="","",IF(M48&lt;&gt;"Yes","Not eligible",IF(S48=0,"Adjusted in advance",IF(T48&lt;&gt;"","Paid",IF(Settings!$B$15&gt;Settings!$B$16,"Overdue","Due by "&amp;TEXT(Settings!$B$16,"dd-mmm-yy"))))))</f>
        <v/>
      </c>
    </row>
    <row r="49" customFormat="false" ht="15" hidden="false" customHeight="true" outlineLevel="0" collapsed="false">
      <c r="A49" s="24"/>
      <c r="B49" s="24"/>
      <c r="C49" s="24"/>
      <c r="D49" s="24"/>
      <c r="E49" s="31"/>
      <c r="F49" s="31"/>
      <c r="G49" s="25"/>
      <c r="H49" s="25"/>
      <c r="I49" s="32" t="str">
        <f aca="false">IF(A49="","",G49+MAX(0,H49-0.5*(G49+H49)))</f>
        <v/>
      </c>
      <c r="J49" s="24"/>
      <c r="K49" s="25"/>
      <c r="L49" s="24"/>
      <c r="M49" s="17" t="str">
        <f aca="false">IF(A49="","",IF(UPPER(L49)="Y","No – disqualified",IF(N(J49)&lt;Settings!$B$13,"No – under "&amp;Settings!$B$13&amp;" days",IF(I49&gt;Settings!$B$9,"No – wages above limit","Yes"))))</f>
        <v/>
      </c>
      <c r="N49" s="32" t="str">
        <f aca="false">IF(A49="","",MAX(Settings!$B$10,IFERROR(INDEX(Settings!$E$6:$E$15,MATCH(D49,Settings!$D$6:$D$15,0)),0)))</f>
        <v/>
      </c>
      <c r="O49" s="32" t="str">
        <f aca="false">IF(A49="","",IF(M49&lt;&gt;"Yes",0,IF(N(K49)&gt;0,ROUND(K49*MIN(1,N49/I49),0),ROUND(MIN(I49,N49)*12*J49/Settings!$B$17,0))))</f>
        <v/>
      </c>
      <c r="P49" s="33" t="str">
        <f aca="false">IF(A49="","",IF(M49&lt;&gt;"Yes",0,MAX(ROUND(O49*Settings!$B$11,0),ROUND(Settings!$B$12*J49/Settings!$B$17,0))))</f>
        <v/>
      </c>
      <c r="Q49" s="25"/>
      <c r="R49" s="25"/>
      <c r="S49" s="33" t="str">
        <f aca="false">IF(A49="","",MAX(0,P49-N(Q49)-N(R49)))</f>
        <v/>
      </c>
      <c r="T49" s="31"/>
      <c r="U49" s="30" t="str">
        <f aca="false">IF(A49="","",IF(M49&lt;&gt;"Yes","Not eligible",IF(S49=0,"Adjusted in advance",IF(T49&lt;&gt;"","Paid",IF(Settings!$B$15&gt;Settings!$B$16,"Overdue","Due by "&amp;TEXT(Settings!$B$16,"dd-mmm-yy"))))))</f>
        <v/>
      </c>
    </row>
    <row r="50" customFormat="false" ht="15" hidden="false" customHeight="true" outlineLevel="0" collapsed="false">
      <c r="A50" s="24"/>
      <c r="B50" s="24"/>
      <c r="C50" s="24"/>
      <c r="D50" s="24"/>
      <c r="E50" s="31"/>
      <c r="F50" s="31"/>
      <c r="G50" s="25"/>
      <c r="H50" s="25"/>
      <c r="I50" s="32" t="str">
        <f aca="false">IF(A50="","",G50+MAX(0,H50-0.5*(G50+H50)))</f>
        <v/>
      </c>
      <c r="J50" s="24"/>
      <c r="K50" s="25"/>
      <c r="L50" s="24"/>
      <c r="M50" s="17" t="str">
        <f aca="false">IF(A50="","",IF(UPPER(L50)="Y","No – disqualified",IF(N(J50)&lt;Settings!$B$13,"No – under "&amp;Settings!$B$13&amp;" days",IF(I50&gt;Settings!$B$9,"No – wages above limit","Yes"))))</f>
        <v/>
      </c>
      <c r="N50" s="32" t="str">
        <f aca="false">IF(A50="","",MAX(Settings!$B$10,IFERROR(INDEX(Settings!$E$6:$E$15,MATCH(D50,Settings!$D$6:$D$15,0)),0)))</f>
        <v/>
      </c>
      <c r="O50" s="32" t="str">
        <f aca="false">IF(A50="","",IF(M50&lt;&gt;"Yes",0,IF(N(K50)&gt;0,ROUND(K50*MIN(1,N50/I50),0),ROUND(MIN(I50,N50)*12*J50/Settings!$B$17,0))))</f>
        <v/>
      </c>
      <c r="P50" s="33" t="str">
        <f aca="false">IF(A50="","",IF(M50&lt;&gt;"Yes",0,MAX(ROUND(O50*Settings!$B$11,0),ROUND(Settings!$B$12*J50/Settings!$B$17,0))))</f>
        <v/>
      </c>
      <c r="Q50" s="25"/>
      <c r="R50" s="25"/>
      <c r="S50" s="33" t="str">
        <f aca="false">IF(A50="","",MAX(0,P50-N(Q50)-N(R50)))</f>
        <v/>
      </c>
      <c r="T50" s="31"/>
      <c r="U50" s="30" t="str">
        <f aca="false">IF(A50="","",IF(M50&lt;&gt;"Yes","Not eligible",IF(S50=0,"Adjusted in advance",IF(T50&lt;&gt;"","Paid",IF(Settings!$B$15&gt;Settings!$B$16,"Overdue","Due by "&amp;TEXT(Settings!$B$16,"dd-mmm-yy"))))))</f>
        <v/>
      </c>
    </row>
    <row r="51" customFormat="false" ht="15" hidden="false" customHeight="true" outlineLevel="0" collapsed="false">
      <c r="A51" s="24"/>
      <c r="B51" s="24"/>
      <c r="C51" s="24"/>
      <c r="D51" s="24"/>
      <c r="E51" s="31"/>
      <c r="F51" s="31"/>
      <c r="G51" s="25"/>
      <c r="H51" s="25"/>
      <c r="I51" s="32" t="str">
        <f aca="false">IF(A51="","",G51+MAX(0,H51-0.5*(G51+H51)))</f>
        <v/>
      </c>
      <c r="J51" s="24"/>
      <c r="K51" s="25"/>
      <c r="L51" s="24"/>
      <c r="M51" s="17" t="str">
        <f aca="false">IF(A51="","",IF(UPPER(L51)="Y","No – disqualified",IF(N(J51)&lt;Settings!$B$13,"No – under "&amp;Settings!$B$13&amp;" days",IF(I51&gt;Settings!$B$9,"No – wages above limit","Yes"))))</f>
        <v/>
      </c>
      <c r="N51" s="32" t="str">
        <f aca="false">IF(A51="","",MAX(Settings!$B$10,IFERROR(INDEX(Settings!$E$6:$E$15,MATCH(D51,Settings!$D$6:$D$15,0)),0)))</f>
        <v/>
      </c>
      <c r="O51" s="32" t="str">
        <f aca="false">IF(A51="","",IF(M51&lt;&gt;"Yes",0,IF(N(K51)&gt;0,ROUND(K51*MIN(1,N51/I51),0),ROUND(MIN(I51,N51)*12*J51/Settings!$B$17,0))))</f>
        <v/>
      </c>
      <c r="P51" s="33" t="str">
        <f aca="false">IF(A51="","",IF(M51&lt;&gt;"Yes",0,MAX(ROUND(O51*Settings!$B$11,0),ROUND(Settings!$B$12*J51/Settings!$B$17,0))))</f>
        <v/>
      </c>
      <c r="Q51" s="25"/>
      <c r="R51" s="25"/>
      <c r="S51" s="33" t="str">
        <f aca="false">IF(A51="","",MAX(0,P51-N(Q51)-N(R51)))</f>
        <v/>
      </c>
      <c r="T51" s="31"/>
      <c r="U51" s="30" t="str">
        <f aca="false">IF(A51="","",IF(M51&lt;&gt;"Yes","Not eligible",IF(S51=0,"Adjusted in advance",IF(T51&lt;&gt;"","Paid",IF(Settings!$B$15&gt;Settings!$B$16,"Overdue","Due by "&amp;TEXT(Settings!$B$16,"dd-mmm-yy"))))))</f>
        <v/>
      </c>
    </row>
    <row r="52" customFormat="false" ht="15" hidden="false" customHeight="true" outlineLevel="0" collapsed="false">
      <c r="A52" s="24"/>
      <c r="B52" s="24"/>
      <c r="C52" s="24"/>
      <c r="D52" s="24"/>
      <c r="E52" s="31"/>
      <c r="F52" s="31"/>
      <c r="G52" s="25"/>
      <c r="H52" s="25"/>
      <c r="I52" s="32" t="str">
        <f aca="false">IF(A52="","",G52+MAX(0,H52-0.5*(G52+H52)))</f>
        <v/>
      </c>
      <c r="J52" s="24"/>
      <c r="K52" s="25"/>
      <c r="L52" s="24"/>
      <c r="M52" s="17" t="str">
        <f aca="false">IF(A52="","",IF(UPPER(L52)="Y","No – disqualified",IF(N(J52)&lt;Settings!$B$13,"No – under "&amp;Settings!$B$13&amp;" days",IF(I52&gt;Settings!$B$9,"No – wages above limit","Yes"))))</f>
        <v/>
      </c>
      <c r="N52" s="32" t="str">
        <f aca="false">IF(A52="","",MAX(Settings!$B$10,IFERROR(INDEX(Settings!$E$6:$E$15,MATCH(D52,Settings!$D$6:$D$15,0)),0)))</f>
        <v/>
      </c>
      <c r="O52" s="32" t="str">
        <f aca="false">IF(A52="","",IF(M52&lt;&gt;"Yes",0,IF(N(K52)&gt;0,ROUND(K52*MIN(1,N52/I52),0),ROUND(MIN(I52,N52)*12*J52/Settings!$B$17,0))))</f>
        <v/>
      </c>
      <c r="P52" s="33" t="str">
        <f aca="false">IF(A52="","",IF(M52&lt;&gt;"Yes",0,MAX(ROUND(O52*Settings!$B$11,0),ROUND(Settings!$B$12*J52/Settings!$B$17,0))))</f>
        <v/>
      </c>
      <c r="Q52" s="25"/>
      <c r="R52" s="25"/>
      <c r="S52" s="33" t="str">
        <f aca="false">IF(A52="","",MAX(0,P52-N(Q52)-N(R52)))</f>
        <v/>
      </c>
      <c r="T52" s="31"/>
      <c r="U52" s="30" t="str">
        <f aca="false">IF(A52="","",IF(M52&lt;&gt;"Yes","Not eligible",IF(S52=0,"Adjusted in advance",IF(T52&lt;&gt;"","Paid",IF(Settings!$B$15&gt;Settings!$B$16,"Overdue","Due by "&amp;TEXT(Settings!$B$16,"dd-mmm-yy"))))))</f>
        <v/>
      </c>
    </row>
    <row r="53" customFormat="false" ht="15" hidden="false" customHeight="true" outlineLevel="0" collapsed="false">
      <c r="A53" s="24"/>
      <c r="B53" s="24"/>
      <c r="C53" s="24"/>
      <c r="D53" s="24"/>
      <c r="E53" s="31"/>
      <c r="F53" s="31"/>
      <c r="G53" s="25"/>
      <c r="H53" s="25"/>
      <c r="I53" s="32" t="str">
        <f aca="false">IF(A53="","",G53+MAX(0,H53-0.5*(G53+H53)))</f>
        <v/>
      </c>
      <c r="J53" s="24"/>
      <c r="K53" s="25"/>
      <c r="L53" s="24"/>
      <c r="M53" s="17" t="str">
        <f aca="false">IF(A53="","",IF(UPPER(L53)="Y","No – disqualified",IF(N(J53)&lt;Settings!$B$13,"No – under "&amp;Settings!$B$13&amp;" days",IF(I53&gt;Settings!$B$9,"No – wages above limit","Yes"))))</f>
        <v/>
      </c>
      <c r="N53" s="32" t="str">
        <f aca="false">IF(A53="","",MAX(Settings!$B$10,IFERROR(INDEX(Settings!$E$6:$E$15,MATCH(D53,Settings!$D$6:$D$15,0)),0)))</f>
        <v/>
      </c>
      <c r="O53" s="32" t="str">
        <f aca="false">IF(A53="","",IF(M53&lt;&gt;"Yes",0,IF(N(K53)&gt;0,ROUND(K53*MIN(1,N53/I53),0),ROUND(MIN(I53,N53)*12*J53/Settings!$B$17,0))))</f>
        <v/>
      </c>
      <c r="P53" s="33" t="str">
        <f aca="false">IF(A53="","",IF(M53&lt;&gt;"Yes",0,MAX(ROUND(O53*Settings!$B$11,0),ROUND(Settings!$B$12*J53/Settings!$B$17,0))))</f>
        <v/>
      </c>
      <c r="Q53" s="25"/>
      <c r="R53" s="25"/>
      <c r="S53" s="33" t="str">
        <f aca="false">IF(A53="","",MAX(0,P53-N(Q53)-N(R53)))</f>
        <v/>
      </c>
      <c r="T53" s="31"/>
      <c r="U53" s="30" t="str">
        <f aca="false">IF(A53="","",IF(M53&lt;&gt;"Yes","Not eligible",IF(S53=0,"Adjusted in advance",IF(T53&lt;&gt;"","Paid",IF(Settings!$B$15&gt;Settings!$B$16,"Overdue","Due by "&amp;TEXT(Settings!$B$16,"dd-mmm-yy"))))))</f>
        <v/>
      </c>
    </row>
    <row r="54" customFormat="false" ht="15" hidden="false" customHeight="true" outlineLevel="0" collapsed="false">
      <c r="A54" s="24"/>
      <c r="B54" s="24"/>
      <c r="C54" s="24"/>
      <c r="D54" s="24"/>
      <c r="E54" s="31"/>
      <c r="F54" s="31"/>
      <c r="G54" s="25"/>
      <c r="H54" s="25"/>
      <c r="I54" s="32" t="str">
        <f aca="false">IF(A54="","",G54+MAX(0,H54-0.5*(G54+H54)))</f>
        <v/>
      </c>
      <c r="J54" s="24"/>
      <c r="K54" s="25"/>
      <c r="L54" s="24"/>
      <c r="M54" s="17" t="str">
        <f aca="false">IF(A54="","",IF(UPPER(L54)="Y","No – disqualified",IF(N(J54)&lt;Settings!$B$13,"No – under "&amp;Settings!$B$13&amp;" days",IF(I54&gt;Settings!$B$9,"No – wages above limit","Yes"))))</f>
        <v/>
      </c>
      <c r="N54" s="32" t="str">
        <f aca="false">IF(A54="","",MAX(Settings!$B$10,IFERROR(INDEX(Settings!$E$6:$E$15,MATCH(D54,Settings!$D$6:$D$15,0)),0)))</f>
        <v/>
      </c>
      <c r="O54" s="32" t="str">
        <f aca="false">IF(A54="","",IF(M54&lt;&gt;"Yes",0,IF(N(K54)&gt;0,ROUND(K54*MIN(1,N54/I54),0),ROUND(MIN(I54,N54)*12*J54/Settings!$B$17,0))))</f>
        <v/>
      </c>
      <c r="P54" s="33" t="str">
        <f aca="false">IF(A54="","",IF(M54&lt;&gt;"Yes",0,MAX(ROUND(O54*Settings!$B$11,0),ROUND(Settings!$B$12*J54/Settings!$B$17,0))))</f>
        <v/>
      </c>
      <c r="Q54" s="25"/>
      <c r="R54" s="25"/>
      <c r="S54" s="33" t="str">
        <f aca="false">IF(A54="","",MAX(0,P54-N(Q54)-N(R54)))</f>
        <v/>
      </c>
      <c r="T54" s="31"/>
      <c r="U54" s="30" t="str">
        <f aca="false">IF(A54="","",IF(M54&lt;&gt;"Yes","Not eligible",IF(S54=0,"Adjusted in advance",IF(T54&lt;&gt;"","Paid",IF(Settings!$B$15&gt;Settings!$B$16,"Overdue","Due by "&amp;TEXT(Settings!$B$16,"dd-mmm-yy"))))))</f>
        <v/>
      </c>
    </row>
    <row r="55" customFormat="false" ht="15" hidden="false" customHeight="true" outlineLevel="0" collapsed="false">
      <c r="A55" s="24"/>
      <c r="B55" s="24"/>
      <c r="C55" s="24"/>
      <c r="D55" s="24"/>
      <c r="E55" s="31"/>
      <c r="F55" s="31"/>
      <c r="G55" s="25"/>
      <c r="H55" s="25"/>
      <c r="I55" s="32" t="str">
        <f aca="false">IF(A55="","",G55+MAX(0,H55-0.5*(G55+H55)))</f>
        <v/>
      </c>
      <c r="J55" s="24"/>
      <c r="K55" s="25"/>
      <c r="L55" s="24"/>
      <c r="M55" s="17" t="str">
        <f aca="false">IF(A55="","",IF(UPPER(L55)="Y","No – disqualified",IF(N(J55)&lt;Settings!$B$13,"No – under "&amp;Settings!$B$13&amp;" days",IF(I55&gt;Settings!$B$9,"No – wages above limit","Yes"))))</f>
        <v/>
      </c>
      <c r="N55" s="32" t="str">
        <f aca="false">IF(A55="","",MAX(Settings!$B$10,IFERROR(INDEX(Settings!$E$6:$E$15,MATCH(D55,Settings!$D$6:$D$15,0)),0)))</f>
        <v/>
      </c>
      <c r="O55" s="32" t="str">
        <f aca="false">IF(A55="","",IF(M55&lt;&gt;"Yes",0,IF(N(K55)&gt;0,ROUND(K55*MIN(1,N55/I55),0),ROUND(MIN(I55,N55)*12*J55/Settings!$B$17,0))))</f>
        <v/>
      </c>
      <c r="P55" s="33" t="str">
        <f aca="false">IF(A55="","",IF(M55&lt;&gt;"Yes",0,MAX(ROUND(O55*Settings!$B$11,0),ROUND(Settings!$B$12*J55/Settings!$B$17,0))))</f>
        <v/>
      </c>
      <c r="Q55" s="25"/>
      <c r="R55" s="25"/>
      <c r="S55" s="33" t="str">
        <f aca="false">IF(A55="","",MAX(0,P55-N(Q55)-N(R55)))</f>
        <v/>
      </c>
      <c r="T55" s="31"/>
      <c r="U55" s="30" t="str">
        <f aca="false">IF(A55="","",IF(M55&lt;&gt;"Yes","Not eligible",IF(S55=0,"Adjusted in advance",IF(T55&lt;&gt;"","Paid",IF(Settings!$B$15&gt;Settings!$B$16,"Overdue","Due by "&amp;TEXT(Settings!$B$16,"dd-mmm-yy"))))))</f>
        <v/>
      </c>
    </row>
    <row r="56" customFormat="false" ht="15" hidden="false" customHeight="true" outlineLevel="0" collapsed="false">
      <c r="A56" s="24"/>
      <c r="B56" s="24"/>
      <c r="C56" s="24"/>
      <c r="D56" s="24"/>
      <c r="E56" s="31"/>
      <c r="F56" s="31"/>
      <c r="G56" s="25"/>
      <c r="H56" s="25"/>
      <c r="I56" s="32" t="str">
        <f aca="false">IF(A56="","",G56+MAX(0,H56-0.5*(G56+H56)))</f>
        <v/>
      </c>
      <c r="J56" s="24"/>
      <c r="K56" s="25"/>
      <c r="L56" s="24"/>
      <c r="M56" s="17" t="str">
        <f aca="false">IF(A56="","",IF(UPPER(L56)="Y","No – disqualified",IF(N(J56)&lt;Settings!$B$13,"No – under "&amp;Settings!$B$13&amp;" days",IF(I56&gt;Settings!$B$9,"No – wages above limit","Yes"))))</f>
        <v/>
      </c>
      <c r="N56" s="32" t="str">
        <f aca="false">IF(A56="","",MAX(Settings!$B$10,IFERROR(INDEX(Settings!$E$6:$E$15,MATCH(D56,Settings!$D$6:$D$15,0)),0)))</f>
        <v/>
      </c>
      <c r="O56" s="32" t="str">
        <f aca="false">IF(A56="","",IF(M56&lt;&gt;"Yes",0,IF(N(K56)&gt;0,ROUND(K56*MIN(1,N56/I56),0),ROUND(MIN(I56,N56)*12*J56/Settings!$B$17,0))))</f>
        <v/>
      </c>
      <c r="P56" s="33" t="str">
        <f aca="false">IF(A56="","",IF(M56&lt;&gt;"Yes",0,MAX(ROUND(O56*Settings!$B$11,0),ROUND(Settings!$B$12*J56/Settings!$B$17,0))))</f>
        <v/>
      </c>
      <c r="Q56" s="25"/>
      <c r="R56" s="25"/>
      <c r="S56" s="33" t="str">
        <f aca="false">IF(A56="","",MAX(0,P56-N(Q56)-N(R56)))</f>
        <v/>
      </c>
      <c r="T56" s="31"/>
      <c r="U56" s="30" t="str">
        <f aca="false">IF(A56="","",IF(M56&lt;&gt;"Yes","Not eligible",IF(S56=0,"Adjusted in advance",IF(T56&lt;&gt;"","Paid",IF(Settings!$B$15&gt;Settings!$B$16,"Overdue","Due by "&amp;TEXT(Settings!$B$16,"dd-mmm-yy"))))))</f>
        <v/>
      </c>
    </row>
    <row r="57" customFormat="false" ht="15" hidden="false" customHeight="true" outlineLevel="0" collapsed="false">
      <c r="A57" s="24"/>
      <c r="B57" s="24"/>
      <c r="C57" s="24"/>
      <c r="D57" s="24"/>
      <c r="E57" s="31"/>
      <c r="F57" s="31"/>
      <c r="G57" s="25"/>
      <c r="H57" s="25"/>
      <c r="I57" s="32" t="str">
        <f aca="false">IF(A57="","",G57+MAX(0,H57-0.5*(G57+H57)))</f>
        <v/>
      </c>
      <c r="J57" s="24"/>
      <c r="K57" s="25"/>
      <c r="L57" s="24"/>
      <c r="M57" s="17" t="str">
        <f aca="false">IF(A57="","",IF(UPPER(L57)="Y","No – disqualified",IF(N(J57)&lt;Settings!$B$13,"No – under "&amp;Settings!$B$13&amp;" days",IF(I57&gt;Settings!$B$9,"No – wages above limit","Yes"))))</f>
        <v/>
      </c>
      <c r="N57" s="32" t="str">
        <f aca="false">IF(A57="","",MAX(Settings!$B$10,IFERROR(INDEX(Settings!$E$6:$E$15,MATCH(D57,Settings!$D$6:$D$15,0)),0)))</f>
        <v/>
      </c>
      <c r="O57" s="32" t="str">
        <f aca="false">IF(A57="","",IF(M57&lt;&gt;"Yes",0,IF(N(K57)&gt;0,ROUND(K57*MIN(1,N57/I57),0),ROUND(MIN(I57,N57)*12*J57/Settings!$B$17,0))))</f>
        <v/>
      </c>
      <c r="P57" s="33" t="str">
        <f aca="false">IF(A57="","",IF(M57&lt;&gt;"Yes",0,MAX(ROUND(O57*Settings!$B$11,0),ROUND(Settings!$B$12*J57/Settings!$B$17,0))))</f>
        <v/>
      </c>
      <c r="Q57" s="25"/>
      <c r="R57" s="25"/>
      <c r="S57" s="33" t="str">
        <f aca="false">IF(A57="","",MAX(0,P57-N(Q57)-N(R57)))</f>
        <v/>
      </c>
      <c r="T57" s="31"/>
      <c r="U57" s="30" t="str">
        <f aca="false">IF(A57="","",IF(M57&lt;&gt;"Yes","Not eligible",IF(S57=0,"Adjusted in advance",IF(T57&lt;&gt;"","Paid",IF(Settings!$B$15&gt;Settings!$B$16,"Overdue","Due by "&amp;TEXT(Settings!$B$16,"dd-mmm-yy"))))))</f>
        <v/>
      </c>
    </row>
    <row r="58" customFormat="false" ht="15" hidden="false" customHeight="true" outlineLevel="0" collapsed="false">
      <c r="A58" s="24"/>
      <c r="B58" s="24"/>
      <c r="C58" s="24"/>
      <c r="D58" s="24"/>
      <c r="E58" s="31"/>
      <c r="F58" s="31"/>
      <c r="G58" s="25"/>
      <c r="H58" s="25"/>
      <c r="I58" s="32" t="str">
        <f aca="false">IF(A58="","",G58+MAX(0,H58-0.5*(G58+H58)))</f>
        <v/>
      </c>
      <c r="J58" s="24"/>
      <c r="K58" s="25"/>
      <c r="L58" s="24"/>
      <c r="M58" s="17" t="str">
        <f aca="false">IF(A58="","",IF(UPPER(L58)="Y","No – disqualified",IF(N(J58)&lt;Settings!$B$13,"No – under "&amp;Settings!$B$13&amp;" days",IF(I58&gt;Settings!$B$9,"No – wages above limit","Yes"))))</f>
        <v/>
      </c>
      <c r="N58" s="32" t="str">
        <f aca="false">IF(A58="","",MAX(Settings!$B$10,IFERROR(INDEX(Settings!$E$6:$E$15,MATCH(D58,Settings!$D$6:$D$15,0)),0)))</f>
        <v/>
      </c>
      <c r="O58" s="32" t="str">
        <f aca="false">IF(A58="","",IF(M58&lt;&gt;"Yes",0,IF(N(K58)&gt;0,ROUND(K58*MIN(1,N58/I58),0),ROUND(MIN(I58,N58)*12*J58/Settings!$B$17,0))))</f>
        <v/>
      </c>
      <c r="P58" s="33" t="str">
        <f aca="false">IF(A58="","",IF(M58&lt;&gt;"Yes",0,MAX(ROUND(O58*Settings!$B$11,0),ROUND(Settings!$B$12*J58/Settings!$B$17,0))))</f>
        <v/>
      </c>
      <c r="Q58" s="25"/>
      <c r="R58" s="25"/>
      <c r="S58" s="33" t="str">
        <f aca="false">IF(A58="","",MAX(0,P58-N(Q58)-N(R58)))</f>
        <v/>
      </c>
      <c r="T58" s="31"/>
      <c r="U58" s="30" t="str">
        <f aca="false">IF(A58="","",IF(M58&lt;&gt;"Yes","Not eligible",IF(S58=0,"Adjusted in advance",IF(T58&lt;&gt;"","Paid",IF(Settings!$B$15&gt;Settings!$B$16,"Overdue","Due by "&amp;TEXT(Settings!$B$16,"dd-mmm-yy"))))))</f>
        <v/>
      </c>
    </row>
    <row r="59" customFormat="false" ht="15" hidden="false" customHeight="true" outlineLevel="0" collapsed="false">
      <c r="A59" s="24"/>
      <c r="B59" s="24"/>
      <c r="C59" s="24"/>
      <c r="D59" s="24"/>
      <c r="E59" s="31"/>
      <c r="F59" s="31"/>
      <c r="G59" s="25"/>
      <c r="H59" s="25"/>
      <c r="I59" s="32" t="str">
        <f aca="false">IF(A59="","",G59+MAX(0,H59-0.5*(G59+H59)))</f>
        <v/>
      </c>
      <c r="J59" s="24"/>
      <c r="K59" s="25"/>
      <c r="L59" s="24"/>
      <c r="M59" s="17" t="str">
        <f aca="false">IF(A59="","",IF(UPPER(L59)="Y","No – disqualified",IF(N(J59)&lt;Settings!$B$13,"No – under "&amp;Settings!$B$13&amp;" days",IF(I59&gt;Settings!$B$9,"No – wages above limit","Yes"))))</f>
        <v/>
      </c>
      <c r="N59" s="32" t="str">
        <f aca="false">IF(A59="","",MAX(Settings!$B$10,IFERROR(INDEX(Settings!$E$6:$E$15,MATCH(D59,Settings!$D$6:$D$15,0)),0)))</f>
        <v/>
      </c>
      <c r="O59" s="32" t="str">
        <f aca="false">IF(A59="","",IF(M59&lt;&gt;"Yes",0,IF(N(K59)&gt;0,ROUND(K59*MIN(1,N59/I59),0),ROUND(MIN(I59,N59)*12*J59/Settings!$B$17,0))))</f>
        <v/>
      </c>
      <c r="P59" s="33" t="str">
        <f aca="false">IF(A59="","",IF(M59&lt;&gt;"Yes",0,MAX(ROUND(O59*Settings!$B$11,0),ROUND(Settings!$B$12*J59/Settings!$B$17,0))))</f>
        <v/>
      </c>
      <c r="Q59" s="25"/>
      <c r="R59" s="25"/>
      <c r="S59" s="33" t="str">
        <f aca="false">IF(A59="","",MAX(0,P59-N(Q59)-N(R59)))</f>
        <v/>
      </c>
      <c r="T59" s="31"/>
      <c r="U59" s="30" t="str">
        <f aca="false">IF(A59="","",IF(M59&lt;&gt;"Yes","Not eligible",IF(S59=0,"Adjusted in advance",IF(T59&lt;&gt;"","Paid",IF(Settings!$B$15&gt;Settings!$B$16,"Overdue","Due by "&amp;TEXT(Settings!$B$16,"dd-mmm-yy"))))))</f>
        <v/>
      </c>
    </row>
    <row r="60" customFormat="false" ht="15" hidden="false" customHeight="true" outlineLevel="0" collapsed="false">
      <c r="A60" s="24"/>
      <c r="B60" s="24"/>
      <c r="C60" s="24"/>
      <c r="D60" s="24"/>
      <c r="E60" s="31"/>
      <c r="F60" s="31"/>
      <c r="G60" s="25"/>
      <c r="H60" s="25"/>
      <c r="I60" s="32" t="str">
        <f aca="false">IF(A60="","",G60+MAX(0,H60-0.5*(G60+H60)))</f>
        <v/>
      </c>
      <c r="J60" s="24"/>
      <c r="K60" s="25"/>
      <c r="L60" s="24"/>
      <c r="M60" s="17" t="str">
        <f aca="false">IF(A60="","",IF(UPPER(L60)="Y","No – disqualified",IF(N(J60)&lt;Settings!$B$13,"No – under "&amp;Settings!$B$13&amp;" days",IF(I60&gt;Settings!$B$9,"No – wages above limit","Yes"))))</f>
        <v/>
      </c>
      <c r="N60" s="32" t="str">
        <f aca="false">IF(A60="","",MAX(Settings!$B$10,IFERROR(INDEX(Settings!$E$6:$E$15,MATCH(D60,Settings!$D$6:$D$15,0)),0)))</f>
        <v/>
      </c>
      <c r="O60" s="32" t="str">
        <f aca="false">IF(A60="","",IF(M60&lt;&gt;"Yes",0,IF(N(K60)&gt;0,ROUND(K60*MIN(1,N60/I60),0),ROUND(MIN(I60,N60)*12*J60/Settings!$B$17,0))))</f>
        <v/>
      </c>
      <c r="P60" s="33" t="str">
        <f aca="false">IF(A60="","",IF(M60&lt;&gt;"Yes",0,MAX(ROUND(O60*Settings!$B$11,0),ROUND(Settings!$B$12*J60/Settings!$B$17,0))))</f>
        <v/>
      </c>
      <c r="Q60" s="25"/>
      <c r="R60" s="25"/>
      <c r="S60" s="33" t="str">
        <f aca="false">IF(A60="","",MAX(0,P60-N(Q60)-N(R60)))</f>
        <v/>
      </c>
      <c r="T60" s="31"/>
      <c r="U60" s="30" t="str">
        <f aca="false">IF(A60="","",IF(M60&lt;&gt;"Yes","Not eligible",IF(S60=0,"Adjusted in advance",IF(T60&lt;&gt;"","Paid",IF(Settings!$B$15&gt;Settings!$B$16,"Overdue","Due by "&amp;TEXT(Settings!$B$16,"dd-mmm-yy"))))))</f>
        <v/>
      </c>
    </row>
    <row r="61" customFormat="false" ht="15" hidden="false" customHeight="true" outlineLevel="0" collapsed="false">
      <c r="A61" s="24"/>
      <c r="B61" s="24"/>
      <c r="C61" s="24"/>
      <c r="D61" s="24"/>
      <c r="E61" s="31"/>
      <c r="F61" s="31"/>
      <c r="G61" s="25"/>
      <c r="H61" s="25"/>
      <c r="I61" s="32" t="str">
        <f aca="false">IF(A61="","",G61+MAX(0,H61-0.5*(G61+H61)))</f>
        <v/>
      </c>
      <c r="J61" s="24"/>
      <c r="K61" s="25"/>
      <c r="L61" s="24"/>
      <c r="M61" s="17" t="str">
        <f aca="false">IF(A61="","",IF(UPPER(L61)="Y","No – disqualified",IF(N(J61)&lt;Settings!$B$13,"No – under "&amp;Settings!$B$13&amp;" days",IF(I61&gt;Settings!$B$9,"No – wages above limit","Yes"))))</f>
        <v/>
      </c>
      <c r="N61" s="32" t="str">
        <f aca="false">IF(A61="","",MAX(Settings!$B$10,IFERROR(INDEX(Settings!$E$6:$E$15,MATCH(D61,Settings!$D$6:$D$15,0)),0)))</f>
        <v/>
      </c>
      <c r="O61" s="32" t="str">
        <f aca="false">IF(A61="","",IF(M61&lt;&gt;"Yes",0,IF(N(K61)&gt;0,ROUND(K61*MIN(1,N61/I61),0),ROUND(MIN(I61,N61)*12*J61/Settings!$B$17,0))))</f>
        <v/>
      </c>
      <c r="P61" s="33" t="str">
        <f aca="false">IF(A61="","",IF(M61&lt;&gt;"Yes",0,MAX(ROUND(O61*Settings!$B$11,0),ROUND(Settings!$B$12*J61/Settings!$B$17,0))))</f>
        <v/>
      </c>
      <c r="Q61" s="25"/>
      <c r="R61" s="25"/>
      <c r="S61" s="33" t="str">
        <f aca="false">IF(A61="","",MAX(0,P61-N(Q61)-N(R61)))</f>
        <v/>
      </c>
      <c r="T61" s="31"/>
      <c r="U61" s="30" t="str">
        <f aca="false">IF(A61="","",IF(M61&lt;&gt;"Yes","Not eligible",IF(S61=0,"Adjusted in advance",IF(T61&lt;&gt;"","Paid",IF(Settings!$B$15&gt;Settings!$B$16,"Overdue","Due by "&amp;TEXT(Settings!$B$16,"dd-mmm-yy"))))))</f>
        <v/>
      </c>
    </row>
    <row r="62" customFormat="false" ht="15" hidden="false" customHeight="true" outlineLevel="0" collapsed="false">
      <c r="A62" s="24"/>
      <c r="B62" s="24"/>
      <c r="C62" s="24"/>
      <c r="D62" s="24"/>
      <c r="E62" s="31"/>
      <c r="F62" s="31"/>
      <c r="G62" s="25"/>
      <c r="H62" s="25"/>
      <c r="I62" s="32" t="str">
        <f aca="false">IF(A62="","",G62+MAX(0,H62-0.5*(G62+H62)))</f>
        <v/>
      </c>
      <c r="J62" s="24"/>
      <c r="K62" s="25"/>
      <c r="L62" s="24"/>
      <c r="M62" s="17" t="str">
        <f aca="false">IF(A62="","",IF(UPPER(L62)="Y","No – disqualified",IF(N(J62)&lt;Settings!$B$13,"No – under "&amp;Settings!$B$13&amp;" days",IF(I62&gt;Settings!$B$9,"No – wages above limit","Yes"))))</f>
        <v/>
      </c>
      <c r="N62" s="32" t="str">
        <f aca="false">IF(A62="","",MAX(Settings!$B$10,IFERROR(INDEX(Settings!$E$6:$E$15,MATCH(D62,Settings!$D$6:$D$15,0)),0)))</f>
        <v/>
      </c>
      <c r="O62" s="32" t="str">
        <f aca="false">IF(A62="","",IF(M62&lt;&gt;"Yes",0,IF(N(K62)&gt;0,ROUND(K62*MIN(1,N62/I62),0),ROUND(MIN(I62,N62)*12*J62/Settings!$B$17,0))))</f>
        <v/>
      </c>
      <c r="P62" s="33" t="str">
        <f aca="false">IF(A62="","",IF(M62&lt;&gt;"Yes",0,MAX(ROUND(O62*Settings!$B$11,0),ROUND(Settings!$B$12*J62/Settings!$B$17,0))))</f>
        <v/>
      </c>
      <c r="Q62" s="25"/>
      <c r="R62" s="25"/>
      <c r="S62" s="33" t="str">
        <f aca="false">IF(A62="","",MAX(0,P62-N(Q62)-N(R62)))</f>
        <v/>
      </c>
      <c r="T62" s="31"/>
      <c r="U62" s="30" t="str">
        <f aca="false">IF(A62="","",IF(M62&lt;&gt;"Yes","Not eligible",IF(S62=0,"Adjusted in advance",IF(T62&lt;&gt;"","Paid",IF(Settings!$B$15&gt;Settings!$B$16,"Overdue","Due by "&amp;TEXT(Settings!$B$16,"dd-mmm-yy"))))))</f>
        <v/>
      </c>
    </row>
    <row r="63" customFormat="false" ht="15" hidden="false" customHeight="true" outlineLevel="0" collapsed="false">
      <c r="A63" s="24"/>
      <c r="B63" s="24"/>
      <c r="C63" s="24"/>
      <c r="D63" s="24"/>
      <c r="E63" s="31"/>
      <c r="F63" s="31"/>
      <c r="G63" s="25"/>
      <c r="H63" s="25"/>
      <c r="I63" s="32" t="str">
        <f aca="false">IF(A63="","",G63+MAX(0,H63-0.5*(G63+H63)))</f>
        <v/>
      </c>
      <c r="J63" s="24"/>
      <c r="K63" s="25"/>
      <c r="L63" s="24"/>
      <c r="M63" s="17" t="str">
        <f aca="false">IF(A63="","",IF(UPPER(L63)="Y","No – disqualified",IF(N(J63)&lt;Settings!$B$13,"No – under "&amp;Settings!$B$13&amp;" days",IF(I63&gt;Settings!$B$9,"No – wages above limit","Yes"))))</f>
        <v/>
      </c>
      <c r="N63" s="32" t="str">
        <f aca="false">IF(A63="","",MAX(Settings!$B$10,IFERROR(INDEX(Settings!$E$6:$E$15,MATCH(D63,Settings!$D$6:$D$15,0)),0)))</f>
        <v/>
      </c>
      <c r="O63" s="32" t="str">
        <f aca="false">IF(A63="","",IF(M63&lt;&gt;"Yes",0,IF(N(K63)&gt;0,ROUND(K63*MIN(1,N63/I63),0),ROUND(MIN(I63,N63)*12*J63/Settings!$B$17,0))))</f>
        <v/>
      </c>
      <c r="P63" s="33" t="str">
        <f aca="false">IF(A63="","",IF(M63&lt;&gt;"Yes",0,MAX(ROUND(O63*Settings!$B$11,0),ROUND(Settings!$B$12*J63/Settings!$B$17,0))))</f>
        <v/>
      </c>
      <c r="Q63" s="25"/>
      <c r="R63" s="25"/>
      <c r="S63" s="33" t="str">
        <f aca="false">IF(A63="","",MAX(0,P63-N(Q63)-N(R63)))</f>
        <v/>
      </c>
      <c r="T63" s="31"/>
      <c r="U63" s="30" t="str">
        <f aca="false">IF(A63="","",IF(M63&lt;&gt;"Yes","Not eligible",IF(S63=0,"Adjusted in advance",IF(T63&lt;&gt;"","Paid",IF(Settings!$B$15&gt;Settings!$B$16,"Overdue","Due by "&amp;TEXT(Settings!$B$16,"dd-mmm-yy"))))))</f>
        <v/>
      </c>
    </row>
    <row r="64" customFormat="false" ht="15" hidden="false" customHeight="true" outlineLevel="0" collapsed="false">
      <c r="A64" s="24"/>
      <c r="B64" s="24"/>
      <c r="C64" s="24"/>
      <c r="D64" s="24"/>
      <c r="E64" s="31"/>
      <c r="F64" s="31"/>
      <c r="G64" s="25"/>
      <c r="H64" s="25"/>
      <c r="I64" s="32" t="str">
        <f aca="false">IF(A64="","",G64+MAX(0,H64-0.5*(G64+H64)))</f>
        <v/>
      </c>
      <c r="J64" s="24"/>
      <c r="K64" s="25"/>
      <c r="L64" s="24"/>
      <c r="M64" s="17" t="str">
        <f aca="false">IF(A64="","",IF(UPPER(L64)="Y","No – disqualified",IF(N(J64)&lt;Settings!$B$13,"No – under "&amp;Settings!$B$13&amp;" days",IF(I64&gt;Settings!$B$9,"No – wages above limit","Yes"))))</f>
        <v/>
      </c>
      <c r="N64" s="32" t="str">
        <f aca="false">IF(A64="","",MAX(Settings!$B$10,IFERROR(INDEX(Settings!$E$6:$E$15,MATCH(D64,Settings!$D$6:$D$15,0)),0)))</f>
        <v/>
      </c>
      <c r="O64" s="32" t="str">
        <f aca="false">IF(A64="","",IF(M64&lt;&gt;"Yes",0,IF(N(K64)&gt;0,ROUND(K64*MIN(1,N64/I64),0),ROUND(MIN(I64,N64)*12*J64/Settings!$B$17,0))))</f>
        <v/>
      </c>
      <c r="P64" s="33" t="str">
        <f aca="false">IF(A64="","",IF(M64&lt;&gt;"Yes",0,MAX(ROUND(O64*Settings!$B$11,0),ROUND(Settings!$B$12*J64/Settings!$B$17,0))))</f>
        <v/>
      </c>
      <c r="Q64" s="25"/>
      <c r="R64" s="25"/>
      <c r="S64" s="33" t="str">
        <f aca="false">IF(A64="","",MAX(0,P64-N(Q64)-N(R64)))</f>
        <v/>
      </c>
      <c r="T64" s="31"/>
      <c r="U64" s="30" t="str">
        <f aca="false">IF(A64="","",IF(M64&lt;&gt;"Yes","Not eligible",IF(S64=0,"Adjusted in advance",IF(T64&lt;&gt;"","Paid",IF(Settings!$B$15&gt;Settings!$B$16,"Overdue","Due by "&amp;TEXT(Settings!$B$16,"dd-mmm-yy"))))))</f>
        <v/>
      </c>
    </row>
    <row r="65" customFormat="false" ht="15" hidden="false" customHeight="true" outlineLevel="0" collapsed="false">
      <c r="A65" s="24"/>
      <c r="B65" s="24"/>
      <c r="C65" s="24"/>
      <c r="D65" s="24"/>
      <c r="E65" s="31"/>
      <c r="F65" s="31"/>
      <c r="G65" s="25"/>
      <c r="H65" s="25"/>
      <c r="I65" s="32" t="str">
        <f aca="false">IF(A65="","",G65+MAX(0,H65-0.5*(G65+H65)))</f>
        <v/>
      </c>
      <c r="J65" s="24"/>
      <c r="K65" s="25"/>
      <c r="L65" s="24"/>
      <c r="M65" s="17" t="str">
        <f aca="false">IF(A65="","",IF(UPPER(L65)="Y","No – disqualified",IF(N(J65)&lt;Settings!$B$13,"No – under "&amp;Settings!$B$13&amp;" days",IF(I65&gt;Settings!$B$9,"No – wages above limit","Yes"))))</f>
        <v/>
      </c>
      <c r="N65" s="32" t="str">
        <f aca="false">IF(A65="","",MAX(Settings!$B$10,IFERROR(INDEX(Settings!$E$6:$E$15,MATCH(D65,Settings!$D$6:$D$15,0)),0)))</f>
        <v/>
      </c>
      <c r="O65" s="32" t="str">
        <f aca="false">IF(A65="","",IF(M65&lt;&gt;"Yes",0,IF(N(K65)&gt;0,ROUND(K65*MIN(1,N65/I65),0),ROUND(MIN(I65,N65)*12*J65/Settings!$B$17,0))))</f>
        <v/>
      </c>
      <c r="P65" s="33" t="str">
        <f aca="false">IF(A65="","",IF(M65&lt;&gt;"Yes",0,MAX(ROUND(O65*Settings!$B$11,0),ROUND(Settings!$B$12*J65/Settings!$B$17,0))))</f>
        <v/>
      </c>
      <c r="Q65" s="25"/>
      <c r="R65" s="25"/>
      <c r="S65" s="33" t="str">
        <f aca="false">IF(A65="","",MAX(0,P65-N(Q65)-N(R65)))</f>
        <v/>
      </c>
      <c r="T65" s="31"/>
      <c r="U65" s="30" t="str">
        <f aca="false">IF(A65="","",IF(M65&lt;&gt;"Yes","Not eligible",IF(S65=0,"Adjusted in advance",IF(T65&lt;&gt;"","Paid",IF(Settings!$B$15&gt;Settings!$B$16,"Overdue","Due by "&amp;TEXT(Settings!$B$16,"dd-mmm-yy"))))))</f>
        <v/>
      </c>
    </row>
    <row r="66" customFormat="false" ht="15" hidden="false" customHeight="true" outlineLevel="0" collapsed="false">
      <c r="A66" s="24"/>
      <c r="B66" s="24"/>
      <c r="C66" s="24"/>
      <c r="D66" s="24"/>
      <c r="E66" s="31"/>
      <c r="F66" s="31"/>
      <c r="G66" s="25"/>
      <c r="H66" s="25"/>
      <c r="I66" s="32" t="str">
        <f aca="false">IF(A66="","",G66+MAX(0,H66-0.5*(G66+H66)))</f>
        <v/>
      </c>
      <c r="J66" s="24"/>
      <c r="K66" s="25"/>
      <c r="L66" s="24"/>
      <c r="M66" s="17" t="str">
        <f aca="false">IF(A66="","",IF(UPPER(L66)="Y","No – disqualified",IF(N(J66)&lt;Settings!$B$13,"No – under "&amp;Settings!$B$13&amp;" days",IF(I66&gt;Settings!$B$9,"No – wages above limit","Yes"))))</f>
        <v/>
      </c>
      <c r="N66" s="32" t="str">
        <f aca="false">IF(A66="","",MAX(Settings!$B$10,IFERROR(INDEX(Settings!$E$6:$E$15,MATCH(D66,Settings!$D$6:$D$15,0)),0)))</f>
        <v/>
      </c>
      <c r="O66" s="32" t="str">
        <f aca="false">IF(A66="","",IF(M66&lt;&gt;"Yes",0,IF(N(K66)&gt;0,ROUND(K66*MIN(1,N66/I66),0),ROUND(MIN(I66,N66)*12*J66/Settings!$B$17,0))))</f>
        <v/>
      </c>
      <c r="P66" s="33" t="str">
        <f aca="false">IF(A66="","",IF(M66&lt;&gt;"Yes",0,MAX(ROUND(O66*Settings!$B$11,0),ROUND(Settings!$B$12*J66/Settings!$B$17,0))))</f>
        <v/>
      </c>
      <c r="Q66" s="25"/>
      <c r="R66" s="25"/>
      <c r="S66" s="33" t="str">
        <f aca="false">IF(A66="","",MAX(0,P66-N(Q66)-N(R66)))</f>
        <v/>
      </c>
      <c r="T66" s="31"/>
      <c r="U66" s="30" t="str">
        <f aca="false">IF(A66="","",IF(M66&lt;&gt;"Yes","Not eligible",IF(S66=0,"Adjusted in advance",IF(T66&lt;&gt;"","Paid",IF(Settings!$B$15&gt;Settings!$B$16,"Overdue","Due by "&amp;TEXT(Settings!$B$16,"dd-mmm-yy"))))))</f>
        <v/>
      </c>
    </row>
    <row r="67" customFormat="false" ht="15" hidden="false" customHeight="true" outlineLevel="0" collapsed="false">
      <c r="A67" s="24"/>
      <c r="B67" s="24"/>
      <c r="C67" s="24"/>
      <c r="D67" s="24"/>
      <c r="E67" s="31"/>
      <c r="F67" s="31"/>
      <c r="G67" s="25"/>
      <c r="H67" s="25"/>
      <c r="I67" s="32" t="str">
        <f aca="false">IF(A67="","",G67+MAX(0,H67-0.5*(G67+H67)))</f>
        <v/>
      </c>
      <c r="J67" s="24"/>
      <c r="K67" s="25"/>
      <c r="L67" s="24"/>
      <c r="M67" s="17" t="str">
        <f aca="false">IF(A67="","",IF(UPPER(L67)="Y","No – disqualified",IF(N(J67)&lt;Settings!$B$13,"No – under "&amp;Settings!$B$13&amp;" days",IF(I67&gt;Settings!$B$9,"No – wages above limit","Yes"))))</f>
        <v/>
      </c>
      <c r="N67" s="32" t="str">
        <f aca="false">IF(A67="","",MAX(Settings!$B$10,IFERROR(INDEX(Settings!$E$6:$E$15,MATCH(D67,Settings!$D$6:$D$15,0)),0)))</f>
        <v/>
      </c>
      <c r="O67" s="32" t="str">
        <f aca="false">IF(A67="","",IF(M67&lt;&gt;"Yes",0,IF(N(K67)&gt;0,ROUND(K67*MIN(1,N67/I67),0),ROUND(MIN(I67,N67)*12*J67/Settings!$B$17,0))))</f>
        <v/>
      </c>
      <c r="P67" s="33" t="str">
        <f aca="false">IF(A67="","",IF(M67&lt;&gt;"Yes",0,MAX(ROUND(O67*Settings!$B$11,0),ROUND(Settings!$B$12*J67/Settings!$B$17,0))))</f>
        <v/>
      </c>
      <c r="Q67" s="25"/>
      <c r="R67" s="25"/>
      <c r="S67" s="33" t="str">
        <f aca="false">IF(A67="","",MAX(0,P67-N(Q67)-N(R67)))</f>
        <v/>
      </c>
      <c r="T67" s="31"/>
      <c r="U67" s="30" t="str">
        <f aca="false">IF(A67="","",IF(M67&lt;&gt;"Yes","Not eligible",IF(S67=0,"Adjusted in advance",IF(T67&lt;&gt;"","Paid",IF(Settings!$B$15&gt;Settings!$B$16,"Overdue","Due by "&amp;TEXT(Settings!$B$16,"dd-mmm-yy"))))))</f>
        <v/>
      </c>
    </row>
    <row r="68" customFormat="false" ht="15" hidden="false" customHeight="true" outlineLevel="0" collapsed="false">
      <c r="A68" s="24"/>
      <c r="B68" s="24"/>
      <c r="C68" s="24"/>
      <c r="D68" s="24"/>
      <c r="E68" s="31"/>
      <c r="F68" s="31"/>
      <c r="G68" s="25"/>
      <c r="H68" s="25"/>
      <c r="I68" s="32" t="str">
        <f aca="false">IF(A68="","",G68+MAX(0,H68-0.5*(G68+H68)))</f>
        <v/>
      </c>
      <c r="J68" s="24"/>
      <c r="K68" s="25"/>
      <c r="L68" s="24"/>
      <c r="M68" s="17" t="str">
        <f aca="false">IF(A68="","",IF(UPPER(L68)="Y","No – disqualified",IF(N(J68)&lt;Settings!$B$13,"No – under "&amp;Settings!$B$13&amp;" days",IF(I68&gt;Settings!$B$9,"No – wages above limit","Yes"))))</f>
        <v/>
      </c>
      <c r="N68" s="32" t="str">
        <f aca="false">IF(A68="","",MAX(Settings!$B$10,IFERROR(INDEX(Settings!$E$6:$E$15,MATCH(D68,Settings!$D$6:$D$15,0)),0)))</f>
        <v/>
      </c>
      <c r="O68" s="32" t="str">
        <f aca="false">IF(A68="","",IF(M68&lt;&gt;"Yes",0,IF(N(K68)&gt;0,ROUND(K68*MIN(1,N68/I68),0),ROUND(MIN(I68,N68)*12*J68/Settings!$B$17,0))))</f>
        <v/>
      </c>
      <c r="P68" s="33" t="str">
        <f aca="false">IF(A68="","",IF(M68&lt;&gt;"Yes",0,MAX(ROUND(O68*Settings!$B$11,0),ROUND(Settings!$B$12*J68/Settings!$B$17,0))))</f>
        <v/>
      </c>
      <c r="Q68" s="25"/>
      <c r="R68" s="25"/>
      <c r="S68" s="33" t="str">
        <f aca="false">IF(A68="","",MAX(0,P68-N(Q68)-N(R68)))</f>
        <v/>
      </c>
      <c r="T68" s="31"/>
      <c r="U68" s="30" t="str">
        <f aca="false">IF(A68="","",IF(M68&lt;&gt;"Yes","Not eligible",IF(S68=0,"Adjusted in advance",IF(T68&lt;&gt;"","Paid",IF(Settings!$B$15&gt;Settings!$B$16,"Overdue","Due by "&amp;TEXT(Settings!$B$16,"dd-mmm-yy"))))))</f>
        <v/>
      </c>
    </row>
    <row r="69" customFormat="false" ht="15" hidden="false" customHeight="true" outlineLevel="0" collapsed="false">
      <c r="A69" s="24"/>
      <c r="B69" s="24"/>
      <c r="C69" s="24"/>
      <c r="D69" s="24"/>
      <c r="E69" s="31"/>
      <c r="F69" s="31"/>
      <c r="G69" s="25"/>
      <c r="H69" s="25"/>
      <c r="I69" s="32" t="str">
        <f aca="false">IF(A69="","",G69+MAX(0,H69-0.5*(G69+H69)))</f>
        <v/>
      </c>
      <c r="J69" s="24"/>
      <c r="K69" s="25"/>
      <c r="L69" s="24"/>
      <c r="M69" s="17" t="str">
        <f aca="false">IF(A69="","",IF(UPPER(L69)="Y","No – disqualified",IF(N(J69)&lt;Settings!$B$13,"No – under "&amp;Settings!$B$13&amp;" days",IF(I69&gt;Settings!$B$9,"No – wages above limit","Yes"))))</f>
        <v/>
      </c>
      <c r="N69" s="32" t="str">
        <f aca="false">IF(A69="","",MAX(Settings!$B$10,IFERROR(INDEX(Settings!$E$6:$E$15,MATCH(D69,Settings!$D$6:$D$15,0)),0)))</f>
        <v/>
      </c>
      <c r="O69" s="32" t="str">
        <f aca="false">IF(A69="","",IF(M69&lt;&gt;"Yes",0,IF(N(K69)&gt;0,ROUND(K69*MIN(1,N69/I69),0),ROUND(MIN(I69,N69)*12*J69/Settings!$B$17,0))))</f>
        <v/>
      </c>
      <c r="P69" s="33" t="str">
        <f aca="false">IF(A69="","",IF(M69&lt;&gt;"Yes",0,MAX(ROUND(O69*Settings!$B$11,0),ROUND(Settings!$B$12*J69/Settings!$B$17,0))))</f>
        <v/>
      </c>
      <c r="Q69" s="25"/>
      <c r="R69" s="25"/>
      <c r="S69" s="33" t="str">
        <f aca="false">IF(A69="","",MAX(0,P69-N(Q69)-N(R69)))</f>
        <v/>
      </c>
      <c r="T69" s="31"/>
      <c r="U69" s="30" t="str">
        <f aca="false">IF(A69="","",IF(M69&lt;&gt;"Yes","Not eligible",IF(S69=0,"Adjusted in advance",IF(T69&lt;&gt;"","Paid",IF(Settings!$B$15&gt;Settings!$B$16,"Overdue","Due by "&amp;TEXT(Settings!$B$16,"dd-mmm-yy"))))))</f>
        <v/>
      </c>
    </row>
    <row r="70" customFormat="false" ht="15" hidden="false" customHeight="true" outlineLevel="0" collapsed="false">
      <c r="A70" s="24"/>
      <c r="B70" s="24"/>
      <c r="C70" s="24"/>
      <c r="D70" s="24"/>
      <c r="E70" s="31"/>
      <c r="F70" s="31"/>
      <c r="G70" s="25"/>
      <c r="H70" s="25"/>
      <c r="I70" s="32" t="str">
        <f aca="false">IF(A70="","",G70+MAX(0,H70-0.5*(G70+H70)))</f>
        <v/>
      </c>
      <c r="J70" s="24"/>
      <c r="K70" s="25"/>
      <c r="L70" s="24"/>
      <c r="M70" s="17" t="str">
        <f aca="false">IF(A70="","",IF(UPPER(L70)="Y","No – disqualified",IF(N(J70)&lt;Settings!$B$13,"No – under "&amp;Settings!$B$13&amp;" days",IF(I70&gt;Settings!$B$9,"No – wages above limit","Yes"))))</f>
        <v/>
      </c>
      <c r="N70" s="32" t="str">
        <f aca="false">IF(A70="","",MAX(Settings!$B$10,IFERROR(INDEX(Settings!$E$6:$E$15,MATCH(D70,Settings!$D$6:$D$15,0)),0)))</f>
        <v/>
      </c>
      <c r="O70" s="32" t="str">
        <f aca="false">IF(A70="","",IF(M70&lt;&gt;"Yes",0,IF(N(K70)&gt;0,ROUND(K70*MIN(1,N70/I70),0),ROUND(MIN(I70,N70)*12*J70/Settings!$B$17,0))))</f>
        <v/>
      </c>
      <c r="P70" s="33" t="str">
        <f aca="false">IF(A70="","",IF(M70&lt;&gt;"Yes",0,MAX(ROUND(O70*Settings!$B$11,0),ROUND(Settings!$B$12*J70/Settings!$B$17,0))))</f>
        <v/>
      </c>
      <c r="Q70" s="25"/>
      <c r="R70" s="25"/>
      <c r="S70" s="33" t="str">
        <f aca="false">IF(A70="","",MAX(0,P70-N(Q70)-N(R70)))</f>
        <v/>
      </c>
      <c r="T70" s="31"/>
      <c r="U70" s="30" t="str">
        <f aca="false">IF(A70="","",IF(M70&lt;&gt;"Yes","Not eligible",IF(S70=0,"Adjusted in advance",IF(T70&lt;&gt;"","Paid",IF(Settings!$B$15&gt;Settings!$B$16,"Overdue","Due by "&amp;TEXT(Settings!$B$16,"dd-mmm-yy"))))))</f>
        <v/>
      </c>
    </row>
    <row r="71" customFormat="false" ht="15" hidden="false" customHeight="true" outlineLevel="0" collapsed="false">
      <c r="A71" s="24"/>
      <c r="B71" s="24"/>
      <c r="C71" s="24"/>
      <c r="D71" s="24"/>
      <c r="E71" s="31"/>
      <c r="F71" s="31"/>
      <c r="G71" s="25"/>
      <c r="H71" s="25"/>
      <c r="I71" s="32" t="str">
        <f aca="false">IF(A71="","",G71+MAX(0,H71-0.5*(G71+H71)))</f>
        <v/>
      </c>
      <c r="J71" s="24"/>
      <c r="K71" s="25"/>
      <c r="L71" s="24"/>
      <c r="M71" s="17" t="str">
        <f aca="false">IF(A71="","",IF(UPPER(L71)="Y","No – disqualified",IF(N(J71)&lt;Settings!$B$13,"No – under "&amp;Settings!$B$13&amp;" days",IF(I71&gt;Settings!$B$9,"No – wages above limit","Yes"))))</f>
        <v/>
      </c>
      <c r="N71" s="32" t="str">
        <f aca="false">IF(A71="","",MAX(Settings!$B$10,IFERROR(INDEX(Settings!$E$6:$E$15,MATCH(D71,Settings!$D$6:$D$15,0)),0)))</f>
        <v/>
      </c>
      <c r="O71" s="32" t="str">
        <f aca="false">IF(A71="","",IF(M71&lt;&gt;"Yes",0,IF(N(K71)&gt;0,ROUND(K71*MIN(1,N71/I71),0),ROUND(MIN(I71,N71)*12*J71/Settings!$B$17,0))))</f>
        <v/>
      </c>
      <c r="P71" s="33" t="str">
        <f aca="false">IF(A71="","",IF(M71&lt;&gt;"Yes",0,MAX(ROUND(O71*Settings!$B$11,0),ROUND(Settings!$B$12*J71/Settings!$B$17,0))))</f>
        <v/>
      </c>
      <c r="Q71" s="25"/>
      <c r="R71" s="25"/>
      <c r="S71" s="33" t="str">
        <f aca="false">IF(A71="","",MAX(0,P71-N(Q71)-N(R71)))</f>
        <v/>
      </c>
      <c r="T71" s="31"/>
      <c r="U71" s="30" t="str">
        <f aca="false">IF(A71="","",IF(M71&lt;&gt;"Yes","Not eligible",IF(S71=0,"Adjusted in advance",IF(T71&lt;&gt;"","Paid",IF(Settings!$B$15&gt;Settings!$B$16,"Overdue","Due by "&amp;TEXT(Settings!$B$16,"dd-mmm-yy"))))))</f>
        <v/>
      </c>
    </row>
    <row r="72" customFormat="false" ht="15" hidden="false" customHeight="true" outlineLevel="0" collapsed="false">
      <c r="A72" s="24"/>
      <c r="B72" s="24"/>
      <c r="C72" s="24"/>
      <c r="D72" s="24"/>
      <c r="E72" s="31"/>
      <c r="F72" s="31"/>
      <c r="G72" s="25"/>
      <c r="H72" s="25"/>
      <c r="I72" s="32" t="str">
        <f aca="false">IF(A72="","",G72+MAX(0,H72-0.5*(G72+H72)))</f>
        <v/>
      </c>
      <c r="J72" s="24"/>
      <c r="K72" s="25"/>
      <c r="L72" s="24"/>
      <c r="M72" s="17" t="str">
        <f aca="false">IF(A72="","",IF(UPPER(L72)="Y","No – disqualified",IF(N(J72)&lt;Settings!$B$13,"No – under "&amp;Settings!$B$13&amp;" days",IF(I72&gt;Settings!$B$9,"No – wages above limit","Yes"))))</f>
        <v/>
      </c>
      <c r="N72" s="32" t="str">
        <f aca="false">IF(A72="","",MAX(Settings!$B$10,IFERROR(INDEX(Settings!$E$6:$E$15,MATCH(D72,Settings!$D$6:$D$15,0)),0)))</f>
        <v/>
      </c>
      <c r="O72" s="32" t="str">
        <f aca="false">IF(A72="","",IF(M72&lt;&gt;"Yes",0,IF(N(K72)&gt;0,ROUND(K72*MIN(1,N72/I72),0),ROUND(MIN(I72,N72)*12*J72/Settings!$B$17,0))))</f>
        <v/>
      </c>
      <c r="P72" s="33" t="str">
        <f aca="false">IF(A72="","",IF(M72&lt;&gt;"Yes",0,MAX(ROUND(O72*Settings!$B$11,0),ROUND(Settings!$B$12*J72/Settings!$B$17,0))))</f>
        <v/>
      </c>
      <c r="Q72" s="25"/>
      <c r="R72" s="25"/>
      <c r="S72" s="33" t="str">
        <f aca="false">IF(A72="","",MAX(0,P72-N(Q72)-N(R72)))</f>
        <v/>
      </c>
      <c r="T72" s="31"/>
      <c r="U72" s="30" t="str">
        <f aca="false">IF(A72="","",IF(M72&lt;&gt;"Yes","Not eligible",IF(S72=0,"Adjusted in advance",IF(T72&lt;&gt;"","Paid",IF(Settings!$B$15&gt;Settings!$B$16,"Overdue","Due by "&amp;TEXT(Settings!$B$16,"dd-mmm-yy"))))))</f>
        <v/>
      </c>
    </row>
    <row r="73" customFormat="false" ht="15" hidden="false" customHeight="true" outlineLevel="0" collapsed="false">
      <c r="A73" s="24"/>
      <c r="B73" s="24"/>
      <c r="C73" s="24"/>
      <c r="D73" s="24"/>
      <c r="E73" s="31"/>
      <c r="F73" s="31"/>
      <c r="G73" s="25"/>
      <c r="H73" s="25"/>
      <c r="I73" s="32" t="str">
        <f aca="false">IF(A73="","",G73+MAX(0,H73-0.5*(G73+H73)))</f>
        <v/>
      </c>
      <c r="J73" s="24"/>
      <c r="K73" s="25"/>
      <c r="L73" s="24"/>
      <c r="M73" s="17" t="str">
        <f aca="false">IF(A73="","",IF(UPPER(L73)="Y","No – disqualified",IF(N(J73)&lt;Settings!$B$13,"No – under "&amp;Settings!$B$13&amp;" days",IF(I73&gt;Settings!$B$9,"No – wages above limit","Yes"))))</f>
        <v/>
      </c>
      <c r="N73" s="32" t="str">
        <f aca="false">IF(A73="","",MAX(Settings!$B$10,IFERROR(INDEX(Settings!$E$6:$E$15,MATCH(D73,Settings!$D$6:$D$15,0)),0)))</f>
        <v/>
      </c>
      <c r="O73" s="32" t="str">
        <f aca="false">IF(A73="","",IF(M73&lt;&gt;"Yes",0,IF(N(K73)&gt;0,ROUND(K73*MIN(1,N73/I73),0),ROUND(MIN(I73,N73)*12*J73/Settings!$B$17,0))))</f>
        <v/>
      </c>
      <c r="P73" s="33" t="str">
        <f aca="false">IF(A73="","",IF(M73&lt;&gt;"Yes",0,MAX(ROUND(O73*Settings!$B$11,0),ROUND(Settings!$B$12*J73/Settings!$B$17,0))))</f>
        <v/>
      </c>
      <c r="Q73" s="25"/>
      <c r="R73" s="25"/>
      <c r="S73" s="33" t="str">
        <f aca="false">IF(A73="","",MAX(0,P73-N(Q73)-N(R73)))</f>
        <v/>
      </c>
      <c r="T73" s="31"/>
      <c r="U73" s="30" t="str">
        <f aca="false">IF(A73="","",IF(M73&lt;&gt;"Yes","Not eligible",IF(S73=0,"Adjusted in advance",IF(T73&lt;&gt;"","Paid",IF(Settings!$B$15&gt;Settings!$B$16,"Overdue","Due by "&amp;TEXT(Settings!$B$16,"dd-mmm-yy"))))))</f>
        <v/>
      </c>
    </row>
    <row r="74" customFormat="false" ht="15" hidden="false" customHeight="true" outlineLevel="0" collapsed="false">
      <c r="A74" s="24"/>
      <c r="B74" s="24"/>
      <c r="C74" s="24"/>
      <c r="D74" s="24"/>
      <c r="E74" s="31"/>
      <c r="F74" s="31"/>
      <c r="G74" s="25"/>
      <c r="H74" s="25"/>
      <c r="I74" s="32" t="str">
        <f aca="false">IF(A74="","",G74+MAX(0,H74-0.5*(G74+H74)))</f>
        <v/>
      </c>
      <c r="J74" s="24"/>
      <c r="K74" s="25"/>
      <c r="L74" s="24"/>
      <c r="M74" s="17" t="str">
        <f aca="false">IF(A74="","",IF(UPPER(L74)="Y","No – disqualified",IF(N(J74)&lt;Settings!$B$13,"No – under "&amp;Settings!$B$13&amp;" days",IF(I74&gt;Settings!$B$9,"No – wages above limit","Yes"))))</f>
        <v/>
      </c>
      <c r="N74" s="32" t="str">
        <f aca="false">IF(A74="","",MAX(Settings!$B$10,IFERROR(INDEX(Settings!$E$6:$E$15,MATCH(D74,Settings!$D$6:$D$15,0)),0)))</f>
        <v/>
      </c>
      <c r="O74" s="32" t="str">
        <f aca="false">IF(A74="","",IF(M74&lt;&gt;"Yes",0,IF(N(K74)&gt;0,ROUND(K74*MIN(1,N74/I74),0),ROUND(MIN(I74,N74)*12*J74/Settings!$B$17,0))))</f>
        <v/>
      </c>
      <c r="P74" s="33" t="str">
        <f aca="false">IF(A74="","",IF(M74&lt;&gt;"Yes",0,MAX(ROUND(O74*Settings!$B$11,0),ROUND(Settings!$B$12*J74/Settings!$B$17,0))))</f>
        <v/>
      </c>
      <c r="Q74" s="25"/>
      <c r="R74" s="25"/>
      <c r="S74" s="33" t="str">
        <f aca="false">IF(A74="","",MAX(0,P74-N(Q74)-N(R74)))</f>
        <v/>
      </c>
      <c r="T74" s="31"/>
      <c r="U74" s="30" t="str">
        <f aca="false">IF(A74="","",IF(M74&lt;&gt;"Yes","Not eligible",IF(S74=0,"Adjusted in advance",IF(T74&lt;&gt;"","Paid",IF(Settings!$B$15&gt;Settings!$B$16,"Overdue","Due by "&amp;TEXT(Settings!$B$16,"dd-mmm-yy"))))))</f>
        <v/>
      </c>
    </row>
    <row r="75" customFormat="false" ht="15" hidden="false" customHeight="true" outlineLevel="0" collapsed="false">
      <c r="A75" s="24"/>
      <c r="B75" s="24"/>
      <c r="C75" s="24"/>
      <c r="D75" s="24"/>
      <c r="E75" s="31"/>
      <c r="F75" s="31"/>
      <c r="G75" s="25"/>
      <c r="H75" s="25"/>
      <c r="I75" s="32" t="str">
        <f aca="false">IF(A75="","",G75+MAX(0,H75-0.5*(G75+H75)))</f>
        <v/>
      </c>
      <c r="J75" s="24"/>
      <c r="K75" s="25"/>
      <c r="L75" s="24"/>
      <c r="M75" s="17" t="str">
        <f aca="false">IF(A75="","",IF(UPPER(L75)="Y","No – disqualified",IF(N(J75)&lt;Settings!$B$13,"No – under "&amp;Settings!$B$13&amp;" days",IF(I75&gt;Settings!$B$9,"No – wages above limit","Yes"))))</f>
        <v/>
      </c>
      <c r="N75" s="32" t="str">
        <f aca="false">IF(A75="","",MAX(Settings!$B$10,IFERROR(INDEX(Settings!$E$6:$E$15,MATCH(D75,Settings!$D$6:$D$15,0)),0)))</f>
        <v/>
      </c>
      <c r="O75" s="32" t="str">
        <f aca="false">IF(A75="","",IF(M75&lt;&gt;"Yes",0,IF(N(K75)&gt;0,ROUND(K75*MIN(1,N75/I75),0),ROUND(MIN(I75,N75)*12*J75/Settings!$B$17,0))))</f>
        <v/>
      </c>
      <c r="P75" s="33" t="str">
        <f aca="false">IF(A75="","",IF(M75&lt;&gt;"Yes",0,MAX(ROUND(O75*Settings!$B$11,0),ROUND(Settings!$B$12*J75/Settings!$B$17,0))))</f>
        <v/>
      </c>
      <c r="Q75" s="25"/>
      <c r="R75" s="25"/>
      <c r="S75" s="33" t="str">
        <f aca="false">IF(A75="","",MAX(0,P75-N(Q75)-N(R75)))</f>
        <v/>
      </c>
      <c r="T75" s="31"/>
      <c r="U75" s="30" t="str">
        <f aca="false">IF(A75="","",IF(M75&lt;&gt;"Yes","Not eligible",IF(S75=0,"Adjusted in advance",IF(T75&lt;&gt;"","Paid",IF(Settings!$B$15&gt;Settings!$B$16,"Overdue","Due by "&amp;TEXT(Settings!$B$16,"dd-mmm-yy"))))))</f>
        <v/>
      </c>
    </row>
    <row r="76" customFormat="false" ht="15" hidden="false" customHeight="true" outlineLevel="0" collapsed="false">
      <c r="A76" s="24"/>
      <c r="B76" s="24"/>
      <c r="C76" s="24"/>
      <c r="D76" s="24"/>
      <c r="E76" s="31"/>
      <c r="F76" s="31"/>
      <c r="G76" s="25"/>
      <c r="H76" s="25"/>
      <c r="I76" s="32" t="str">
        <f aca="false">IF(A76="","",G76+MAX(0,H76-0.5*(G76+H76)))</f>
        <v/>
      </c>
      <c r="J76" s="24"/>
      <c r="K76" s="25"/>
      <c r="L76" s="24"/>
      <c r="M76" s="17" t="str">
        <f aca="false">IF(A76="","",IF(UPPER(L76)="Y","No – disqualified",IF(N(J76)&lt;Settings!$B$13,"No – under "&amp;Settings!$B$13&amp;" days",IF(I76&gt;Settings!$B$9,"No – wages above limit","Yes"))))</f>
        <v/>
      </c>
      <c r="N76" s="32" t="str">
        <f aca="false">IF(A76="","",MAX(Settings!$B$10,IFERROR(INDEX(Settings!$E$6:$E$15,MATCH(D76,Settings!$D$6:$D$15,0)),0)))</f>
        <v/>
      </c>
      <c r="O76" s="32" t="str">
        <f aca="false">IF(A76="","",IF(M76&lt;&gt;"Yes",0,IF(N(K76)&gt;0,ROUND(K76*MIN(1,N76/I76),0),ROUND(MIN(I76,N76)*12*J76/Settings!$B$17,0))))</f>
        <v/>
      </c>
      <c r="P76" s="33" t="str">
        <f aca="false">IF(A76="","",IF(M76&lt;&gt;"Yes",0,MAX(ROUND(O76*Settings!$B$11,0),ROUND(Settings!$B$12*J76/Settings!$B$17,0))))</f>
        <v/>
      </c>
      <c r="Q76" s="25"/>
      <c r="R76" s="25"/>
      <c r="S76" s="33" t="str">
        <f aca="false">IF(A76="","",MAX(0,P76-N(Q76)-N(R76)))</f>
        <v/>
      </c>
      <c r="T76" s="31"/>
      <c r="U76" s="30" t="str">
        <f aca="false">IF(A76="","",IF(M76&lt;&gt;"Yes","Not eligible",IF(S76=0,"Adjusted in advance",IF(T76&lt;&gt;"","Paid",IF(Settings!$B$15&gt;Settings!$B$16,"Overdue","Due by "&amp;TEXT(Settings!$B$16,"dd-mmm-yy"))))))</f>
        <v/>
      </c>
    </row>
    <row r="77" customFormat="false" ht="15" hidden="false" customHeight="true" outlineLevel="0" collapsed="false">
      <c r="A77" s="24"/>
      <c r="B77" s="24"/>
      <c r="C77" s="24"/>
      <c r="D77" s="24"/>
      <c r="E77" s="31"/>
      <c r="F77" s="31"/>
      <c r="G77" s="25"/>
      <c r="H77" s="25"/>
      <c r="I77" s="32" t="str">
        <f aca="false">IF(A77="","",G77+MAX(0,H77-0.5*(G77+H77)))</f>
        <v/>
      </c>
      <c r="J77" s="24"/>
      <c r="K77" s="25"/>
      <c r="L77" s="24"/>
      <c r="M77" s="17" t="str">
        <f aca="false">IF(A77="","",IF(UPPER(L77)="Y","No – disqualified",IF(N(J77)&lt;Settings!$B$13,"No – under "&amp;Settings!$B$13&amp;" days",IF(I77&gt;Settings!$B$9,"No – wages above limit","Yes"))))</f>
        <v/>
      </c>
      <c r="N77" s="32" t="str">
        <f aca="false">IF(A77="","",MAX(Settings!$B$10,IFERROR(INDEX(Settings!$E$6:$E$15,MATCH(D77,Settings!$D$6:$D$15,0)),0)))</f>
        <v/>
      </c>
      <c r="O77" s="32" t="str">
        <f aca="false">IF(A77="","",IF(M77&lt;&gt;"Yes",0,IF(N(K77)&gt;0,ROUND(K77*MIN(1,N77/I77),0),ROUND(MIN(I77,N77)*12*J77/Settings!$B$17,0))))</f>
        <v/>
      </c>
      <c r="P77" s="33" t="str">
        <f aca="false">IF(A77="","",IF(M77&lt;&gt;"Yes",0,MAX(ROUND(O77*Settings!$B$11,0),ROUND(Settings!$B$12*J77/Settings!$B$17,0))))</f>
        <v/>
      </c>
      <c r="Q77" s="25"/>
      <c r="R77" s="25"/>
      <c r="S77" s="33" t="str">
        <f aca="false">IF(A77="","",MAX(0,P77-N(Q77)-N(R77)))</f>
        <v/>
      </c>
      <c r="T77" s="31"/>
      <c r="U77" s="30" t="str">
        <f aca="false">IF(A77="","",IF(M77&lt;&gt;"Yes","Not eligible",IF(S77=0,"Adjusted in advance",IF(T77&lt;&gt;"","Paid",IF(Settings!$B$15&gt;Settings!$B$16,"Overdue","Due by "&amp;TEXT(Settings!$B$16,"dd-mmm-yy"))))))</f>
        <v/>
      </c>
    </row>
    <row r="78" customFormat="false" ht="15" hidden="false" customHeight="true" outlineLevel="0" collapsed="false">
      <c r="A78" s="24"/>
      <c r="B78" s="24"/>
      <c r="C78" s="24"/>
      <c r="D78" s="24"/>
      <c r="E78" s="31"/>
      <c r="F78" s="31"/>
      <c r="G78" s="25"/>
      <c r="H78" s="25"/>
      <c r="I78" s="32" t="str">
        <f aca="false">IF(A78="","",G78+MAX(0,H78-0.5*(G78+H78)))</f>
        <v/>
      </c>
      <c r="J78" s="24"/>
      <c r="K78" s="25"/>
      <c r="L78" s="24"/>
      <c r="M78" s="17" t="str">
        <f aca="false">IF(A78="","",IF(UPPER(L78)="Y","No – disqualified",IF(N(J78)&lt;Settings!$B$13,"No – under "&amp;Settings!$B$13&amp;" days",IF(I78&gt;Settings!$B$9,"No – wages above limit","Yes"))))</f>
        <v/>
      </c>
      <c r="N78" s="32" t="str">
        <f aca="false">IF(A78="","",MAX(Settings!$B$10,IFERROR(INDEX(Settings!$E$6:$E$15,MATCH(D78,Settings!$D$6:$D$15,0)),0)))</f>
        <v/>
      </c>
      <c r="O78" s="32" t="str">
        <f aca="false">IF(A78="","",IF(M78&lt;&gt;"Yes",0,IF(N(K78)&gt;0,ROUND(K78*MIN(1,N78/I78),0),ROUND(MIN(I78,N78)*12*J78/Settings!$B$17,0))))</f>
        <v/>
      </c>
      <c r="P78" s="33" t="str">
        <f aca="false">IF(A78="","",IF(M78&lt;&gt;"Yes",0,MAX(ROUND(O78*Settings!$B$11,0),ROUND(Settings!$B$12*J78/Settings!$B$17,0))))</f>
        <v/>
      </c>
      <c r="Q78" s="25"/>
      <c r="R78" s="25"/>
      <c r="S78" s="33" t="str">
        <f aca="false">IF(A78="","",MAX(0,P78-N(Q78)-N(R78)))</f>
        <v/>
      </c>
      <c r="T78" s="31"/>
      <c r="U78" s="30" t="str">
        <f aca="false">IF(A78="","",IF(M78&lt;&gt;"Yes","Not eligible",IF(S78=0,"Adjusted in advance",IF(T78&lt;&gt;"","Paid",IF(Settings!$B$15&gt;Settings!$B$16,"Overdue","Due by "&amp;TEXT(Settings!$B$16,"dd-mmm-yy"))))))</f>
        <v/>
      </c>
    </row>
    <row r="79" customFormat="false" ht="15" hidden="false" customHeight="true" outlineLevel="0" collapsed="false">
      <c r="A79" s="24"/>
      <c r="B79" s="24"/>
      <c r="C79" s="24"/>
      <c r="D79" s="24"/>
      <c r="E79" s="31"/>
      <c r="F79" s="31"/>
      <c r="G79" s="25"/>
      <c r="H79" s="25"/>
      <c r="I79" s="32" t="str">
        <f aca="false">IF(A79="","",G79+MAX(0,H79-0.5*(G79+H79)))</f>
        <v/>
      </c>
      <c r="J79" s="24"/>
      <c r="K79" s="25"/>
      <c r="L79" s="24"/>
      <c r="M79" s="17" t="str">
        <f aca="false">IF(A79="","",IF(UPPER(L79)="Y","No – disqualified",IF(N(J79)&lt;Settings!$B$13,"No – under "&amp;Settings!$B$13&amp;" days",IF(I79&gt;Settings!$B$9,"No – wages above limit","Yes"))))</f>
        <v/>
      </c>
      <c r="N79" s="32" t="str">
        <f aca="false">IF(A79="","",MAX(Settings!$B$10,IFERROR(INDEX(Settings!$E$6:$E$15,MATCH(D79,Settings!$D$6:$D$15,0)),0)))</f>
        <v/>
      </c>
      <c r="O79" s="32" t="str">
        <f aca="false">IF(A79="","",IF(M79&lt;&gt;"Yes",0,IF(N(K79)&gt;0,ROUND(K79*MIN(1,N79/I79),0),ROUND(MIN(I79,N79)*12*J79/Settings!$B$17,0))))</f>
        <v/>
      </c>
      <c r="P79" s="33" t="str">
        <f aca="false">IF(A79="","",IF(M79&lt;&gt;"Yes",0,MAX(ROUND(O79*Settings!$B$11,0),ROUND(Settings!$B$12*J79/Settings!$B$17,0))))</f>
        <v/>
      </c>
      <c r="Q79" s="25"/>
      <c r="R79" s="25"/>
      <c r="S79" s="33" t="str">
        <f aca="false">IF(A79="","",MAX(0,P79-N(Q79)-N(R79)))</f>
        <v/>
      </c>
      <c r="T79" s="31"/>
      <c r="U79" s="30" t="str">
        <f aca="false">IF(A79="","",IF(M79&lt;&gt;"Yes","Not eligible",IF(S79=0,"Adjusted in advance",IF(T79&lt;&gt;"","Paid",IF(Settings!$B$15&gt;Settings!$B$16,"Overdue","Due by "&amp;TEXT(Settings!$B$16,"dd-mmm-yy"))))))</f>
        <v/>
      </c>
    </row>
    <row r="80" customFormat="false" ht="15" hidden="false" customHeight="true" outlineLevel="0" collapsed="false">
      <c r="A80" s="24"/>
      <c r="B80" s="24"/>
      <c r="C80" s="24"/>
      <c r="D80" s="24"/>
      <c r="E80" s="31"/>
      <c r="F80" s="31"/>
      <c r="G80" s="25"/>
      <c r="H80" s="25"/>
      <c r="I80" s="32" t="str">
        <f aca="false">IF(A80="","",G80+MAX(0,H80-0.5*(G80+H80)))</f>
        <v/>
      </c>
      <c r="J80" s="24"/>
      <c r="K80" s="25"/>
      <c r="L80" s="24"/>
      <c r="M80" s="17" t="str">
        <f aca="false">IF(A80="","",IF(UPPER(L80)="Y","No – disqualified",IF(N(J80)&lt;Settings!$B$13,"No – under "&amp;Settings!$B$13&amp;" days",IF(I80&gt;Settings!$B$9,"No – wages above limit","Yes"))))</f>
        <v/>
      </c>
      <c r="N80" s="32" t="str">
        <f aca="false">IF(A80="","",MAX(Settings!$B$10,IFERROR(INDEX(Settings!$E$6:$E$15,MATCH(D80,Settings!$D$6:$D$15,0)),0)))</f>
        <v/>
      </c>
      <c r="O80" s="32" t="str">
        <f aca="false">IF(A80="","",IF(M80&lt;&gt;"Yes",0,IF(N(K80)&gt;0,ROUND(K80*MIN(1,N80/I80),0),ROUND(MIN(I80,N80)*12*J80/Settings!$B$17,0))))</f>
        <v/>
      </c>
      <c r="P80" s="33" t="str">
        <f aca="false">IF(A80="","",IF(M80&lt;&gt;"Yes",0,MAX(ROUND(O80*Settings!$B$11,0),ROUND(Settings!$B$12*J80/Settings!$B$17,0))))</f>
        <v/>
      </c>
      <c r="Q80" s="25"/>
      <c r="R80" s="25"/>
      <c r="S80" s="33" t="str">
        <f aca="false">IF(A80="","",MAX(0,P80-N(Q80)-N(R80)))</f>
        <v/>
      </c>
      <c r="T80" s="31"/>
      <c r="U80" s="30" t="str">
        <f aca="false">IF(A80="","",IF(M80&lt;&gt;"Yes","Not eligible",IF(S80=0,"Adjusted in advance",IF(T80&lt;&gt;"","Paid",IF(Settings!$B$15&gt;Settings!$B$16,"Overdue","Due by "&amp;TEXT(Settings!$B$16,"dd-mmm-yy"))))))</f>
        <v/>
      </c>
    </row>
    <row r="81" customFormat="false" ht="15" hidden="false" customHeight="true" outlineLevel="0" collapsed="false">
      <c r="A81" s="24"/>
      <c r="B81" s="24"/>
      <c r="C81" s="24"/>
      <c r="D81" s="24"/>
      <c r="E81" s="31"/>
      <c r="F81" s="31"/>
      <c r="G81" s="25"/>
      <c r="H81" s="25"/>
      <c r="I81" s="32" t="str">
        <f aca="false">IF(A81="","",G81+MAX(0,H81-0.5*(G81+H81)))</f>
        <v/>
      </c>
      <c r="J81" s="24"/>
      <c r="K81" s="25"/>
      <c r="L81" s="24"/>
      <c r="M81" s="17" t="str">
        <f aca="false">IF(A81="","",IF(UPPER(L81)="Y","No – disqualified",IF(N(J81)&lt;Settings!$B$13,"No – under "&amp;Settings!$B$13&amp;" days",IF(I81&gt;Settings!$B$9,"No – wages above limit","Yes"))))</f>
        <v/>
      </c>
      <c r="N81" s="32" t="str">
        <f aca="false">IF(A81="","",MAX(Settings!$B$10,IFERROR(INDEX(Settings!$E$6:$E$15,MATCH(D81,Settings!$D$6:$D$15,0)),0)))</f>
        <v/>
      </c>
      <c r="O81" s="32" t="str">
        <f aca="false">IF(A81="","",IF(M81&lt;&gt;"Yes",0,IF(N(K81)&gt;0,ROUND(K81*MIN(1,N81/I81),0),ROUND(MIN(I81,N81)*12*J81/Settings!$B$17,0))))</f>
        <v/>
      </c>
      <c r="P81" s="33" t="str">
        <f aca="false">IF(A81="","",IF(M81&lt;&gt;"Yes",0,MAX(ROUND(O81*Settings!$B$11,0),ROUND(Settings!$B$12*J81/Settings!$B$17,0))))</f>
        <v/>
      </c>
      <c r="Q81" s="25"/>
      <c r="R81" s="25"/>
      <c r="S81" s="33" t="str">
        <f aca="false">IF(A81="","",MAX(0,P81-N(Q81)-N(R81)))</f>
        <v/>
      </c>
      <c r="T81" s="31"/>
      <c r="U81" s="30" t="str">
        <f aca="false">IF(A81="","",IF(M81&lt;&gt;"Yes","Not eligible",IF(S81=0,"Adjusted in advance",IF(T81&lt;&gt;"","Paid",IF(Settings!$B$15&gt;Settings!$B$16,"Overdue","Due by "&amp;TEXT(Settings!$B$16,"dd-mmm-yy"))))))</f>
        <v/>
      </c>
    </row>
    <row r="82" customFormat="false" ht="15" hidden="false" customHeight="true" outlineLevel="0" collapsed="false">
      <c r="A82" s="24"/>
      <c r="B82" s="24"/>
      <c r="C82" s="24"/>
      <c r="D82" s="24"/>
      <c r="E82" s="31"/>
      <c r="F82" s="31"/>
      <c r="G82" s="25"/>
      <c r="H82" s="25"/>
      <c r="I82" s="32" t="str">
        <f aca="false">IF(A82="","",G82+MAX(0,H82-0.5*(G82+H82)))</f>
        <v/>
      </c>
      <c r="J82" s="24"/>
      <c r="K82" s="25"/>
      <c r="L82" s="24"/>
      <c r="M82" s="17" t="str">
        <f aca="false">IF(A82="","",IF(UPPER(L82)="Y","No – disqualified",IF(N(J82)&lt;Settings!$B$13,"No – under "&amp;Settings!$B$13&amp;" days",IF(I82&gt;Settings!$B$9,"No – wages above limit","Yes"))))</f>
        <v/>
      </c>
      <c r="N82" s="32" t="str">
        <f aca="false">IF(A82="","",MAX(Settings!$B$10,IFERROR(INDEX(Settings!$E$6:$E$15,MATCH(D82,Settings!$D$6:$D$15,0)),0)))</f>
        <v/>
      </c>
      <c r="O82" s="32" t="str">
        <f aca="false">IF(A82="","",IF(M82&lt;&gt;"Yes",0,IF(N(K82)&gt;0,ROUND(K82*MIN(1,N82/I82),0),ROUND(MIN(I82,N82)*12*J82/Settings!$B$17,0))))</f>
        <v/>
      </c>
      <c r="P82" s="33" t="str">
        <f aca="false">IF(A82="","",IF(M82&lt;&gt;"Yes",0,MAX(ROUND(O82*Settings!$B$11,0),ROUND(Settings!$B$12*J82/Settings!$B$17,0))))</f>
        <v/>
      </c>
      <c r="Q82" s="25"/>
      <c r="R82" s="25"/>
      <c r="S82" s="33" t="str">
        <f aca="false">IF(A82="","",MAX(0,P82-N(Q82)-N(R82)))</f>
        <v/>
      </c>
      <c r="T82" s="31"/>
      <c r="U82" s="30" t="str">
        <f aca="false">IF(A82="","",IF(M82&lt;&gt;"Yes","Not eligible",IF(S82=0,"Adjusted in advance",IF(T82&lt;&gt;"","Paid",IF(Settings!$B$15&gt;Settings!$B$16,"Overdue","Due by "&amp;TEXT(Settings!$B$16,"dd-mmm-yy"))))))</f>
        <v/>
      </c>
    </row>
    <row r="83" customFormat="false" ht="15" hidden="false" customHeight="true" outlineLevel="0" collapsed="false">
      <c r="A83" s="24"/>
      <c r="B83" s="24"/>
      <c r="C83" s="24"/>
      <c r="D83" s="24"/>
      <c r="E83" s="31"/>
      <c r="F83" s="31"/>
      <c r="G83" s="25"/>
      <c r="H83" s="25"/>
      <c r="I83" s="32" t="str">
        <f aca="false">IF(A83="","",G83+MAX(0,H83-0.5*(G83+H83)))</f>
        <v/>
      </c>
      <c r="J83" s="24"/>
      <c r="K83" s="25"/>
      <c r="L83" s="24"/>
      <c r="M83" s="17" t="str">
        <f aca="false">IF(A83="","",IF(UPPER(L83)="Y","No – disqualified",IF(N(J83)&lt;Settings!$B$13,"No – under "&amp;Settings!$B$13&amp;" days",IF(I83&gt;Settings!$B$9,"No – wages above limit","Yes"))))</f>
        <v/>
      </c>
      <c r="N83" s="32" t="str">
        <f aca="false">IF(A83="","",MAX(Settings!$B$10,IFERROR(INDEX(Settings!$E$6:$E$15,MATCH(D83,Settings!$D$6:$D$15,0)),0)))</f>
        <v/>
      </c>
      <c r="O83" s="32" t="str">
        <f aca="false">IF(A83="","",IF(M83&lt;&gt;"Yes",0,IF(N(K83)&gt;0,ROUND(K83*MIN(1,N83/I83),0),ROUND(MIN(I83,N83)*12*J83/Settings!$B$17,0))))</f>
        <v/>
      </c>
      <c r="P83" s="33" t="str">
        <f aca="false">IF(A83="","",IF(M83&lt;&gt;"Yes",0,MAX(ROUND(O83*Settings!$B$11,0),ROUND(Settings!$B$12*J83/Settings!$B$17,0))))</f>
        <v/>
      </c>
      <c r="Q83" s="25"/>
      <c r="R83" s="25"/>
      <c r="S83" s="33" t="str">
        <f aca="false">IF(A83="","",MAX(0,P83-N(Q83)-N(R83)))</f>
        <v/>
      </c>
      <c r="T83" s="31"/>
      <c r="U83" s="30" t="str">
        <f aca="false">IF(A83="","",IF(M83&lt;&gt;"Yes","Not eligible",IF(S83=0,"Adjusted in advance",IF(T83&lt;&gt;"","Paid",IF(Settings!$B$15&gt;Settings!$B$16,"Overdue","Due by "&amp;TEXT(Settings!$B$16,"dd-mmm-yy"))))))</f>
        <v/>
      </c>
    </row>
    <row r="84" customFormat="false" ht="15" hidden="false" customHeight="true" outlineLevel="0" collapsed="false">
      <c r="A84" s="24"/>
      <c r="B84" s="24"/>
      <c r="C84" s="24"/>
      <c r="D84" s="24"/>
      <c r="E84" s="31"/>
      <c r="F84" s="31"/>
      <c r="G84" s="25"/>
      <c r="H84" s="25"/>
      <c r="I84" s="32" t="str">
        <f aca="false">IF(A84="","",G84+MAX(0,H84-0.5*(G84+H84)))</f>
        <v/>
      </c>
      <c r="J84" s="24"/>
      <c r="K84" s="25"/>
      <c r="L84" s="24"/>
      <c r="M84" s="17" t="str">
        <f aca="false">IF(A84="","",IF(UPPER(L84)="Y","No – disqualified",IF(N(J84)&lt;Settings!$B$13,"No – under "&amp;Settings!$B$13&amp;" days",IF(I84&gt;Settings!$B$9,"No – wages above limit","Yes"))))</f>
        <v/>
      </c>
      <c r="N84" s="32" t="str">
        <f aca="false">IF(A84="","",MAX(Settings!$B$10,IFERROR(INDEX(Settings!$E$6:$E$15,MATCH(D84,Settings!$D$6:$D$15,0)),0)))</f>
        <v/>
      </c>
      <c r="O84" s="32" t="str">
        <f aca="false">IF(A84="","",IF(M84&lt;&gt;"Yes",0,IF(N(K84)&gt;0,ROUND(K84*MIN(1,N84/I84),0),ROUND(MIN(I84,N84)*12*J84/Settings!$B$17,0))))</f>
        <v/>
      </c>
      <c r="P84" s="33" t="str">
        <f aca="false">IF(A84="","",IF(M84&lt;&gt;"Yes",0,MAX(ROUND(O84*Settings!$B$11,0),ROUND(Settings!$B$12*J84/Settings!$B$17,0))))</f>
        <v/>
      </c>
      <c r="Q84" s="25"/>
      <c r="R84" s="25"/>
      <c r="S84" s="33" t="str">
        <f aca="false">IF(A84="","",MAX(0,P84-N(Q84)-N(R84)))</f>
        <v/>
      </c>
      <c r="T84" s="31"/>
      <c r="U84" s="30" t="str">
        <f aca="false">IF(A84="","",IF(M84&lt;&gt;"Yes","Not eligible",IF(S84=0,"Adjusted in advance",IF(T84&lt;&gt;"","Paid",IF(Settings!$B$15&gt;Settings!$B$16,"Overdue","Due by "&amp;TEXT(Settings!$B$16,"dd-mmm-yy"))))))</f>
        <v/>
      </c>
    </row>
    <row r="85" customFormat="false" ht="15" hidden="false" customHeight="true" outlineLevel="0" collapsed="false">
      <c r="A85" s="24"/>
      <c r="B85" s="24"/>
      <c r="C85" s="24"/>
      <c r="D85" s="24"/>
      <c r="E85" s="31"/>
      <c r="F85" s="31"/>
      <c r="G85" s="25"/>
      <c r="H85" s="25"/>
      <c r="I85" s="32" t="str">
        <f aca="false">IF(A85="","",G85+MAX(0,H85-0.5*(G85+H85)))</f>
        <v/>
      </c>
      <c r="J85" s="24"/>
      <c r="K85" s="25"/>
      <c r="L85" s="24"/>
      <c r="M85" s="17" t="str">
        <f aca="false">IF(A85="","",IF(UPPER(L85)="Y","No – disqualified",IF(N(J85)&lt;Settings!$B$13,"No – under "&amp;Settings!$B$13&amp;" days",IF(I85&gt;Settings!$B$9,"No – wages above limit","Yes"))))</f>
        <v/>
      </c>
      <c r="N85" s="32" t="str">
        <f aca="false">IF(A85="","",MAX(Settings!$B$10,IFERROR(INDEX(Settings!$E$6:$E$15,MATCH(D85,Settings!$D$6:$D$15,0)),0)))</f>
        <v/>
      </c>
      <c r="O85" s="32" t="str">
        <f aca="false">IF(A85="","",IF(M85&lt;&gt;"Yes",0,IF(N(K85)&gt;0,ROUND(K85*MIN(1,N85/I85),0),ROUND(MIN(I85,N85)*12*J85/Settings!$B$17,0))))</f>
        <v/>
      </c>
      <c r="P85" s="33" t="str">
        <f aca="false">IF(A85="","",IF(M85&lt;&gt;"Yes",0,MAX(ROUND(O85*Settings!$B$11,0),ROUND(Settings!$B$12*J85/Settings!$B$17,0))))</f>
        <v/>
      </c>
      <c r="Q85" s="25"/>
      <c r="R85" s="25"/>
      <c r="S85" s="33" t="str">
        <f aca="false">IF(A85="","",MAX(0,P85-N(Q85)-N(R85)))</f>
        <v/>
      </c>
      <c r="T85" s="31"/>
      <c r="U85" s="30" t="str">
        <f aca="false">IF(A85="","",IF(M85&lt;&gt;"Yes","Not eligible",IF(S85=0,"Adjusted in advance",IF(T85&lt;&gt;"","Paid",IF(Settings!$B$15&gt;Settings!$B$16,"Overdue","Due by "&amp;TEXT(Settings!$B$16,"dd-mmm-yy"))))))</f>
        <v/>
      </c>
    </row>
    <row r="86" customFormat="false" ht="15" hidden="false" customHeight="true" outlineLevel="0" collapsed="false">
      <c r="A86" s="24"/>
      <c r="B86" s="24"/>
      <c r="C86" s="24"/>
      <c r="D86" s="24"/>
      <c r="E86" s="31"/>
      <c r="F86" s="31"/>
      <c r="G86" s="25"/>
      <c r="H86" s="25"/>
      <c r="I86" s="32" t="str">
        <f aca="false">IF(A86="","",G86+MAX(0,H86-0.5*(G86+H86)))</f>
        <v/>
      </c>
      <c r="J86" s="24"/>
      <c r="K86" s="25"/>
      <c r="L86" s="24"/>
      <c r="M86" s="17" t="str">
        <f aca="false">IF(A86="","",IF(UPPER(L86)="Y","No – disqualified",IF(N(J86)&lt;Settings!$B$13,"No – under "&amp;Settings!$B$13&amp;" days",IF(I86&gt;Settings!$B$9,"No – wages above limit","Yes"))))</f>
        <v/>
      </c>
      <c r="N86" s="32" t="str">
        <f aca="false">IF(A86="","",MAX(Settings!$B$10,IFERROR(INDEX(Settings!$E$6:$E$15,MATCH(D86,Settings!$D$6:$D$15,0)),0)))</f>
        <v/>
      </c>
      <c r="O86" s="32" t="str">
        <f aca="false">IF(A86="","",IF(M86&lt;&gt;"Yes",0,IF(N(K86)&gt;0,ROUND(K86*MIN(1,N86/I86),0),ROUND(MIN(I86,N86)*12*J86/Settings!$B$17,0))))</f>
        <v/>
      </c>
      <c r="P86" s="33" t="str">
        <f aca="false">IF(A86="","",IF(M86&lt;&gt;"Yes",0,MAX(ROUND(O86*Settings!$B$11,0),ROUND(Settings!$B$12*J86/Settings!$B$17,0))))</f>
        <v/>
      </c>
      <c r="Q86" s="25"/>
      <c r="R86" s="25"/>
      <c r="S86" s="33" t="str">
        <f aca="false">IF(A86="","",MAX(0,P86-N(Q86)-N(R86)))</f>
        <v/>
      </c>
      <c r="T86" s="31"/>
      <c r="U86" s="30" t="str">
        <f aca="false">IF(A86="","",IF(M86&lt;&gt;"Yes","Not eligible",IF(S86=0,"Adjusted in advance",IF(T86&lt;&gt;"","Paid",IF(Settings!$B$15&gt;Settings!$B$16,"Overdue","Due by "&amp;TEXT(Settings!$B$16,"dd-mmm-yy"))))))</f>
        <v/>
      </c>
    </row>
    <row r="87" customFormat="false" ht="15" hidden="false" customHeight="true" outlineLevel="0" collapsed="false">
      <c r="A87" s="24"/>
      <c r="B87" s="24"/>
      <c r="C87" s="24"/>
      <c r="D87" s="24"/>
      <c r="E87" s="31"/>
      <c r="F87" s="31"/>
      <c r="G87" s="25"/>
      <c r="H87" s="25"/>
      <c r="I87" s="32" t="str">
        <f aca="false">IF(A87="","",G87+MAX(0,H87-0.5*(G87+H87)))</f>
        <v/>
      </c>
      <c r="J87" s="24"/>
      <c r="K87" s="25"/>
      <c r="L87" s="24"/>
      <c r="M87" s="17" t="str">
        <f aca="false">IF(A87="","",IF(UPPER(L87)="Y","No – disqualified",IF(N(J87)&lt;Settings!$B$13,"No – under "&amp;Settings!$B$13&amp;" days",IF(I87&gt;Settings!$B$9,"No – wages above limit","Yes"))))</f>
        <v/>
      </c>
      <c r="N87" s="32" t="str">
        <f aca="false">IF(A87="","",MAX(Settings!$B$10,IFERROR(INDEX(Settings!$E$6:$E$15,MATCH(D87,Settings!$D$6:$D$15,0)),0)))</f>
        <v/>
      </c>
      <c r="O87" s="32" t="str">
        <f aca="false">IF(A87="","",IF(M87&lt;&gt;"Yes",0,IF(N(K87)&gt;0,ROUND(K87*MIN(1,N87/I87),0),ROUND(MIN(I87,N87)*12*J87/Settings!$B$17,0))))</f>
        <v/>
      </c>
      <c r="P87" s="33" t="str">
        <f aca="false">IF(A87="","",IF(M87&lt;&gt;"Yes",0,MAX(ROUND(O87*Settings!$B$11,0),ROUND(Settings!$B$12*J87/Settings!$B$17,0))))</f>
        <v/>
      </c>
      <c r="Q87" s="25"/>
      <c r="R87" s="25"/>
      <c r="S87" s="33" t="str">
        <f aca="false">IF(A87="","",MAX(0,P87-N(Q87)-N(R87)))</f>
        <v/>
      </c>
      <c r="T87" s="31"/>
      <c r="U87" s="30" t="str">
        <f aca="false">IF(A87="","",IF(M87&lt;&gt;"Yes","Not eligible",IF(S87=0,"Adjusted in advance",IF(T87&lt;&gt;"","Paid",IF(Settings!$B$15&gt;Settings!$B$16,"Overdue","Due by "&amp;TEXT(Settings!$B$16,"dd-mmm-yy"))))))</f>
        <v/>
      </c>
    </row>
    <row r="88" customFormat="false" ht="15" hidden="false" customHeight="true" outlineLevel="0" collapsed="false">
      <c r="A88" s="24"/>
      <c r="B88" s="24"/>
      <c r="C88" s="24"/>
      <c r="D88" s="24"/>
      <c r="E88" s="31"/>
      <c r="F88" s="31"/>
      <c r="G88" s="25"/>
      <c r="H88" s="25"/>
      <c r="I88" s="32" t="str">
        <f aca="false">IF(A88="","",G88+MAX(0,H88-0.5*(G88+H88)))</f>
        <v/>
      </c>
      <c r="J88" s="24"/>
      <c r="K88" s="25"/>
      <c r="L88" s="24"/>
      <c r="M88" s="17" t="str">
        <f aca="false">IF(A88="","",IF(UPPER(L88)="Y","No – disqualified",IF(N(J88)&lt;Settings!$B$13,"No – under "&amp;Settings!$B$13&amp;" days",IF(I88&gt;Settings!$B$9,"No – wages above limit","Yes"))))</f>
        <v/>
      </c>
      <c r="N88" s="32" t="str">
        <f aca="false">IF(A88="","",MAX(Settings!$B$10,IFERROR(INDEX(Settings!$E$6:$E$15,MATCH(D88,Settings!$D$6:$D$15,0)),0)))</f>
        <v/>
      </c>
      <c r="O88" s="32" t="str">
        <f aca="false">IF(A88="","",IF(M88&lt;&gt;"Yes",0,IF(N(K88)&gt;0,ROUND(K88*MIN(1,N88/I88),0),ROUND(MIN(I88,N88)*12*J88/Settings!$B$17,0))))</f>
        <v/>
      </c>
      <c r="P88" s="33" t="str">
        <f aca="false">IF(A88="","",IF(M88&lt;&gt;"Yes",0,MAX(ROUND(O88*Settings!$B$11,0),ROUND(Settings!$B$12*J88/Settings!$B$17,0))))</f>
        <v/>
      </c>
      <c r="Q88" s="25"/>
      <c r="R88" s="25"/>
      <c r="S88" s="33" t="str">
        <f aca="false">IF(A88="","",MAX(0,P88-N(Q88)-N(R88)))</f>
        <v/>
      </c>
      <c r="T88" s="31"/>
      <c r="U88" s="30" t="str">
        <f aca="false">IF(A88="","",IF(M88&lt;&gt;"Yes","Not eligible",IF(S88=0,"Adjusted in advance",IF(T88&lt;&gt;"","Paid",IF(Settings!$B$15&gt;Settings!$B$16,"Overdue","Due by "&amp;TEXT(Settings!$B$16,"dd-mmm-yy"))))))</f>
        <v/>
      </c>
    </row>
    <row r="89" customFormat="false" ht="15" hidden="false" customHeight="true" outlineLevel="0" collapsed="false">
      <c r="A89" s="24"/>
      <c r="B89" s="24"/>
      <c r="C89" s="24"/>
      <c r="D89" s="24"/>
      <c r="E89" s="31"/>
      <c r="F89" s="31"/>
      <c r="G89" s="25"/>
      <c r="H89" s="25"/>
      <c r="I89" s="32" t="str">
        <f aca="false">IF(A89="","",G89+MAX(0,H89-0.5*(G89+H89)))</f>
        <v/>
      </c>
      <c r="J89" s="24"/>
      <c r="K89" s="25"/>
      <c r="L89" s="24"/>
      <c r="M89" s="17" t="str">
        <f aca="false">IF(A89="","",IF(UPPER(L89)="Y","No – disqualified",IF(N(J89)&lt;Settings!$B$13,"No – under "&amp;Settings!$B$13&amp;" days",IF(I89&gt;Settings!$B$9,"No – wages above limit","Yes"))))</f>
        <v/>
      </c>
      <c r="N89" s="32" t="str">
        <f aca="false">IF(A89="","",MAX(Settings!$B$10,IFERROR(INDEX(Settings!$E$6:$E$15,MATCH(D89,Settings!$D$6:$D$15,0)),0)))</f>
        <v/>
      </c>
      <c r="O89" s="32" t="str">
        <f aca="false">IF(A89="","",IF(M89&lt;&gt;"Yes",0,IF(N(K89)&gt;0,ROUND(K89*MIN(1,N89/I89),0),ROUND(MIN(I89,N89)*12*J89/Settings!$B$17,0))))</f>
        <v/>
      </c>
      <c r="P89" s="33" t="str">
        <f aca="false">IF(A89="","",IF(M89&lt;&gt;"Yes",0,MAX(ROUND(O89*Settings!$B$11,0),ROUND(Settings!$B$12*J89/Settings!$B$17,0))))</f>
        <v/>
      </c>
      <c r="Q89" s="25"/>
      <c r="R89" s="25"/>
      <c r="S89" s="33" t="str">
        <f aca="false">IF(A89="","",MAX(0,P89-N(Q89)-N(R89)))</f>
        <v/>
      </c>
      <c r="T89" s="31"/>
      <c r="U89" s="30" t="str">
        <f aca="false">IF(A89="","",IF(M89&lt;&gt;"Yes","Not eligible",IF(S89=0,"Adjusted in advance",IF(T89&lt;&gt;"","Paid",IF(Settings!$B$15&gt;Settings!$B$16,"Overdue","Due by "&amp;TEXT(Settings!$B$16,"dd-mmm-yy"))))))</f>
        <v/>
      </c>
    </row>
    <row r="90" customFormat="false" ht="15" hidden="false" customHeight="true" outlineLevel="0" collapsed="false">
      <c r="A90" s="24"/>
      <c r="B90" s="24"/>
      <c r="C90" s="24"/>
      <c r="D90" s="24"/>
      <c r="E90" s="31"/>
      <c r="F90" s="31"/>
      <c r="G90" s="25"/>
      <c r="H90" s="25"/>
      <c r="I90" s="32" t="str">
        <f aca="false">IF(A90="","",G90+MAX(0,H90-0.5*(G90+H90)))</f>
        <v/>
      </c>
      <c r="J90" s="24"/>
      <c r="K90" s="25"/>
      <c r="L90" s="24"/>
      <c r="M90" s="17" t="str">
        <f aca="false">IF(A90="","",IF(UPPER(L90)="Y","No – disqualified",IF(N(J90)&lt;Settings!$B$13,"No – under "&amp;Settings!$B$13&amp;" days",IF(I90&gt;Settings!$B$9,"No – wages above limit","Yes"))))</f>
        <v/>
      </c>
      <c r="N90" s="32" t="str">
        <f aca="false">IF(A90="","",MAX(Settings!$B$10,IFERROR(INDEX(Settings!$E$6:$E$15,MATCH(D90,Settings!$D$6:$D$15,0)),0)))</f>
        <v/>
      </c>
      <c r="O90" s="32" t="str">
        <f aca="false">IF(A90="","",IF(M90&lt;&gt;"Yes",0,IF(N(K90)&gt;0,ROUND(K90*MIN(1,N90/I90),0),ROUND(MIN(I90,N90)*12*J90/Settings!$B$17,0))))</f>
        <v/>
      </c>
      <c r="P90" s="33" t="str">
        <f aca="false">IF(A90="","",IF(M90&lt;&gt;"Yes",0,MAX(ROUND(O90*Settings!$B$11,0),ROUND(Settings!$B$12*J90/Settings!$B$17,0))))</f>
        <v/>
      </c>
      <c r="Q90" s="25"/>
      <c r="R90" s="25"/>
      <c r="S90" s="33" t="str">
        <f aca="false">IF(A90="","",MAX(0,P90-N(Q90)-N(R90)))</f>
        <v/>
      </c>
      <c r="T90" s="31"/>
      <c r="U90" s="30" t="str">
        <f aca="false">IF(A90="","",IF(M90&lt;&gt;"Yes","Not eligible",IF(S90=0,"Adjusted in advance",IF(T90&lt;&gt;"","Paid",IF(Settings!$B$15&gt;Settings!$B$16,"Overdue","Due by "&amp;TEXT(Settings!$B$16,"dd-mmm-yy"))))))</f>
        <v/>
      </c>
    </row>
    <row r="91" customFormat="false" ht="15" hidden="false" customHeight="true" outlineLevel="0" collapsed="false">
      <c r="A91" s="24"/>
      <c r="B91" s="24"/>
      <c r="C91" s="24"/>
      <c r="D91" s="24"/>
      <c r="E91" s="31"/>
      <c r="F91" s="31"/>
      <c r="G91" s="25"/>
      <c r="H91" s="25"/>
      <c r="I91" s="32" t="str">
        <f aca="false">IF(A91="","",G91+MAX(0,H91-0.5*(G91+H91)))</f>
        <v/>
      </c>
      <c r="J91" s="24"/>
      <c r="K91" s="25"/>
      <c r="L91" s="24"/>
      <c r="M91" s="17" t="str">
        <f aca="false">IF(A91="","",IF(UPPER(L91)="Y","No – disqualified",IF(N(J91)&lt;Settings!$B$13,"No – under "&amp;Settings!$B$13&amp;" days",IF(I91&gt;Settings!$B$9,"No – wages above limit","Yes"))))</f>
        <v/>
      </c>
      <c r="N91" s="32" t="str">
        <f aca="false">IF(A91="","",MAX(Settings!$B$10,IFERROR(INDEX(Settings!$E$6:$E$15,MATCH(D91,Settings!$D$6:$D$15,0)),0)))</f>
        <v/>
      </c>
      <c r="O91" s="32" t="str">
        <f aca="false">IF(A91="","",IF(M91&lt;&gt;"Yes",0,IF(N(K91)&gt;0,ROUND(K91*MIN(1,N91/I91),0),ROUND(MIN(I91,N91)*12*J91/Settings!$B$17,0))))</f>
        <v/>
      </c>
      <c r="P91" s="33" t="str">
        <f aca="false">IF(A91="","",IF(M91&lt;&gt;"Yes",0,MAX(ROUND(O91*Settings!$B$11,0),ROUND(Settings!$B$12*J91/Settings!$B$17,0))))</f>
        <v/>
      </c>
      <c r="Q91" s="25"/>
      <c r="R91" s="25"/>
      <c r="S91" s="33" t="str">
        <f aca="false">IF(A91="","",MAX(0,P91-N(Q91)-N(R91)))</f>
        <v/>
      </c>
      <c r="T91" s="31"/>
      <c r="U91" s="30" t="str">
        <f aca="false">IF(A91="","",IF(M91&lt;&gt;"Yes","Not eligible",IF(S91=0,"Adjusted in advance",IF(T91&lt;&gt;"","Paid",IF(Settings!$B$15&gt;Settings!$B$16,"Overdue","Due by "&amp;TEXT(Settings!$B$16,"dd-mmm-yy"))))))</f>
        <v/>
      </c>
    </row>
    <row r="92" customFormat="false" ht="15" hidden="false" customHeight="true" outlineLevel="0" collapsed="false">
      <c r="A92" s="24"/>
      <c r="B92" s="24"/>
      <c r="C92" s="24"/>
      <c r="D92" s="24"/>
      <c r="E92" s="31"/>
      <c r="F92" s="31"/>
      <c r="G92" s="25"/>
      <c r="H92" s="25"/>
      <c r="I92" s="32" t="str">
        <f aca="false">IF(A92="","",G92+MAX(0,H92-0.5*(G92+H92)))</f>
        <v/>
      </c>
      <c r="J92" s="24"/>
      <c r="K92" s="25"/>
      <c r="L92" s="24"/>
      <c r="M92" s="17" t="str">
        <f aca="false">IF(A92="","",IF(UPPER(L92)="Y","No – disqualified",IF(N(J92)&lt;Settings!$B$13,"No – under "&amp;Settings!$B$13&amp;" days",IF(I92&gt;Settings!$B$9,"No – wages above limit","Yes"))))</f>
        <v/>
      </c>
      <c r="N92" s="32" t="str">
        <f aca="false">IF(A92="","",MAX(Settings!$B$10,IFERROR(INDEX(Settings!$E$6:$E$15,MATCH(D92,Settings!$D$6:$D$15,0)),0)))</f>
        <v/>
      </c>
      <c r="O92" s="32" t="str">
        <f aca="false">IF(A92="","",IF(M92&lt;&gt;"Yes",0,IF(N(K92)&gt;0,ROUND(K92*MIN(1,N92/I92),0),ROUND(MIN(I92,N92)*12*J92/Settings!$B$17,0))))</f>
        <v/>
      </c>
      <c r="P92" s="33" t="str">
        <f aca="false">IF(A92="","",IF(M92&lt;&gt;"Yes",0,MAX(ROUND(O92*Settings!$B$11,0),ROUND(Settings!$B$12*J92/Settings!$B$17,0))))</f>
        <v/>
      </c>
      <c r="Q92" s="25"/>
      <c r="R92" s="25"/>
      <c r="S92" s="33" t="str">
        <f aca="false">IF(A92="","",MAX(0,P92-N(Q92)-N(R92)))</f>
        <v/>
      </c>
      <c r="T92" s="31"/>
      <c r="U92" s="30" t="str">
        <f aca="false">IF(A92="","",IF(M92&lt;&gt;"Yes","Not eligible",IF(S92=0,"Adjusted in advance",IF(T92&lt;&gt;"","Paid",IF(Settings!$B$15&gt;Settings!$B$16,"Overdue","Due by "&amp;TEXT(Settings!$B$16,"dd-mmm-yy"))))))</f>
        <v/>
      </c>
    </row>
    <row r="93" customFormat="false" ht="15" hidden="false" customHeight="true" outlineLevel="0" collapsed="false">
      <c r="A93" s="24"/>
      <c r="B93" s="24"/>
      <c r="C93" s="24"/>
      <c r="D93" s="24"/>
      <c r="E93" s="31"/>
      <c r="F93" s="31"/>
      <c r="G93" s="25"/>
      <c r="H93" s="25"/>
      <c r="I93" s="32" t="str">
        <f aca="false">IF(A93="","",G93+MAX(0,H93-0.5*(G93+H93)))</f>
        <v/>
      </c>
      <c r="J93" s="24"/>
      <c r="K93" s="25"/>
      <c r="L93" s="24"/>
      <c r="M93" s="17" t="str">
        <f aca="false">IF(A93="","",IF(UPPER(L93)="Y","No – disqualified",IF(N(J93)&lt;Settings!$B$13,"No – under "&amp;Settings!$B$13&amp;" days",IF(I93&gt;Settings!$B$9,"No – wages above limit","Yes"))))</f>
        <v/>
      </c>
      <c r="N93" s="32" t="str">
        <f aca="false">IF(A93="","",MAX(Settings!$B$10,IFERROR(INDEX(Settings!$E$6:$E$15,MATCH(D93,Settings!$D$6:$D$15,0)),0)))</f>
        <v/>
      </c>
      <c r="O93" s="32" t="str">
        <f aca="false">IF(A93="","",IF(M93&lt;&gt;"Yes",0,IF(N(K93)&gt;0,ROUND(K93*MIN(1,N93/I93),0),ROUND(MIN(I93,N93)*12*J93/Settings!$B$17,0))))</f>
        <v/>
      </c>
      <c r="P93" s="33" t="str">
        <f aca="false">IF(A93="","",IF(M93&lt;&gt;"Yes",0,MAX(ROUND(O93*Settings!$B$11,0),ROUND(Settings!$B$12*J93/Settings!$B$17,0))))</f>
        <v/>
      </c>
      <c r="Q93" s="25"/>
      <c r="R93" s="25"/>
      <c r="S93" s="33" t="str">
        <f aca="false">IF(A93="","",MAX(0,P93-N(Q93)-N(R93)))</f>
        <v/>
      </c>
      <c r="T93" s="31"/>
      <c r="U93" s="30" t="str">
        <f aca="false">IF(A93="","",IF(M93&lt;&gt;"Yes","Not eligible",IF(S93=0,"Adjusted in advance",IF(T93&lt;&gt;"","Paid",IF(Settings!$B$15&gt;Settings!$B$16,"Overdue","Due by "&amp;TEXT(Settings!$B$16,"dd-mmm-yy"))))))</f>
        <v/>
      </c>
    </row>
    <row r="94" customFormat="false" ht="15" hidden="false" customHeight="true" outlineLevel="0" collapsed="false">
      <c r="A94" s="24"/>
      <c r="B94" s="24"/>
      <c r="C94" s="24"/>
      <c r="D94" s="24"/>
      <c r="E94" s="31"/>
      <c r="F94" s="31"/>
      <c r="G94" s="25"/>
      <c r="H94" s="25"/>
      <c r="I94" s="32" t="str">
        <f aca="false">IF(A94="","",G94+MAX(0,H94-0.5*(G94+H94)))</f>
        <v/>
      </c>
      <c r="J94" s="24"/>
      <c r="K94" s="25"/>
      <c r="L94" s="24"/>
      <c r="M94" s="17" t="str">
        <f aca="false">IF(A94="","",IF(UPPER(L94)="Y","No – disqualified",IF(N(J94)&lt;Settings!$B$13,"No – under "&amp;Settings!$B$13&amp;" days",IF(I94&gt;Settings!$B$9,"No – wages above limit","Yes"))))</f>
        <v/>
      </c>
      <c r="N94" s="32" t="str">
        <f aca="false">IF(A94="","",MAX(Settings!$B$10,IFERROR(INDEX(Settings!$E$6:$E$15,MATCH(D94,Settings!$D$6:$D$15,0)),0)))</f>
        <v/>
      </c>
      <c r="O94" s="32" t="str">
        <f aca="false">IF(A94="","",IF(M94&lt;&gt;"Yes",0,IF(N(K94)&gt;0,ROUND(K94*MIN(1,N94/I94),0),ROUND(MIN(I94,N94)*12*J94/Settings!$B$17,0))))</f>
        <v/>
      </c>
      <c r="P94" s="33" t="str">
        <f aca="false">IF(A94="","",IF(M94&lt;&gt;"Yes",0,MAX(ROUND(O94*Settings!$B$11,0),ROUND(Settings!$B$12*J94/Settings!$B$17,0))))</f>
        <v/>
      </c>
      <c r="Q94" s="25"/>
      <c r="R94" s="25"/>
      <c r="S94" s="33" t="str">
        <f aca="false">IF(A94="","",MAX(0,P94-N(Q94)-N(R94)))</f>
        <v/>
      </c>
      <c r="T94" s="31"/>
      <c r="U94" s="30" t="str">
        <f aca="false">IF(A94="","",IF(M94&lt;&gt;"Yes","Not eligible",IF(S94=0,"Adjusted in advance",IF(T94&lt;&gt;"","Paid",IF(Settings!$B$15&gt;Settings!$B$16,"Overdue","Due by "&amp;TEXT(Settings!$B$16,"dd-mmm-yy"))))))</f>
        <v/>
      </c>
    </row>
    <row r="95" customFormat="false" ht="15" hidden="false" customHeight="true" outlineLevel="0" collapsed="false">
      <c r="A95" s="24"/>
      <c r="B95" s="24"/>
      <c r="C95" s="24"/>
      <c r="D95" s="24"/>
      <c r="E95" s="31"/>
      <c r="F95" s="31"/>
      <c r="G95" s="25"/>
      <c r="H95" s="25"/>
      <c r="I95" s="32" t="str">
        <f aca="false">IF(A95="","",G95+MAX(0,H95-0.5*(G95+H95)))</f>
        <v/>
      </c>
      <c r="J95" s="24"/>
      <c r="K95" s="25"/>
      <c r="L95" s="24"/>
      <c r="M95" s="17" t="str">
        <f aca="false">IF(A95="","",IF(UPPER(L95)="Y","No – disqualified",IF(N(J95)&lt;Settings!$B$13,"No – under "&amp;Settings!$B$13&amp;" days",IF(I95&gt;Settings!$B$9,"No – wages above limit","Yes"))))</f>
        <v/>
      </c>
      <c r="N95" s="32" t="str">
        <f aca="false">IF(A95="","",MAX(Settings!$B$10,IFERROR(INDEX(Settings!$E$6:$E$15,MATCH(D95,Settings!$D$6:$D$15,0)),0)))</f>
        <v/>
      </c>
      <c r="O95" s="32" t="str">
        <f aca="false">IF(A95="","",IF(M95&lt;&gt;"Yes",0,IF(N(K95)&gt;0,ROUND(K95*MIN(1,N95/I95),0),ROUND(MIN(I95,N95)*12*J95/Settings!$B$17,0))))</f>
        <v/>
      </c>
      <c r="P95" s="33" t="str">
        <f aca="false">IF(A95="","",IF(M95&lt;&gt;"Yes",0,MAX(ROUND(O95*Settings!$B$11,0),ROUND(Settings!$B$12*J95/Settings!$B$17,0))))</f>
        <v/>
      </c>
      <c r="Q95" s="25"/>
      <c r="R95" s="25"/>
      <c r="S95" s="33" t="str">
        <f aca="false">IF(A95="","",MAX(0,P95-N(Q95)-N(R95)))</f>
        <v/>
      </c>
      <c r="T95" s="31"/>
      <c r="U95" s="30" t="str">
        <f aca="false">IF(A95="","",IF(M95&lt;&gt;"Yes","Not eligible",IF(S95=0,"Adjusted in advance",IF(T95&lt;&gt;"","Paid",IF(Settings!$B$15&gt;Settings!$B$16,"Overdue","Due by "&amp;TEXT(Settings!$B$16,"dd-mmm-yy"))))))</f>
        <v/>
      </c>
    </row>
    <row r="96" customFormat="false" ht="15" hidden="false" customHeight="true" outlineLevel="0" collapsed="false">
      <c r="A96" s="24"/>
      <c r="B96" s="24"/>
      <c r="C96" s="24"/>
      <c r="D96" s="24"/>
      <c r="E96" s="31"/>
      <c r="F96" s="31"/>
      <c r="G96" s="25"/>
      <c r="H96" s="25"/>
      <c r="I96" s="32" t="str">
        <f aca="false">IF(A96="","",G96+MAX(0,H96-0.5*(G96+H96)))</f>
        <v/>
      </c>
      <c r="J96" s="24"/>
      <c r="K96" s="25"/>
      <c r="L96" s="24"/>
      <c r="M96" s="17" t="str">
        <f aca="false">IF(A96="","",IF(UPPER(L96)="Y","No – disqualified",IF(N(J96)&lt;Settings!$B$13,"No – under "&amp;Settings!$B$13&amp;" days",IF(I96&gt;Settings!$B$9,"No – wages above limit","Yes"))))</f>
        <v/>
      </c>
      <c r="N96" s="32" t="str">
        <f aca="false">IF(A96="","",MAX(Settings!$B$10,IFERROR(INDEX(Settings!$E$6:$E$15,MATCH(D96,Settings!$D$6:$D$15,0)),0)))</f>
        <v/>
      </c>
      <c r="O96" s="32" t="str">
        <f aca="false">IF(A96="","",IF(M96&lt;&gt;"Yes",0,IF(N(K96)&gt;0,ROUND(K96*MIN(1,N96/I96),0),ROUND(MIN(I96,N96)*12*J96/Settings!$B$17,0))))</f>
        <v/>
      </c>
      <c r="P96" s="33" t="str">
        <f aca="false">IF(A96="","",IF(M96&lt;&gt;"Yes",0,MAX(ROUND(O96*Settings!$B$11,0),ROUND(Settings!$B$12*J96/Settings!$B$17,0))))</f>
        <v/>
      </c>
      <c r="Q96" s="25"/>
      <c r="R96" s="25"/>
      <c r="S96" s="33" t="str">
        <f aca="false">IF(A96="","",MAX(0,P96-N(Q96)-N(R96)))</f>
        <v/>
      </c>
      <c r="T96" s="31"/>
      <c r="U96" s="30" t="str">
        <f aca="false">IF(A96="","",IF(M96&lt;&gt;"Yes","Not eligible",IF(S96=0,"Adjusted in advance",IF(T96&lt;&gt;"","Paid",IF(Settings!$B$15&gt;Settings!$B$16,"Overdue","Due by "&amp;TEXT(Settings!$B$16,"dd-mmm-yy"))))))</f>
        <v/>
      </c>
    </row>
    <row r="97" customFormat="false" ht="15" hidden="false" customHeight="true" outlineLevel="0" collapsed="false">
      <c r="A97" s="24"/>
      <c r="B97" s="24"/>
      <c r="C97" s="24"/>
      <c r="D97" s="24"/>
      <c r="E97" s="31"/>
      <c r="F97" s="31"/>
      <c r="G97" s="25"/>
      <c r="H97" s="25"/>
      <c r="I97" s="32" t="str">
        <f aca="false">IF(A97="","",G97+MAX(0,H97-0.5*(G97+H97)))</f>
        <v/>
      </c>
      <c r="J97" s="24"/>
      <c r="K97" s="25"/>
      <c r="L97" s="24"/>
      <c r="M97" s="17" t="str">
        <f aca="false">IF(A97="","",IF(UPPER(L97)="Y","No – disqualified",IF(N(J97)&lt;Settings!$B$13,"No – under "&amp;Settings!$B$13&amp;" days",IF(I97&gt;Settings!$B$9,"No – wages above limit","Yes"))))</f>
        <v/>
      </c>
      <c r="N97" s="32" t="str">
        <f aca="false">IF(A97="","",MAX(Settings!$B$10,IFERROR(INDEX(Settings!$E$6:$E$15,MATCH(D97,Settings!$D$6:$D$15,0)),0)))</f>
        <v/>
      </c>
      <c r="O97" s="32" t="str">
        <f aca="false">IF(A97="","",IF(M97&lt;&gt;"Yes",0,IF(N(K97)&gt;0,ROUND(K97*MIN(1,N97/I97),0),ROUND(MIN(I97,N97)*12*J97/Settings!$B$17,0))))</f>
        <v/>
      </c>
      <c r="P97" s="33" t="str">
        <f aca="false">IF(A97="","",IF(M97&lt;&gt;"Yes",0,MAX(ROUND(O97*Settings!$B$11,0),ROUND(Settings!$B$12*J97/Settings!$B$17,0))))</f>
        <v/>
      </c>
      <c r="Q97" s="25"/>
      <c r="R97" s="25"/>
      <c r="S97" s="33" t="str">
        <f aca="false">IF(A97="","",MAX(0,P97-N(Q97)-N(R97)))</f>
        <v/>
      </c>
      <c r="T97" s="31"/>
      <c r="U97" s="30" t="str">
        <f aca="false">IF(A97="","",IF(M97&lt;&gt;"Yes","Not eligible",IF(S97=0,"Adjusted in advance",IF(T97&lt;&gt;"","Paid",IF(Settings!$B$15&gt;Settings!$B$16,"Overdue","Due by "&amp;TEXT(Settings!$B$16,"dd-mmm-yy"))))))</f>
        <v/>
      </c>
    </row>
    <row r="98" customFormat="false" ht="15" hidden="false" customHeight="true" outlineLevel="0" collapsed="false">
      <c r="A98" s="24"/>
      <c r="B98" s="24"/>
      <c r="C98" s="24"/>
      <c r="D98" s="24"/>
      <c r="E98" s="31"/>
      <c r="F98" s="31"/>
      <c r="G98" s="25"/>
      <c r="H98" s="25"/>
      <c r="I98" s="32" t="str">
        <f aca="false">IF(A98="","",G98+MAX(0,H98-0.5*(G98+H98)))</f>
        <v/>
      </c>
      <c r="J98" s="24"/>
      <c r="K98" s="25"/>
      <c r="L98" s="24"/>
      <c r="M98" s="17" t="str">
        <f aca="false">IF(A98="","",IF(UPPER(L98)="Y","No – disqualified",IF(N(J98)&lt;Settings!$B$13,"No – under "&amp;Settings!$B$13&amp;" days",IF(I98&gt;Settings!$B$9,"No – wages above limit","Yes"))))</f>
        <v/>
      </c>
      <c r="N98" s="32" t="str">
        <f aca="false">IF(A98="","",MAX(Settings!$B$10,IFERROR(INDEX(Settings!$E$6:$E$15,MATCH(D98,Settings!$D$6:$D$15,0)),0)))</f>
        <v/>
      </c>
      <c r="O98" s="32" t="str">
        <f aca="false">IF(A98="","",IF(M98&lt;&gt;"Yes",0,IF(N(K98)&gt;0,ROUND(K98*MIN(1,N98/I98),0),ROUND(MIN(I98,N98)*12*J98/Settings!$B$17,0))))</f>
        <v/>
      </c>
      <c r="P98" s="33" t="str">
        <f aca="false">IF(A98="","",IF(M98&lt;&gt;"Yes",0,MAX(ROUND(O98*Settings!$B$11,0),ROUND(Settings!$B$12*J98/Settings!$B$17,0))))</f>
        <v/>
      </c>
      <c r="Q98" s="25"/>
      <c r="R98" s="25"/>
      <c r="S98" s="33" t="str">
        <f aca="false">IF(A98="","",MAX(0,P98-N(Q98)-N(R98)))</f>
        <v/>
      </c>
      <c r="T98" s="31"/>
      <c r="U98" s="30" t="str">
        <f aca="false">IF(A98="","",IF(M98&lt;&gt;"Yes","Not eligible",IF(S98=0,"Adjusted in advance",IF(T98&lt;&gt;"","Paid",IF(Settings!$B$15&gt;Settings!$B$16,"Overdue","Due by "&amp;TEXT(Settings!$B$16,"dd-mmm-yy"))))))</f>
        <v/>
      </c>
    </row>
    <row r="99" customFormat="false" ht="15" hidden="false" customHeight="true" outlineLevel="0" collapsed="false">
      <c r="A99" s="24"/>
      <c r="B99" s="24"/>
      <c r="C99" s="24"/>
      <c r="D99" s="24"/>
      <c r="E99" s="31"/>
      <c r="F99" s="31"/>
      <c r="G99" s="25"/>
      <c r="H99" s="25"/>
      <c r="I99" s="32" t="str">
        <f aca="false">IF(A99="","",G99+MAX(0,H99-0.5*(G99+H99)))</f>
        <v/>
      </c>
      <c r="J99" s="24"/>
      <c r="K99" s="25"/>
      <c r="L99" s="24"/>
      <c r="M99" s="17" t="str">
        <f aca="false">IF(A99="","",IF(UPPER(L99)="Y","No – disqualified",IF(N(J99)&lt;Settings!$B$13,"No – under "&amp;Settings!$B$13&amp;" days",IF(I99&gt;Settings!$B$9,"No – wages above limit","Yes"))))</f>
        <v/>
      </c>
      <c r="N99" s="32" t="str">
        <f aca="false">IF(A99="","",MAX(Settings!$B$10,IFERROR(INDEX(Settings!$E$6:$E$15,MATCH(D99,Settings!$D$6:$D$15,0)),0)))</f>
        <v/>
      </c>
      <c r="O99" s="32" t="str">
        <f aca="false">IF(A99="","",IF(M99&lt;&gt;"Yes",0,IF(N(K99)&gt;0,ROUND(K99*MIN(1,N99/I99),0),ROUND(MIN(I99,N99)*12*J99/Settings!$B$17,0))))</f>
        <v/>
      </c>
      <c r="P99" s="33" t="str">
        <f aca="false">IF(A99="","",IF(M99&lt;&gt;"Yes",0,MAX(ROUND(O99*Settings!$B$11,0),ROUND(Settings!$B$12*J99/Settings!$B$17,0))))</f>
        <v/>
      </c>
      <c r="Q99" s="25"/>
      <c r="R99" s="25"/>
      <c r="S99" s="33" t="str">
        <f aca="false">IF(A99="","",MAX(0,P99-N(Q99)-N(R99)))</f>
        <v/>
      </c>
      <c r="T99" s="31"/>
      <c r="U99" s="30" t="str">
        <f aca="false">IF(A99="","",IF(M99&lt;&gt;"Yes","Not eligible",IF(S99=0,"Adjusted in advance",IF(T99&lt;&gt;"","Paid",IF(Settings!$B$15&gt;Settings!$B$16,"Overdue","Due by "&amp;TEXT(Settings!$B$16,"dd-mmm-yy"))))))</f>
        <v/>
      </c>
    </row>
    <row r="100" customFormat="false" ht="15" hidden="false" customHeight="true" outlineLevel="0" collapsed="false">
      <c r="A100" s="24"/>
      <c r="B100" s="24"/>
      <c r="C100" s="24"/>
      <c r="D100" s="24"/>
      <c r="E100" s="31"/>
      <c r="F100" s="31"/>
      <c r="G100" s="25"/>
      <c r="H100" s="25"/>
      <c r="I100" s="32" t="str">
        <f aca="false">IF(A100="","",G100+MAX(0,H100-0.5*(G100+H100)))</f>
        <v/>
      </c>
      <c r="J100" s="24"/>
      <c r="K100" s="25"/>
      <c r="L100" s="24"/>
      <c r="M100" s="17" t="str">
        <f aca="false">IF(A100="","",IF(UPPER(L100)="Y","No – disqualified",IF(N(J100)&lt;Settings!$B$13,"No – under "&amp;Settings!$B$13&amp;" days",IF(I100&gt;Settings!$B$9,"No – wages above limit","Yes"))))</f>
        <v/>
      </c>
      <c r="N100" s="32" t="str">
        <f aca="false">IF(A100="","",MAX(Settings!$B$10,IFERROR(INDEX(Settings!$E$6:$E$15,MATCH(D100,Settings!$D$6:$D$15,0)),0)))</f>
        <v/>
      </c>
      <c r="O100" s="32" t="str">
        <f aca="false">IF(A100="","",IF(M100&lt;&gt;"Yes",0,IF(N(K100)&gt;0,ROUND(K100*MIN(1,N100/I100),0),ROUND(MIN(I100,N100)*12*J100/Settings!$B$17,0))))</f>
        <v/>
      </c>
      <c r="P100" s="33" t="str">
        <f aca="false">IF(A100="","",IF(M100&lt;&gt;"Yes",0,MAX(ROUND(O100*Settings!$B$11,0),ROUND(Settings!$B$12*J100/Settings!$B$17,0))))</f>
        <v/>
      </c>
      <c r="Q100" s="25"/>
      <c r="R100" s="25"/>
      <c r="S100" s="33" t="str">
        <f aca="false">IF(A100="","",MAX(0,P100-N(Q100)-N(R100)))</f>
        <v/>
      </c>
      <c r="T100" s="31"/>
      <c r="U100" s="30" t="str">
        <f aca="false">IF(A100="","",IF(M100&lt;&gt;"Yes","Not eligible",IF(S100=0,"Adjusted in advance",IF(T100&lt;&gt;"","Paid",IF(Settings!$B$15&gt;Settings!$B$16,"Overdue","Due by "&amp;TEXT(Settings!$B$16,"dd-mmm-yy"))))))</f>
        <v/>
      </c>
    </row>
    <row r="101" customFormat="false" ht="15" hidden="false" customHeight="true" outlineLevel="0" collapsed="false">
      <c r="A101" s="24"/>
      <c r="B101" s="24"/>
      <c r="C101" s="24"/>
      <c r="D101" s="24"/>
      <c r="E101" s="31"/>
      <c r="F101" s="31"/>
      <c r="G101" s="25"/>
      <c r="H101" s="25"/>
      <c r="I101" s="32" t="str">
        <f aca="false">IF(A101="","",G101+MAX(0,H101-0.5*(G101+H101)))</f>
        <v/>
      </c>
      <c r="J101" s="24"/>
      <c r="K101" s="25"/>
      <c r="L101" s="24"/>
      <c r="M101" s="17" t="str">
        <f aca="false">IF(A101="","",IF(UPPER(L101)="Y","No – disqualified",IF(N(J101)&lt;Settings!$B$13,"No – under "&amp;Settings!$B$13&amp;" days",IF(I101&gt;Settings!$B$9,"No – wages above limit","Yes"))))</f>
        <v/>
      </c>
      <c r="N101" s="32" t="str">
        <f aca="false">IF(A101="","",MAX(Settings!$B$10,IFERROR(INDEX(Settings!$E$6:$E$15,MATCH(D101,Settings!$D$6:$D$15,0)),0)))</f>
        <v/>
      </c>
      <c r="O101" s="32" t="str">
        <f aca="false">IF(A101="","",IF(M101&lt;&gt;"Yes",0,IF(N(K101)&gt;0,ROUND(K101*MIN(1,N101/I101),0),ROUND(MIN(I101,N101)*12*J101/Settings!$B$17,0))))</f>
        <v/>
      </c>
      <c r="P101" s="33" t="str">
        <f aca="false">IF(A101="","",IF(M101&lt;&gt;"Yes",0,MAX(ROUND(O101*Settings!$B$11,0),ROUND(Settings!$B$12*J101/Settings!$B$17,0))))</f>
        <v/>
      </c>
      <c r="Q101" s="25"/>
      <c r="R101" s="25"/>
      <c r="S101" s="33" t="str">
        <f aca="false">IF(A101="","",MAX(0,P101-N(Q101)-N(R101)))</f>
        <v/>
      </c>
      <c r="T101" s="31"/>
      <c r="U101" s="30" t="str">
        <f aca="false">IF(A101="","",IF(M101&lt;&gt;"Yes","Not eligible",IF(S101=0,"Adjusted in advance",IF(T101&lt;&gt;"","Paid",IF(Settings!$B$15&gt;Settings!$B$16,"Overdue","Due by "&amp;TEXT(Settings!$B$16,"dd-mmm-yy"))))))</f>
        <v/>
      </c>
    </row>
    <row r="102" customFormat="false" ht="15" hidden="false" customHeight="true" outlineLevel="0" collapsed="false">
      <c r="A102" s="24"/>
      <c r="B102" s="24"/>
      <c r="C102" s="24"/>
      <c r="D102" s="24"/>
      <c r="E102" s="31"/>
      <c r="F102" s="31"/>
      <c r="G102" s="25"/>
      <c r="H102" s="25"/>
      <c r="I102" s="32" t="str">
        <f aca="false">IF(A102="","",G102+MAX(0,H102-0.5*(G102+H102)))</f>
        <v/>
      </c>
      <c r="J102" s="24"/>
      <c r="K102" s="25"/>
      <c r="L102" s="24"/>
      <c r="M102" s="17" t="str">
        <f aca="false">IF(A102="","",IF(UPPER(L102)="Y","No – disqualified",IF(N(J102)&lt;Settings!$B$13,"No – under "&amp;Settings!$B$13&amp;" days",IF(I102&gt;Settings!$B$9,"No – wages above limit","Yes"))))</f>
        <v/>
      </c>
      <c r="N102" s="32" t="str">
        <f aca="false">IF(A102="","",MAX(Settings!$B$10,IFERROR(INDEX(Settings!$E$6:$E$15,MATCH(D102,Settings!$D$6:$D$15,0)),0)))</f>
        <v/>
      </c>
      <c r="O102" s="32" t="str">
        <f aca="false">IF(A102="","",IF(M102&lt;&gt;"Yes",0,IF(N(K102)&gt;0,ROUND(K102*MIN(1,N102/I102),0),ROUND(MIN(I102,N102)*12*J102/Settings!$B$17,0))))</f>
        <v/>
      </c>
      <c r="P102" s="33" t="str">
        <f aca="false">IF(A102="","",IF(M102&lt;&gt;"Yes",0,MAX(ROUND(O102*Settings!$B$11,0),ROUND(Settings!$B$12*J102/Settings!$B$17,0))))</f>
        <v/>
      </c>
      <c r="Q102" s="25"/>
      <c r="R102" s="25"/>
      <c r="S102" s="33" t="str">
        <f aca="false">IF(A102="","",MAX(0,P102-N(Q102)-N(R102)))</f>
        <v/>
      </c>
      <c r="T102" s="31"/>
      <c r="U102" s="30" t="str">
        <f aca="false">IF(A102="","",IF(M102&lt;&gt;"Yes","Not eligible",IF(S102=0,"Adjusted in advance",IF(T102&lt;&gt;"","Paid",IF(Settings!$B$15&gt;Settings!$B$16,"Overdue","Due by "&amp;TEXT(Settings!$B$16,"dd-mmm-yy"))))))</f>
        <v/>
      </c>
    </row>
    <row r="103" customFormat="false" ht="15" hidden="false" customHeight="true" outlineLevel="0" collapsed="false">
      <c r="A103" s="24"/>
      <c r="B103" s="24"/>
      <c r="C103" s="24"/>
      <c r="D103" s="24"/>
      <c r="E103" s="31"/>
      <c r="F103" s="31"/>
      <c r="G103" s="25"/>
      <c r="H103" s="25"/>
      <c r="I103" s="32" t="str">
        <f aca="false">IF(A103="","",G103+MAX(0,H103-0.5*(G103+H103)))</f>
        <v/>
      </c>
      <c r="J103" s="24"/>
      <c r="K103" s="25"/>
      <c r="L103" s="24"/>
      <c r="M103" s="17" t="str">
        <f aca="false">IF(A103="","",IF(UPPER(L103)="Y","No – disqualified",IF(N(J103)&lt;Settings!$B$13,"No – under "&amp;Settings!$B$13&amp;" days",IF(I103&gt;Settings!$B$9,"No – wages above limit","Yes"))))</f>
        <v/>
      </c>
      <c r="N103" s="32" t="str">
        <f aca="false">IF(A103="","",MAX(Settings!$B$10,IFERROR(INDEX(Settings!$E$6:$E$15,MATCH(D103,Settings!$D$6:$D$15,0)),0)))</f>
        <v/>
      </c>
      <c r="O103" s="32" t="str">
        <f aca="false">IF(A103="","",IF(M103&lt;&gt;"Yes",0,IF(N(K103)&gt;0,ROUND(K103*MIN(1,N103/I103),0),ROUND(MIN(I103,N103)*12*J103/Settings!$B$17,0))))</f>
        <v/>
      </c>
      <c r="P103" s="33" t="str">
        <f aca="false">IF(A103="","",IF(M103&lt;&gt;"Yes",0,MAX(ROUND(O103*Settings!$B$11,0),ROUND(Settings!$B$12*J103/Settings!$B$17,0))))</f>
        <v/>
      </c>
      <c r="Q103" s="25"/>
      <c r="R103" s="25"/>
      <c r="S103" s="33" t="str">
        <f aca="false">IF(A103="","",MAX(0,P103-N(Q103)-N(R103)))</f>
        <v/>
      </c>
      <c r="T103" s="31"/>
      <c r="U103" s="30" t="str">
        <f aca="false">IF(A103="","",IF(M103&lt;&gt;"Yes","Not eligible",IF(S103=0,"Adjusted in advance",IF(T103&lt;&gt;"","Paid",IF(Settings!$B$15&gt;Settings!$B$16,"Overdue","Due by "&amp;TEXT(Settings!$B$16,"dd-mmm-yy"))))))</f>
        <v/>
      </c>
    </row>
    <row r="104" customFormat="false" ht="15" hidden="false" customHeight="true" outlineLevel="0" collapsed="false">
      <c r="A104" s="24"/>
      <c r="B104" s="24"/>
      <c r="C104" s="24"/>
      <c r="D104" s="24"/>
      <c r="E104" s="31"/>
      <c r="F104" s="31"/>
      <c r="G104" s="25"/>
      <c r="H104" s="25"/>
      <c r="I104" s="32" t="str">
        <f aca="false">IF(A104="","",G104+MAX(0,H104-0.5*(G104+H104)))</f>
        <v/>
      </c>
      <c r="J104" s="24"/>
      <c r="K104" s="25"/>
      <c r="L104" s="24"/>
      <c r="M104" s="17" t="str">
        <f aca="false">IF(A104="","",IF(UPPER(L104)="Y","No – disqualified",IF(N(J104)&lt;Settings!$B$13,"No – under "&amp;Settings!$B$13&amp;" days",IF(I104&gt;Settings!$B$9,"No – wages above limit","Yes"))))</f>
        <v/>
      </c>
      <c r="N104" s="32" t="str">
        <f aca="false">IF(A104="","",MAX(Settings!$B$10,IFERROR(INDEX(Settings!$E$6:$E$15,MATCH(D104,Settings!$D$6:$D$15,0)),0)))</f>
        <v/>
      </c>
      <c r="O104" s="32" t="str">
        <f aca="false">IF(A104="","",IF(M104&lt;&gt;"Yes",0,IF(N(K104)&gt;0,ROUND(K104*MIN(1,N104/I104),0),ROUND(MIN(I104,N104)*12*J104/Settings!$B$17,0))))</f>
        <v/>
      </c>
      <c r="P104" s="33" t="str">
        <f aca="false">IF(A104="","",IF(M104&lt;&gt;"Yes",0,MAX(ROUND(O104*Settings!$B$11,0),ROUND(Settings!$B$12*J104/Settings!$B$17,0))))</f>
        <v/>
      </c>
      <c r="Q104" s="25"/>
      <c r="R104" s="25"/>
      <c r="S104" s="33" t="str">
        <f aca="false">IF(A104="","",MAX(0,P104-N(Q104)-N(R104)))</f>
        <v/>
      </c>
      <c r="T104" s="31"/>
      <c r="U104" s="30" t="str">
        <f aca="false">IF(A104="","",IF(M104&lt;&gt;"Yes","Not eligible",IF(S104=0,"Adjusted in advance",IF(T104&lt;&gt;"","Paid",IF(Settings!$B$15&gt;Settings!$B$16,"Overdue","Due by "&amp;TEXT(Settings!$B$16,"dd-mmm-yy"))))))</f>
        <v/>
      </c>
    </row>
    <row r="105" customFormat="false" ht="15" hidden="false" customHeight="true" outlineLevel="0" collapsed="false">
      <c r="A105" s="24"/>
      <c r="B105" s="24"/>
      <c r="C105" s="24"/>
      <c r="D105" s="24"/>
      <c r="E105" s="31"/>
      <c r="F105" s="31"/>
      <c r="G105" s="25"/>
      <c r="H105" s="25"/>
      <c r="I105" s="32" t="str">
        <f aca="false">IF(A105="","",G105+MAX(0,H105-0.5*(G105+H105)))</f>
        <v/>
      </c>
      <c r="J105" s="24"/>
      <c r="K105" s="25"/>
      <c r="L105" s="24"/>
      <c r="M105" s="17" t="str">
        <f aca="false">IF(A105="","",IF(UPPER(L105)="Y","No – disqualified",IF(N(J105)&lt;Settings!$B$13,"No – under "&amp;Settings!$B$13&amp;" days",IF(I105&gt;Settings!$B$9,"No – wages above limit","Yes"))))</f>
        <v/>
      </c>
      <c r="N105" s="32" t="str">
        <f aca="false">IF(A105="","",MAX(Settings!$B$10,IFERROR(INDEX(Settings!$E$6:$E$15,MATCH(D105,Settings!$D$6:$D$15,0)),0)))</f>
        <v/>
      </c>
      <c r="O105" s="32" t="str">
        <f aca="false">IF(A105="","",IF(M105&lt;&gt;"Yes",0,IF(N(K105)&gt;0,ROUND(K105*MIN(1,N105/I105),0),ROUND(MIN(I105,N105)*12*J105/Settings!$B$17,0))))</f>
        <v/>
      </c>
      <c r="P105" s="33" t="str">
        <f aca="false">IF(A105="","",IF(M105&lt;&gt;"Yes",0,MAX(ROUND(O105*Settings!$B$11,0),ROUND(Settings!$B$12*J105/Settings!$B$17,0))))</f>
        <v/>
      </c>
      <c r="Q105" s="25"/>
      <c r="R105" s="25"/>
      <c r="S105" s="33" t="str">
        <f aca="false">IF(A105="","",MAX(0,P105-N(Q105)-N(R105)))</f>
        <v/>
      </c>
      <c r="T105" s="31"/>
      <c r="U105" s="30" t="str">
        <f aca="false">IF(A105="","",IF(M105&lt;&gt;"Yes","Not eligible",IF(S105=0,"Adjusted in advance",IF(T105&lt;&gt;"","Paid",IF(Settings!$B$15&gt;Settings!$B$16,"Overdue","Due by "&amp;TEXT(Settings!$B$16,"dd-mmm-yy"))))))</f>
        <v/>
      </c>
    </row>
    <row r="106" customFormat="false" ht="15" hidden="false" customHeight="true" outlineLevel="0" collapsed="false">
      <c r="A106" s="24"/>
      <c r="B106" s="24"/>
      <c r="C106" s="24"/>
      <c r="D106" s="24"/>
      <c r="E106" s="31"/>
      <c r="F106" s="31"/>
      <c r="G106" s="25"/>
      <c r="H106" s="25"/>
      <c r="I106" s="32" t="str">
        <f aca="false">IF(A106="","",G106+MAX(0,H106-0.5*(G106+H106)))</f>
        <v/>
      </c>
      <c r="J106" s="24"/>
      <c r="K106" s="25"/>
      <c r="L106" s="24"/>
      <c r="M106" s="17" t="str">
        <f aca="false">IF(A106="","",IF(UPPER(L106)="Y","No – disqualified",IF(N(J106)&lt;Settings!$B$13,"No – under "&amp;Settings!$B$13&amp;" days",IF(I106&gt;Settings!$B$9,"No – wages above limit","Yes"))))</f>
        <v/>
      </c>
      <c r="N106" s="32" t="str">
        <f aca="false">IF(A106="","",MAX(Settings!$B$10,IFERROR(INDEX(Settings!$E$6:$E$15,MATCH(D106,Settings!$D$6:$D$15,0)),0)))</f>
        <v/>
      </c>
      <c r="O106" s="32" t="str">
        <f aca="false">IF(A106="","",IF(M106&lt;&gt;"Yes",0,IF(N(K106)&gt;0,ROUND(K106*MIN(1,N106/I106),0),ROUND(MIN(I106,N106)*12*J106/Settings!$B$17,0))))</f>
        <v/>
      </c>
      <c r="P106" s="33" t="str">
        <f aca="false">IF(A106="","",IF(M106&lt;&gt;"Yes",0,MAX(ROUND(O106*Settings!$B$11,0),ROUND(Settings!$B$12*J106/Settings!$B$17,0))))</f>
        <v/>
      </c>
      <c r="Q106" s="25"/>
      <c r="R106" s="25"/>
      <c r="S106" s="33" t="str">
        <f aca="false">IF(A106="","",MAX(0,P106-N(Q106)-N(R106)))</f>
        <v/>
      </c>
      <c r="T106" s="31"/>
      <c r="U106" s="30" t="str">
        <f aca="false">IF(A106="","",IF(M106&lt;&gt;"Yes","Not eligible",IF(S106=0,"Adjusted in advance",IF(T106&lt;&gt;"","Paid",IF(Settings!$B$15&gt;Settings!$B$16,"Overdue","Due by "&amp;TEXT(Settings!$B$16,"dd-mmm-yy"))))))</f>
        <v/>
      </c>
    </row>
    <row r="107" customFormat="false" ht="15" hidden="false" customHeight="true" outlineLevel="0" collapsed="false">
      <c r="A107" s="24"/>
      <c r="B107" s="24"/>
      <c r="C107" s="24"/>
      <c r="D107" s="24"/>
      <c r="E107" s="31"/>
      <c r="F107" s="31"/>
      <c r="G107" s="25"/>
      <c r="H107" s="25"/>
      <c r="I107" s="32" t="str">
        <f aca="false">IF(A107="","",G107+MAX(0,H107-0.5*(G107+H107)))</f>
        <v/>
      </c>
      <c r="J107" s="24"/>
      <c r="K107" s="25"/>
      <c r="L107" s="24"/>
      <c r="M107" s="17" t="str">
        <f aca="false">IF(A107="","",IF(UPPER(L107)="Y","No – disqualified",IF(N(J107)&lt;Settings!$B$13,"No – under "&amp;Settings!$B$13&amp;" days",IF(I107&gt;Settings!$B$9,"No – wages above limit","Yes"))))</f>
        <v/>
      </c>
      <c r="N107" s="32" t="str">
        <f aca="false">IF(A107="","",MAX(Settings!$B$10,IFERROR(INDEX(Settings!$E$6:$E$15,MATCH(D107,Settings!$D$6:$D$15,0)),0)))</f>
        <v/>
      </c>
      <c r="O107" s="32" t="str">
        <f aca="false">IF(A107="","",IF(M107&lt;&gt;"Yes",0,IF(N(K107)&gt;0,ROUND(K107*MIN(1,N107/I107),0),ROUND(MIN(I107,N107)*12*J107/Settings!$B$17,0))))</f>
        <v/>
      </c>
      <c r="P107" s="33" t="str">
        <f aca="false">IF(A107="","",IF(M107&lt;&gt;"Yes",0,MAX(ROUND(O107*Settings!$B$11,0),ROUND(Settings!$B$12*J107/Settings!$B$17,0))))</f>
        <v/>
      </c>
      <c r="Q107" s="25"/>
      <c r="R107" s="25"/>
      <c r="S107" s="33" t="str">
        <f aca="false">IF(A107="","",MAX(0,P107-N(Q107)-N(R107)))</f>
        <v/>
      </c>
      <c r="T107" s="31"/>
      <c r="U107" s="30" t="str">
        <f aca="false">IF(A107="","",IF(M107&lt;&gt;"Yes","Not eligible",IF(S107=0,"Adjusted in advance",IF(T107&lt;&gt;"","Paid",IF(Settings!$B$15&gt;Settings!$B$16,"Overdue","Due by "&amp;TEXT(Settings!$B$16,"dd-mmm-yy"))))))</f>
        <v/>
      </c>
    </row>
    <row r="108" customFormat="false" ht="15" hidden="false" customHeight="true" outlineLevel="0" collapsed="false">
      <c r="A108" s="24"/>
      <c r="B108" s="24"/>
      <c r="C108" s="24"/>
      <c r="D108" s="24"/>
      <c r="E108" s="31"/>
      <c r="F108" s="31"/>
      <c r="G108" s="25"/>
      <c r="H108" s="25"/>
      <c r="I108" s="32" t="str">
        <f aca="false">IF(A108="","",G108+MAX(0,H108-0.5*(G108+H108)))</f>
        <v/>
      </c>
      <c r="J108" s="24"/>
      <c r="K108" s="25"/>
      <c r="L108" s="24"/>
      <c r="M108" s="17" t="str">
        <f aca="false">IF(A108="","",IF(UPPER(L108)="Y","No – disqualified",IF(N(J108)&lt;Settings!$B$13,"No – under "&amp;Settings!$B$13&amp;" days",IF(I108&gt;Settings!$B$9,"No – wages above limit","Yes"))))</f>
        <v/>
      </c>
      <c r="N108" s="32" t="str">
        <f aca="false">IF(A108="","",MAX(Settings!$B$10,IFERROR(INDEX(Settings!$E$6:$E$15,MATCH(D108,Settings!$D$6:$D$15,0)),0)))</f>
        <v/>
      </c>
      <c r="O108" s="32" t="str">
        <f aca="false">IF(A108="","",IF(M108&lt;&gt;"Yes",0,IF(N(K108)&gt;0,ROUND(K108*MIN(1,N108/I108),0),ROUND(MIN(I108,N108)*12*J108/Settings!$B$17,0))))</f>
        <v/>
      </c>
      <c r="P108" s="33" t="str">
        <f aca="false">IF(A108="","",IF(M108&lt;&gt;"Yes",0,MAX(ROUND(O108*Settings!$B$11,0),ROUND(Settings!$B$12*J108/Settings!$B$17,0))))</f>
        <v/>
      </c>
      <c r="Q108" s="25"/>
      <c r="R108" s="25"/>
      <c r="S108" s="33" t="str">
        <f aca="false">IF(A108="","",MAX(0,P108-N(Q108)-N(R108)))</f>
        <v/>
      </c>
      <c r="T108" s="31"/>
      <c r="U108" s="30" t="str">
        <f aca="false">IF(A108="","",IF(M108&lt;&gt;"Yes","Not eligible",IF(S108=0,"Adjusted in advance",IF(T108&lt;&gt;"","Paid",IF(Settings!$B$15&gt;Settings!$B$16,"Overdue","Due by "&amp;TEXT(Settings!$B$16,"dd-mmm-yy"))))))</f>
        <v/>
      </c>
    </row>
    <row r="109" customFormat="false" ht="15" hidden="false" customHeight="true" outlineLevel="0" collapsed="false">
      <c r="A109" s="24"/>
      <c r="B109" s="24"/>
      <c r="C109" s="24"/>
      <c r="D109" s="24"/>
      <c r="E109" s="31"/>
      <c r="F109" s="31"/>
      <c r="G109" s="25"/>
      <c r="H109" s="25"/>
      <c r="I109" s="32" t="str">
        <f aca="false">IF(A109="","",G109+MAX(0,H109-0.5*(G109+H109)))</f>
        <v/>
      </c>
      <c r="J109" s="24"/>
      <c r="K109" s="25"/>
      <c r="L109" s="24"/>
      <c r="M109" s="17" t="str">
        <f aca="false">IF(A109="","",IF(UPPER(L109)="Y","No – disqualified",IF(N(J109)&lt;Settings!$B$13,"No – under "&amp;Settings!$B$13&amp;" days",IF(I109&gt;Settings!$B$9,"No – wages above limit","Yes"))))</f>
        <v/>
      </c>
      <c r="N109" s="32" t="str">
        <f aca="false">IF(A109="","",MAX(Settings!$B$10,IFERROR(INDEX(Settings!$E$6:$E$15,MATCH(D109,Settings!$D$6:$D$15,0)),0)))</f>
        <v/>
      </c>
      <c r="O109" s="32" t="str">
        <f aca="false">IF(A109="","",IF(M109&lt;&gt;"Yes",0,IF(N(K109)&gt;0,ROUND(K109*MIN(1,N109/I109),0),ROUND(MIN(I109,N109)*12*J109/Settings!$B$17,0))))</f>
        <v/>
      </c>
      <c r="P109" s="33" t="str">
        <f aca="false">IF(A109="","",IF(M109&lt;&gt;"Yes",0,MAX(ROUND(O109*Settings!$B$11,0),ROUND(Settings!$B$12*J109/Settings!$B$17,0))))</f>
        <v/>
      </c>
      <c r="Q109" s="25"/>
      <c r="R109" s="25"/>
      <c r="S109" s="33" t="str">
        <f aca="false">IF(A109="","",MAX(0,P109-N(Q109)-N(R109)))</f>
        <v/>
      </c>
      <c r="T109" s="31"/>
      <c r="U109" s="30" t="str">
        <f aca="false">IF(A109="","",IF(M109&lt;&gt;"Yes","Not eligible",IF(S109=0,"Adjusted in advance",IF(T109&lt;&gt;"","Paid",IF(Settings!$B$15&gt;Settings!$B$16,"Overdue","Due by "&amp;TEXT(Settings!$B$16,"dd-mmm-yy"))))))</f>
        <v/>
      </c>
    </row>
    <row r="110" customFormat="false" ht="15" hidden="false" customHeight="true" outlineLevel="0" collapsed="false">
      <c r="A110" s="24"/>
      <c r="B110" s="24"/>
      <c r="C110" s="24"/>
      <c r="D110" s="24"/>
      <c r="E110" s="31"/>
      <c r="F110" s="31"/>
      <c r="G110" s="25"/>
      <c r="H110" s="25"/>
      <c r="I110" s="32" t="str">
        <f aca="false">IF(A110="","",G110+MAX(0,H110-0.5*(G110+H110)))</f>
        <v/>
      </c>
      <c r="J110" s="24"/>
      <c r="K110" s="25"/>
      <c r="L110" s="24"/>
      <c r="M110" s="17" t="str">
        <f aca="false">IF(A110="","",IF(UPPER(L110)="Y","No – disqualified",IF(N(J110)&lt;Settings!$B$13,"No – under "&amp;Settings!$B$13&amp;" days",IF(I110&gt;Settings!$B$9,"No – wages above limit","Yes"))))</f>
        <v/>
      </c>
      <c r="N110" s="32" t="str">
        <f aca="false">IF(A110="","",MAX(Settings!$B$10,IFERROR(INDEX(Settings!$E$6:$E$15,MATCH(D110,Settings!$D$6:$D$15,0)),0)))</f>
        <v/>
      </c>
      <c r="O110" s="32" t="str">
        <f aca="false">IF(A110="","",IF(M110&lt;&gt;"Yes",0,IF(N(K110)&gt;0,ROUND(K110*MIN(1,N110/I110),0),ROUND(MIN(I110,N110)*12*J110/Settings!$B$17,0))))</f>
        <v/>
      </c>
      <c r="P110" s="33" t="str">
        <f aca="false">IF(A110="","",IF(M110&lt;&gt;"Yes",0,MAX(ROUND(O110*Settings!$B$11,0),ROUND(Settings!$B$12*J110/Settings!$B$17,0))))</f>
        <v/>
      </c>
      <c r="Q110" s="25"/>
      <c r="R110" s="25"/>
      <c r="S110" s="33" t="str">
        <f aca="false">IF(A110="","",MAX(0,P110-N(Q110)-N(R110)))</f>
        <v/>
      </c>
      <c r="T110" s="31"/>
      <c r="U110" s="30" t="str">
        <f aca="false">IF(A110="","",IF(M110&lt;&gt;"Yes","Not eligible",IF(S110=0,"Adjusted in advance",IF(T110&lt;&gt;"","Paid",IF(Settings!$B$15&gt;Settings!$B$16,"Overdue","Due by "&amp;TEXT(Settings!$B$16,"dd-mmm-yy"))))))</f>
        <v/>
      </c>
    </row>
    <row r="111" customFormat="false" ht="15" hidden="false" customHeight="true" outlineLevel="0" collapsed="false">
      <c r="A111" s="24"/>
      <c r="B111" s="24"/>
      <c r="C111" s="24"/>
      <c r="D111" s="24"/>
      <c r="E111" s="31"/>
      <c r="F111" s="31"/>
      <c r="G111" s="25"/>
      <c r="H111" s="25"/>
      <c r="I111" s="32" t="str">
        <f aca="false">IF(A111="","",G111+MAX(0,H111-0.5*(G111+H111)))</f>
        <v/>
      </c>
      <c r="J111" s="24"/>
      <c r="K111" s="25"/>
      <c r="L111" s="24"/>
      <c r="M111" s="17" t="str">
        <f aca="false">IF(A111="","",IF(UPPER(L111)="Y","No – disqualified",IF(N(J111)&lt;Settings!$B$13,"No – under "&amp;Settings!$B$13&amp;" days",IF(I111&gt;Settings!$B$9,"No – wages above limit","Yes"))))</f>
        <v/>
      </c>
      <c r="N111" s="32" t="str">
        <f aca="false">IF(A111="","",MAX(Settings!$B$10,IFERROR(INDEX(Settings!$E$6:$E$15,MATCH(D111,Settings!$D$6:$D$15,0)),0)))</f>
        <v/>
      </c>
      <c r="O111" s="32" t="str">
        <f aca="false">IF(A111="","",IF(M111&lt;&gt;"Yes",0,IF(N(K111)&gt;0,ROUND(K111*MIN(1,N111/I111),0),ROUND(MIN(I111,N111)*12*J111/Settings!$B$17,0))))</f>
        <v/>
      </c>
      <c r="P111" s="33" t="str">
        <f aca="false">IF(A111="","",IF(M111&lt;&gt;"Yes",0,MAX(ROUND(O111*Settings!$B$11,0),ROUND(Settings!$B$12*J111/Settings!$B$17,0))))</f>
        <v/>
      </c>
      <c r="Q111" s="25"/>
      <c r="R111" s="25"/>
      <c r="S111" s="33" t="str">
        <f aca="false">IF(A111="","",MAX(0,P111-N(Q111)-N(R111)))</f>
        <v/>
      </c>
      <c r="T111" s="31"/>
      <c r="U111" s="30" t="str">
        <f aca="false">IF(A111="","",IF(M111&lt;&gt;"Yes","Not eligible",IF(S111=0,"Adjusted in advance",IF(T111&lt;&gt;"","Paid",IF(Settings!$B$15&gt;Settings!$B$16,"Overdue","Due by "&amp;TEXT(Settings!$B$16,"dd-mmm-yy"))))))</f>
        <v/>
      </c>
    </row>
    <row r="112" customFormat="false" ht="15" hidden="false" customHeight="true" outlineLevel="0" collapsed="false">
      <c r="A112" s="24"/>
      <c r="B112" s="24"/>
      <c r="C112" s="24"/>
      <c r="D112" s="24"/>
      <c r="E112" s="31"/>
      <c r="F112" s="31"/>
      <c r="G112" s="25"/>
      <c r="H112" s="25"/>
      <c r="I112" s="32" t="str">
        <f aca="false">IF(A112="","",G112+MAX(0,H112-0.5*(G112+H112)))</f>
        <v/>
      </c>
      <c r="J112" s="24"/>
      <c r="K112" s="25"/>
      <c r="L112" s="24"/>
      <c r="M112" s="17" t="str">
        <f aca="false">IF(A112="","",IF(UPPER(L112)="Y","No – disqualified",IF(N(J112)&lt;Settings!$B$13,"No – under "&amp;Settings!$B$13&amp;" days",IF(I112&gt;Settings!$B$9,"No – wages above limit","Yes"))))</f>
        <v/>
      </c>
      <c r="N112" s="32" t="str">
        <f aca="false">IF(A112="","",MAX(Settings!$B$10,IFERROR(INDEX(Settings!$E$6:$E$15,MATCH(D112,Settings!$D$6:$D$15,0)),0)))</f>
        <v/>
      </c>
      <c r="O112" s="32" t="str">
        <f aca="false">IF(A112="","",IF(M112&lt;&gt;"Yes",0,IF(N(K112)&gt;0,ROUND(K112*MIN(1,N112/I112),0),ROUND(MIN(I112,N112)*12*J112/Settings!$B$17,0))))</f>
        <v/>
      </c>
      <c r="P112" s="33" t="str">
        <f aca="false">IF(A112="","",IF(M112&lt;&gt;"Yes",0,MAX(ROUND(O112*Settings!$B$11,0),ROUND(Settings!$B$12*J112/Settings!$B$17,0))))</f>
        <v/>
      </c>
      <c r="Q112" s="25"/>
      <c r="R112" s="25"/>
      <c r="S112" s="33" t="str">
        <f aca="false">IF(A112="","",MAX(0,P112-N(Q112)-N(R112)))</f>
        <v/>
      </c>
      <c r="T112" s="31"/>
      <c r="U112" s="30" t="str">
        <f aca="false">IF(A112="","",IF(M112&lt;&gt;"Yes","Not eligible",IF(S112=0,"Adjusted in advance",IF(T112&lt;&gt;"","Paid",IF(Settings!$B$15&gt;Settings!$B$16,"Overdue","Due by "&amp;TEXT(Settings!$B$16,"dd-mmm-yy"))))))</f>
        <v/>
      </c>
    </row>
    <row r="113" customFormat="false" ht="15" hidden="false" customHeight="true" outlineLevel="0" collapsed="false">
      <c r="A113" s="24"/>
      <c r="B113" s="24"/>
      <c r="C113" s="24"/>
      <c r="D113" s="24"/>
      <c r="E113" s="31"/>
      <c r="F113" s="31"/>
      <c r="G113" s="25"/>
      <c r="H113" s="25"/>
      <c r="I113" s="32" t="str">
        <f aca="false">IF(A113="","",G113+MAX(0,H113-0.5*(G113+H113)))</f>
        <v/>
      </c>
      <c r="J113" s="24"/>
      <c r="K113" s="25"/>
      <c r="L113" s="24"/>
      <c r="M113" s="17" t="str">
        <f aca="false">IF(A113="","",IF(UPPER(L113)="Y","No – disqualified",IF(N(J113)&lt;Settings!$B$13,"No – under "&amp;Settings!$B$13&amp;" days",IF(I113&gt;Settings!$B$9,"No – wages above limit","Yes"))))</f>
        <v/>
      </c>
      <c r="N113" s="32" t="str">
        <f aca="false">IF(A113="","",MAX(Settings!$B$10,IFERROR(INDEX(Settings!$E$6:$E$15,MATCH(D113,Settings!$D$6:$D$15,0)),0)))</f>
        <v/>
      </c>
      <c r="O113" s="32" t="str">
        <f aca="false">IF(A113="","",IF(M113&lt;&gt;"Yes",0,IF(N(K113)&gt;0,ROUND(K113*MIN(1,N113/I113),0),ROUND(MIN(I113,N113)*12*J113/Settings!$B$17,0))))</f>
        <v/>
      </c>
      <c r="P113" s="33" t="str">
        <f aca="false">IF(A113="","",IF(M113&lt;&gt;"Yes",0,MAX(ROUND(O113*Settings!$B$11,0),ROUND(Settings!$B$12*J113/Settings!$B$17,0))))</f>
        <v/>
      </c>
      <c r="Q113" s="25"/>
      <c r="R113" s="25"/>
      <c r="S113" s="33" t="str">
        <f aca="false">IF(A113="","",MAX(0,P113-N(Q113)-N(R113)))</f>
        <v/>
      </c>
      <c r="T113" s="31"/>
      <c r="U113" s="30" t="str">
        <f aca="false">IF(A113="","",IF(M113&lt;&gt;"Yes","Not eligible",IF(S113=0,"Adjusted in advance",IF(T113&lt;&gt;"","Paid",IF(Settings!$B$15&gt;Settings!$B$16,"Overdue","Due by "&amp;TEXT(Settings!$B$16,"dd-mmm-yy"))))))</f>
        <v/>
      </c>
    </row>
    <row r="114" customFormat="false" ht="15" hidden="false" customHeight="true" outlineLevel="0" collapsed="false">
      <c r="A114" s="24"/>
      <c r="B114" s="24"/>
      <c r="C114" s="24"/>
      <c r="D114" s="24"/>
      <c r="E114" s="31"/>
      <c r="F114" s="31"/>
      <c r="G114" s="25"/>
      <c r="H114" s="25"/>
      <c r="I114" s="32" t="str">
        <f aca="false">IF(A114="","",G114+MAX(0,H114-0.5*(G114+H114)))</f>
        <v/>
      </c>
      <c r="J114" s="24"/>
      <c r="K114" s="25"/>
      <c r="L114" s="24"/>
      <c r="M114" s="17" t="str">
        <f aca="false">IF(A114="","",IF(UPPER(L114)="Y","No – disqualified",IF(N(J114)&lt;Settings!$B$13,"No – under "&amp;Settings!$B$13&amp;" days",IF(I114&gt;Settings!$B$9,"No – wages above limit","Yes"))))</f>
        <v/>
      </c>
      <c r="N114" s="32" t="str">
        <f aca="false">IF(A114="","",MAX(Settings!$B$10,IFERROR(INDEX(Settings!$E$6:$E$15,MATCH(D114,Settings!$D$6:$D$15,0)),0)))</f>
        <v/>
      </c>
      <c r="O114" s="32" t="str">
        <f aca="false">IF(A114="","",IF(M114&lt;&gt;"Yes",0,IF(N(K114)&gt;0,ROUND(K114*MIN(1,N114/I114),0),ROUND(MIN(I114,N114)*12*J114/Settings!$B$17,0))))</f>
        <v/>
      </c>
      <c r="P114" s="33" t="str">
        <f aca="false">IF(A114="","",IF(M114&lt;&gt;"Yes",0,MAX(ROUND(O114*Settings!$B$11,0),ROUND(Settings!$B$12*J114/Settings!$B$17,0))))</f>
        <v/>
      </c>
      <c r="Q114" s="25"/>
      <c r="R114" s="25"/>
      <c r="S114" s="33" t="str">
        <f aca="false">IF(A114="","",MAX(0,P114-N(Q114)-N(R114)))</f>
        <v/>
      </c>
      <c r="T114" s="31"/>
      <c r="U114" s="30" t="str">
        <f aca="false">IF(A114="","",IF(M114&lt;&gt;"Yes","Not eligible",IF(S114=0,"Adjusted in advance",IF(T114&lt;&gt;"","Paid",IF(Settings!$B$15&gt;Settings!$B$16,"Overdue","Due by "&amp;TEXT(Settings!$B$16,"dd-mmm-yy"))))))</f>
        <v/>
      </c>
    </row>
    <row r="115" customFormat="false" ht="15" hidden="false" customHeight="true" outlineLevel="0" collapsed="false">
      <c r="A115" s="24"/>
      <c r="B115" s="24"/>
      <c r="C115" s="24"/>
      <c r="D115" s="24"/>
      <c r="E115" s="31"/>
      <c r="F115" s="31"/>
      <c r="G115" s="25"/>
      <c r="H115" s="25"/>
      <c r="I115" s="32" t="str">
        <f aca="false">IF(A115="","",G115+MAX(0,H115-0.5*(G115+H115)))</f>
        <v/>
      </c>
      <c r="J115" s="24"/>
      <c r="K115" s="25"/>
      <c r="L115" s="24"/>
      <c r="M115" s="17" t="str">
        <f aca="false">IF(A115="","",IF(UPPER(L115)="Y","No – disqualified",IF(N(J115)&lt;Settings!$B$13,"No – under "&amp;Settings!$B$13&amp;" days",IF(I115&gt;Settings!$B$9,"No – wages above limit","Yes"))))</f>
        <v/>
      </c>
      <c r="N115" s="32" t="str">
        <f aca="false">IF(A115="","",MAX(Settings!$B$10,IFERROR(INDEX(Settings!$E$6:$E$15,MATCH(D115,Settings!$D$6:$D$15,0)),0)))</f>
        <v/>
      </c>
      <c r="O115" s="32" t="str">
        <f aca="false">IF(A115="","",IF(M115&lt;&gt;"Yes",0,IF(N(K115)&gt;0,ROUND(K115*MIN(1,N115/I115),0),ROUND(MIN(I115,N115)*12*J115/Settings!$B$17,0))))</f>
        <v/>
      </c>
      <c r="P115" s="33" t="str">
        <f aca="false">IF(A115="","",IF(M115&lt;&gt;"Yes",0,MAX(ROUND(O115*Settings!$B$11,0),ROUND(Settings!$B$12*J115/Settings!$B$17,0))))</f>
        <v/>
      </c>
      <c r="Q115" s="25"/>
      <c r="R115" s="25"/>
      <c r="S115" s="33" t="str">
        <f aca="false">IF(A115="","",MAX(0,P115-N(Q115)-N(R115)))</f>
        <v/>
      </c>
      <c r="T115" s="31"/>
      <c r="U115" s="30" t="str">
        <f aca="false">IF(A115="","",IF(M115&lt;&gt;"Yes","Not eligible",IF(S115=0,"Adjusted in advance",IF(T115&lt;&gt;"","Paid",IF(Settings!$B$15&gt;Settings!$B$16,"Overdue","Due by "&amp;TEXT(Settings!$B$16,"dd-mmm-yy"))))))</f>
        <v/>
      </c>
    </row>
    <row r="116" customFormat="false" ht="15" hidden="false" customHeight="true" outlineLevel="0" collapsed="false">
      <c r="A116" s="24"/>
      <c r="B116" s="24"/>
      <c r="C116" s="24"/>
      <c r="D116" s="24"/>
      <c r="E116" s="31"/>
      <c r="F116" s="31"/>
      <c r="G116" s="25"/>
      <c r="H116" s="25"/>
      <c r="I116" s="32" t="str">
        <f aca="false">IF(A116="","",G116+MAX(0,H116-0.5*(G116+H116)))</f>
        <v/>
      </c>
      <c r="J116" s="24"/>
      <c r="K116" s="25"/>
      <c r="L116" s="24"/>
      <c r="M116" s="17" t="str">
        <f aca="false">IF(A116="","",IF(UPPER(L116)="Y","No – disqualified",IF(N(J116)&lt;Settings!$B$13,"No – under "&amp;Settings!$B$13&amp;" days",IF(I116&gt;Settings!$B$9,"No – wages above limit","Yes"))))</f>
        <v/>
      </c>
      <c r="N116" s="32" t="str">
        <f aca="false">IF(A116="","",MAX(Settings!$B$10,IFERROR(INDEX(Settings!$E$6:$E$15,MATCH(D116,Settings!$D$6:$D$15,0)),0)))</f>
        <v/>
      </c>
      <c r="O116" s="32" t="str">
        <f aca="false">IF(A116="","",IF(M116&lt;&gt;"Yes",0,IF(N(K116)&gt;0,ROUND(K116*MIN(1,N116/I116),0),ROUND(MIN(I116,N116)*12*J116/Settings!$B$17,0))))</f>
        <v/>
      </c>
      <c r="P116" s="33" t="str">
        <f aca="false">IF(A116="","",IF(M116&lt;&gt;"Yes",0,MAX(ROUND(O116*Settings!$B$11,0),ROUND(Settings!$B$12*J116/Settings!$B$17,0))))</f>
        <v/>
      </c>
      <c r="Q116" s="25"/>
      <c r="R116" s="25"/>
      <c r="S116" s="33" t="str">
        <f aca="false">IF(A116="","",MAX(0,P116-N(Q116)-N(R116)))</f>
        <v/>
      </c>
      <c r="T116" s="31"/>
      <c r="U116" s="30" t="str">
        <f aca="false">IF(A116="","",IF(M116&lt;&gt;"Yes","Not eligible",IF(S116=0,"Adjusted in advance",IF(T116&lt;&gt;"","Paid",IF(Settings!$B$15&gt;Settings!$B$16,"Overdue","Due by "&amp;TEXT(Settings!$B$16,"dd-mmm-yy"))))))</f>
        <v/>
      </c>
    </row>
    <row r="117" customFormat="false" ht="15" hidden="false" customHeight="true" outlineLevel="0" collapsed="false">
      <c r="A117" s="24"/>
      <c r="B117" s="24"/>
      <c r="C117" s="24"/>
      <c r="D117" s="24"/>
      <c r="E117" s="31"/>
      <c r="F117" s="31"/>
      <c r="G117" s="25"/>
      <c r="H117" s="25"/>
      <c r="I117" s="32" t="str">
        <f aca="false">IF(A117="","",G117+MAX(0,H117-0.5*(G117+H117)))</f>
        <v/>
      </c>
      <c r="J117" s="24"/>
      <c r="K117" s="25"/>
      <c r="L117" s="24"/>
      <c r="M117" s="17" t="str">
        <f aca="false">IF(A117="","",IF(UPPER(L117)="Y","No – disqualified",IF(N(J117)&lt;Settings!$B$13,"No – under "&amp;Settings!$B$13&amp;" days",IF(I117&gt;Settings!$B$9,"No – wages above limit","Yes"))))</f>
        <v/>
      </c>
      <c r="N117" s="32" t="str">
        <f aca="false">IF(A117="","",MAX(Settings!$B$10,IFERROR(INDEX(Settings!$E$6:$E$15,MATCH(D117,Settings!$D$6:$D$15,0)),0)))</f>
        <v/>
      </c>
      <c r="O117" s="32" t="str">
        <f aca="false">IF(A117="","",IF(M117&lt;&gt;"Yes",0,IF(N(K117)&gt;0,ROUND(K117*MIN(1,N117/I117),0),ROUND(MIN(I117,N117)*12*J117/Settings!$B$17,0))))</f>
        <v/>
      </c>
      <c r="P117" s="33" t="str">
        <f aca="false">IF(A117="","",IF(M117&lt;&gt;"Yes",0,MAX(ROUND(O117*Settings!$B$11,0),ROUND(Settings!$B$12*J117/Settings!$B$17,0))))</f>
        <v/>
      </c>
      <c r="Q117" s="25"/>
      <c r="R117" s="25"/>
      <c r="S117" s="33" t="str">
        <f aca="false">IF(A117="","",MAX(0,P117-N(Q117)-N(R117)))</f>
        <v/>
      </c>
      <c r="T117" s="31"/>
      <c r="U117" s="30" t="str">
        <f aca="false">IF(A117="","",IF(M117&lt;&gt;"Yes","Not eligible",IF(S117=0,"Adjusted in advance",IF(T117&lt;&gt;"","Paid",IF(Settings!$B$15&gt;Settings!$B$16,"Overdue","Due by "&amp;TEXT(Settings!$B$16,"dd-mmm-yy"))))))</f>
        <v/>
      </c>
    </row>
    <row r="118" customFormat="false" ht="15" hidden="false" customHeight="true" outlineLevel="0" collapsed="false">
      <c r="A118" s="24"/>
      <c r="B118" s="24"/>
      <c r="C118" s="24"/>
      <c r="D118" s="24"/>
      <c r="E118" s="31"/>
      <c r="F118" s="31"/>
      <c r="G118" s="25"/>
      <c r="H118" s="25"/>
      <c r="I118" s="32" t="str">
        <f aca="false">IF(A118="","",G118+MAX(0,H118-0.5*(G118+H118)))</f>
        <v/>
      </c>
      <c r="J118" s="24"/>
      <c r="K118" s="25"/>
      <c r="L118" s="24"/>
      <c r="M118" s="17" t="str">
        <f aca="false">IF(A118="","",IF(UPPER(L118)="Y","No – disqualified",IF(N(J118)&lt;Settings!$B$13,"No – under "&amp;Settings!$B$13&amp;" days",IF(I118&gt;Settings!$B$9,"No – wages above limit","Yes"))))</f>
        <v/>
      </c>
      <c r="N118" s="32" t="str">
        <f aca="false">IF(A118="","",MAX(Settings!$B$10,IFERROR(INDEX(Settings!$E$6:$E$15,MATCH(D118,Settings!$D$6:$D$15,0)),0)))</f>
        <v/>
      </c>
      <c r="O118" s="32" t="str">
        <f aca="false">IF(A118="","",IF(M118&lt;&gt;"Yes",0,IF(N(K118)&gt;0,ROUND(K118*MIN(1,N118/I118),0),ROUND(MIN(I118,N118)*12*J118/Settings!$B$17,0))))</f>
        <v/>
      </c>
      <c r="P118" s="33" t="str">
        <f aca="false">IF(A118="","",IF(M118&lt;&gt;"Yes",0,MAX(ROUND(O118*Settings!$B$11,0),ROUND(Settings!$B$12*J118/Settings!$B$17,0))))</f>
        <v/>
      </c>
      <c r="Q118" s="25"/>
      <c r="R118" s="25"/>
      <c r="S118" s="33" t="str">
        <f aca="false">IF(A118="","",MAX(0,P118-N(Q118)-N(R118)))</f>
        <v/>
      </c>
      <c r="T118" s="31"/>
      <c r="U118" s="30" t="str">
        <f aca="false">IF(A118="","",IF(M118&lt;&gt;"Yes","Not eligible",IF(S118=0,"Adjusted in advance",IF(T118&lt;&gt;"","Paid",IF(Settings!$B$15&gt;Settings!$B$16,"Overdue","Due by "&amp;TEXT(Settings!$B$16,"dd-mmm-yy"))))))</f>
        <v/>
      </c>
    </row>
    <row r="119" customFormat="false" ht="15" hidden="false" customHeight="true" outlineLevel="0" collapsed="false">
      <c r="A119" s="24"/>
      <c r="B119" s="24"/>
      <c r="C119" s="24"/>
      <c r="D119" s="24"/>
      <c r="E119" s="31"/>
      <c r="F119" s="31"/>
      <c r="G119" s="25"/>
      <c r="H119" s="25"/>
      <c r="I119" s="32" t="str">
        <f aca="false">IF(A119="","",G119+MAX(0,H119-0.5*(G119+H119)))</f>
        <v/>
      </c>
      <c r="J119" s="24"/>
      <c r="K119" s="25"/>
      <c r="L119" s="24"/>
      <c r="M119" s="17" t="str">
        <f aca="false">IF(A119="","",IF(UPPER(L119)="Y","No – disqualified",IF(N(J119)&lt;Settings!$B$13,"No – under "&amp;Settings!$B$13&amp;" days",IF(I119&gt;Settings!$B$9,"No – wages above limit","Yes"))))</f>
        <v/>
      </c>
      <c r="N119" s="32" t="str">
        <f aca="false">IF(A119="","",MAX(Settings!$B$10,IFERROR(INDEX(Settings!$E$6:$E$15,MATCH(D119,Settings!$D$6:$D$15,0)),0)))</f>
        <v/>
      </c>
      <c r="O119" s="32" t="str">
        <f aca="false">IF(A119="","",IF(M119&lt;&gt;"Yes",0,IF(N(K119)&gt;0,ROUND(K119*MIN(1,N119/I119),0),ROUND(MIN(I119,N119)*12*J119/Settings!$B$17,0))))</f>
        <v/>
      </c>
      <c r="P119" s="33" t="str">
        <f aca="false">IF(A119="","",IF(M119&lt;&gt;"Yes",0,MAX(ROUND(O119*Settings!$B$11,0),ROUND(Settings!$B$12*J119/Settings!$B$17,0))))</f>
        <v/>
      </c>
      <c r="Q119" s="25"/>
      <c r="R119" s="25"/>
      <c r="S119" s="33" t="str">
        <f aca="false">IF(A119="","",MAX(0,P119-N(Q119)-N(R119)))</f>
        <v/>
      </c>
      <c r="T119" s="31"/>
      <c r="U119" s="30" t="str">
        <f aca="false">IF(A119="","",IF(M119&lt;&gt;"Yes","Not eligible",IF(S119=0,"Adjusted in advance",IF(T119&lt;&gt;"","Paid",IF(Settings!$B$15&gt;Settings!$B$16,"Overdue","Due by "&amp;TEXT(Settings!$B$16,"dd-mmm-yy"))))))</f>
        <v/>
      </c>
    </row>
    <row r="120" customFormat="false" ht="15" hidden="false" customHeight="true" outlineLevel="0" collapsed="false">
      <c r="A120" s="24"/>
      <c r="B120" s="24"/>
      <c r="C120" s="24"/>
      <c r="D120" s="24"/>
      <c r="E120" s="31"/>
      <c r="F120" s="31"/>
      <c r="G120" s="25"/>
      <c r="H120" s="25"/>
      <c r="I120" s="32" t="str">
        <f aca="false">IF(A120="","",G120+MAX(0,H120-0.5*(G120+H120)))</f>
        <v/>
      </c>
      <c r="J120" s="24"/>
      <c r="K120" s="25"/>
      <c r="L120" s="24"/>
      <c r="M120" s="17" t="str">
        <f aca="false">IF(A120="","",IF(UPPER(L120)="Y","No – disqualified",IF(N(J120)&lt;Settings!$B$13,"No – under "&amp;Settings!$B$13&amp;" days",IF(I120&gt;Settings!$B$9,"No – wages above limit","Yes"))))</f>
        <v/>
      </c>
      <c r="N120" s="32" t="str">
        <f aca="false">IF(A120="","",MAX(Settings!$B$10,IFERROR(INDEX(Settings!$E$6:$E$15,MATCH(D120,Settings!$D$6:$D$15,0)),0)))</f>
        <v/>
      </c>
      <c r="O120" s="32" t="str">
        <f aca="false">IF(A120="","",IF(M120&lt;&gt;"Yes",0,IF(N(K120)&gt;0,ROUND(K120*MIN(1,N120/I120),0),ROUND(MIN(I120,N120)*12*J120/Settings!$B$17,0))))</f>
        <v/>
      </c>
      <c r="P120" s="33" t="str">
        <f aca="false">IF(A120="","",IF(M120&lt;&gt;"Yes",0,MAX(ROUND(O120*Settings!$B$11,0),ROUND(Settings!$B$12*J120/Settings!$B$17,0))))</f>
        <v/>
      </c>
      <c r="Q120" s="25"/>
      <c r="R120" s="25"/>
      <c r="S120" s="33" t="str">
        <f aca="false">IF(A120="","",MAX(0,P120-N(Q120)-N(R120)))</f>
        <v/>
      </c>
      <c r="T120" s="31"/>
      <c r="U120" s="30" t="str">
        <f aca="false">IF(A120="","",IF(M120&lt;&gt;"Yes","Not eligible",IF(S120=0,"Adjusted in advance",IF(T120&lt;&gt;"","Paid",IF(Settings!$B$15&gt;Settings!$B$16,"Overdue","Due by "&amp;TEXT(Settings!$B$16,"dd-mmm-yy"))))))</f>
        <v/>
      </c>
    </row>
    <row r="121" customFormat="false" ht="15" hidden="false" customHeight="true" outlineLevel="0" collapsed="false">
      <c r="A121" s="24"/>
      <c r="B121" s="24"/>
      <c r="C121" s="24"/>
      <c r="D121" s="24"/>
      <c r="E121" s="31"/>
      <c r="F121" s="31"/>
      <c r="G121" s="25"/>
      <c r="H121" s="25"/>
      <c r="I121" s="32" t="str">
        <f aca="false">IF(A121="","",G121+MAX(0,H121-0.5*(G121+H121)))</f>
        <v/>
      </c>
      <c r="J121" s="24"/>
      <c r="K121" s="25"/>
      <c r="L121" s="24"/>
      <c r="M121" s="17" t="str">
        <f aca="false">IF(A121="","",IF(UPPER(L121)="Y","No – disqualified",IF(N(J121)&lt;Settings!$B$13,"No – under "&amp;Settings!$B$13&amp;" days",IF(I121&gt;Settings!$B$9,"No – wages above limit","Yes"))))</f>
        <v/>
      </c>
      <c r="N121" s="32" t="str">
        <f aca="false">IF(A121="","",MAX(Settings!$B$10,IFERROR(INDEX(Settings!$E$6:$E$15,MATCH(D121,Settings!$D$6:$D$15,0)),0)))</f>
        <v/>
      </c>
      <c r="O121" s="32" t="str">
        <f aca="false">IF(A121="","",IF(M121&lt;&gt;"Yes",0,IF(N(K121)&gt;0,ROUND(K121*MIN(1,N121/I121),0),ROUND(MIN(I121,N121)*12*J121/Settings!$B$17,0))))</f>
        <v/>
      </c>
      <c r="P121" s="33" t="str">
        <f aca="false">IF(A121="","",IF(M121&lt;&gt;"Yes",0,MAX(ROUND(O121*Settings!$B$11,0),ROUND(Settings!$B$12*J121/Settings!$B$17,0))))</f>
        <v/>
      </c>
      <c r="Q121" s="25"/>
      <c r="R121" s="25"/>
      <c r="S121" s="33" t="str">
        <f aca="false">IF(A121="","",MAX(0,P121-N(Q121)-N(R121)))</f>
        <v/>
      </c>
      <c r="T121" s="31"/>
      <c r="U121" s="30" t="str">
        <f aca="false">IF(A121="","",IF(M121&lt;&gt;"Yes","Not eligible",IF(S121=0,"Adjusted in advance",IF(T121&lt;&gt;"","Paid",IF(Settings!$B$15&gt;Settings!$B$16,"Overdue","Due by "&amp;TEXT(Settings!$B$16,"dd-mmm-yy"))))))</f>
        <v/>
      </c>
    </row>
    <row r="122" customFormat="false" ht="15" hidden="false" customHeight="true" outlineLevel="0" collapsed="false">
      <c r="A122" s="24"/>
      <c r="B122" s="24"/>
      <c r="C122" s="24"/>
      <c r="D122" s="24"/>
      <c r="E122" s="31"/>
      <c r="F122" s="31"/>
      <c r="G122" s="25"/>
      <c r="H122" s="25"/>
      <c r="I122" s="32" t="str">
        <f aca="false">IF(A122="","",G122+MAX(0,H122-0.5*(G122+H122)))</f>
        <v/>
      </c>
      <c r="J122" s="24"/>
      <c r="K122" s="25"/>
      <c r="L122" s="24"/>
      <c r="M122" s="17" t="str">
        <f aca="false">IF(A122="","",IF(UPPER(L122)="Y","No – disqualified",IF(N(J122)&lt;Settings!$B$13,"No – under "&amp;Settings!$B$13&amp;" days",IF(I122&gt;Settings!$B$9,"No – wages above limit","Yes"))))</f>
        <v/>
      </c>
      <c r="N122" s="32" t="str">
        <f aca="false">IF(A122="","",MAX(Settings!$B$10,IFERROR(INDEX(Settings!$E$6:$E$15,MATCH(D122,Settings!$D$6:$D$15,0)),0)))</f>
        <v/>
      </c>
      <c r="O122" s="32" t="str">
        <f aca="false">IF(A122="","",IF(M122&lt;&gt;"Yes",0,IF(N(K122)&gt;0,ROUND(K122*MIN(1,N122/I122),0),ROUND(MIN(I122,N122)*12*J122/Settings!$B$17,0))))</f>
        <v/>
      </c>
      <c r="P122" s="33" t="str">
        <f aca="false">IF(A122="","",IF(M122&lt;&gt;"Yes",0,MAX(ROUND(O122*Settings!$B$11,0),ROUND(Settings!$B$12*J122/Settings!$B$17,0))))</f>
        <v/>
      </c>
      <c r="Q122" s="25"/>
      <c r="R122" s="25"/>
      <c r="S122" s="33" t="str">
        <f aca="false">IF(A122="","",MAX(0,P122-N(Q122)-N(R122)))</f>
        <v/>
      </c>
      <c r="T122" s="31"/>
      <c r="U122" s="30" t="str">
        <f aca="false">IF(A122="","",IF(M122&lt;&gt;"Yes","Not eligible",IF(S122=0,"Adjusted in advance",IF(T122&lt;&gt;"","Paid",IF(Settings!$B$15&gt;Settings!$B$16,"Overdue","Due by "&amp;TEXT(Settings!$B$16,"dd-mmm-yy"))))))</f>
        <v/>
      </c>
    </row>
    <row r="123" customFormat="false" ht="15" hidden="false" customHeight="true" outlineLevel="0" collapsed="false">
      <c r="A123" s="24"/>
      <c r="B123" s="24"/>
      <c r="C123" s="24"/>
      <c r="D123" s="24"/>
      <c r="E123" s="31"/>
      <c r="F123" s="31"/>
      <c r="G123" s="25"/>
      <c r="H123" s="25"/>
      <c r="I123" s="32" t="str">
        <f aca="false">IF(A123="","",G123+MAX(0,H123-0.5*(G123+H123)))</f>
        <v/>
      </c>
      <c r="J123" s="24"/>
      <c r="K123" s="25"/>
      <c r="L123" s="24"/>
      <c r="M123" s="17" t="str">
        <f aca="false">IF(A123="","",IF(UPPER(L123)="Y","No – disqualified",IF(N(J123)&lt;Settings!$B$13,"No – under "&amp;Settings!$B$13&amp;" days",IF(I123&gt;Settings!$B$9,"No – wages above limit","Yes"))))</f>
        <v/>
      </c>
      <c r="N123" s="32" t="str">
        <f aca="false">IF(A123="","",MAX(Settings!$B$10,IFERROR(INDEX(Settings!$E$6:$E$15,MATCH(D123,Settings!$D$6:$D$15,0)),0)))</f>
        <v/>
      </c>
      <c r="O123" s="32" t="str">
        <f aca="false">IF(A123="","",IF(M123&lt;&gt;"Yes",0,IF(N(K123)&gt;0,ROUND(K123*MIN(1,N123/I123),0),ROUND(MIN(I123,N123)*12*J123/Settings!$B$17,0))))</f>
        <v/>
      </c>
      <c r="P123" s="33" t="str">
        <f aca="false">IF(A123="","",IF(M123&lt;&gt;"Yes",0,MAX(ROUND(O123*Settings!$B$11,0),ROUND(Settings!$B$12*J123/Settings!$B$17,0))))</f>
        <v/>
      </c>
      <c r="Q123" s="25"/>
      <c r="R123" s="25"/>
      <c r="S123" s="33" t="str">
        <f aca="false">IF(A123="","",MAX(0,P123-N(Q123)-N(R123)))</f>
        <v/>
      </c>
      <c r="T123" s="31"/>
      <c r="U123" s="30" t="str">
        <f aca="false">IF(A123="","",IF(M123&lt;&gt;"Yes","Not eligible",IF(S123=0,"Adjusted in advance",IF(T123&lt;&gt;"","Paid",IF(Settings!$B$15&gt;Settings!$B$16,"Overdue","Due by "&amp;TEXT(Settings!$B$16,"dd-mmm-yy"))))))</f>
        <v/>
      </c>
    </row>
    <row r="124" customFormat="false" ht="15" hidden="false" customHeight="true" outlineLevel="0" collapsed="false">
      <c r="A124" s="24"/>
      <c r="B124" s="24"/>
      <c r="C124" s="24"/>
      <c r="D124" s="24"/>
      <c r="E124" s="31"/>
      <c r="F124" s="31"/>
      <c r="G124" s="25"/>
      <c r="H124" s="25"/>
      <c r="I124" s="32" t="str">
        <f aca="false">IF(A124="","",G124+MAX(0,H124-0.5*(G124+H124)))</f>
        <v/>
      </c>
      <c r="J124" s="24"/>
      <c r="K124" s="25"/>
      <c r="L124" s="24"/>
      <c r="M124" s="17" t="str">
        <f aca="false">IF(A124="","",IF(UPPER(L124)="Y","No – disqualified",IF(N(J124)&lt;Settings!$B$13,"No – under "&amp;Settings!$B$13&amp;" days",IF(I124&gt;Settings!$B$9,"No – wages above limit","Yes"))))</f>
        <v/>
      </c>
      <c r="N124" s="32" t="str">
        <f aca="false">IF(A124="","",MAX(Settings!$B$10,IFERROR(INDEX(Settings!$E$6:$E$15,MATCH(D124,Settings!$D$6:$D$15,0)),0)))</f>
        <v/>
      </c>
      <c r="O124" s="32" t="str">
        <f aca="false">IF(A124="","",IF(M124&lt;&gt;"Yes",0,IF(N(K124)&gt;0,ROUND(K124*MIN(1,N124/I124),0),ROUND(MIN(I124,N124)*12*J124/Settings!$B$17,0))))</f>
        <v/>
      </c>
      <c r="P124" s="33" t="str">
        <f aca="false">IF(A124="","",IF(M124&lt;&gt;"Yes",0,MAX(ROUND(O124*Settings!$B$11,0),ROUND(Settings!$B$12*J124/Settings!$B$17,0))))</f>
        <v/>
      </c>
      <c r="Q124" s="25"/>
      <c r="R124" s="25"/>
      <c r="S124" s="33" t="str">
        <f aca="false">IF(A124="","",MAX(0,P124-N(Q124)-N(R124)))</f>
        <v/>
      </c>
      <c r="T124" s="31"/>
      <c r="U124" s="30" t="str">
        <f aca="false">IF(A124="","",IF(M124&lt;&gt;"Yes","Not eligible",IF(S124=0,"Adjusted in advance",IF(T124&lt;&gt;"","Paid",IF(Settings!$B$15&gt;Settings!$B$16,"Overdue","Due by "&amp;TEXT(Settings!$B$16,"dd-mmm-yy"))))))</f>
        <v/>
      </c>
    </row>
    <row r="125" customFormat="false" ht="15" hidden="false" customHeight="true" outlineLevel="0" collapsed="false">
      <c r="A125" s="24"/>
      <c r="B125" s="24"/>
      <c r="C125" s="24"/>
      <c r="D125" s="24"/>
      <c r="E125" s="31"/>
      <c r="F125" s="31"/>
      <c r="G125" s="25"/>
      <c r="H125" s="25"/>
      <c r="I125" s="32" t="str">
        <f aca="false">IF(A125="","",G125+MAX(0,H125-0.5*(G125+H125)))</f>
        <v/>
      </c>
      <c r="J125" s="24"/>
      <c r="K125" s="25"/>
      <c r="L125" s="24"/>
      <c r="M125" s="17" t="str">
        <f aca="false">IF(A125="","",IF(UPPER(L125)="Y","No – disqualified",IF(N(J125)&lt;Settings!$B$13,"No – under "&amp;Settings!$B$13&amp;" days",IF(I125&gt;Settings!$B$9,"No – wages above limit","Yes"))))</f>
        <v/>
      </c>
      <c r="N125" s="32" t="str">
        <f aca="false">IF(A125="","",MAX(Settings!$B$10,IFERROR(INDEX(Settings!$E$6:$E$15,MATCH(D125,Settings!$D$6:$D$15,0)),0)))</f>
        <v/>
      </c>
      <c r="O125" s="32" t="str">
        <f aca="false">IF(A125="","",IF(M125&lt;&gt;"Yes",0,IF(N(K125)&gt;0,ROUND(K125*MIN(1,N125/I125),0),ROUND(MIN(I125,N125)*12*J125/Settings!$B$17,0))))</f>
        <v/>
      </c>
      <c r="P125" s="33" t="str">
        <f aca="false">IF(A125="","",IF(M125&lt;&gt;"Yes",0,MAX(ROUND(O125*Settings!$B$11,0),ROUND(Settings!$B$12*J125/Settings!$B$17,0))))</f>
        <v/>
      </c>
      <c r="Q125" s="25"/>
      <c r="R125" s="25"/>
      <c r="S125" s="33" t="str">
        <f aca="false">IF(A125="","",MAX(0,P125-N(Q125)-N(R125)))</f>
        <v/>
      </c>
      <c r="T125" s="31"/>
      <c r="U125" s="30" t="str">
        <f aca="false">IF(A125="","",IF(M125&lt;&gt;"Yes","Not eligible",IF(S125=0,"Adjusted in advance",IF(T125&lt;&gt;"","Paid",IF(Settings!$B$15&gt;Settings!$B$16,"Overdue","Due by "&amp;TEXT(Settings!$B$16,"dd-mmm-yy"))))))</f>
        <v/>
      </c>
    </row>
    <row r="126" customFormat="false" ht="15" hidden="false" customHeight="true" outlineLevel="0" collapsed="false">
      <c r="A126" s="24"/>
      <c r="B126" s="24"/>
      <c r="C126" s="24"/>
      <c r="D126" s="24"/>
      <c r="E126" s="31"/>
      <c r="F126" s="31"/>
      <c r="G126" s="25"/>
      <c r="H126" s="25"/>
      <c r="I126" s="32" t="str">
        <f aca="false">IF(A126="","",G126+MAX(0,H126-0.5*(G126+H126)))</f>
        <v/>
      </c>
      <c r="J126" s="24"/>
      <c r="K126" s="25"/>
      <c r="L126" s="24"/>
      <c r="M126" s="17" t="str">
        <f aca="false">IF(A126="","",IF(UPPER(L126)="Y","No – disqualified",IF(N(J126)&lt;Settings!$B$13,"No – under "&amp;Settings!$B$13&amp;" days",IF(I126&gt;Settings!$B$9,"No – wages above limit","Yes"))))</f>
        <v/>
      </c>
      <c r="N126" s="32" t="str">
        <f aca="false">IF(A126="","",MAX(Settings!$B$10,IFERROR(INDEX(Settings!$E$6:$E$15,MATCH(D126,Settings!$D$6:$D$15,0)),0)))</f>
        <v/>
      </c>
      <c r="O126" s="32" t="str">
        <f aca="false">IF(A126="","",IF(M126&lt;&gt;"Yes",0,IF(N(K126)&gt;0,ROUND(K126*MIN(1,N126/I126),0),ROUND(MIN(I126,N126)*12*J126/Settings!$B$17,0))))</f>
        <v/>
      </c>
      <c r="P126" s="33" t="str">
        <f aca="false">IF(A126="","",IF(M126&lt;&gt;"Yes",0,MAX(ROUND(O126*Settings!$B$11,0),ROUND(Settings!$B$12*J126/Settings!$B$17,0))))</f>
        <v/>
      </c>
      <c r="Q126" s="25"/>
      <c r="R126" s="25"/>
      <c r="S126" s="33" t="str">
        <f aca="false">IF(A126="","",MAX(0,P126-N(Q126)-N(R126)))</f>
        <v/>
      </c>
      <c r="T126" s="31"/>
      <c r="U126" s="30" t="str">
        <f aca="false">IF(A126="","",IF(M126&lt;&gt;"Yes","Not eligible",IF(S126=0,"Adjusted in advance",IF(T126&lt;&gt;"","Paid",IF(Settings!$B$15&gt;Settings!$B$16,"Overdue","Due by "&amp;TEXT(Settings!$B$16,"dd-mmm-yy"))))))</f>
        <v/>
      </c>
    </row>
    <row r="127" customFormat="false" ht="15" hidden="false" customHeight="true" outlineLevel="0" collapsed="false">
      <c r="A127" s="24"/>
      <c r="B127" s="24"/>
      <c r="C127" s="24"/>
      <c r="D127" s="24"/>
      <c r="E127" s="31"/>
      <c r="F127" s="31"/>
      <c r="G127" s="25"/>
      <c r="H127" s="25"/>
      <c r="I127" s="32" t="str">
        <f aca="false">IF(A127="","",G127+MAX(0,H127-0.5*(G127+H127)))</f>
        <v/>
      </c>
      <c r="J127" s="24"/>
      <c r="K127" s="25"/>
      <c r="L127" s="24"/>
      <c r="M127" s="17" t="str">
        <f aca="false">IF(A127="","",IF(UPPER(L127)="Y","No – disqualified",IF(N(J127)&lt;Settings!$B$13,"No – under "&amp;Settings!$B$13&amp;" days",IF(I127&gt;Settings!$B$9,"No – wages above limit","Yes"))))</f>
        <v/>
      </c>
      <c r="N127" s="32" t="str">
        <f aca="false">IF(A127="","",MAX(Settings!$B$10,IFERROR(INDEX(Settings!$E$6:$E$15,MATCH(D127,Settings!$D$6:$D$15,0)),0)))</f>
        <v/>
      </c>
      <c r="O127" s="32" t="str">
        <f aca="false">IF(A127="","",IF(M127&lt;&gt;"Yes",0,IF(N(K127)&gt;0,ROUND(K127*MIN(1,N127/I127),0),ROUND(MIN(I127,N127)*12*J127/Settings!$B$17,0))))</f>
        <v/>
      </c>
      <c r="P127" s="33" t="str">
        <f aca="false">IF(A127="","",IF(M127&lt;&gt;"Yes",0,MAX(ROUND(O127*Settings!$B$11,0),ROUND(Settings!$B$12*J127/Settings!$B$17,0))))</f>
        <v/>
      </c>
      <c r="Q127" s="25"/>
      <c r="R127" s="25"/>
      <c r="S127" s="33" t="str">
        <f aca="false">IF(A127="","",MAX(0,P127-N(Q127)-N(R127)))</f>
        <v/>
      </c>
      <c r="T127" s="31"/>
      <c r="U127" s="30" t="str">
        <f aca="false">IF(A127="","",IF(M127&lt;&gt;"Yes","Not eligible",IF(S127=0,"Adjusted in advance",IF(T127&lt;&gt;"","Paid",IF(Settings!$B$15&gt;Settings!$B$16,"Overdue","Due by "&amp;TEXT(Settings!$B$16,"dd-mmm-yy"))))))</f>
        <v/>
      </c>
    </row>
    <row r="128" customFormat="false" ht="15" hidden="false" customHeight="true" outlineLevel="0" collapsed="false">
      <c r="A128" s="24"/>
      <c r="B128" s="24"/>
      <c r="C128" s="24"/>
      <c r="D128" s="24"/>
      <c r="E128" s="31"/>
      <c r="F128" s="31"/>
      <c r="G128" s="25"/>
      <c r="H128" s="25"/>
      <c r="I128" s="32" t="str">
        <f aca="false">IF(A128="","",G128+MAX(0,H128-0.5*(G128+H128)))</f>
        <v/>
      </c>
      <c r="J128" s="24"/>
      <c r="K128" s="25"/>
      <c r="L128" s="24"/>
      <c r="M128" s="17" t="str">
        <f aca="false">IF(A128="","",IF(UPPER(L128)="Y","No – disqualified",IF(N(J128)&lt;Settings!$B$13,"No – under "&amp;Settings!$B$13&amp;" days",IF(I128&gt;Settings!$B$9,"No – wages above limit","Yes"))))</f>
        <v/>
      </c>
      <c r="N128" s="32" t="str">
        <f aca="false">IF(A128="","",MAX(Settings!$B$10,IFERROR(INDEX(Settings!$E$6:$E$15,MATCH(D128,Settings!$D$6:$D$15,0)),0)))</f>
        <v/>
      </c>
      <c r="O128" s="32" t="str">
        <f aca="false">IF(A128="","",IF(M128&lt;&gt;"Yes",0,IF(N(K128)&gt;0,ROUND(K128*MIN(1,N128/I128),0),ROUND(MIN(I128,N128)*12*J128/Settings!$B$17,0))))</f>
        <v/>
      </c>
      <c r="P128" s="33" t="str">
        <f aca="false">IF(A128="","",IF(M128&lt;&gt;"Yes",0,MAX(ROUND(O128*Settings!$B$11,0),ROUND(Settings!$B$12*J128/Settings!$B$17,0))))</f>
        <v/>
      </c>
      <c r="Q128" s="25"/>
      <c r="R128" s="25"/>
      <c r="S128" s="33" t="str">
        <f aca="false">IF(A128="","",MAX(0,P128-N(Q128)-N(R128)))</f>
        <v/>
      </c>
      <c r="T128" s="31"/>
      <c r="U128" s="30" t="str">
        <f aca="false">IF(A128="","",IF(M128&lt;&gt;"Yes","Not eligible",IF(S128=0,"Adjusted in advance",IF(T128&lt;&gt;"","Paid",IF(Settings!$B$15&gt;Settings!$B$16,"Overdue","Due by "&amp;TEXT(Settings!$B$16,"dd-mmm-yy"))))))</f>
        <v/>
      </c>
    </row>
    <row r="129" customFormat="false" ht="15" hidden="false" customHeight="true" outlineLevel="0" collapsed="false">
      <c r="A129" s="24"/>
      <c r="B129" s="24"/>
      <c r="C129" s="24"/>
      <c r="D129" s="24"/>
      <c r="E129" s="31"/>
      <c r="F129" s="31"/>
      <c r="G129" s="25"/>
      <c r="H129" s="25"/>
      <c r="I129" s="32" t="str">
        <f aca="false">IF(A129="","",G129+MAX(0,H129-0.5*(G129+H129)))</f>
        <v/>
      </c>
      <c r="J129" s="24"/>
      <c r="K129" s="25"/>
      <c r="L129" s="24"/>
      <c r="M129" s="17" t="str">
        <f aca="false">IF(A129="","",IF(UPPER(L129)="Y","No – disqualified",IF(N(J129)&lt;Settings!$B$13,"No – under "&amp;Settings!$B$13&amp;" days",IF(I129&gt;Settings!$B$9,"No – wages above limit","Yes"))))</f>
        <v/>
      </c>
      <c r="N129" s="32" t="str">
        <f aca="false">IF(A129="","",MAX(Settings!$B$10,IFERROR(INDEX(Settings!$E$6:$E$15,MATCH(D129,Settings!$D$6:$D$15,0)),0)))</f>
        <v/>
      </c>
      <c r="O129" s="32" t="str">
        <f aca="false">IF(A129="","",IF(M129&lt;&gt;"Yes",0,IF(N(K129)&gt;0,ROUND(K129*MIN(1,N129/I129),0),ROUND(MIN(I129,N129)*12*J129/Settings!$B$17,0))))</f>
        <v/>
      </c>
      <c r="P129" s="33" t="str">
        <f aca="false">IF(A129="","",IF(M129&lt;&gt;"Yes",0,MAX(ROUND(O129*Settings!$B$11,0),ROUND(Settings!$B$12*J129/Settings!$B$17,0))))</f>
        <v/>
      </c>
      <c r="Q129" s="25"/>
      <c r="R129" s="25"/>
      <c r="S129" s="33" t="str">
        <f aca="false">IF(A129="","",MAX(0,P129-N(Q129)-N(R129)))</f>
        <v/>
      </c>
      <c r="T129" s="31"/>
      <c r="U129" s="30" t="str">
        <f aca="false">IF(A129="","",IF(M129&lt;&gt;"Yes","Not eligible",IF(S129=0,"Adjusted in advance",IF(T129&lt;&gt;"","Paid",IF(Settings!$B$15&gt;Settings!$B$16,"Overdue","Due by "&amp;TEXT(Settings!$B$16,"dd-mmm-yy"))))))</f>
        <v/>
      </c>
    </row>
    <row r="130" customFormat="false" ht="15" hidden="false" customHeight="true" outlineLevel="0" collapsed="false">
      <c r="A130" s="24"/>
      <c r="B130" s="24"/>
      <c r="C130" s="24"/>
      <c r="D130" s="24"/>
      <c r="E130" s="31"/>
      <c r="F130" s="31"/>
      <c r="G130" s="25"/>
      <c r="H130" s="25"/>
      <c r="I130" s="32" t="str">
        <f aca="false">IF(A130="","",G130+MAX(0,H130-0.5*(G130+H130)))</f>
        <v/>
      </c>
      <c r="J130" s="24"/>
      <c r="K130" s="25"/>
      <c r="L130" s="24"/>
      <c r="M130" s="17" t="str">
        <f aca="false">IF(A130="","",IF(UPPER(L130)="Y","No – disqualified",IF(N(J130)&lt;Settings!$B$13,"No – under "&amp;Settings!$B$13&amp;" days",IF(I130&gt;Settings!$B$9,"No – wages above limit","Yes"))))</f>
        <v/>
      </c>
      <c r="N130" s="32" t="str">
        <f aca="false">IF(A130="","",MAX(Settings!$B$10,IFERROR(INDEX(Settings!$E$6:$E$15,MATCH(D130,Settings!$D$6:$D$15,0)),0)))</f>
        <v/>
      </c>
      <c r="O130" s="32" t="str">
        <f aca="false">IF(A130="","",IF(M130&lt;&gt;"Yes",0,IF(N(K130)&gt;0,ROUND(K130*MIN(1,N130/I130),0),ROUND(MIN(I130,N130)*12*J130/Settings!$B$17,0))))</f>
        <v/>
      </c>
      <c r="P130" s="33" t="str">
        <f aca="false">IF(A130="","",IF(M130&lt;&gt;"Yes",0,MAX(ROUND(O130*Settings!$B$11,0),ROUND(Settings!$B$12*J130/Settings!$B$17,0))))</f>
        <v/>
      </c>
      <c r="Q130" s="25"/>
      <c r="R130" s="25"/>
      <c r="S130" s="33" t="str">
        <f aca="false">IF(A130="","",MAX(0,P130-N(Q130)-N(R130)))</f>
        <v/>
      </c>
      <c r="T130" s="31"/>
      <c r="U130" s="30" t="str">
        <f aca="false">IF(A130="","",IF(M130&lt;&gt;"Yes","Not eligible",IF(S130=0,"Adjusted in advance",IF(T130&lt;&gt;"","Paid",IF(Settings!$B$15&gt;Settings!$B$16,"Overdue","Due by "&amp;TEXT(Settings!$B$16,"dd-mmm-yy"))))))</f>
        <v/>
      </c>
    </row>
    <row r="131" customFormat="false" ht="15" hidden="false" customHeight="true" outlineLevel="0" collapsed="false">
      <c r="A131" s="24"/>
      <c r="B131" s="24"/>
      <c r="C131" s="24"/>
      <c r="D131" s="24"/>
      <c r="E131" s="31"/>
      <c r="F131" s="31"/>
      <c r="G131" s="25"/>
      <c r="H131" s="25"/>
      <c r="I131" s="32" t="str">
        <f aca="false">IF(A131="","",G131+MAX(0,H131-0.5*(G131+H131)))</f>
        <v/>
      </c>
      <c r="J131" s="24"/>
      <c r="K131" s="25"/>
      <c r="L131" s="24"/>
      <c r="M131" s="17" t="str">
        <f aca="false">IF(A131="","",IF(UPPER(L131)="Y","No – disqualified",IF(N(J131)&lt;Settings!$B$13,"No – under "&amp;Settings!$B$13&amp;" days",IF(I131&gt;Settings!$B$9,"No – wages above limit","Yes"))))</f>
        <v/>
      </c>
      <c r="N131" s="32" t="str">
        <f aca="false">IF(A131="","",MAX(Settings!$B$10,IFERROR(INDEX(Settings!$E$6:$E$15,MATCH(D131,Settings!$D$6:$D$15,0)),0)))</f>
        <v/>
      </c>
      <c r="O131" s="32" t="str">
        <f aca="false">IF(A131="","",IF(M131&lt;&gt;"Yes",0,IF(N(K131)&gt;0,ROUND(K131*MIN(1,N131/I131),0),ROUND(MIN(I131,N131)*12*J131/Settings!$B$17,0))))</f>
        <v/>
      </c>
      <c r="P131" s="33" t="str">
        <f aca="false">IF(A131="","",IF(M131&lt;&gt;"Yes",0,MAX(ROUND(O131*Settings!$B$11,0),ROUND(Settings!$B$12*J131/Settings!$B$17,0))))</f>
        <v/>
      </c>
      <c r="Q131" s="25"/>
      <c r="R131" s="25"/>
      <c r="S131" s="33" t="str">
        <f aca="false">IF(A131="","",MAX(0,P131-N(Q131)-N(R131)))</f>
        <v/>
      </c>
      <c r="T131" s="31"/>
      <c r="U131" s="30" t="str">
        <f aca="false">IF(A131="","",IF(M131&lt;&gt;"Yes","Not eligible",IF(S131=0,"Adjusted in advance",IF(T131&lt;&gt;"","Paid",IF(Settings!$B$15&gt;Settings!$B$16,"Overdue","Due by "&amp;TEXT(Settings!$B$16,"dd-mmm-yy"))))))</f>
        <v/>
      </c>
    </row>
    <row r="132" customFormat="false" ht="15" hidden="false" customHeight="true" outlineLevel="0" collapsed="false">
      <c r="A132" s="24"/>
      <c r="B132" s="24"/>
      <c r="C132" s="24"/>
      <c r="D132" s="24"/>
      <c r="E132" s="31"/>
      <c r="F132" s="31"/>
      <c r="G132" s="25"/>
      <c r="H132" s="25"/>
      <c r="I132" s="32" t="str">
        <f aca="false">IF(A132="","",G132+MAX(0,H132-0.5*(G132+H132)))</f>
        <v/>
      </c>
      <c r="J132" s="24"/>
      <c r="K132" s="25"/>
      <c r="L132" s="24"/>
      <c r="M132" s="17" t="str">
        <f aca="false">IF(A132="","",IF(UPPER(L132)="Y","No – disqualified",IF(N(J132)&lt;Settings!$B$13,"No – under "&amp;Settings!$B$13&amp;" days",IF(I132&gt;Settings!$B$9,"No – wages above limit","Yes"))))</f>
        <v/>
      </c>
      <c r="N132" s="32" t="str">
        <f aca="false">IF(A132="","",MAX(Settings!$B$10,IFERROR(INDEX(Settings!$E$6:$E$15,MATCH(D132,Settings!$D$6:$D$15,0)),0)))</f>
        <v/>
      </c>
      <c r="O132" s="32" t="str">
        <f aca="false">IF(A132="","",IF(M132&lt;&gt;"Yes",0,IF(N(K132)&gt;0,ROUND(K132*MIN(1,N132/I132),0),ROUND(MIN(I132,N132)*12*J132/Settings!$B$17,0))))</f>
        <v/>
      </c>
      <c r="P132" s="33" t="str">
        <f aca="false">IF(A132="","",IF(M132&lt;&gt;"Yes",0,MAX(ROUND(O132*Settings!$B$11,0),ROUND(Settings!$B$12*J132/Settings!$B$17,0))))</f>
        <v/>
      </c>
      <c r="Q132" s="25"/>
      <c r="R132" s="25"/>
      <c r="S132" s="33" t="str">
        <f aca="false">IF(A132="","",MAX(0,P132-N(Q132)-N(R132)))</f>
        <v/>
      </c>
      <c r="T132" s="31"/>
      <c r="U132" s="30" t="str">
        <f aca="false">IF(A132="","",IF(M132&lt;&gt;"Yes","Not eligible",IF(S132=0,"Adjusted in advance",IF(T132&lt;&gt;"","Paid",IF(Settings!$B$15&gt;Settings!$B$16,"Overdue","Due by "&amp;TEXT(Settings!$B$16,"dd-mmm-yy"))))))</f>
        <v/>
      </c>
    </row>
    <row r="133" customFormat="false" ht="15" hidden="false" customHeight="true" outlineLevel="0" collapsed="false">
      <c r="A133" s="24"/>
      <c r="B133" s="24"/>
      <c r="C133" s="24"/>
      <c r="D133" s="24"/>
      <c r="E133" s="31"/>
      <c r="F133" s="31"/>
      <c r="G133" s="25"/>
      <c r="H133" s="25"/>
      <c r="I133" s="32" t="str">
        <f aca="false">IF(A133="","",G133+MAX(0,H133-0.5*(G133+H133)))</f>
        <v/>
      </c>
      <c r="J133" s="24"/>
      <c r="K133" s="25"/>
      <c r="L133" s="24"/>
      <c r="M133" s="17" t="str">
        <f aca="false">IF(A133="","",IF(UPPER(L133)="Y","No – disqualified",IF(N(J133)&lt;Settings!$B$13,"No – under "&amp;Settings!$B$13&amp;" days",IF(I133&gt;Settings!$B$9,"No – wages above limit","Yes"))))</f>
        <v/>
      </c>
      <c r="N133" s="32" t="str">
        <f aca="false">IF(A133="","",MAX(Settings!$B$10,IFERROR(INDEX(Settings!$E$6:$E$15,MATCH(D133,Settings!$D$6:$D$15,0)),0)))</f>
        <v/>
      </c>
      <c r="O133" s="32" t="str">
        <f aca="false">IF(A133="","",IF(M133&lt;&gt;"Yes",0,IF(N(K133)&gt;0,ROUND(K133*MIN(1,N133/I133),0),ROUND(MIN(I133,N133)*12*J133/Settings!$B$17,0))))</f>
        <v/>
      </c>
      <c r="P133" s="33" t="str">
        <f aca="false">IF(A133="","",IF(M133&lt;&gt;"Yes",0,MAX(ROUND(O133*Settings!$B$11,0),ROUND(Settings!$B$12*J133/Settings!$B$17,0))))</f>
        <v/>
      </c>
      <c r="Q133" s="25"/>
      <c r="R133" s="25"/>
      <c r="S133" s="33" t="str">
        <f aca="false">IF(A133="","",MAX(0,P133-N(Q133)-N(R133)))</f>
        <v/>
      </c>
      <c r="T133" s="31"/>
      <c r="U133" s="30" t="str">
        <f aca="false">IF(A133="","",IF(M133&lt;&gt;"Yes","Not eligible",IF(S133=0,"Adjusted in advance",IF(T133&lt;&gt;"","Paid",IF(Settings!$B$15&gt;Settings!$B$16,"Overdue","Due by "&amp;TEXT(Settings!$B$16,"dd-mmm-yy"))))))</f>
        <v/>
      </c>
    </row>
    <row r="134" customFormat="false" ht="15" hidden="false" customHeight="true" outlineLevel="0" collapsed="false">
      <c r="A134" s="24"/>
      <c r="B134" s="24"/>
      <c r="C134" s="24"/>
      <c r="D134" s="24"/>
      <c r="E134" s="31"/>
      <c r="F134" s="31"/>
      <c r="G134" s="25"/>
      <c r="H134" s="25"/>
      <c r="I134" s="32" t="str">
        <f aca="false">IF(A134="","",G134+MAX(0,H134-0.5*(G134+H134)))</f>
        <v/>
      </c>
      <c r="J134" s="24"/>
      <c r="K134" s="25"/>
      <c r="L134" s="24"/>
      <c r="M134" s="17" t="str">
        <f aca="false">IF(A134="","",IF(UPPER(L134)="Y","No – disqualified",IF(N(J134)&lt;Settings!$B$13,"No – under "&amp;Settings!$B$13&amp;" days",IF(I134&gt;Settings!$B$9,"No – wages above limit","Yes"))))</f>
        <v/>
      </c>
      <c r="N134" s="32" t="str">
        <f aca="false">IF(A134="","",MAX(Settings!$B$10,IFERROR(INDEX(Settings!$E$6:$E$15,MATCH(D134,Settings!$D$6:$D$15,0)),0)))</f>
        <v/>
      </c>
      <c r="O134" s="32" t="str">
        <f aca="false">IF(A134="","",IF(M134&lt;&gt;"Yes",0,IF(N(K134)&gt;0,ROUND(K134*MIN(1,N134/I134),0),ROUND(MIN(I134,N134)*12*J134/Settings!$B$17,0))))</f>
        <v/>
      </c>
      <c r="P134" s="33" t="str">
        <f aca="false">IF(A134="","",IF(M134&lt;&gt;"Yes",0,MAX(ROUND(O134*Settings!$B$11,0),ROUND(Settings!$B$12*J134/Settings!$B$17,0))))</f>
        <v/>
      </c>
      <c r="Q134" s="25"/>
      <c r="R134" s="25"/>
      <c r="S134" s="33" t="str">
        <f aca="false">IF(A134="","",MAX(0,P134-N(Q134)-N(R134)))</f>
        <v/>
      </c>
      <c r="T134" s="31"/>
      <c r="U134" s="30" t="str">
        <f aca="false">IF(A134="","",IF(M134&lt;&gt;"Yes","Not eligible",IF(S134=0,"Adjusted in advance",IF(T134&lt;&gt;"","Paid",IF(Settings!$B$15&gt;Settings!$B$16,"Overdue","Due by "&amp;TEXT(Settings!$B$16,"dd-mmm-yy"))))))</f>
        <v/>
      </c>
    </row>
    <row r="135" customFormat="false" ht="15" hidden="false" customHeight="true" outlineLevel="0" collapsed="false">
      <c r="A135" s="24"/>
      <c r="B135" s="24"/>
      <c r="C135" s="24"/>
      <c r="D135" s="24"/>
      <c r="E135" s="31"/>
      <c r="F135" s="31"/>
      <c r="G135" s="25"/>
      <c r="H135" s="25"/>
      <c r="I135" s="32" t="str">
        <f aca="false">IF(A135="","",G135+MAX(0,H135-0.5*(G135+H135)))</f>
        <v/>
      </c>
      <c r="J135" s="24"/>
      <c r="K135" s="25"/>
      <c r="L135" s="24"/>
      <c r="M135" s="17" t="str">
        <f aca="false">IF(A135="","",IF(UPPER(L135)="Y","No – disqualified",IF(N(J135)&lt;Settings!$B$13,"No – under "&amp;Settings!$B$13&amp;" days",IF(I135&gt;Settings!$B$9,"No – wages above limit","Yes"))))</f>
        <v/>
      </c>
      <c r="N135" s="32" t="str">
        <f aca="false">IF(A135="","",MAX(Settings!$B$10,IFERROR(INDEX(Settings!$E$6:$E$15,MATCH(D135,Settings!$D$6:$D$15,0)),0)))</f>
        <v/>
      </c>
      <c r="O135" s="32" t="str">
        <f aca="false">IF(A135="","",IF(M135&lt;&gt;"Yes",0,IF(N(K135)&gt;0,ROUND(K135*MIN(1,N135/I135),0),ROUND(MIN(I135,N135)*12*J135/Settings!$B$17,0))))</f>
        <v/>
      </c>
      <c r="P135" s="33" t="str">
        <f aca="false">IF(A135="","",IF(M135&lt;&gt;"Yes",0,MAX(ROUND(O135*Settings!$B$11,0),ROUND(Settings!$B$12*J135/Settings!$B$17,0))))</f>
        <v/>
      </c>
      <c r="Q135" s="25"/>
      <c r="R135" s="25"/>
      <c r="S135" s="33" t="str">
        <f aca="false">IF(A135="","",MAX(0,P135-N(Q135)-N(R135)))</f>
        <v/>
      </c>
      <c r="T135" s="31"/>
      <c r="U135" s="30" t="str">
        <f aca="false">IF(A135="","",IF(M135&lt;&gt;"Yes","Not eligible",IF(S135=0,"Adjusted in advance",IF(T135&lt;&gt;"","Paid",IF(Settings!$B$15&gt;Settings!$B$16,"Overdue","Due by "&amp;TEXT(Settings!$B$16,"dd-mmm-yy"))))))</f>
        <v/>
      </c>
    </row>
    <row r="136" customFormat="false" ht="15" hidden="false" customHeight="true" outlineLevel="0" collapsed="false">
      <c r="A136" s="24"/>
      <c r="B136" s="24"/>
      <c r="C136" s="24"/>
      <c r="D136" s="24"/>
      <c r="E136" s="31"/>
      <c r="F136" s="31"/>
      <c r="G136" s="25"/>
      <c r="H136" s="25"/>
      <c r="I136" s="32" t="str">
        <f aca="false">IF(A136="","",G136+MAX(0,H136-0.5*(G136+H136)))</f>
        <v/>
      </c>
      <c r="J136" s="24"/>
      <c r="K136" s="25"/>
      <c r="L136" s="24"/>
      <c r="M136" s="17" t="str">
        <f aca="false">IF(A136="","",IF(UPPER(L136)="Y","No – disqualified",IF(N(J136)&lt;Settings!$B$13,"No – under "&amp;Settings!$B$13&amp;" days",IF(I136&gt;Settings!$B$9,"No – wages above limit","Yes"))))</f>
        <v/>
      </c>
      <c r="N136" s="32" t="str">
        <f aca="false">IF(A136="","",MAX(Settings!$B$10,IFERROR(INDEX(Settings!$E$6:$E$15,MATCH(D136,Settings!$D$6:$D$15,0)),0)))</f>
        <v/>
      </c>
      <c r="O136" s="32" t="str">
        <f aca="false">IF(A136="","",IF(M136&lt;&gt;"Yes",0,IF(N(K136)&gt;0,ROUND(K136*MIN(1,N136/I136),0),ROUND(MIN(I136,N136)*12*J136/Settings!$B$17,0))))</f>
        <v/>
      </c>
      <c r="P136" s="33" t="str">
        <f aca="false">IF(A136="","",IF(M136&lt;&gt;"Yes",0,MAX(ROUND(O136*Settings!$B$11,0),ROUND(Settings!$B$12*J136/Settings!$B$17,0))))</f>
        <v/>
      </c>
      <c r="Q136" s="25"/>
      <c r="R136" s="25"/>
      <c r="S136" s="33" t="str">
        <f aca="false">IF(A136="","",MAX(0,P136-N(Q136)-N(R136)))</f>
        <v/>
      </c>
      <c r="T136" s="31"/>
      <c r="U136" s="30" t="str">
        <f aca="false">IF(A136="","",IF(M136&lt;&gt;"Yes","Not eligible",IF(S136=0,"Adjusted in advance",IF(T136&lt;&gt;"","Paid",IF(Settings!$B$15&gt;Settings!$B$16,"Overdue","Due by "&amp;TEXT(Settings!$B$16,"dd-mmm-yy"))))))</f>
        <v/>
      </c>
    </row>
    <row r="137" customFormat="false" ht="15" hidden="false" customHeight="true" outlineLevel="0" collapsed="false">
      <c r="A137" s="24"/>
      <c r="B137" s="24"/>
      <c r="C137" s="24"/>
      <c r="D137" s="24"/>
      <c r="E137" s="31"/>
      <c r="F137" s="31"/>
      <c r="G137" s="25"/>
      <c r="H137" s="25"/>
      <c r="I137" s="32" t="str">
        <f aca="false">IF(A137="","",G137+MAX(0,H137-0.5*(G137+H137)))</f>
        <v/>
      </c>
      <c r="J137" s="24"/>
      <c r="K137" s="25"/>
      <c r="L137" s="24"/>
      <c r="M137" s="17" t="str">
        <f aca="false">IF(A137="","",IF(UPPER(L137)="Y","No – disqualified",IF(N(J137)&lt;Settings!$B$13,"No – under "&amp;Settings!$B$13&amp;" days",IF(I137&gt;Settings!$B$9,"No – wages above limit","Yes"))))</f>
        <v/>
      </c>
      <c r="N137" s="32" t="str">
        <f aca="false">IF(A137="","",MAX(Settings!$B$10,IFERROR(INDEX(Settings!$E$6:$E$15,MATCH(D137,Settings!$D$6:$D$15,0)),0)))</f>
        <v/>
      </c>
      <c r="O137" s="32" t="str">
        <f aca="false">IF(A137="","",IF(M137&lt;&gt;"Yes",0,IF(N(K137)&gt;0,ROUND(K137*MIN(1,N137/I137),0),ROUND(MIN(I137,N137)*12*J137/Settings!$B$17,0))))</f>
        <v/>
      </c>
      <c r="P137" s="33" t="str">
        <f aca="false">IF(A137="","",IF(M137&lt;&gt;"Yes",0,MAX(ROUND(O137*Settings!$B$11,0),ROUND(Settings!$B$12*J137/Settings!$B$17,0))))</f>
        <v/>
      </c>
      <c r="Q137" s="25"/>
      <c r="R137" s="25"/>
      <c r="S137" s="33" t="str">
        <f aca="false">IF(A137="","",MAX(0,P137-N(Q137)-N(R137)))</f>
        <v/>
      </c>
      <c r="T137" s="31"/>
      <c r="U137" s="30" t="str">
        <f aca="false">IF(A137="","",IF(M137&lt;&gt;"Yes","Not eligible",IF(S137=0,"Adjusted in advance",IF(T137&lt;&gt;"","Paid",IF(Settings!$B$15&gt;Settings!$B$16,"Overdue","Due by "&amp;TEXT(Settings!$B$16,"dd-mmm-yy"))))))</f>
        <v/>
      </c>
    </row>
    <row r="138" customFormat="false" ht="15" hidden="false" customHeight="true" outlineLevel="0" collapsed="false">
      <c r="A138" s="24"/>
      <c r="B138" s="24"/>
      <c r="C138" s="24"/>
      <c r="D138" s="24"/>
      <c r="E138" s="31"/>
      <c r="F138" s="31"/>
      <c r="G138" s="25"/>
      <c r="H138" s="25"/>
      <c r="I138" s="32" t="str">
        <f aca="false">IF(A138="","",G138+MAX(0,H138-0.5*(G138+H138)))</f>
        <v/>
      </c>
      <c r="J138" s="24"/>
      <c r="K138" s="25"/>
      <c r="L138" s="24"/>
      <c r="M138" s="17" t="str">
        <f aca="false">IF(A138="","",IF(UPPER(L138)="Y","No – disqualified",IF(N(J138)&lt;Settings!$B$13,"No – under "&amp;Settings!$B$13&amp;" days",IF(I138&gt;Settings!$B$9,"No – wages above limit","Yes"))))</f>
        <v/>
      </c>
      <c r="N138" s="32" t="str">
        <f aca="false">IF(A138="","",MAX(Settings!$B$10,IFERROR(INDEX(Settings!$E$6:$E$15,MATCH(D138,Settings!$D$6:$D$15,0)),0)))</f>
        <v/>
      </c>
      <c r="O138" s="32" t="str">
        <f aca="false">IF(A138="","",IF(M138&lt;&gt;"Yes",0,IF(N(K138)&gt;0,ROUND(K138*MIN(1,N138/I138),0),ROUND(MIN(I138,N138)*12*J138/Settings!$B$17,0))))</f>
        <v/>
      </c>
      <c r="P138" s="33" t="str">
        <f aca="false">IF(A138="","",IF(M138&lt;&gt;"Yes",0,MAX(ROUND(O138*Settings!$B$11,0),ROUND(Settings!$B$12*J138/Settings!$B$17,0))))</f>
        <v/>
      </c>
      <c r="Q138" s="25"/>
      <c r="R138" s="25"/>
      <c r="S138" s="33" t="str">
        <f aca="false">IF(A138="","",MAX(0,P138-N(Q138)-N(R138)))</f>
        <v/>
      </c>
      <c r="T138" s="31"/>
      <c r="U138" s="30" t="str">
        <f aca="false">IF(A138="","",IF(M138&lt;&gt;"Yes","Not eligible",IF(S138=0,"Adjusted in advance",IF(T138&lt;&gt;"","Paid",IF(Settings!$B$15&gt;Settings!$B$16,"Overdue","Due by "&amp;TEXT(Settings!$B$16,"dd-mmm-yy"))))))</f>
        <v/>
      </c>
    </row>
    <row r="139" customFormat="false" ht="15" hidden="false" customHeight="true" outlineLevel="0" collapsed="false">
      <c r="A139" s="24"/>
      <c r="B139" s="24"/>
      <c r="C139" s="24"/>
      <c r="D139" s="24"/>
      <c r="E139" s="31"/>
      <c r="F139" s="31"/>
      <c r="G139" s="25"/>
      <c r="H139" s="25"/>
      <c r="I139" s="32" t="str">
        <f aca="false">IF(A139="","",G139+MAX(0,H139-0.5*(G139+H139)))</f>
        <v/>
      </c>
      <c r="J139" s="24"/>
      <c r="K139" s="25"/>
      <c r="L139" s="24"/>
      <c r="M139" s="17" t="str">
        <f aca="false">IF(A139="","",IF(UPPER(L139)="Y","No – disqualified",IF(N(J139)&lt;Settings!$B$13,"No – under "&amp;Settings!$B$13&amp;" days",IF(I139&gt;Settings!$B$9,"No – wages above limit","Yes"))))</f>
        <v/>
      </c>
      <c r="N139" s="32" t="str">
        <f aca="false">IF(A139="","",MAX(Settings!$B$10,IFERROR(INDEX(Settings!$E$6:$E$15,MATCH(D139,Settings!$D$6:$D$15,0)),0)))</f>
        <v/>
      </c>
      <c r="O139" s="32" t="str">
        <f aca="false">IF(A139="","",IF(M139&lt;&gt;"Yes",0,IF(N(K139)&gt;0,ROUND(K139*MIN(1,N139/I139),0),ROUND(MIN(I139,N139)*12*J139/Settings!$B$17,0))))</f>
        <v/>
      </c>
      <c r="P139" s="33" t="str">
        <f aca="false">IF(A139="","",IF(M139&lt;&gt;"Yes",0,MAX(ROUND(O139*Settings!$B$11,0),ROUND(Settings!$B$12*J139/Settings!$B$17,0))))</f>
        <v/>
      </c>
      <c r="Q139" s="25"/>
      <c r="R139" s="25"/>
      <c r="S139" s="33" t="str">
        <f aca="false">IF(A139="","",MAX(0,P139-N(Q139)-N(R139)))</f>
        <v/>
      </c>
      <c r="T139" s="31"/>
      <c r="U139" s="30" t="str">
        <f aca="false">IF(A139="","",IF(M139&lt;&gt;"Yes","Not eligible",IF(S139=0,"Adjusted in advance",IF(T139&lt;&gt;"","Paid",IF(Settings!$B$15&gt;Settings!$B$16,"Overdue","Due by "&amp;TEXT(Settings!$B$16,"dd-mmm-yy"))))))</f>
        <v/>
      </c>
    </row>
    <row r="140" customFormat="false" ht="15" hidden="false" customHeight="true" outlineLevel="0" collapsed="false">
      <c r="A140" s="24"/>
      <c r="B140" s="24"/>
      <c r="C140" s="24"/>
      <c r="D140" s="24"/>
      <c r="E140" s="31"/>
      <c r="F140" s="31"/>
      <c r="G140" s="25"/>
      <c r="H140" s="25"/>
      <c r="I140" s="32" t="str">
        <f aca="false">IF(A140="","",G140+MAX(0,H140-0.5*(G140+H140)))</f>
        <v/>
      </c>
      <c r="J140" s="24"/>
      <c r="K140" s="25"/>
      <c r="L140" s="24"/>
      <c r="M140" s="17" t="str">
        <f aca="false">IF(A140="","",IF(UPPER(L140)="Y","No – disqualified",IF(N(J140)&lt;Settings!$B$13,"No – under "&amp;Settings!$B$13&amp;" days",IF(I140&gt;Settings!$B$9,"No – wages above limit","Yes"))))</f>
        <v/>
      </c>
      <c r="N140" s="32" t="str">
        <f aca="false">IF(A140="","",MAX(Settings!$B$10,IFERROR(INDEX(Settings!$E$6:$E$15,MATCH(D140,Settings!$D$6:$D$15,0)),0)))</f>
        <v/>
      </c>
      <c r="O140" s="32" t="str">
        <f aca="false">IF(A140="","",IF(M140&lt;&gt;"Yes",0,IF(N(K140)&gt;0,ROUND(K140*MIN(1,N140/I140),0),ROUND(MIN(I140,N140)*12*J140/Settings!$B$17,0))))</f>
        <v/>
      </c>
      <c r="P140" s="33" t="str">
        <f aca="false">IF(A140="","",IF(M140&lt;&gt;"Yes",0,MAX(ROUND(O140*Settings!$B$11,0),ROUND(Settings!$B$12*J140/Settings!$B$17,0))))</f>
        <v/>
      </c>
      <c r="Q140" s="25"/>
      <c r="R140" s="25"/>
      <c r="S140" s="33" t="str">
        <f aca="false">IF(A140="","",MAX(0,P140-N(Q140)-N(R140)))</f>
        <v/>
      </c>
      <c r="T140" s="31"/>
      <c r="U140" s="30" t="str">
        <f aca="false">IF(A140="","",IF(M140&lt;&gt;"Yes","Not eligible",IF(S140=0,"Adjusted in advance",IF(T140&lt;&gt;"","Paid",IF(Settings!$B$15&gt;Settings!$B$16,"Overdue","Due by "&amp;TEXT(Settings!$B$16,"dd-mmm-yy"))))))</f>
        <v/>
      </c>
    </row>
    <row r="141" customFormat="false" ht="15" hidden="false" customHeight="true" outlineLevel="0" collapsed="false">
      <c r="A141" s="24"/>
      <c r="B141" s="24"/>
      <c r="C141" s="24"/>
      <c r="D141" s="24"/>
      <c r="E141" s="31"/>
      <c r="F141" s="31"/>
      <c r="G141" s="25"/>
      <c r="H141" s="25"/>
      <c r="I141" s="32" t="str">
        <f aca="false">IF(A141="","",G141+MAX(0,H141-0.5*(G141+H141)))</f>
        <v/>
      </c>
      <c r="J141" s="24"/>
      <c r="K141" s="25"/>
      <c r="L141" s="24"/>
      <c r="M141" s="17" t="str">
        <f aca="false">IF(A141="","",IF(UPPER(L141)="Y","No – disqualified",IF(N(J141)&lt;Settings!$B$13,"No – under "&amp;Settings!$B$13&amp;" days",IF(I141&gt;Settings!$B$9,"No – wages above limit","Yes"))))</f>
        <v/>
      </c>
      <c r="N141" s="32" t="str">
        <f aca="false">IF(A141="","",MAX(Settings!$B$10,IFERROR(INDEX(Settings!$E$6:$E$15,MATCH(D141,Settings!$D$6:$D$15,0)),0)))</f>
        <v/>
      </c>
      <c r="O141" s="32" t="str">
        <f aca="false">IF(A141="","",IF(M141&lt;&gt;"Yes",0,IF(N(K141)&gt;0,ROUND(K141*MIN(1,N141/I141),0),ROUND(MIN(I141,N141)*12*J141/Settings!$B$17,0))))</f>
        <v/>
      </c>
      <c r="P141" s="33" t="str">
        <f aca="false">IF(A141="","",IF(M141&lt;&gt;"Yes",0,MAX(ROUND(O141*Settings!$B$11,0),ROUND(Settings!$B$12*J141/Settings!$B$17,0))))</f>
        <v/>
      </c>
      <c r="Q141" s="25"/>
      <c r="R141" s="25"/>
      <c r="S141" s="33" t="str">
        <f aca="false">IF(A141="","",MAX(0,P141-N(Q141)-N(R141)))</f>
        <v/>
      </c>
      <c r="T141" s="31"/>
      <c r="U141" s="30" t="str">
        <f aca="false">IF(A141="","",IF(M141&lt;&gt;"Yes","Not eligible",IF(S141=0,"Adjusted in advance",IF(T141&lt;&gt;"","Paid",IF(Settings!$B$15&gt;Settings!$B$16,"Overdue","Due by "&amp;TEXT(Settings!$B$16,"dd-mmm-yy"))))))</f>
        <v/>
      </c>
    </row>
    <row r="142" customFormat="false" ht="15" hidden="false" customHeight="true" outlineLevel="0" collapsed="false">
      <c r="A142" s="24"/>
      <c r="B142" s="24"/>
      <c r="C142" s="24"/>
      <c r="D142" s="24"/>
      <c r="E142" s="31"/>
      <c r="F142" s="31"/>
      <c r="G142" s="25"/>
      <c r="H142" s="25"/>
      <c r="I142" s="32" t="str">
        <f aca="false">IF(A142="","",G142+MAX(0,H142-0.5*(G142+H142)))</f>
        <v/>
      </c>
      <c r="J142" s="24"/>
      <c r="K142" s="25"/>
      <c r="L142" s="24"/>
      <c r="M142" s="17" t="str">
        <f aca="false">IF(A142="","",IF(UPPER(L142)="Y","No – disqualified",IF(N(J142)&lt;Settings!$B$13,"No – under "&amp;Settings!$B$13&amp;" days",IF(I142&gt;Settings!$B$9,"No – wages above limit","Yes"))))</f>
        <v/>
      </c>
      <c r="N142" s="32" t="str">
        <f aca="false">IF(A142="","",MAX(Settings!$B$10,IFERROR(INDEX(Settings!$E$6:$E$15,MATCH(D142,Settings!$D$6:$D$15,0)),0)))</f>
        <v/>
      </c>
      <c r="O142" s="32" t="str">
        <f aca="false">IF(A142="","",IF(M142&lt;&gt;"Yes",0,IF(N(K142)&gt;0,ROUND(K142*MIN(1,N142/I142),0),ROUND(MIN(I142,N142)*12*J142/Settings!$B$17,0))))</f>
        <v/>
      </c>
      <c r="P142" s="33" t="str">
        <f aca="false">IF(A142="","",IF(M142&lt;&gt;"Yes",0,MAX(ROUND(O142*Settings!$B$11,0),ROUND(Settings!$B$12*J142/Settings!$B$17,0))))</f>
        <v/>
      </c>
      <c r="Q142" s="25"/>
      <c r="R142" s="25"/>
      <c r="S142" s="33" t="str">
        <f aca="false">IF(A142="","",MAX(0,P142-N(Q142)-N(R142)))</f>
        <v/>
      </c>
      <c r="T142" s="31"/>
      <c r="U142" s="30" t="str">
        <f aca="false">IF(A142="","",IF(M142&lt;&gt;"Yes","Not eligible",IF(S142=0,"Adjusted in advance",IF(T142&lt;&gt;"","Paid",IF(Settings!$B$15&gt;Settings!$B$16,"Overdue","Due by "&amp;TEXT(Settings!$B$16,"dd-mmm-yy"))))))</f>
        <v/>
      </c>
    </row>
    <row r="143" customFormat="false" ht="15" hidden="false" customHeight="true" outlineLevel="0" collapsed="false">
      <c r="A143" s="24"/>
      <c r="B143" s="24"/>
      <c r="C143" s="24"/>
      <c r="D143" s="24"/>
      <c r="E143" s="31"/>
      <c r="F143" s="31"/>
      <c r="G143" s="25"/>
      <c r="H143" s="25"/>
      <c r="I143" s="32" t="str">
        <f aca="false">IF(A143="","",G143+MAX(0,H143-0.5*(G143+H143)))</f>
        <v/>
      </c>
      <c r="J143" s="24"/>
      <c r="K143" s="25"/>
      <c r="L143" s="24"/>
      <c r="M143" s="17" t="str">
        <f aca="false">IF(A143="","",IF(UPPER(L143)="Y","No – disqualified",IF(N(J143)&lt;Settings!$B$13,"No – under "&amp;Settings!$B$13&amp;" days",IF(I143&gt;Settings!$B$9,"No – wages above limit","Yes"))))</f>
        <v/>
      </c>
      <c r="N143" s="32" t="str">
        <f aca="false">IF(A143="","",MAX(Settings!$B$10,IFERROR(INDEX(Settings!$E$6:$E$15,MATCH(D143,Settings!$D$6:$D$15,0)),0)))</f>
        <v/>
      </c>
      <c r="O143" s="32" t="str">
        <f aca="false">IF(A143="","",IF(M143&lt;&gt;"Yes",0,IF(N(K143)&gt;0,ROUND(K143*MIN(1,N143/I143),0),ROUND(MIN(I143,N143)*12*J143/Settings!$B$17,0))))</f>
        <v/>
      </c>
      <c r="P143" s="33" t="str">
        <f aca="false">IF(A143="","",IF(M143&lt;&gt;"Yes",0,MAX(ROUND(O143*Settings!$B$11,0),ROUND(Settings!$B$12*J143/Settings!$B$17,0))))</f>
        <v/>
      </c>
      <c r="Q143" s="25"/>
      <c r="R143" s="25"/>
      <c r="S143" s="33" t="str">
        <f aca="false">IF(A143="","",MAX(0,P143-N(Q143)-N(R143)))</f>
        <v/>
      </c>
      <c r="T143" s="31"/>
      <c r="U143" s="30" t="str">
        <f aca="false">IF(A143="","",IF(M143&lt;&gt;"Yes","Not eligible",IF(S143=0,"Adjusted in advance",IF(T143&lt;&gt;"","Paid",IF(Settings!$B$15&gt;Settings!$B$16,"Overdue","Due by "&amp;TEXT(Settings!$B$16,"dd-mmm-yy"))))))</f>
        <v/>
      </c>
    </row>
    <row r="144" customFormat="false" ht="15" hidden="false" customHeight="true" outlineLevel="0" collapsed="false">
      <c r="A144" s="24"/>
      <c r="B144" s="24"/>
      <c r="C144" s="24"/>
      <c r="D144" s="24"/>
      <c r="E144" s="31"/>
      <c r="F144" s="31"/>
      <c r="G144" s="25"/>
      <c r="H144" s="25"/>
      <c r="I144" s="32" t="str">
        <f aca="false">IF(A144="","",G144+MAX(0,H144-0.5*(G144+H144)))</f>
        <v/>
      </c>
      <c r="J144" s="24"/>
      <c r="K144" s="25"/>
      <c r="L144" s="24"/>
      <c r="M144" s="17" t="str">
        <f aca="false">IF(A144="","",IF(UPPER(L144)="Y","No – disqualified",IF(N(J144)&lt;Settings!$B$13,"No – under "&amp;Settings!$B$13&amp;" days",IF(I144&gt;Settings!$B$9,"No – wages above limit","Yes"))))</f>
        <v/>
      </c>
      <c r="N144" s="32" t="str">
        <f aca="false">IF(A144="","",MAX(Settings!$B$10,IFERROR(INDEX(Settings!$E$6:$E$15,MATCH(D144,Settings!$D$6:$D$15,0)),0)))</f>
        <v/>
      </c>
      <c r="O144" s="32" t="str">
        <f aca="false">IF(A144="","",IF(M144&lt;&gt;"Yes",0,IF(N(K144)&gt;0,ROUND(K144*MIN(1,N144/I144),0),ROUND(MIN(I144,N144)*12*J144/Settings!$B$17,0))))</f>
        <v/>
      </c>
      <c r="P144" s="33" t="str">
        <f aca="false">IF(A144="","",IF(M144&lt;&gt;"Yes",0,MAX(ROUND(O144*Settings!$B$11,0),ROUND(Settings!$B$12*J144/Settings!$B$17,0))))</f>
        <v/>
      </c>
      <c r="Q144" s="25"/>
      <c r="R144" s="25"/>
      <c r="S144" s="33" t="str">
        <f aca="false">IF(A144="","",MAX(0,P144-N(Q144)-N(R144)))</f>
        <v/>
      </c>
      <c r="T144" s="31"/>
      <c r="U144" s="30" t="str">
        <f aca="false">IF(A144="","",IF(M144&lt;&gt;"Yes","Not eligible",IF(S144=0,"Adjusted in advance",IF(T144&lt;&gt;"","Paid",IF(Settings!$B$15&gt;Settings!$B$16,"Overdue","Due by "&amp;TEXT(Settings!$B$16,"dd-mmm-yy"))))))</f>
        <v/>
      </c>
    </row>
    <row r="145" customFormat="false" ht="15" hidden="false" customHeight="true" outlineLevel="0" collapsed="false">
      <c r="A145" s="24"/>
      <c r="B145" s="24"/>
      <c r="C145" s="24"/>
      <c r="D145" s="24"/>
      <c r="E145" s="31"/>
      <c r="F145" s="31"/>
      <c r="G145" s="25"/>
      <c r="H145" s="25"/>
      <c r="I145" s="32" t="str">
        <f aca="false">IF(A145="","",G145+MAX(0,H145-0.5*(G145+H145)))</f>
        <v/>
      </c>
      <c r="J145" s="24"/>
      <c r="K145" s="25"/>
      <c r="L145" s="24"/>
      <c r="M145" s="17" t="str">
        <f aca="false">IF(A145="","",IF(UPPER(L145)="Y","No – disqualified",IF(N(J145)&lt;Settings!$B$13,"No – under "&amp;Settings!$B$13&amp;" days",IF(I145&gt;Settings!$B$9,"No – wages above limit","Yes"))))</f>
        <v/>
      </c>
      <c r="N145" s="32" t="str">
        <f aca="false">IF(A145="","",MAX(Settings!$B$10,IFERROR(INDEX(Settings!$E$6:$E$15,MATCH(D145,Settings!$D$6:$D$15,0)),0)))</f>
        <v/>
      </c>
      <c r="O145" s="32" t="str">
        <f aca="false">IF(A145="","",IF(M145&lt;&gt;"Yes",0,IF(N(K145)&gt;0,ROUND(K145*MIN(1,N145/I145),0),ROUND(MIN(I145,N145)*12*J145/Settings!$B$17,0))))</f>
        <v/>
      </c>
      <c r="P145" s="33" t="str">
        <f aca="false">IF(A145="","",IF(M145&lt;&gt;"Yes",0,MAX(ROUND(O145*Settings!$B$11,0),ROUND(Settings!$B$12*J145/Settings!$B$17,0))))</f>
        <v/>
      </c>
      <c r="Q145" s="25"/>
      <c r="R145" s="25"/>
      <c r="S145" s="33" t="str">
        <f aca="false">IF(A145="","",MAX(0,P145-N(Q145)-N(R145)))</f>
        <v/>
      </c>
      <c r="T145" s="31"/>
      <c r="U145" s="30" t="str">
        <f aca="false">IF(A145="","",IF(M145&lt;&gt;"Yes","Not eligible",IF(S145=0,"Adjusted in advance",IF(T145&lt;&gt;"","Paid",IF(Settings!$B$15&gt;Settings!$B$16,"Overdue","Due by "&amp;TEXT(Settings!$B$16,"dd-mmm-yy"))))))</f>
        <v/>
      </c>
    </row>
    <row r="146" customFormat="false" ht="15" hidden="false" customHeight="true" outlineLevel="0" collapsed="false">
      <c r="A146" s="24"/>
      <c r="B146" s="24"/>
      <c r="C146" s="24"/>
      <c r="D146" s="24"/>
      <c r="E146" s="31"/>
      <c r="F146" s="31"/>
      <c r="G146" s="25"/>
      <c r="H146" s="25"/>
      <c r="I146" s="32" t="str">
        <f aca="false">IF(A146="","",G146+MAX(0,H146-0.5*(G146+H146)))</f>
        <v/>
      </c>
      <c r="J146" s="24"/>
      <c r="K146" s="25"/>
      <c r="L146" s="24"/>
      <c r="M146" s="17" t="str">
        <f aca="false">IF(A146="","",IF(UPPER(L146)="Y","No – disqualified",IF(N(J146)&lt;Settings!$B$13,"No – under "&amp;Settings!$B$13&amp;" days",IF(I146&gt;Settings!$B$9,"No – wages above limit","Yes"))))</f>
        <v/>
      </c>
      <c r="N146" s="32" t="str">
        <f aca="false">IF(A146="","",MAX(Settings!$B$10,IFERROR(INDEX(Settings!$E$6:$E$15,MATCH(D146,Settings!$D$6:$D$15,0)),0)))</f>
        <v/>
      </c>
      <c r="O146" s="32" t="str">
        <f aca="false">IF(A146="","",IF(M146&lt;&gt;"Yes",0,IF(N(K146)&gt;0,ROUND(K146*MIN(1,N146/I146),0),ROUND(MIN(I146,N146)*12*J146/Settings!$B$17,0))))</f>
        <v/>
      </c>
      <c r="P146" s="33" t="str">
        <f aca="false">IF(A146="","",IF(M146&lt;&gt;"Yes",0,MAX(ROUND(O146*Settings!$B$11,0),ROUND(Settings!$B$12*J146/Settings!$B$17,0))))</f>
        <v/>
      </c>
      <c r="Q146" s="25"/>
      <c r="R146" s="25"/>
      <c r="S146" s="33" t="str">
        <f aca="false">IF(A146="","",MAX(0,P146-N(Q146)-N(R146)))</f>
        <v/>
      </c>
      <c r="T146" s="31"/>
      <c r="U146" s="30" t="str">
        <f aca="false">IF(A146="","",IF(M146&lt;&gt;"Yes","Not eligible",IF(S146=0,"Adjusted in advance",IF(T146&lt;&gt;"","Paid",IF(Settings!$B$15&gt;Settings!$B$16,"Overdue","Due by "&amp;TEXT(Settings!$B$16,"dd-mmm-yy"))))))</f>
        <v/>
      </c>
    </row>
    <row r="147" customFormat="false" ht="15" hidden="false" customHeight="true" outlineLevel="0" collapsed="false">
      <c r="A147" s="24"/>
      <c r="B147" s="24"/>
      <c r="C147" s="24"/>
      <c r="D147" s="24"/>
      <c r="E147" s="31"/>
      <c r="F147" s="31"/>
      <c r="G147" s="25"/>
      <c r="H147" s="25"/>
      <c r="I147" s="32" t="str">
        <f aca="false">IF(A147="","",G147+MAX(0,H147-0.5*(G147+H147)))</f>
        <v/>
      </c>
      <c r="J147" s="24"/>
      <c r="K147" s="25"/>
      <c r="L147" s="24"/>
      <c r="M147" s="17" t="str">
        <f aca="false">IF(A147="","",IF(UPPER(L147)="Y","No – disqualified",IF(N(J147)&lt;Settings!$B$13,"No – under "&amp;Settings!$B$13&amp;" days",IF(I147&gt;Settings!$B$9,"No – wages above limit","Yes"))))</f>
        <v/>
      </c>
      <c r="N147" s="32" t="str">
        <f aca="false">IF(A147="","",MAX(Settings!$B$10,IFERROR(INDEX(Settings!$E$6:$E$15,MATCH(D147,Settings!$D$6:$D$15,0)),0)))</f>
        <v/>
      </c>
      <c r="O147" s="32" t="str">
        <f aca="false">IF(A147="","",IF(M147&lt;&gt;"Yes",0,IF(N(K147)&gt;0,ROUND(K147*MIN(1,N147/I147),0),ROUND(MIN(I147,N147)*12*J147/Settings!$B$17,0))))</f>
        <v/>
      </c>
      <c r="P147" s="33" t="str">
        <f aca="false">IF(A147="","",IF(M147&lt;&gt;"Yes",0,MAX(ROUND(O147*Settings!$B$11,0),ROUND(Settings!$B$12*J147/Settings!$B$17,0))))</f>
        <v/>
      </c>
      <c r="Q147" s="25"/>
      <c r="R147" s="25"/>
      <c r="S147" s="33" t="str">
        <f aca="false">IF(A147="","",MAX(0,P147-N(Q147)-N(R147)))</f>
        <v/>
      </c>
      <c r="T147" s="31"/>
      <c r="U147" s="30" t="str">
        <f aca="false">IF(A147="","",IF(M147&lt;&gt;"Yes","Not eligible",IF(S147=0,"Adjusted in advance",IF(T147&lt;&gt;"","Paid",IF(Settings!$B$15&gt;Settings!$B$16,"Overdue","Due by "&amp;TEXT(Settings!$B$16,"dd-mmm-yy"))))))</f>
        <v/>
      </c>
    </row>
    <row r="148" customFormat="false" ht="15" hidden="false" customHeight="true" outlineLevel="0" collapsed="false">
      <c r="A148" s="24"/>
      <c r="B148" s="24"/>
      <c r="C148" s="24"/>
      <c r="D148" s="24"/>
      <c r="E148" s="31"/>
      <c r="F148" s="31"/>
      <c r="G148" s="25"/>
      <c r="H148" s="25"/>
      <c r="I148" s="32" t="str">
        <f aca="false">IF(A148="","",G148+MAX(0,H148-0.5*(G148+H148)))</f>
        <v/>
      </c>
      <c r="J148" s="24"/>
      <c r="K148" s="25"/>
      <c r="L148" s="24"/>
      <c r="M148" s="17" t="str">
        <f aca="false">IF(A148="","",IF(UPPER(L148)="Y","No – disqualified",IF(N(J148)&lt;Settings!$B$13,"No – under "&amp;Settings!$B$13&amp;" days",IF(I148&gt;Settings!$B$9,"No – wages above limit","Yes"))))</f>
        <v/>
      </c>
      <c r="N148" s="32" t="str">
        <f aca="false">IF(A148="","",MAX(Settings!$B$10,IFERROR(INDEX(Settings!$E$6:$E$15,MATCH(D148,Settings!$D$6:$D$15,0)),0)))</f>
        <v/>
      </c>
      <c r="O148" s="32" t="str">
        <f aca="false">IF(A148="","",IF(M148&lt;&gt;"Yes",0,IF(N(K148)&gt;0,ROUND(K148*MIN(1,N148/I148),0),ROUND(MIN(I148,N148)*12*J148/Settings!$B$17,0))))</f>
        <v/>
      </c>
      <c r="P148" s="33" t="str">
        <f aca="false">IF(A148="","",IF(M148&lt;&gt;"Yes",0,MAX(ROUND(O148*Settings!$B$11,0),ROUND(Settings!$B$12*J148/Settings!$B$17,0))))</f>
        <v/>
      </c>
      <c r="Q148" s="25"/>
      <c r="R148" s="25"/>
      <c r="S148" s="33" t="str">
        <f aca="false">IF(A148="","",MAX(0,P148-N(Q148)-N(R148)))</f>
        <v/>
      </c>
      <c r="T148" s="31"/>
      <c r="U148" s="30" t="str">
        <f aca="false">IF(A148="","",IF(M148&lt;&gt;"Yes","Not eligible",IF(S148=0,"Adjusted in advance",IF(T148&lt;&gt;"","Paid",IF(Settings!$B$15&gt;Settings!$B$16,"Overdue","Due by "&amp;TEXT(Settings!$B$16,"dd-mmm-yy"))))))</f>
        <v/>
      </c>
    </row>
    <row r="149" customFormat="false" ht="15" hidden="false" customHeight="true" outlineLevel="0" collapsed="false">
      <c r="A149" s="24"/>
      <c r="B149" s="24"/>
      <c r="C149" s="24"/>
      <c r="D149" s="24"/>
      <c r="E149" s="31"/>
      <c r="F149" s="31"/>
      <c r="G149" s="25"/>
      <c r="H149" s="25"/>
      <c r="I149" s="32" t="str">
        <f aca="false">IF(A149="","",G149+MAX(0,H149-0.5*(G149+H149)))</f>
        <v/>
      </c>
      <c r="J149" s="24"/>
      <c r="K149" s="25"/>
      <c r="L149" s="24"/>
      <c r="M149" s="17" t="str">
        <f aca="false">IF(A149="","",IF(UPPER(L149)="Y","No – disqualified",IF(N(J149)&lt;Settings!$B$13,"No – under "&amp;Settings!$B$13&amp;" days",IF(I149&gt;Settings!$B$9,"No – wages above limit","Yes"))))</f>
        <v/>
      </c>
      <c r="N149" s="32" t="str">
        <f aca="false">IF(A149="","",MAX(Settings!$B$10,IFERROR(INDEX(Settings!$E$6:$E$15,MATCH(D149,Settings!$D$6:$D$15,0)),0)))</f>
        <v/>
      </c>
      <c r="O149" s="32" t="str">
        <f aca="false">IF(A149="","",IF(M149&lt;&gt;"Yes",0,IF(N(K149)&gt;0,ROUND(K149*MIN(1,N149/I149),0),ROUND(MIN(I149,N149)*12*J149/Settings!$B$17,0))))</f>
        <v/>
      </c>
      <c r="P149" s="33" t="str">
        <f aca="false">IF(A149="","",IF(M149&lt;&gt;"Yes",0,MAX(ROUND(O149*Settings!$B$11,0),ROUND(Settings!$B$12*J149/Settings!$B$17,0))))</f>
        <v/>
      </c>
      <c r="Q149" s="25"/>
      <c r="R149" s="25"/>
      <c r="S149" s="33" t="str">
        <f aca="false">IF(A149="","",MAX(0,P149-N(Q149)-N(R149)))</f>
        <v/>
      </c>
      <c r="T149" s="31"/>
      <c r="U149" s="30" t="str">
        <f aca="false">IF(A149="","",IF(M149&lt;&gt;"Yes","Not eligible",IF(S149=0,"Adjusted in advance",IF(T149&lt;&gt;"","Paid",IF(Settings!$B$15&gt;Settings!$B$16,"Overdue","Due by "&amp;TEXT(Settings!$B$16,"dd-mmm-yy"))))))</f>
        <v/>
      </c>
    </row>
    <row r="150" customFormat="false" ht="15" hidden="false" customHeight="true" outlineLevel="0" collapsed="false">
      <c r="A150" s="24"/>
      <c r="B150" s="24"/>
      <c r="C150" s="24"/>
      <c r="D150" s="24"/>
      <c r="E150" s="31"/>
      <c r="F150" s="31"/>
      <c r="G150" s="25"/>
      <c r="H150" s="25"/>
      <c r="I150" s="32" t="str">
        <f aca="false">IF(A150="","",G150+MAX(0,H150-0.5*(G150+H150)))</f>
        <v/>
      </c>
      <c r="J150" s="24"/>
      <c r="K150" s="25"/>
      <c r="L150" s="24"/>
      <c r="M150" s="17" t="str">
        <f aca="false">IF(A150="","",IF(UPPER(L150)="Y","No – disqualified",IF(N(J150)&lt;Settings!$B$13,"No – under "&amp;Settings!$B$13&amp;" days",IF(I150&gt;Settings!$B$9,"No – wages above limit","Yes"))))</f>
        <v/>
      </c>
      <c r="N150" s="32" t="str">
        <f aca="false">IF(A150="","",MAX(Settings!$B$10,IFERROR(INDEX(Settings!$E$6:$E$15,MATCH(D150,Settings!$D$6:$D$15,0)),0)))</f>
        <v/>
      </c>
      <c r="O150" s="32" t="str">
        <f aca="false">IF(A150="","",IF(M150&lt;&gt;"Yes",0,IF(N(K150)&gt;0,ROUND(K150*MIN(1,N150/I150),0),ROUND(MIN(I150,N150)*12*J150/Settings!$B$17,0))))</f>
        <v/>
      </c>
      <c r="P150" s="33" t="str">
        <f aca="false">IF(A150="","",IF(M150&lt;&gt;"Yes",0,MAX(ROUND(O150*Settings!$B$11,0),ROUND(Settings!$B$12*J150/Settings!$B$17,0))))</f>
        <v/>
      </c>
      <c r="Q150" s="25"/>
      <c r="R150" s="25"/>
      <c r="S150" s="33" t="str">
        <f aca="false">IF(A150="","",MAX(0,P150-N(Q150)-N(R150)))</f>
        <v/>
      </c>
      <c r="T150" s="31"/>
      <c r="U150" s="30" t="str">
        <f aca="false">IF(A150="","",IF(M150&lt;&gt;"Yes","Not eligible",IF(S150=0,"Adjusted in advance",IF(T150&lt;&gt;"","Paid",IF(Settings!$B$15&gt;Settings!$B$16,"Overdue","Due by "&amp;TEXT(Settings!$B$16,"dd-mmm-yy"))))))</f>
        <v/>
      </c>
    </row>
    <row r="151" customFormat="false" ht="15" hidden="false" customHeight="true" outlineLevel="0" collapsed="false">
      <c r="A151" s="24"/>
      <c r="B151" s="24"/>
      <c r="C151" s="24"/>
      <c r="D151" s="24"/>
      <c r="E151" s="31"/>
      <c r="F151" s="31"/>
      <c r="G151" s="25"/>
      <c r="H151" s="25"/>
      <c r="I151" s="32" t="str">
        <f aca="false">IF(A151="","",G151+MAX(0,H151-0.5*(G151+H151)))</f>
        <v/>
      </c>
      <c r="J151" s="24"/>
      <c r="K151" s="25"/>
      <c r="L151" s="24"/>
      <c r="M151" s="17" t="str">
        <f aca="false">IF(A151="","",IF(UPPER(L151)="Y","No – disqualified",IF(N(J151)&lt;Settings!$B$13,"No – under "&amp;Settings!$B$13&amp;" days",IF(I151&gt;Settings!$B$9,"No – wages above limit","Yes"))))</f>
        <v/>
      </c>
      <c r="N151" s="32" t="str">
        <f aca="false">IF(A151="","",MAX(Settings!$B$10,IFERROR(INDEX(Settings!$E$6:$E$15,MATCH(D151,Settings!$D$6:$D$15,0)),0)))</f>
        <v/>
      </c>
      <c r="O151" s="32" t="str">
        <f aca="false">IF(A151="","",IF(M151&lt;&gt;"Yes",0,IF(N(K151)&gt;0,ROUND(K151*MIN(1,N151/I151),0),ROUND(MIN(I151,N151)*12*J151/Settings!$B$17,0))))</f>
        <v/>
      </c>
      <c r="P151" s="33" t="str">
        <f aca="false">IF(A151="","",IF(M151&lt;&gt;"Yes",0,MAX(ROUND(O151*Settings!$B$11,0),ROUND(Settings!$B$12*J151/Settings!$B$17,0))))</f>
        <v/>
      </c>
      <c r="Q151" s="25"/>
      <c r="R151" s="25"/>
      <c r="S151" s="33" t="str">
        <f aca="false">IF(A151="","",MAX(0,P151-N(Q151)-N(R151)))</f>
        <v/>
      </c>
      <c r="T151" s="31"/>
      <c r="U151" s="30" t="str">
        <f aca="false">IF(A151="","",IF(M151&lt;&gt;"Yes","Not eligible",IF(S151=0,"Adjusted in advance",IF(T151&lt;&gt;"","Paid",IF(Settings!$B$15&gt;Settings!$B$16,"Overdue","Due by "&amp;TEXT(Settings!$B$16,"dd-mmm-yy"))))))</f>
        <v/>
      </c>
    </row>
    <row r="152" customFormat="false" ht="15" hidden="false" customHeight="true" outlineLevel="0" collapsed="false">
      <c r="A152" s="24"/>
      <c r="B152" s="24"/>
      <c r="C152" s="24"/>
      <c r="D152" s="24"/>
      <c r="E152" s="31"/>
      <c r="F152" s="31"/>
      <c r="G152" s="25"/>
      <c r="H152" s="25"/>
      <c r="I152" s="32" t="str">
        <f aca="false">IF(A152="","",G152+MAX(0,H152-0.5*(G152+H152)))</f>
        <v/>
      </c>
      <c r="J152" s="24"/>
      <c r="K152" s="25"/>
      <c r="L152" s="24"/>
      <c r="M152" s="17" t="str">
        <f aca="false">IF(A152="","",IF(UPPER(L152)="Y","No – disqualified",IF(N(J152)&lt;Settings!$B$13,"No – under "&amp;Settings!$B$13&amp;" days",IF(I152&gt;Settings!$B$9,"No – wages above limit","Yes"))))</f>
        <v/>
      </c>
      <c r="N152" s="32" t="str">
        <f aca="false">IF(A152="","",MAX(Settings!$B$10,IFERROR(INDEX(Settings!$E$6:$E$15,MATCH(D152,Settings!$D$6:$D$15,0)),0)))</f>
        <v/>
      </c>
      <c r="O152" s="32" t="str">
        <f aca="false">IF(A152="","",IF(M152&lt;&gt;"Yes",0,IF(N(K152)&gt;0,ROUND(K152*MIN(1,N152/I152),0),ROUND(MIN(I152,N152)*12*J152/Settings!$B$17,0))))</f>
        <v/>
      </c>
      <c r="P152" s="33" t="str">
        <f aca="false">IF(A152="","",IF(M152&lt;&gt;"Yes",0,MAX(ROUND(O152*Settings!$B$11,0),ROUND(Settings!$B$12*J152/Settings!$B$17,0))))</f>
        <v/>
      </c>
      <c r="Q152" s="25"/>
      <c r="R152" s="25"/>
      <c r="S152" s="33" t="str">
        <f aca="false">IF(A152="","",MAX(0,P152-N(Q152)-N(R152)))</f>
        <v/>
      </c>
      <c r="T152" s="31"/>
      <c r="U152" s="30" t="str">
        <f aca="false">IF(A152="","",IF(M152&lt;&gt;"Yes","Not eligible",IF(S152=0,"Adjusted in advance",IF(T152&lt;&gt;"","Paid",IF(Settings!$B$15&gt;Settings!$B$16,"Overdue","Due by "&amp;TEXT(Settings!$B$16,"dd-mmm-yy"))))))</f>
        <v/>
      </c>
    </row>
    <row r="153" customFormat="false" ht="15" hidden="false" customHeight="true" outlineLevel="0" collapsed="false">
      <c r="A153" s="24"/>
      <c r="B153" s="24"/>
      <c r="C153" s="24"/>
      <c r="D153" s="24"/>
      <c r="E153" s="31"/>
      <c r="F153" s="31"/>
      <c r="G153" s="25"/>
      <c r="H153" s="25"/>
      <c r="I153" s="32" t="str">
        <f aca="false">IF(A153="","",G153+MAX(0,H153-0.5*(G153+H153)))</f>
        <v/>
      </c>
      <c r="J153" s="24"/>
      <c r="K153" s="25"/>
      <c r="L153" s="24"/>
      <c r="M153" s="17" t="str">
        <f aca="false">IF(A153="","",IF(UPPER(L153)="Y","No – disqualified",IF(N(J153)&lt;Settings!$B$13,"No – under "&amp;Settings!$B$13&amp;" days",IF(I153&gt;Settings!$B$9,"No – wages above limit","Yes"))))</f>
        <v/>
      </c>
      <c r="N153" s="32" t="str">
        <f aca="false">IF(A153="","",MAX(Settings!$B$10,IFERROR(INDEX(Settings!$E$6:$E$15,MATCH(D153,Settings!$D$6:$D$15,0)),0)))</f>
        <v/>
      </c>
      <c r="O153" s="32" t="str">
        <f aca="false">IF(A153="","",IF(M153&lt;&gt;"Yes",0,IF(N(K153)&gt;0,ROUND(K153*MIN(1,N153/I153),0),ROUND(MIN(I153,N153)*12*J153/Settings!$B$17,0))))</f>
        <v/>
      </c>
      <c r="P153" s="33" t="str">
        <f aca="false">IF(A153="","",IF(M153&lt;&gt;"Yes",0,MAX(ROUND(O153*Settings!$B$11,0),ROUND(Settings!$B$12*J153/Settings!$B$17,0))))</f>
        <v/>
      </c>
      <c r="Q153" s="25"/>
      <c r="R153" s="25"/>
      <c r="S153" s="33" t="str">
        <f aca="false">IF(A153="","",MAX(0,P153-N(Q153)-N(R153)))</f>
        <v/>
      </c>
      <c r="T153" s="31"/>
      <c r="U153" s="30" t="str">
        <f aca="false">IF(A153="","",IF(M153&lt;&gt;"Yes","Not eligible",IF(S153=0,"Adjusted in advance",IF(T153&lt;&gt;"","Paid",IF(Settings!$B$15&gt;Settings!$B$16,"Overdue","Due by "&amp;TEXT(Settings!$B$16,"dd-mmm-yy"))))))</f>
        <v/>
      </c>
    </row>
    <row r="154" customFormat="false" ht="15" hidden="false" customHeight="true" outlineLevel="0" collapsed="false">
      <c r="A154" s="24"/>
      <c r="B154" s="24"/>
      <c r="C154" s="24"/>
      <c r="D154" s="24"/>
      <c r="E154" s="31"/>
      <c r="F154" s="31"/>
      <c r="G154" s="25"/>
      <c r="H154" s="25"/>
      <c r="I154" s="32" t="str">
        <f aca="false">IF(A154="","",G154+MAX(0,H154-0.5*(G154+H154)))</f>
        <v/>
      </c>
      <c r="J154" s="24"/>
      <c r="K154" s="25"/>
      <c r="L154" s="24"/>
      <c r="M154" s="17" t="str">
        <f aca="false">IF(A154="","",IF(UPPER(L154)="Y","No – disqualified",IF(N(J154)&lt;Settings!$B$13,"No – under "&amp;Settings!$B$13&amp;" days",IF(I154&gt;Settings!$B$9,"No – wages above limit","Yes"))))</f>
        <v/>
      </c>
      <c r="N154" s="32" t="str">
        <f aca="false">IF(A154="","",MAX(Settings!$B$10,IFERROR(INDEX(Settings!$E$6:$E$15,MATCH(D154,Settings!$D$6:$D$15,0)),0)))</f>
        <v/>
      </c>
      <c r="O154" s="32" t="str">
        <f aca="false">IF(A154="","",IF(M154&lt;&gt;"Yes",0,IF(N(K154)&gt;0,ROUND(K154*MIN(1,N154/I154),0),ROUND(MIN(I154,N154)*12*J154/Settings!$B$17,0))))</f>
        <v/>
      </c>
      <c r="P154" s="33" t="str">
        <f aca="false">IF(A154="","",IF(M154&lt;&gt;"Yes",0,MAX(ROUND(O154*Settings!$B$11,0),ROUND(Settings!$B$12*J154/Settings!$B$17,0))))</f>
        <v/>
      </c>
      <c r="Q154" s="25"/>
      <c r="R154" s="25"/>
      <c r="S154" s="33" t="str">
        <f aca="false">IF(A154="","",MAX(0,P154-N(Q154)-N(R154)))</f>
        <v/>
      </c>
      <c r="T154" s="31"/>
      <c r="U154" s="30" t="str">
        <f aca="false">IF(A154="","",IF(M154&lt;&gt;"Yes","Not eligible",IF(S154=0,"Adjusted in advance",IF(T154&lt;&gt;"","Paid",IF(Settings!$B$15&gt;Settings!$B$16,"Overdue","Due by "&amp;TEXT(Settings!$B$16,"dd-mmm-yy"))))))</f>
        <v/>
      </c>
    </row>
    <row r="155" customFormat="false" ht="15" hidden="false" customHeight="true" outlineLevel="0" collapsed="false">
      <c r="A155" s="24"/>
      <c r="B155" s="24"/>
      <c r="C155" s="24"/>
      <c r="D155" s="24"/>
      <c r="E155" s="31"/>
      <c r="F155" s="31"/>
      <c r="G155" s="25"/>
      <c r="H155" s="25"/>
      <c r="I155" s="32" t="str">
        <f aca="false">IF(A155="","",G155+MAX(0,H155-0.5*(G155+H155)))</f>
        <v/>
      </c>
      <c r="J155" s="24"/>
      <c r="K155" s="25"/>
      <c r="L155" s="24"/>
      <c r="M155" s="17" t="str">
        <f aca="false">IF(A155="","",IF(UPPER(L155)="Y","No – disqualified",IF(N(J155)&lt;Settings!$B$13,"No – under "&amp;Settings!$B$13&amp;" days",IF(I155&gt;Settings!$B$9,"No – wages above limit","Yes"))))</f>
        <v/>
      </c>
      <c r="N155" s="32" t="str">
        <f aca="false">IF(A155="","",MAX(Settings!$B$10,IFERROR(INDEX(Settings!$E$6:$E$15,MATCH(D155,Settings!$D$6:$D$15,0)),0)))</f>
        <v/>
      </c>
      <c r="O155" s="32" t="str">
        <f aca="false">IF(A155="","",IF(M155&lt;&gt;"Yes",0,IF(N(K155)&gt;0,ROUND(K155*MIN(1,N155/I155),0),ROUND(MIN(I155,N155)*12*J155/Settings!$B$17,0))))</f>
        <v/>
      </c>
      <c r="P155" s="33" t="str">
        <f aca="false">IF(A155="","",IF(M155&lt;&gt;"Yes",0,MAX(ROUND(O155*Settings!$B$11,0),ROUND(Settings!$B$12*J155/Settings!$B$17,0))))</f>
        <v/>
      </c>
      <c r="Q155" s="25"/>
      <c r="R155" s="25"/>
      <c r="S155" s="33" t="str">
        <f aca="false">IF(A155="","",MAX(0,P155-N(Q155)-N(R155)))</f>
        <v/>
      </c>
      <c r="T155" s="31"/>
      <c r="U155" s="30" t="str">
        <f aca="false">IF(A155="","",IF(M155&lt;&gt;"Yes","Not eligible",IF(S155=0,"Adjusted in advance",IF(T155&lt;&gt;"","Paid",IF(Settings!$B$15&gt;Settings!$B$16,"Overdue","Due by "&amp;TEXT(Settings!$B$16,"dd-mmm-yy"))))))</f>
        <v/>
      </c>
    </row>
    <row r="156" customFormat="false" ht="15" hidden="false" customHeight="true" outlineLevel="0" collapsed="false">
      <c r="A156" s="24"/>
      <c r="B156" s="24"/>
      <c r="C156" s="24"/>
      <c r="D156" s="24"/>
      <c r="E156" s="31"/>
      <c r="F156" s="31"/>
      <c r="G156" s="25"/>
      <c r="H156" s="25"/>
      <c r="I156" s="32" t="str">
        <f aca="false">IF(A156="","",G156+MAX(0,H156-0.5*(G156+H156)))</f>
        <v/>
      </c>
      <c r="J156" s="24"/>
      <c r="K156" s="25"/>
      <c r="L156" s="24"/>
      <c r="M156" s="17" t="str">
        <f aca="false">IF(A156="","",IF(UPPER(L156)="Y","No – disqualified",IF(N(J156)&lt;Settings!$B$13,"No – under "&amp;Settings!$B$13&amp;" days",IF(I156&gt;Settings!$B$9,"No – wages above limit","Yes"))))</f>
        <v/>
      </c>
      <c r="N156" s="32" t="str">
        <f aca="false">IF(A156="","",MAX(Settings!$B$10,IFERROR(INDEX(Settings!$E$6:$E$15,MATCH(D156,Settings!$D$6:$D$15,0)),0)))</f>
        <v/>
      </c>
      <c r="O156" s="32" t="str">
        <f aca="false">IF(A156="","",IF(M156&lt;&gt;"Yes",0,IF(N(K156)&gt;0,ROUND(K156*MIN(1,N156/I156),0),ROUND(MIN(I156,N156)*12*J156/Settings!$B$17,0))))</f>
        <v/>
      </c>
      <c r="P156" s="33" t="str">
        <f aca="false">IF(A156="","",IF(M156&lt;&gt;"Yes",0,MAX(ROUND(O156*Settings!$B$11,0),ROUND(Settings!$B$12*J156/Settings!$B$17,0))))</f>
        <v/>
      </c>
      <c r="Q156" s="25"/>
      <c r="R156" s="25"/>
      <c r="S156" s="33" t="str">
        <f aca="false">IF(A156="","",MAX(0,P156-N(Q156)-N(R156)))</f>
        <v/>
      </c>
      <c r="T156" s="31"/>
      <c r="U156" s="30" t="str">
        <f aca="false">IF(A156="","",IF(M156&lt;&gt;"Yes","Not eligible",IF(S156=0,"Adjusted in advance",IF(T156&lt;&gt;"","Paid",IF(Settings!$B$15&gt;Settings!$B$16,"Overdue","Due by "&amp;TEXT(Settings!$B$16,"dd-mmm-yy"))))))</f>
        <v/>
      </c>
    </row>
    <row r="157" customFormat="false" ht="15" hidden="false" customHeight="true" outlineLevel="0" collapsed="false">
      <c r="A157" s="24"/>
      <c r="B157" s="24"/>
      <c r="C157" s="24"/>
      <c r="D157" s="24"/>
      <c r="E157" s="31"/>
      <c r="F157" s="31"/>
      <c r="G157" s="25"/>
      <c r="H157" s="25"/>
      <c r="I157" s="32" t="str">
        <f aca="false">IF(A157="","",G157+MAX(0,H157-0.5*(G157+H157)))</f>
        <v/>
      </c>
      <c r="J157" s="24"/>
      <c r="K157" s="25"/>
      <c r="L157" s="24"/>
      <c r="M157" s="17" t="str">
        <f aca="false">IF(A157="","",IF(UPPER(L157)="Y","No – disqualified",IF(N(J157)&lt;Settings!$B$13,"No – under "&amp;Settings!$B$13&amp;" days",IF(I157&gt;Settings!$B$9,"No – wages above limit","Yes"))))</f>
        <v/>
      </c>
      <c r="N157" s="32" t="str">
        <f aca="false">IF(A157="","",MAX(Settings!$B$10,IFERROR(INDEX(Settings!$E$6:$E$15,MATCH(D157,Settings!$D$6:$D$15,0)),0)))</f>
        <v/>
      </c>
      <c r="O157" s="32" t="str">
        <f aca="false">IF(A157="","",IF(M157&lt;&gt;"Yes",0,IF(N(K157)&gt;0,ROUND(K157*MIN(1,N157/I157),0),ROUND(MIN(I157,N157)*12*J157/Settings!$B$17,0))))</f>
        <v/>
      </c>
      <c r="P157" s="33" t="str">
        <f aca="false">IF(A157="","",IF(M157&lt;&gt;"Yes",0,MAX(ROUND(O157*Settings!$B$11,0),ROUND(Settings!$B$12*J157/Settings!$B$17,0))))</f>
        <v/>
      </c>
      <c r="Q157" s="25"/>
      <c r="R157" s="25"/>
      <c r="S157" s="33" t="str">
        <f aca="false">IF(A157="","",MAX(0,P157-N(Q157)-N(R157)))</f>
        <v/>
      </c>
      <c r="T157" s="31"/>
      <c r="U157" s="30" t="str">
        <f aca="false">IF(A157="","",IF(M157&lt;&gt;"Yes","Not eligible",IF(S157=0,"Adjusted in advance",IF(T157&lt;&gt;"","Paid",IF(Settings!$B$15&gt;Settings!$B$16,"Overdue","Due by "&amp;TEXT(Settings!$B$16,"dd-mmm-yy"))))))</f>
        <v/>
      </c>
    </row>
    <row r="158" customFormat="false" ht="15" hidden="false" customHeight="true" outlineLevel="0" collapsed="false">
      <c r="A158" s="24"/>
      <c r="B158" s="24"/>
      <c r="C158" s="24"/>
      <c r="D158" s="24"/>
      <c r="E158" s="31"/>
      <c r="F158" s="31"/>
      <c r="G158" s="25"/>
      <c r="H158" s="25"/>
      <c r="I158" s="32" t="str">
        <f aca="false">IF(A158="","",G158+MAX(0,H158-0.5*(G158+H158)))</f>
        <v/>
      </c>
      <c r="J158" s="24"/>
      <c r="K158" s="25"/>
      <c r="L158" s="24"/>
      <c r="M158" s="17" t="str">
        <f aca="false">IF(A158="","",IF(UPPER(L158)="Y","No – disqualified",IF(N(J158)&lt;Settings!$B$13,"No – under "&amp;Settings!$B$13&amp;" days",IF(I158&gt;Settings!$B$9,"No – wages above limit","Yes"))))</f>
        <v/>
      </c>
      <c r="N158" s="32" t="str">
        <f aca="false">IF(A158="","",MAX(Settings!$B$10,IFERROR(INDEX(Settings!$E$6:$E$15,MATCH(D158,Settings!$D$6:$D$15,0)),0)))</f>
        <v/>
      </c>
      <c r="O158" s="32" t="str">
        <f aca="false">IF(A158="","",IF(M158&lt;&gt;"Yes",0,IF(N(K158)&gt;0,ROUND(K158*MIN(1,N158/I158),0),ROUND(MIN(I158,N158)*12*J158/Settings!$B$17,0))))</f>
        <v/>
      </c>
      <c r="P158" s="33" t="str">
        <f aca="false">IF(A158="","",IF(M158&lt;&gt;"Yes",0,MAX(ROUND(O158*Settings!$B$11,0),ROUND(Settings!$B$12*J158/Settings!$B$17,0))))</f>
        <v/>
      </c>
      <c r="Q158" s="25"/>
      <c r="R158" s="25"/>
      <c r="S158" s="33" t="str">
        <f aca="false">IF(A158="","",MAX(0,P158-N(Q158)-N(R158)))</f>
        <v/>
      </c>
      <c r="T158" s="31"/>
      <c r="U158" s="30" t="str">
        <f aca="false">IF(A158="","",IF(M158&lt;&gt;"Yes","Not eligible",IF(S158=0,"Adjusted in advance",IF(T158&lt;&gt;"","Paid",IF(Settings!$B$15&gt;Settings!$B$16,"Overdue","Due by "&amp;TEXT(Settings!$B$16,"dd-mmm-yy"))))))</f>
        <v/>
      </c>
    </row>
    <row r="159" customFormat="false" ht="15" hidden="false" customHeight="true" outlineLevel="0" collapsed="false">
      <c r="A159" s="24"/>
      <c r="B159" s="24"/>
      <c r="C159" s="24"/>
      <c r="D159" s="24"/>
      <c r="E159" s="31"/>
      <c r="F159" s="31"/>
      <c r="G159" s="25"/>
      <c r="H159" s="25"/>
      <c r="I159" s="32" t="str">
        <f aca="false">IF(A159="","",G159+MAX(0,H159-0.5*(G159+H159)))</f>
        <v/>
      </c>
      <c r="J159" s="24"/>
      <c r="K159" s="25"/>
      <c r="L159" s="24"/>
      <c r="M159" s="17" t="str">
        <f aca="false">IF(A159="","",IF(UPPER(L159)="Y","No – disqualified",IF(N(J159)&lt;Settings!$B$13,"No – under "&amp;Settings!$B$13&amp;" days",IF(I159&gt;Settings!$B$9,"No – wages above limit","Yes"))))</f>
        <v/>
      </c>
      <c r="N159" s="32" t="str">
        <f aca="false">IF(A159="","",MAX(Settings!$B$10,IFERROR(INDEX(Settings!$E$6:$E$15,MATCH(D159,Settings!$D$6:$D$15,0)),0)))</f>
        <v/>
      </c>
      <c r="O159" s="32" t="str">
        <f aca="false">IF(A159="","",IF(M159&lt;&gt;"Yes",0,IF(N(K159)&gt;0,ROUND(K159*MIN(1,N159/I159),0),ROUND(MIN(I159,N159)*12*J159/Settings!$B$17,0))))</f>
        <v/>
      </c>
      <c r="P159" s="33" t="str">
        <f aca="false">IF(A159="","",IF(M159&lt;&gt;"Yes",0,MAX(ROUND(O159*Settings!$B$11,0),ROUND(Settings!$B$12*J159/Settings!$B$17,0))))</f>
        <v/>
      </c>
      <c r="Q159" s="25"/>
      <c r="R159" s="25"/>
      <c r="S159" s="33" t="str">
        <f aca="false">IF(A159="","",MAX(0,P159-N(Q159)-N(R159)))</f>
        <v/>
      </c>
      <c r="T159" s="31"/>
      <c r="U159" s="30" t="str">
        <f aca="false">IF(A159="","",IF(M159&lt;&gt;"Yes","Not eligible",IF(S159=0,"Adjusted in advance",IF(T159&lt;&gt;"","Paid",IF(Settings!$B$15&gt;Settings!$B$16,"Overdue","Due by "&amp;TEXT(Settings!$B$16,"dd-mmm-yy"))))))</f>
        <v/>
      </c>
    </row>
    <row r="160" customFormat="false" ht="15" hidden="false" customHeight="true" outlineLevel="0" collapsed="false">
      <c r="A160" s="24"/>
      <c r="B160" s="24"/>
      <c r="C160" s="24"/>
      <c r="D160" s="24"/>
      <c r="E160" s="31"/>
      <c r="F160" s="31"/>
      <c r="G160" s="25"/>
      <c r="H160" s="25"/>
      <c r="I160" s="32" t="str">
        <f aca="false">IF(A160="","",G160+MAX(0,H160-0.5*(G160+H160)))</f>
        <v/>
      </c>
      <c r="J160" s="24"/>
      <c r="K160" s="25"/>
      <c r="L160" s="24"/>
      <c r="M160" s="17" t="str">
        <f aca="false">IF(A160="","",IF(UPPER(L160)="Y","No – disqualified",IF(N(J160)&lt;Settings!$B$13,"No – under "&amp;Settings!$B$13&amp;" days",IF(I160&gt;Settings!$B$9,"No – wages above limit","Yes"))))</f>
        <v/>
      </c>
      <c r="N160" s="32" t="str">
        <f aca="false">IF(A160="","",MAX(Settings!$B$10,IFERROR(INDEX(Settings!$E$6:$E$15,MATCH(D160,Settings!$D$6:$D$15,0)),0)))</f>
        <v/>
      </c>
      <c r="O160" s="32" t="str">
        <f aca="false">IF(A160="","",IF(M160&lt;&gt;"Yes",0,IF(N(K160)&gt;0,ROUND(K160*MIN(1,N160/I160),0),ROUND(MIN(I160,N160)*12*J160/Settings!$B$17,0))))</f>
        <v/>
      </c>
      <c r="P160" s="33" t="str">
        <f aca="false">IF(A160="","",IF(M160&lt;&gt;"Yes",0,MAX(ROUND(O160*Settings!$B$11,0),ROUND(Settings!$B$12*J160/Settings!$B$17,0))))</f>
        <v/>
      </c>
      <c r="Q160" s="25"/>
      <c r="R160" s="25"/>
      <c r="S160" s="33" t="str">
        <f aca="false">IF(A160="","",MAX(0,P160-N(Q160)-N(R160)))</f>
        <v/>
      </c>
      <c r="T160" s="31"/>
      <c r="U160" s="30" t="str">
        <f aca="false">IF(A160="","",IF(M160&lt;&gt;"Yes","Not eligible",IF(S160=0,"Adjusted in advance",IF(T160&lt;&gt;"","Paid",IF(Settings!$B$15&gt;Settings!$B$16,"Overdue","Due by "&amp;TEXT(Settings!$B$16,"dd-mmm-yy"))))))</f>
        <v/>
      </c>
    </row>
    <row r="161" customFormat="false" ht="15" hidden="false" customHeight="true" outlineLevel="0" collapsed="false">
      <c r="A161" s="24"/>
      <c r="B161" s="24"/>
      <c r="C161" s="24"/>
      <c r="D161" s="24"/>
      <c r="E161" s="31"/>
      <c r="F161" s="31"/>
      <c r="G161" s="25"/>
      <c r="H161" s="25"/>
      <c r="I161" s="32" t="str">
        <f aca="false">IF(A161="","",G161+MAX(0,H161-0.5*(G161+H161)))</f>
        <v/>
      </c>
      <c r="J161" s="24"/>
      <c r="K161" s="25"/>
      <c r="L161" s="24"/>
      <c r="M161" s="17" t="str">
        <f aca="false">IF(A161="","",IF(UPPER(L161)="Y","No – disqualified",IF(N(J161)&lt;Settings!$B$13,"No – under "&amp;Settings!$B$13&amp;" days",IF(I161&gt;Settings!$B$9,"No – wages above limit","Yes"))))</f>
        <v/>
      </c>
      <c r="N161" s="32" t="str">
        <f aca="false">IF(A161="","",MAX(Settings!$B$10,IFERROR(INDEX(Settings!$E$6:$E$15,MATCH(D161,Settings!$D$6:$D$15,0)),0)))</f>
        <v/>
      </c>
      <c r="O161" s="32" t="str">
        <f aca="false">IF(A161="","",IF(M161&lt;&gt;"Yes",0,IF(N(K161)&gt;0,ROUND(K161*MIN(1,N161/I161),0),ROUND(MIN(I161,N161)*12*J161/Settings!$B$17,0))))</f>
        <v/>
      </c>
      <c r="P161" s="33" t="str">
        <f aca="false">IF(A161="","",IF(M161&lt;&gt;"Yes",0,MAX(ROUND(O161*Settings!$B$11,0),ROUND(Settings!$B$12*J161/Settings!$B$17,0))))</f>
        <v/>
      </c>
      <c r="Q161" s="25"/>
      <c r="R161" s="25"/>
      <c r="S161" s="33" t="str">
        <f aca="false">IF(A161="","",MAX(0,P161-N(Q161)-N(R161)))</f>
        <v/>
      </c>
      <c r="T161" s="31"/>
      <c r="U161" s="30" t="str">
        <f aca="false">IF(A161="","",IF(M161&lt;&gt;"Yes","Not eligible",IF(S161=0,"Adjusted in advance",IF(T161&lt;&gt;"","Paid",IF(Settings!$B$15&gt;Settings!$B$16,"Overdue","Due by "&amp;TEXT(Settings!$B$16,"dd-mmm-yy"))))))</f>
        <v/>
      </c>
    </row>
    <row r="162" customFormat="false" ht="15" hidden="false" customHeight="true" outlineLevel="0" collapsed="false">
      <c r="A162" s="24"/>
      <c r="B162" s="24"/>
      <c r="C162" s="24"/>
      <c r="D162" s="24"/>
      <c r="E162" s="31"/>
      <c r="F162" s="31"/>
      <c r="G162" s="25"/>
      <c r="H162" s="25"/>
      <c r="I162" s="32" t="str">
        <f aca="false">IF(A162="","",G162+MAX(0,H162-0.5*(G162+H162)))</f>
        <v/>
      </c>
      <c r="J162" s="24"/>
      <c r="K162" s="25"/>
      <c r="L162" s="24"/>
      <c r="M162" s="17" t="str">
        <f aca="false">IF(A162="","",IF(UPPER(L162)="Y","No – disqualified",IF(N(J162)&lt;Settings!$B$13,"No – under "&amp;Settings!$B$13&amp;" days",IF(I162&gt;Settings!$B$9,"No – wages above limit","Yes"))))</f>
        <v/>
      </c>
      <c r="N162" s="32" t="str">
        <f aca="false">IF(A162="","",MAX(Settings!$B$10,IFERROR(INDEX(Settings!$E$6:$E$15,MATCH(D162,Settings!$D$6:$D$15,0)),0)))</f>
        <v/>
      </c>
      <c r="O162" s="32" t="str">
        <f aca="false">IF(A162="","",IF(M162&lt;&gt;"Yes",0,IF(N(K162)&gt;0,ROUND(K162*MIN(1,N162/I162),0),ROUND(MIN(I162,N162)*12*J162/Settings!$B$17,0))))</f>
        <v/>
      </c>
      <c r="P162" s="33" t="str">
        <f aca="false">IF(A162="","",IF(M162&lt;&gt;"Yes",0,MAX(ROUND(O162*Settings!$B$11,0),ROUND(Settings!$B$12*J162/Settings!$B$17,0))))</f>
        <v/>
      </c>
      <c r="Q162" s="25"/>
      <c r="R162" s="25"/>
      <c r="S162" s="33" t="str">
        <f aca="false">IF(A162="","",MAX(0,P162-N(Q162)-N(R162)))</f>
        <v/>
      </c>
      <c r="T162" s="31"/>
      <c r="U162" s="30" t="str">
        <f aca="false">IF(A162="","",IF(M162&lt;&gt;"Yes","Not eligible",IF(S162=0,"Adjusted in advance",IF(T162&lt;&gt;"","Paid",IF(Settings!$B$15&gt;Settings!$B$16,"Overdue","Due by "&amp;TEXT(Settings!$B$16,"dd-mmm-yy"))))))</f>
        <v/>
      </c>
    </row>
    <row r="163" customFormat="false" ht="15" hidden="false" customHeight="true" outlineLevel="0" collapsed="false">
      <c r="A163" s="24"/>
      <c r="B163" s="24"/>
      <c r="C163" s="24"/>
      <c r="D163" s="24"/>
      <c r="E163" s="31"/>
      <c r="F163" s="31"/>
      <c r="G163" s="25"/>
      <c r="H163" s="25"/>
      <c r="I163" s="32" t="str">
        <f aca="false">IF(A163="","",G163+MAX(0,H163-0.5*(G163+H163)))</f>
        <v/>
      </c>
      <c r="J163" s="24"/>
      <c r="K163" s="25"/>
      <c r="L163" s="24"/>
      <c r="M163" s="17" t="str">
        <f aca="false">IF(A163="","",IF(UPPER(L163)="Y","No – disqualified",IF(N(J163)&lt;Settings!$B$13,"No – under "&amp;Settings!$B$13&amp;" days",IF(I163&gt;Settings!$B$9,"No – wages above limit","Yes"))))</f>
        <v/>
      </c>
      <c r="N163" s="32" t="str">
        <f aca="false">IF(A163="","",MAX(Settings!$B$10,IFERROR(INDEX(Settings!$E$6:$E$15,MATCH(D163,Settings!$D$6:$D$15,0)),0)))</f>
        <v/>
      </c>
      <c r="O163" s="32" t="str">
        <f aca="false">IF(A163="","",IF(M163&lt;&gt;"Yes",0,IF(N(K163)&gt;0,ROUND(K163*MIN(1,N163/I163),0),ROUND(MIN(I163,N163)*12*J163/Settings!$B$17,0))))</f>
        <v/>
      </c>
      <c r="P163" s="33" t="str">
        <f aca="false">IF(A163="","",IF(M163&lt;&gt;"Yes",0,MAX(ROUND(O163*Settings!$B$11,0),ROUND(Settings!$B$12*J163/Settings!$B$17,0))))</f>
        <v/>
      </c>
      <c r="Q163" s="25"/>
      <c r="R163" s="25"/>
      <c r="S163" s="33" t="str">
        <f aca="false">IF(A163="","",MAX(0,P163-N(Q163)-N(R163)))</f>
        <v/>
      </c>
      <c r="T163" s="31"/>
      <c r="U163" s="30" t="str">
        <f aca="false">IF(A163="","",IF(M163&lt;&gt;"Yes","Not eligible",IF(S163=0,"Adjusted in advance",IF(T163&lt;&gt;"","Paid",IF(Settings!$B$15&gt;Settings!$B$16,"Overdue","Due by "&amp;TEXT(Settings!$B$16,"dd-mmm-yy"))))))</f>
        <v/>
      </c>
    </row>
    <row r="164" customFormat="false" ht="15" hidden="false" customHeight="true" outlineLevel="0" collapsed="false">
      <c r="A164" s="24"/>
      <c r="B164" s="24"/>
      <c r="C164" s="24"/>
      <c r="D164" s="24"/>
      <c r="E164" s="31"/>
      <c r="F164" s="31"/>
      <c r="G164" s="25"/>
      <c r="H164" s="25"/>
      <c r="I164" s="32" t="str">
        <f aca="false">IF(A164="","",G164+MAX(0,H164-0.5*(G164+H164)))</f>
        <v/>
      </c>
      <c r="J164" s="24"/>
      <c r="K164" s="25"/>
      <c r="L164" s="24"/>
      <c r="M164" s="17" t="str">
        <f aca="false">IF(A164="","",IF(UPPER(L164)="Y","No – disqualified",IF(N(J164)&lt;Settings!$B$13,"No – under "&amp;Settings!$B$13&amp;" days",IF(I164&gt;Settings!$B$9,"No – wages above limit","Yes"))))</f>
        <v/>
      </c>
      <c r="N164" s="32" t="str">
        <f aca="false">IF(A164="","",MAX(Settings!$B$10,IFERROR(INDEX(Settings!$E$6:$E$15,MATCH(D164,Settings!$D$6:$D$15,0)),0)))</f>
        <v/>
      </c>
      <c r="O164" s="32" t="str">
        <f aca="false">IF(A164="","",IF(M164&lt;&gt;"Yes",0,IF(N(K164)&gt;0,ROUND(K164*MIN(1,N164/I164),0),ROUND(MIN(I164,N164)*12*J164/Settings!$B$17,0))))</f>
        <v/>
      </c>
      <c r="P164" s="33" t="str">
        <f aca="false">IF(A164="","",IF(M164&lt;&gt;"Yes",0,MAX(ROUND(O164*Settings!$B$11,0),ROUND(Settings!$B$12*J164/Settings!$B$17,0))))</f>
        <v/>
      </c>
      <c r="Q164" s="25"/>
      <c r="R164" s="25"/>
      <c r="S164" s="33" t="str">
        <f aca="false">IF(A164="","",MAX(0,P164-N(Q164)-N(R164)))</f>
        <v/>
      </c>
      <c r="T164" s="31"/>
      <c r="U164" s="30" t="str">
        <f aca="false">IF(A164="","",IF(M164&lt;&gt;"Yes","Not eligible",IF(S164=0,"Adjusted in advance",IF(T164&lt;&gt;"","Paid",IF(Settings!$B$15&gt;Settings!$B$16,"Overdue","Due by "&amp;TEXT(Settings!$B$16,"dd-mmm-yy"))))))</f>
        <v/>
      </c>
    </row>
    <row r="165" customFormat="false" ht="15" hidden="false" customHeight="true" outlineLevel="0" collapsed="false">
      <c r="A165" s="24"/>
      <c r="B165" s="24"/>
      <c r="C165" s="24"/>
      <c r="D165" s="24"/>
      <c r="E165" s="31"/>
      <c r="F165" s="31"/>
      <c r="G165" s="25"/>
      <c r="H165" s="25"/>
      <c r="I165" s="32" t="str">
        <f aca="false">IF(A165="","",G165+MAX(0,H165-0.5*(G165+H165)))</f>
        <v/>
      </c>
      <c r="J165" s="24"/>
      <c r="K165" s="25"/>
      <c r="L165" s="24"/>
      <c r="M165" s="17" t="str">
        <f aca="false">IF(A165="","",IF(UPPER(L165)="Y","No – disqualified",IF(N(J165)&lt;Settings!$B$13,"No – under "&amp;Settings!$B$13&amp;" days",IF(I165&gt;Settings!$B$9,"No – wages above limit","Yes"))))</f>
        <v/>
      </c>
      <c r="N165" s="32" t="str">
        <f aca="false">IF(A165="","",MAX(Settings!$B$10,IFERROR(INDEX(Settings!$E$6:$E$15,MATCH(D165,Settings!$D$6:$D$15,0)),0)))</f>
        <v/>
      </c>
      <c r="O165" s="32" t="str">
        <f aca="false">IF(A165="","",IF(M165&lt;&gt;"Yes",0,IF(N(K165)&gt;0,ROUND(K165*MIN(1,N165/I165),0),ROUND(MIN(I165,N165)*12*J165/Settings!$B$17,0))))</f>
        <v/>
      </c>
      <c r="P165" s="33" t="str">
        <f aca="false">IF(A165="","",IF(M165&lt;&gt;"Yes",0,MAX(ROUND(O165*Settings!$B$11,0),ROUND(Settings!$B$12*J165/Settings!$B$17,0))))</f>
        <v/>
      </c>
      <c r="Q165" s="25"/>
      <c r="R165" s="25"/>
      <c r="S165" s="33" t="str">
        <f aca="false">IF(A165="","",MAX(0,P165-N(Q165)-N(R165)))</f>
        <v/>
      </c>
      <c r="T165" s="31"/>
      <c r="U165" s="30" t="str">
        <f aca="false">IF(A165="","",IF(M165&lt;&gt;"Yes","Not eligible",IF(S165=0,"Adjusted in advance",IF(T165&lt;&gt;"","Paid",IF(Settings!$B$15&gt;Settings!$B$16,"Overdue","Due by "&amp;TEXT(Settings!$B$16,"dd-mmm-yy"))))))</f>
        <v/>
      </c>
    </row>
    <row r="166" customFormat="false" ht="15" hidden="false" customHeight="true" outlineLevel="0" collapsed="false">
      <c r="A166" s="24"/>
      <c r="B166" s="24"/>
      <c r="C166" s="24"/>
      <c r="D166" s="24"/>
      <c r="E166" s="31"/>
      <c r="F166" s="31"/>
      <c r="G166" s="25"/>
      <c r="H166" s="25"/>
      <c r="I166" s="32" t="str">
        <f aca="false">IF(A166="","",G166+MAX(0,H166-0.5*(G166+H166)))</f>
        <v/>
      </c>
      <c r="J166" s="24"/>
      <c r="K166" s="25"/>
      <c r="L166" s="24"/>
      <c r="M166" s="17" t="str">
        <f aca="false">IF(A166="","",IF(UPPER(L166)="Y","No – disqualified",IF(N(J166)&lt;Settings!$B$13,"No – under "&amp;Settings!$B$13&amp;" days",IF(I166&gt;Settings!$B$9,"No – wages above limit","Yes"))))</f>
        <v/>
      </c>
      <c r="N166" s="32" t="str">
        <f aca="false">IF(A166="","",MAX(Settings!$B$10,IFERROR(INDEX(Settings!$E$6:$E$15,MATCH(D166,Settings!$D$6:$D$15,0)),0)))</f>
        <v/>
      </c>
      <c r="O166" s="32" t="str">
        <f aca="false">IF(A166="","",IF(M166&lt;&gt;"Yes",0,IF(N(K166)&gt;0,ROUND(K166*MIN(1,N166/I166),0),ROUND(MIN(I166,N166)*12*J166/Settings!$B$17,0))))</f>
        <v/>
      </c>
      <c r="P166" s="33" t="str">
        <f aca="false">IF(A166="","",IF(M166&lt;&gt;"Yes",0,MAX(ROUND(O166*Settings!$B$11,0),ROUND(Settings!$B$12*J166/Settings!$B$17,0))))</f>
        <v/>
      </c>
      <c r="Q166" s="25"/>
      <c r="R166" s="25"/>
      <c r="S166" s="33" t="str">
        <f aca="false">IF(A166="","",MAX(0,P166-N(Q166)-N(R166)))</f>
        <v/>
      </c>
      <c r="T166" s="31"/>
      <c r="U166" s="30" t="str">
        <f aca="false">IF(A166="","",IF(M166&lt;&gt;"Yes","Not eligible",IF(S166=0,"Adjusted in advance",IF(T166&lt;&gt;"","Paid",IF(Settings!$B$15&gt;Settings!$B$16,"Overdue","Due by "&amp;TEXT(Settings!$B$16,"dd-mmm-yy"))))))</f>
        <v/>
      </c>
    </row>
    <row r="167" customFormat="false" ht="15" hidden="false" customHeight="true" outlineLevel="0" collapsed="false">
      <c r="A167" s="24"/>
      <c r="B167" s="24"/>
      <c r="C167" s="24"/>
      <c r="D167" s="24"/>
      <c r="E167" s="31"/>
      <c r="F167" s="31"/>
      <c r="G167" s="25"/>
      <c r="H167" s="25"/>
      <c r="I167" s="32" t="str">
        <f aca="false">IF(A167="","",G167+MAX(0,H167-0.5*(G167+H167)))</f>
        <v/>
      </c>
      <c r="J167" s="24"/>
      <c r="K167" s="25"/>
      <c r="L167" s="24"/>
      <c r="M167" s="17" t="str">
        <f aca="false">IF(A167="","",IF(UPPER(L167)="Y","No – disqualified",IF(N(J167)&lt;Settings!$B$13,"No – under "&amp;Settings!$B$13&amp;" days",IF(I167&gt;Settings!$B$9,"No – wages above limit","Yes"))))</f>
        <v/>
      </c>
      <c r="N167" s="32" t="str">
        <f aca="false">IF(A167="","",MAX(Settings!$B$10,IFERROR(INDEX(Settings!$E$6:$E$15,MATCH(D167,Settings!$D$6:$D$15,0)),0)))</f>
        <v/>
      </c>
      <c r="O167" s="32" t="str">
        <f aca="false">IF(A167="","",IF(M167&lt;&gt;"Yes",0,IF(N(K167)&gt;0,ROUND(K167*MIN(1,N167/I167),0),ROUND(MIN(I167,N167)*12*J167/Settings!$B$17,0))))</f>
        <v/>
      </c>
      <c r="P167" s="33" t="str">
        <f aca="false">IF(A167="","",IF(M167&lt;&gt;"Yes",0,MAX(ROUND(O167*Settings!$B$11,0),ROUND(Settings!$B$12*J167/Settings!$B$17,0))))</f>
        <v/>
      </c>
      <c r="Q167" s="25"/>
      <c r="R167" s="25"/>
      <c r="S167" s="33" t="str">
        <f aca="false">IF(A167="","",MAX(0,P167-N(Q167)-N(R167)))</f>
        <v/>
      </c>
      <c r="T167" s="31"/>
      <c r="U167" s="30" t="str">
        <f aca="false">IF(A167="","",IF(M167&lt;&gt;"Yes","Not eligible",IF(S167=0,"Adjusted in advance",IF(T167&lt;&gt;"","Paid",IF(Settings!$B$15&gt;Settings!$B$16,"Overdue","Due by "&amp;TEXT(Settings!$B$16,"dd-mmm-yy"))))))</f>
        <v/>
      </c>
    </row>
    <row r="168" customFormat="false" ht="15" hidden="false" customHeight="true" outlineLevel="0" collapsed="false">
      <c r="A168" s="24"/>
      <c r="B168" s="24"/>
      <c r="C168" s="24"/>
      <c r="D168" s="24"/>
      <c r="E168" s="31"/>
      <c r="F168" s="31"/>
      <c r="G168" s="25"/>
      <c r="H168" s="25"/>
      <c r="I168" s="32" t="str">
        <f aca="false">IF(A168="","",G168+MAX(0,H168-0.5*(G168+H168)))</f>
        <v/>
      </c>
      <c r="J168" s="24"/>
      <c r="K168" s="25"/>
      <c r="L168" s="24"/>
      <c r="M168" s="17" t="str">
        <f aca="false">IF(A168="","",IF(UPPER(L168)="Y","No – disqualified",IF(N(J168)&lt;Settings!$B$13,"No – under "&amp;Settings!$B$13&amp;" days",IF(I168&gt;Settings!$B$9,"No – wages above limit","Yes"))))</f>
        <v/>
      </c>
      <c r="N168" s="32" t="str">
        <f aca="false">IF(A168="","",MAX(Settings!$B$10,IFERROR(INDEX(Settings!$E$6:$E$15,MATCH(D168,Settings!$D$6:$D$15,0)),0)))</f>
        <v/>
      </c>
      <c r="O168" s="32" t="str">
        <f aca="false">IF(A168="","",IF(M168&lt;&gt;"Yes",0,IF(N(K168)&gt;0,ROUND(K168*MIN(1,N168/I168),0),ROUND(MIN(I168,N168)*12*J168/Settings!$B$17,0))))</f>
        <v/>
      </c>
      <c r="P168" s="33" t="str">
        <f aca="false">IF(A168="","",IF(M168&lt;&gt;"Yes",0,MAX(ROUND(O168*Settings!$B$11,0),ROUND(Settings!$B$12*J168/Settings!$B$17,0))))</f>
        <v/>
      </c>
      <c r="Q168" s="25"/>
      <c r="R168" s="25"/>
      <c r="S168" s="33" t="str">
        <f aca="false">IF(A168="","",MAX(0,P168-N(Q168)-N(R168)))</f>
        <v/>
      </c>
      <c r="T168" s="31"/>
      <c r="U168" s="30" t="str">
        <f aca="false">IF(A168="","",IF(M168&lt;&gt;"Yes","Not eligible",IF(S168=0,"Adjusted in advance",IF(T168&lt;&gt;"","Paid",IF(Settings!$B$15&gt;Settings!$B$16,"Overdue","Due by "&amp;TEXT(Settings!$B$16,"dd-mmm-yy"))))))</f>
        <v/>
      </c>
    </row>
    <row r="169" customFormat="false" ht="15" hidden="false" customHeight="true" outlineLevel="0" collapsed="false">
      <c r="A169" s="24"/>
      <c r="B169" s="24"/>
      <c r="C169" s="24"/>
      <c r="D169" s="24"/>
      <c r="E169" s="31"/>
      <c r="F169" s="31"/>
      <c r="G169" s="25"/>
      <c r="H169" s="25"/>
      <c r="I169" s="32" t="str">
        <f aca="false">IF(A169="","",G169+MAX(0,H169-0.5*(G169+H169)))</f>
        <v/>
      </c>
      <c r="J169" s="24"/>
      <c r="K169" s="25"/>
      <c r="L169" s="24"/>
      <c r="M169" s="17" t="str">
        <f aca="false">IF(A169="","",IF(UPPER(L169)="Y","No – disqualified",IF(N(J169)&lt;Settings!$B$13,"No – under "&amp;Settings!$B$13&amp;" days",IF(I169&gt;Settings!$B$9,"No – wages above limit","Yes"))))</f>
        <v/>
      </c>
      <c r="N169" s="32" t="str">
        <f aca="false">IF(A169="","",MAX(Settings!$B$10,IFERROR(INDEX(Settings!$E$6:$E$15,MATCH(D169,Settings!$D$6:$D$15,0)),0)))</f>
        <v/>
      </c>
      <c r="O169" s="32" t="str">
        <f aca="false">IF(A169="","",IF(M169&lt;&gt;"Yes",0,IF(N(K169)&gt;0,ROUND(K169*MIN(1,N169/I169),0),ROUND(MIN(I169,N169)*12*J169/Settings!$B$17,0))))</f>
        <v/>
      </c>
      <c r="P169" s="33" t="str">
        <f aca="false">IF(A169="","",IF(M169&lt;&gt;"Yes",0,MAX(ROUND(O169*Settings!$B$11,0),ROUND(Settings!$B$12*J169/Settings!$B$17,0))))</f>
        <v/>
      </c>
      <c r="Q169" s="25"/>
      <c r="R169" s="25"/>
      <c r="S169" s="33" t="str">
        <f aca="false">IF(A169="","",MAX(0,P169-N(Q169)-N(R169)))</f>
        <v/>
      </c>
      <c r="T169" s="31"/>
      <c r="U169" s="30" t="str">
        <f aca="false">IF(A169="","",IF(M169&lt;&gt;"Yes","Not eligible",IF(S169=0,"Adjusted in advance",IF(T169&lt;&gt;"","Paid",IF(Settings!$B$15&gt;Settings!$B$16,"Overdue","Due by "&amp;TEXT(Settings!$B$16,"dd-mmm-yy"))))))</f>
        <v/>
      </c>
    </row>
    <row r="170" customFormat="false" ht="15" hidden="false" customHeight="true" outlineLevel="0" collapsed="false">
      <c r="A170" s="24"/>
      <c r="B170" s="24"/>
      <c r="C170" s="24"/>
      <c r="D170" s="24"/>
      <c r="E170" s="31"/>
      <c r="F170" s="31"/>
      <c r="G170" s="25"/>
      <c r="H170" s="25"/>
      <c r="I170" s="32" t="str">
        <f aca="false">IF(A170="","",G170+MAX(0,H170-0.5*(G170+H170)))</f>
        <v/>
      </c>
      <c r="J170" s="24"/>
      <c r="K170" s="25"/>
      <c r="L170" s="24"/>
      <c r="M170" s="17" t="str">
        <f aca="false">IF(A170="","",IF(UPPER(L170)="Y","No – disqualified",IF(N(J170)&lt;Settings!$B$13,"No – under "&amp;Settings!$B$13&amp;" days",IF(I170&gt;Settings!$B$9,"No – wages above limit","Yes"))))</f>
        <v/>
      </c>
      <c r="N170" s="32" t="str">
        <f aca="false">IF(A170="","",MAX(Settings!$B$10,IFERROR(INDEX(Settings!$E$6:$E$15,MATCH(D170,Settings!$D$6:$D$15,0)),0)))</f>
        <v/>
      </c>
      <c r="O170" s="32" t="str">
        <f aca="false">IF(A170="","",IF(M170&lt;&gt;"Yes",0,IF(N(K170)&gt;0,ROUND(K170*MIN(1,N170/I170),0),ROUND(MIN(I170,N170)*12*J170/Settings!$B$17,0))))</f>
        <v/>
      </c>
      <c r="P170" s="33" t="str">
        <f aca="false">IF(A170="","",IF(M170&lt;&gt;"Yes",0,MAX(ROUND(O170*Settings!$B$11,0),ROUND(Settings!$B$12*J170/Settings!$B$17,0))))</f>
        <v/>
      </c>
      <c r="Q170" s="25"/>
      <c r="R170" s="25"/>
      <c r="S170" s="33" t="str">
        <f aca="false">IF(A170="","",MAX(0,P170-N(Q170)-N(R170)))</f>
        <v/>
      </c>
      <c r="T170" s="31"/>
      <c r="U170" s="30" t="str">
        <f aca="false">IF(A170="","",IF(M170&lt;&gt;"Yes","Not eligible",IF(S170=0,"Adjusted in advance",IF(T170&lt;&gt;"","Paid",IF(Settings!$B$15&gt;Settings!$B$16,"Overdue","Due by "&amp;TEXT(Settings!$B$16,"dd-mmm-yy"))))))</f>
        <v/>
      </c>
    </row>
    <row r="171" customFormat="false" ht="15" hidden="false" customHeight="true" outlineLevel="0" collapsed="false">
      <c r="A171" s="24"/>
      <c r="B171" s="24"/>
      <c r="C171" s="24"/>
      <c r="D171" s="24"/>
      <c r="E171" s="31"/>
      <c r="F171" s="31"/>
      <c r="G171" s="25"/>
      <c r="H171" s="25"/>
      <c r="I171" s="32" t="str">
        <f aca="false">IF(A171="","",G171+MAX(0,H171-0.5*(G171+H171)))</f>
        <v/>
      </c>
      <c r="J171" s="24"/>
      <c r="K171" s="25"/>
      <c r="L171" s="24"/>
      <c r="M171" s="17" t="str">
        <f aca="false">IF(A171="","",IF(UPPER(L171)="Y","No – disqualified",IF(N(J171)&lt;Settings!$B$13,"No – under "&amp;Settings!$B$13&amp;" days",IF(I171&gt;Settings!$B$9,"No – wages above limit","Yes"))))</f>
        <v/>
      </c>
      <c r="N171" s="32" t="str">
        <f aca="false">IF(A171="","",MAX(Settings!$B$10,IFERROR(INDEX(Settings!$E$6:$E$15,MATCH(D171,Settings!$D$6:$D$15,0)),0)))</f>
        <v/>
      </c>
      <c r="O171" s="32" t="str">
        <f aca="false">IF(A171="","",IF(M171&lt;&gt;"Yes",0,IF(N(K171)&gt;0,ROUND(K171*MIN(1,N171/I171),0),ROUND(MIN(I171,N171)*12*J171/Settings!$B$17,0))))</f>
        <v/>
      </c>
      <c r="P171" s="33" t="str">
        <f aca="false">IF(A171="","",IF(M171&lt;&gt;"Yes",0,MAX(ROUND(O171*Settings!$B$11,0),ROUND(Settings!$B$12*J171/Settings!$B$17,0))))</f>
        <v/>
      </c>
      <c r="Q171" s="25"/>
      <c r="R171" s="25"/>
      <c r="S171" s="33" t="str">
        <f aca="false">IF(A171="","",MAX(0,P171-N(Q171)-N(R171)))</f>
        <v/>
      </c>
      <c r="T171" s="31"/>
      <c r="U171" s="30" t="str">
        <f aca="false">IF(A171="","",IF(M171&lt;&gt;"Yes","Not eligible",IF(S171=0,"Adjusted in advance",IF(T171&lt;&gt;"","Paid",IF(Settings!$B$15&gt;Settings!$B$16,"Overdue","Due by "&amp;TEXT(Settings!$B$16,"dd-mmm-yy"))))))</f>
        <v/>
      </c>
    </row>
    <row r="172" customFormat="false" ht="15" hidden="false" customHeight="true" outlineLevel="0" collapsed="false">
      <c r="A172" s="24"/>
      <c r="B172" s="24"/>
      <c r="C172" s="24"/>
      <c r="D172" s="24"/>
      <c r="E172" s="31"/>
      <c r="F172" s="31"/>
      <c r="G172" s="25"/>
      <c r="H172" s="25"/>
      <c r="I172" s="32" t="str">
        <f aca="false">IF(A172="","",G172+MAX(0,H172-0.5*(G172+H172)))</f>
        <v/>
      </c>
      <c r="J172" s="24"/>
      <c r="K172" s="25"/>
      <c r="L172" s="24"/>
      <c r="M172" s="17" t="str">
        <f aca="false">IF(A172="","",IF(UPPER(L172)="Y","No – disqualified",IF(N(J172)&lt;Settings!$B$13,"No – under "&amp;Settings!$B$13&amp;" days",IF(I172&gt;Settings!$B$9,"No – wages above limit","Yes"))))</f>
        <v/>
      </c>
      <c r="N172" s="32" t="str">
        <f aca="false">IF(A172="","",MAX(Settings!$B$10,IFERROR(INDEX(Settings!$E$6:$E$15,MATCH(D172,Settings!$D$6:$D$15,0)),0)))</f>
        <v/>
      </c>
      <c r="O172" s="32" t="str">
        <f aca="false">IF(A172="","",IF(M172&lt;&gt;"Yes",0,IF(N(K172)&gt;0,ROUND(K172*MIN(1,N172/I172),0),ROUND(MIN(I172,N172)*12*J172/Settings!$B$17,0))))</f>
        <v/>
      </c>
      <c r="P172" s="33" t="str">
        <f aca="false">IF(A172="","",IF(M172&lt;&gt;"Yes",0,MAX(ROUND(O172*Settings!$B$11,0),ROUND(Settings!$B$12*J172/Settings!$B$17,0))))</f>
        <v/>
      </c>
      <c r="Q172" s="25"/>
      <c r="R172" s="25"/>
      <c r="S172" s="33" t="str">
        <f aca="false">IF(A172="","",MAX(0,P172-N(Q172)-N(R172)))</f>
        <v/>
      </c>
      <c r="T172" s="31"/>
      <c r="U172" s="30" t="str">
        <f aca="false">IF(A172="","",IF(M172&lt;&gt;"Yes","Not eligible",IF(S172=0,"Adjusted in advance",IF(T172&lt;&gt;"","Paid",IF(Settings!$B$15&gt;Settings!$B$16,"Overdue","Due by "&amp;TEXT(Settings!$B$16,"dd-mmm-yy"))))))</f>
        <v/>
      </c>
    </row>
    <row r="173" customFormat="false" ht="15" hidden="false" customHeight="true" outlineLevel="0" collapsed="false">
      <c r="A173" s="24"/>
      <c r="B173" s="24"/>
      <c r="C173" s="24"/>
      <c r="D173" s="24"/>
      <c r="E173" s="31"/>
      <c r="F173" s="31"/>
      <c r="G173" s="25"/>
      <c r="H173" s="25"/>
      <c r="I173" s="32" t="str">
        <f aca="false">IF(A173="","",G173+MAX(0,H173-0.5*(G173+H173)))</f>
        <v/>
      </c>
      <c r="J173" s="24"/>
      <c r="K173" s="25"/>
      <c r="L173" s="24"/>
      <c r="M173" s="17" t="str">
        <f aca="false">IF(A173="","",IF(UPPER(L173)="Y","No – disqualified",IF(N(J173)&lt;Settings!$B$13,"No – under "&amp;Settings!$B$13&amp;" days",IF(I173&gt;Settings!$B$9,"No – wages above limit","Yes"))))</f>
        <v/>
      </c>
      <c r="N173" s="32" t="str">
        <f aca="false">IF(A173="","",MAX(Settings!$B$10,IFERROR(INDEX(Settings!$E$6:$E$15,MATCH(D173,Settings!$D$6:$D$15,0)),0)))</f>
        <v/>
      </c>
      <c r="O173" s="32" t="str">
        <f aca="false">IF(A173="","",IF(M173&lt;&gt;"Yes",0,IF(N(K173)&gt;0,ROUND(K173*MIN(1,N173/I173),0),ROUND(MIN(I173,N173)*12*J173/Settings!$B$17,0))))</f>
        <v/>
      </c>
      <c r="P173" s="33" t="str">
        <f aca="false">IF(A173="","",IF(M173&lt;&gt;"Yes",0,MAX(ROUND(O173*Settings!$B$11,0),ROUND(Settings!$B$12*J173/Settings!$B$17,0))))</f>
        <v/>
      </c>
      <c r="Q173" s="25"/>
      <c r="R173" s="25"/>
      <c r="S173" s="33" t="str">
        <f aca="false">IF(A173="","",MAX(0,P173-N(Q173)-N(R173)))</f>
        <v/>
      </c>
      <c r="T173" s="31"/>
      <c r="U173" s="30" t="str">
        <f aca="false">IF(A173="","",IF(M173&lt;&gt;"Yes","Not eligible",IF(S173=0,"Adjusted in advance",IF(T173&lt;&gt;"","Paid",IF(Settings!$B$15&gt;Settings!$B$16,"Overdue","Due by "&amp;TEXT(Settings!$B$16,"dd-mmm-yy"))))))</f>
        <v/>
      </c>
    </row>
    <row r="174" customFormat="false" ht="15" hidden="false" customHeight="true" outlineLevel="0" collapsed="false">
      <c r="A174" s="24"/>
      <c r="B174" s="24"/>
      <c r="C174" s="24"/>
      <c r="D174" s="24"/>
      <c r="E174" s="31"/>
      <c r="F174" s="31"/>
      <c r="G174" s="25"/>
      <c r="H174" s="25"/>
      <c r="I174" s="32" t="str">
        <f aca="false">IF(A174="","",G174+MAX(0,H174-0.5*(G174+H174)))</f>
        <v/>
      </c>
      <c r="J174" s="24"/>
      <c r="K174" s="25"/>
      <c r="L174" s="24"/>
      <c r="M174" s="17" t="str">
        <f aca="false">IF(A174="","",IF(UPPER(L174)="Y","No – disqualified",IF(N(J174)&lt;Settings!$B$13,"No – under "&amp;Settings!$B$13&amp;" days",IF(I174&gt;Settings!$B$9,"No – wages above limit","Yes"))))</f>
        <v/>
      </c>
      <c r="N174" s="32" t="str">
        <f aca="false">IF(A174="","",MAX(Settings!$B$10,IFERROR(INDEX(Settings!$E$6:$E$15,MATCH(D174,Settings!$D$6:$D$15,0)),0)))</f>
        <v/>
      </c>
      <c r="O174" s="32" t="str">
        <f aca="false">IF(A174="","",IF(M174&lt;&gt;"Yes",0,IF(N(K174)&gt;0,ROUND(K174*MIN(1,N174/I174),0),ROUND(MIN(I174,N174)*12*J174/Settings!$B$17,0))))</f>
        <v/>
      </c>
      <c r="P174" s="33" t="str">
        <f aca="false">IF(A174="","",IF(M174&lt;&gt;"Yes",0,MAX(ROUND(O174*Settings!$B$11,0),ROUND(Settings!$B$12*J174/Settings!$B$17,0))))</f>
        <v/>
      </c>
      <c r="Q174" s="25"/>
      <c r="R174" s="25"/>
      <c r="S174" s="33" t="str">
        <f aca="false">IF(A174="","",MAX(0,P174-N(Q174)-N(R174)))</f>
        <v/>
      </c>
      <c r="T174" s="31"/>
      <c r="U174" s="30" t="str">
        <f aca="false">IF(A174="","",IF(M174&lt;&gt;"Yes","Not eligible",IF(S174=0,"Adjusted in advance",IF(T174&lt;&gt;"","Paid",IF(Settings!$B$15&gt;Settings!$B$16,"Overdue","Due by "&amp;TEXT(Settings!$B$16,"dd-mmm-yy"))))))</f>
        <v/>
      </c>
    </row>
    <row r="175" customFormat="false" ht="15" hidden="false" customHeight="true" outlineLevel="0" collapsed="false">
      <c r="A175" s="24"/>
      <c r="B175" s="24"/>
      <c r="C175" s="24"/>
      <c r="D175" s="24"/>
      <c r="E175" s="31"/>
      <c r="F175" s="31"/>
      <c r="G175" s="25"/>
      <c r="H175" s="25"/>
      <c r="I175" s="32" t="str">
        <f aca="false">IF(A175="","",G175+MAX(0,H175-0.5*(G175+H175)))</f>
        <v/>
      </c>
      <c r="J175" s="24"/>
      <c r="K175" s="25"/>
      <c r="L175" s="24"/>
      <c r="M175" s="17" t="str">
        <f aca="false">IF(A175="","",IF(UPPER(L175)="Y","No – disqualified",IF(N(J175)&lt;Settings!$B$13,"No – under "&amp;Settings!$B$13&amp;" days",IF(I175&gt;Settings!$B$9,"No – wages above limit","Yes"))))</f>
        <v/>
      </c>
      <c r="N175" s="32" t="str">
        <f aca="false">IF(A175="","",MAX(Settings!$B$10,IFERROR(INDEX(Settings!$E$6:$E$15,MATCH(D175,Settings!$D$6:$D$15,0)),0)))</f>
        <v/>
      </c>
      <c r="O175" s="32" t="str">
        <f aca="false">IF(A175="","",IF(M175&lt;&gt;"Yes",0,IF(N(K175)&gt;0,ROUND(K175*MIN(1,N175/I175),0),ROUND(MIN(I175,N175)*12*J175/Settings!$B$17,0))))</f>
        <v/>
      </c>
      <c r="P175" s="33" t="str">
        <f aca="false">IF(A175="","",IF(M175&lt;&gt;"Yes",0,MAX(ROUND(O175*Settings!$B$11,0),ROUND(Settings!$B$12*J175/Settings!$B$17,0))))</f>
        <v/>
      </c>
      <c r="Q175" s="25"/>
      <c r="R175" s="25"/>
      <c r="S175" s="33" t="str">
        <f aca="false">IF(A175="","",MAX(0,P175-N(Q175)-N(R175)))</f>
        <v/>
      </c>
      <c r="T175" s="31"/>
      <c r="U175" s="30" t="str">
        <f aca="false">IF(A175="","",IF(M175&lt;&gt;"Yes","Not eligible",IF(S175=0,"Adjusted in advance",IF(T175&lt;&gt;"","Paid",IF(Settings!$B$15&gt;Settings!$B$16,"Overdue","Due by "&amp;TEXT(Settings!$B$16,"dd-mmm-yy"))))))</f>
        <v/>
      </c>
    </row>
    <row r="176" customFormat="false" ht="15" hidden="false" customHeight="true" outlineLevel="0" collapsed="false">
      <c r="A176" s="24"/>
      <c r="B176" s="24"/>
      <c r="C176" s="24"/>
      <c r="D176" s="24"/>
      <c r="E176" s="31"/>
      <c r="F176" s="31"/>
      <c r="G176" s="25"/>
      <c r="H176" s="25"/>
      <c r="I176" s="32" t="str">
        <f aca="false">IF(A176="","",G176+MAX(0,H176-0.5*(G176+H176)))</f>
        <v/>
      </c>
      <c r="J176" s="24"/>
      <c r="K176" s="25"/>
      <c r="L176" s="24"/>
      <c r="M176" s="17" t="str">
        <f aca="false">IF(A176="","",IF(UPPER(L176)="Y","No – disqualified",IF(N(J176)&lt;Settings!$B$13,"No – under "&amp;Settings!$B$13&amp;" days",IF(I176&gt;Settings!$B$9,"No – wages above limit","Yes"))))</f>
        <v/>
      </c>
      <c r="N176" s="32" t="str">
        <f aca="false">IF(A176="","",MAX(Settings!$B$10,IFERROR(INDEX(Settings!$E$6:$E$15,MATCH(D176,Settings!$D$6:$D$15,0)),0)))</f>
        <v/>
      </c>
      <c r="O176" s="32" t="str">
        <f aca="false">IF(A176="","",IF(M176&lt;&gt;"Yes",0,IF(N(K176)&gt;0,ROUND(K176*MIN(1,N176/I176),0),ROUND(MIN(I176,N176)*12*J176/Settings!$B$17,0))))</f>
        <v/>
      </c>
      <c r="P176" s="33" t="str">
        <f aca="false">IF(A176="","",IF(M176&lt;&gt;"Yes",0,MAX(ROUND(O176*Settings!$B$11,0),ROUND(Settings!$B$12*J176/Settings!$B$17,0))))</f>
        <v/>
      </c>
      <c r="Q176" s="25"/>
      <c r="R176" s="25"/>
      <c r="S176" s="33" t="str">
        <f aca="false">IF(A176="","",MAX(0,P176-N(Q176)-N(R176)))</f>
        <v/>
      </c>
      <c r="T176" s="31"/>
      <c r="U176" s="30" t="str">
        <f aca="false">IF(A176="","",IF(M176&lt;&gt;"Yes","Not eligible",IF(S176=0,"Adjusted in advance",IF(T176&lt;&gt;"","Paid",IF(Settings!$B$15&gt;Settings!$B$16,"Overdue","Due by "&amp;TEXT(Settings!$B$16,"dd-mmm-yy"))))))</f>
        <v/>
      </c>
    </row>
    <row r="177" customFormat="false" ht="15" hidden="false" customHeight="true" outlineLevel="0" collapsed="false">
      <c r="A177" s="24"/>
      <c r="B177" s="24"/>
      <c r="C177" s="24"/>
      <c r="D177" s="24"/>
      <c r="E177" s="31"/>
      <c r="F177" s="31"/>
      <c r="G177" s="25"/>
      <c r="H177" s="25"/>
      <c r="I177" s="32" t="str">
        <f aca="false">IF(A177="","",G177+MAX(0,H177-0.5*(G177+H177)))</f>
        <v/>
      </c>
      <c r="J177" s="24"/>
      <c r="K177" s="25"/>
      <c r="L177" s="24"/>
      <c r="M177" s="17" t="str">
        <f aca="false">IF(A177="","",IF(UPPER(L177)="Y","No – disqualified",IF(N(J177)&lt;Settings!$B$13,"No – under "&amp;Settings!$B$13&amp;" days",IF(I177&gt;Settings!$B$9,"No – wages above limit","Yes"))))</f>
        <v/>
      </c>
      <c r="N177" s="32" t="str">
        <f aca="false">IF(A177="","",MAX(Settings!$B$10,IFERROR(INDEX(Settings!$E$6:$E$15,MATCH(D177,Settings!$D$6:$D$15,0)),0)))</f>
        <v/>
      </c>
      <c r="O177" s="32" t="str">
        <f aca="false">IF(A177="","",IF(M177&lt;&gt;"Yes",0,IF(N(K177)&gt;0,ROUND(K177*MIN(1,N177/I177),0),ROUND(MIN(I177,N177)*12*J177/Settings!$B$17,0))))</f>
        <v/>
      </c>
      <c r="P177" s="33" t="str">
        <f aca="false">IF(A177="","",IF(M177&lt;&gt;"Yes",0,MAX(ROUND(O177*Settings!$B$11,0),ROUND(Settings!$B$12*J177/Settings!$B$17,0))))</f>
        <v/>
      </c>
      <c r="Q177" s="25"/>
      <c r="R177" s="25"/>
      <c r="S177" s="33" t="str">
        <f aca="false">IF(A177="","",MAX(0,P177-N(Q177)-N(R177)))</f>
        <v/>
      </c>
      <c r="T177" s="31"/>
      <c r="U177" s="30" t="str">
        <f aca="false">IF(A177="","",IF(M177&lt;&gt;"Yes","Not eligible",IF(S177=0,"Adjusted in advance",IF(T177&lt;&gt;"","Paid",IF(Settings!$B$15&gt;Settings!$B$16,"Overdue","Due by "&amp;TEXT(Settings!$B$16,"dd-mmm-yy"))))))</f>
        <v/>
      </c>
    </row>
    <row r="178" customFormat="false" ht="15" hidden="false" customHeight="true" outlineLevel="0" collapsed="false">
      <c r="A178" s="24"/>
      <c r="B178" s="24"/>
      <c r="C178" s="24"/>
      <c r="D178" s="24"/>
      <c r="E178" s="31"/>
      <c r="F178" s="31"/>
      <c r="G178" s="25"/>
      <c r="H178" s="25"/>
      <c r="I178" s="32" t="str">
        <f aca="false">IF(A178="","",G178+MAX(0,H178-0.5*(G178+H178)))</f>
        <v/>
      </c>
      <c r="J178" s="24"/>
      <c r="K178" s="25"/>
      <c r="L178" s="24"/>
      <c r="M178" s="17" t="str">
        <f aca="false">IF(A178="","",IF(UPPER(L178)="Y","No – disqualified",IF(N(J178)&lt;Settings!$B$13,"No – under "&amp;Settings!$B$13&amp;" days",IF(I178&gt;Settings!$B$9,"No – wages above limit","Yes"))))</f>
        <v/>
      </c>
      <c r="N178" s="32" t="str">
        <f aca="false">IF(A178="","",MAX(Settings!$B$10,IFERROR(INDEX(Settings!$E$6:$E$15,MATCH(D178,Settings!$D$6:$D$15,0)),0)))</f>
        <v/>
      </c>
      <c r="O178" s="32" t="str">
        <f aca="false">IF(A178="","",IF(M178&lt;&gt;"Yes",0,IF(N(K178)&gt;0,ROUND(K178*MIN(1,N178/I178),0),ROUND(MIN(I178,N178)*12*J178/Settings!$B$17,0))))</f>
        <v/>
      </c>
      <c r="P178" s="33" t="str">
        <f aca="false">IF(A178="","",IF(M178&lt;&gt;"Yes",0,MAX(ROUND(O178*Settings!$B$11,0),ROUND(Settings!$B$12*J178/Settings!$B$17,0))))</f>
        <v/>
      </c>
      <c r="Q178" s="25"/>
      <c r="R178" s="25"/>
      <c r="S178" s="33" t="str">
        <f aca="false">IF(A178="","",MAX(0,P178-N(Q178)-N(R178)))</f>
        <v/>
      </c>
      <c r="T178" s="31"/>
      <c r="U178" s="30" t="str">
        <f aca="false">IF(A178="","",IF(M178&lt;&gt;"Yes","Not eligible",IF(S178=0,"Adjusted in advance",IF(T178&lt;&gt;"","Paid",IF(Settings!$B$15&gt;Settings!$B$16,"Overdue","Due by "&amp;TEXT(Settings!$B$16,"dd-mmm-yy"))))))</f>
        <v/>
      </c>
    </row>
    <row r="179" customFormat="false" ht="15" hidden="false" customHeight="true" outlineLevel="0" collapsed="false">
      <c r="A179" s="24"/>
      <c r="B179" s="24"/>
      <c r="C179" s="24"/>
      <c r="D179" s="24"/>
      <c r="E179" s="31"/>
      <c r="F179" s="31"/>
      <c r="G179" s="25"/>
      <c r="H179" s="25"/>
      <c r="I179" s="32" t="str">
        <f aca="false">IF(A179="","",G179+MAX(0,H179-0.5*(G179+H179)))</f>
        <v/>
      </c>
      <c r="J179" s="24"/>
      <c r="K179" s="25"/>
      <c r="L179" s="24"/>
      <c r="M179" s="17" t="str">
        <f aca="false">IF(A179="","",IF(UPPER(L179)="Y","No – disqualified",IF(N(J179)&lt;Settings!$B$13,"No – under "&amp;Settings!$B$13&amp;" days",IF(I179&gt;Settings!$B$9,"No – wages above limit","Yes"))))</f>
        <v/>
      </c>
      <c r="N179" s="32" t="str">
        <f aca="false">IF(A179="","",MAX(Settings!$B$10,IFERROR(INDEX(Settings!$E$6:$E$15,MATCH(D179,Settings!$D$6:$D$15,0)),0)))</f>
        <v/>
      </c>
      <c r="O179" s="32" t="str">
        <f aca="false">IF(A179="","",IF(M179&lt;&gt;"Yes",0,IF(N(K179)&gt;0,ROUND(K179*MIN(1,N179/I179),0),ROUND(MIN(I179,N179)*12*J179/Settings!$B$17,0))))</f>
        <v/>
      </c>
      <c r="P179" s="33" t="str">
        <f aca="false">IF(A179="","",IF(M179&lt;&gt;"Yes",0,MAX(ROUND(O179*Settings!$B$11,0),ROUND(Settings!$B$12*J179/Settings!$B$17,0))))</f>
        <v/>
      </c>
      <c r="Q179" s="25"/>
      <c r="R179" s="25"/>
      <c r="S179" s="33" t="str">
        <f aca="false">IF(A179="","",MAX(0,P179-N(Q179)-N(R179)))</f>
        <v/>
      </c>
      <c r="T179" s="31"/>
      <c r="U179" s="30" t="str">
        <f aca="false">IF(A179="","",IF(M179&lt;&gt;"Yes","Not eligible",IF(S179=0,"Adjusted in advance",IF(T179&lt;&gt;"","Paid",IF(Settings!$B$15&gt;Settings!$B$16,"Overdue","Due by "&amp;TEXT(Settings!$B$16,"dd-mmm-yy"))))))</f>
        <v/>
      </c>
    </row>
    <row r="180" customFormat="false" ht="15" hidden="false" customHeight="true" outlineLevel="0" collapsed="false">
      <c r="A180" s="24"/>
      <c r="B180" s="24"/>
      <c r="C180" s="24"/>
      <c r="D180" s="24"/>
      <c r="E180" s="31"/>
      <c r="F180" s="31"/>
      <c r="G180" s="25"/>
      <c r="H180" s="25"/>
      <c r="I180" s="32" t="str">
        <f aca="false">IF(A180="","",G180+MAX(0,H180-0.5*(G180+H180)))</f>
        <v/>
      </c>
      <c r="J180" s="24"/>
      <c r="K180" s="25"/>
      <c r="L180" s="24"/>
      <c r="M180" s="17" t="str">
        <f aca="false">IF(A180="","",IF(UPPER(L180)="Y","No – disqualified",IF(N(J180)&lt;Settings!$B$13,"No – under "&amp;Settings!$B$13&amp;" days",IF(I180&gt;Settings!$B$9,"No – wages above limit","Yes"))))</f>
        <v/>
      </c>
      <c r="N180" s="32" t="str">
        <f aca="false">IF(A180="","",MAX(Settings!$B$10,IFERROR(INDEX(Settings!$E$6:$E$15,MATCH(D180,Settings!$D$6:$D$15,0)),0)))</f>
        <v/>
      </c>
      <c r="O180" s="32" t="str">
        <f aca="false">IF(A180="","",IF(M180&lt;&gt;"Yes",0,IF(N(K180)&gt;0,ROUND(K180*MIN(1,N180/I180),0),ROUND(MIN(I180,N180)*12*J180/Settings!$B$17,0))))</f>
        <v/>
      </c>
      <c r="P180" s="33" t="str">
        <f aca="false">IF(A180="","",IF(M180&lt;&gt;"Yes",0,MAX(ROUND(O180*Settings!$B$11,0),ROUND(Settings!$B$12*J180/Settings!$B$17,0))))</f>
        <v/>
      </c>
      <c r="Q180" s="25"/>
      <c r="R180" s="25"/>
      <c r="S180" s="33" t="str">
        <f aca="false">IF(A180="","",MAX(0,P180-N(Q180)-N(R180)))</f>
        <v/>
      </c>
      <c r="T180" s="31"/>
      <c r="U180" s="30" t="str">
        <f aca="false">IF(A180="","",IF(M180&lt;&gt;"Yes","Not eligible",IF(S180=0,"Adjusted in advance",IF(T180&lt;&gt;"","Paid",IF(Settings!$B$15&gt;Settings!$B$16,"Overdue","Due by "&amp;TEXT(Settings!$B$16,"dd-mmm-yy"))))))</f>
        <v/>
      </c>
    </row>
    <row r="181" customFormat="false" ht="15" hidden="false" customHeight="true" outlineLevel="0" collapsed="false">
      <c r="A181" s="24"/>
      <c r="B181" s="24"/>
      <c r="C181" s="24"/>
      <c r="D181" s="24"/>
      <c r="E181" s="31"/>
      <c r="F181" s="31"/>
      <c r="G181" s="25"/>
      <c r="H181" s="25"/>
      <c r="I181" s="32" t="str">
        <f aca="false">IF(A181="","",G181+MAX(0,H181-0.5*(G181+H181)))</f>
        <v/>
      </c>
      <c r="J181" s="24"/>
      <c r="K181" s="25"/>
      <c r="L181" s="24"/>
      <c r="M181" s="17" t="str">
        <f aca="false">IF(A181="","",IF(UPPER(L181)="Y","No – disqualified",IF(N(J181)&lt;Settings!$B$13,"No – under "&amp;Settings!$B$13&amp;" days",IF(I181&gt;Settings!$B$9,"No – wages above limit","Yes"))))</f>
        <v/>
      </c>
      <c r="N181" s="32" t="str">
        <f aca="false">IF(A181="","",MAX(Settings!$B$10,IFERROR(INDEX(Settings!$E$6:$E$15,MATCH(D181,Settings!$D$6:$D$15,0)),0)))</f>
        <v/>
      </c>
      <c r="O181" s="32" t="str">
        <f aca="false">IF(A181="","",IF(M181&lt;&gt;"Yes",0,IF(N(K181)&gt;0,ROUND(K181*MIN(1,N181/I181),0),ROUND(MIN(I181,N181)*12*J181/Settings!$B$17,0))))</f>
        <v/>
      </c>
      <c r="P181" s="33" t="str">
        <f aca="false">IF(A181="","",IF(M181&lt;&gt;"Yes",0,MAX(ROUND(O181*Settings!$B$11,0),ROUND(Settings!$B$12*J181/Settings!$B$17,0))))</f>
        <v/>
      </c>
      <c r="Q181" s="25"/>
      <c r="R181" s="25"/>
      <c r="S181" s="33" t="str">
        <f aca="false">IF(A181="","",MAX(0,P181-N(Q181)-N(R181)))</f>
        <v/>
      </c>
      <c r="T181" s="31"/>
      <c r="U181" s="30" t="str">
        <f aca="false">IF(A181="","",IF(M181&lt;&gt;"Yes","Not eligible",IF(S181=0,"Adjusted in advance",IF(T181&lt;&gt;"","Paid",IF(Settings!$B$15&gt;Settings!$B$16,"Overdue","Due by "&amp;TEXT(Settings!$B$16,"dd-mmm-yy"))))))</f>
        <v/>
      </c>
    </row>
    <row r="182" customFormat="false" ht="15" hidden="false" customHeight="true" outlineLevel="0" collapsed="false">
      <c r="A182" s="24"/>
      <c r="B182" s="24"/>
      <c r="C182" s="24"/>
      <c r="D182" s="24"/>
      <c r="E182" s="31"/>
      <c r="F182" s="31"/>
      <c r="G182" s="25"/>
      <c r="H182" s="25"/>
      <c r="I182" s="32" t="str">
        <f aca="false">IF(A182="","",G182+MAX(0,H182-0.5*(G182+H182)))</f>
        <v/>
      </c>
      <c r="J182" s="24"/>
      <c r="K182" s="25"/>
      <c r="L182" s="24"/>
      <c r="M182" s="17" t="str">
        <f aca="false">IF(A182="","",IF(UPPER(L182)="Y","No – disqualified",IF(N(J182)&lt;Settings!$B$13,"No – under "&amp;Settings!$B$13&amp;" days",IF(I182&gt;Settings!$B$9,"No – wages above limit","Yes"))))</f>
        <v/>
      </c>
      <c r="N182" s="32" t="str">
        <f aca="false">IF(A182="","",MAX(Settings!$B$10,IFERROR(INDEX(Settings!$E$6:$E$15,MATCH(D182,Settings!$D$6:$D$15,0)),0)))</f>
        <v/>
      </c>
      <c r="O182" s="32" t="str">
        <f aca="false">IF(A182="","",IF(M182&lt;&gt;"Yes",0,IF(N(K182)&gt;0,ROUND(K182*MIN(1,N182/I182),0),ROUND(MIN(I182,N182)*12*J182/Settings!$B$17,0))))</f>
        <v/>
      </c>
      <c r="P182" s="33" t="str">
        <f aca="false">IF(A182="","",IF(M182&lt;&gt;"Yes",0,MAX(ROUND(O182*Settings!$B$11,0),ROUND(Settings!$B$12*J182/Settings!$B$17,0))))</f>
        <v/>
      </c>
      <c r="Q182" s="25"/>
      <c r="R182" s="25"/>
      <c r="S182" s="33" t="str">
        <f aca="false">IF(A182="","",MAX(0,P182-N(Q182)-N(R182)))</f>
        <v/>
      </c>
      <c r="T182" s="31"/>
      <c r="U182" s="30" t="str">
        <f aca="false">IF(A182="","",IF(M182&lt;&gt;"Yes","Not eligible",IF(S182=0,"Adjusted in advance",IF(T182&lt;&gt;"","Paid",IF(Settings!$B$15&gt;Settings!$B$16,"Overdue","Due by "&amp;TEXT(Settings!$B$16,"dd-mmm-yy"))))))</f>
        <v/>
      </c>
    </row>
    <row r="183" customFormat="false" ht="15" hidden="false" customHeight="true" outlineLevel="0" collapsed="false">
      <c r="A183" s="24"/>
      <c r="B183" s="24"/>
      <c r="C183" s="24"/>
      <c r="D183" s="24"/>
      <c r="E183" s="31"/>
      <c r="F183" s="31"/>
      <c r="G183" s="25"/>
      <c r="H183" s="25"/>
      <c r="I183" s="32" t="str">
        <f aca="false">IF(A183="","",G183+MAX(0,H183-0.5*(G183+H183)))</f>
        <v/>
      </c>
      <c r="J183" s="24"/>
      <c r="K183" s="25"/>
      <c r="L183" s="24"/>
      <c r="M183" s="17" t="str">
        <f aca="false">IF(A183="","",IF(UPPER(L183)="Y","No – disqualified",IF(N(J183)&lt;Settings!$B$13,"No – under "&amp;Settings!$B$13&amp;" days",IF(I183&gt;Settings!$B$9,"No – wages above limit","Yes"))))</f>
        <v/>
      </c>
      <c r="N183" s="32" t="str">
        <f aca="false">IF(A183="","",MAX(Settings!$B$10,IFERROR(INDEX(Settings!$E$6:$E$15,MATCH(D183,Settings!$D$6:$D$15,0)),0)))</f>
        <v/>
      </c>
      <c r="O183" s="32" t="str">
        <f aca="false">IF(A183="","",IF(M183&lt;&gt;"Yes",0,IF(N(K183)&gt;0,ROUND(K183*MIN(1,N183/I183),0),ROUND(MIN(I183,N183)*12*J183/Settings!$B$17,0))))</f>
        <v/>
      </c>
      <c r="P183" s="33" t="str">
        <f aca="false">IF(A183="","",IF(M183&lt;&gt;"Yes",0,MAX(ROUND(O183*Settings!$B$11,0),ROUND(Settings!$B$12*J183/Settings!$B$17,0))))</f>
        <v/>
      </c>
      <c r="Q183" s="25"/>
      <c r="R183" s="25"/>
      <c r="S183" s="33" t="str">
        <f aca="false">IF(A183="","",MAX(0,P183-N(Q183)-N(R183)))</f>
        <v/>
      </c>
      <c r="T183" s="31"/>
      <c r="U183" s="30" t="str">
        <f aca="false">IF(A183="","",IF(M183&lt;&gt;"Yes","Not eligible",IF(S183=0,"Adjusted in advance",IF(T183&lt;&gt;"","Paid",IF(Settings!$B$15&gt;Settings!$B$16,"Overdue","Due by "&amp;TEXT(Settings!$B$16,"dd-mmm-yy"))))))</f>
        <v/>
      </c>
    </row>
    <row r="184" customFormat="false" ht="15" hidden="false" customHeight="true" outlineLevel="0" collapsed="false">
      <c r="A184" s="24"/>
      <c r="B184" s="24"/>
      <c r="C184" s="24"/>
      <c r="D184" s="24"/>
      <c r="E184" s="31"/>
      <c r="F184" s="31"/>
      <c r="G184" s="25"/>
      <c r="H184" s="25"/>
      <c r="I184" s="32" t="str">
        <f aca="false">IF(A184="","",G184+MAX(0,H184-0.5*(G184+H184)))</f>
        <v/>
      </c>
      <c r="J184" s="24"/>
      <c r="K184" s="25"/>
      <c r="L184" s="24"/>
      <c r="M184" s="17" t="str">
        <f aca="false">IF(A184="","",IF(UPPER(L184)="Y","No – disqualified",IF(N(J184)&lt;Settings!$B$13,"No – under "&amp;Settings!$B$13&amp;" days",IF(I184&gt;Settings!$B$9,"No – wages above limit","Yes"))))</f>
        <v/>
      </c>
      <c r="N184" s="32" t="str">
        <f aca="false">IF(A184="","",MAX(Settings!$B$10,IFERROR(INDEX(Settings!$E$6:$E$15,MATCH(D184,Settings!$D$6:$D$15,0)),0)))</f>
        <v/>
      </c>
      <c r="O184" s="32" t="str">
        <f aca="false">IF(A184="","",IF(M184&lt;&gt;"Yes",0,IF(N(K184)&gt;0,ROUND(K184*MIN(1,N184/I184),0),ROUND(MIN(I184,N184)*12*J184/Settings!$B$17,0))))</f>
        <v/>
      </c>
      <c r="P184" s="33" t="str">
        <f aca="false">IF(A184="","",IF(M184&lt;&gt;"Yes",0,MAX(ROUND(O184*Settings!$B$11,0),ROUND(Settings!$B$12*J184/Settings!$B$17,0))))</f>
        <v/>
      </c>
      <c r="Q184" s="25"/>
      <c r="R184" s="25"/>
      <c r="S184" s="33" t="str">
        <f aca="false">IF(A184="","",MAX(0,P184-N(Q184)-N(R184)))</f>
        <v/>
      </c>
      <c r="T184" s="31"/>
      <c r="U184" s="30" t="str">
        <f aca="false">IF(A184="","",IF(M184&lt;&gt;"Yes","Not eligible",IF(S184=0,"Adjusted in advance",IF(T184&lt;&gt;"","Paid",IF(Settings!$B$15&gt;Settings!$B$16,"Overdue","Due by "&amp;TEXT(Settings!$B$16,"dd-mmm-yy"))))))</f>
        <v/>
      </c>
    </row>
    <row r="185" customFormat="false" ht="15" hidden="false" customHeight="true" outlineLevel="0" collapsed="false">
      <c r="A185" s="24"/>
      <c r="B185" s="24"/>
      <c r="C185" s="24"/>
      <c r="D185" s="24"/>
      <c r="E185" s="31"/>
      <c r="F185" s="31"/>
      <c r="G185" s="25"/>
      <c r="H185" s="25"/>
      <c r="I185" s="32" t="str">
        <f aca="false">IF(A185="","",G185+MAX(0,H185-0.5*(G185+H185)))</f>
        <v/>
      </c>
      <c r="J185" s="24"/>
      <c r="K185" s="25"/>
      <c r="L185" s="24"/>
      <c r="M185" s="17" t="str">
        <f aca="false">IF(A185="","",IF(UPPER(L185)="Y","No – disqualified",IF(N(J185)&lt;Settings!$B$13,"No – under "&amp;Settings!$B$13&amp;" days",IF(I185&gt;Settings!$B$9,"No – wages above limit","Yes"))))</f>
        <v/>
      </c>
      <c r="N185" s="32" t="str">
        <f aca="false">IF(A185="","",MAX(Settings!$B$10,IFERROR(INDEX(Settings!$E$6:$E$15,MATCH(D185,Settings!$D$6:$D$15,0)),0)))</f>
        <v/>
      </c>
      <c r="O185" s="32" t="str">
        <f aca="false">IF(A185="","",IF(M185&lt;&gt;"Yes",0,IF(N(K185)&gt;0,ROUND(K185*MIN(1,N185/I185),0),ROUND(MIN(I185,N185)*12*J185/Settings!$B$17,0))))</f>
        <v/>
      </c>
      <c r="P185" s="33" t="str">
        <f aca="false">IF(A185="","",IF(M185&lt;&gt;"Yes",0,MAX(ROUND(O185*Settings!$B$11,0),ROUND(Settings!$B$12*J185/Settings!$B$17,0))))</f>
        <v/>
      </c>
      <c r="Q185" s="25"/>
      <c r="R185" s="25"/>
      <c r="S185" s="33" t="str">
        <f aca="false">IF(A185="","",MAX(0,P185-N(Q185)-N(R185)))</f>
        <v/>
      </c>
      <c r="T185" s="31"/>
      <c r="U185" s="30" t="str">
        <f aca="false">IF(A185="","",IF(M185&lt;&gt;"Yes","Not eligible",IF(S185=0,"Adjusted in advance",IF(T185&lt;&gt;"","Paid",IF(Settings!$B$15&gt;Settings!$B$16,"Overdue","Due by "&amp;TEXT(Settings!$B$16,"dd-mmm-yy"))))))</f>
        <v/>
      </c>
    </row>
    <row r="186" customFormat="false" ht="15" hidden="false" customHeight="true" outlineLevel="0" collapsed="false">
      <c r="A186" s="24"/>
      <c r="B186" s="24"/>
      <c r="C186" s="24"/>
      <c r="D186" s="24"/>
      <c r="E186" s="31"/>
      <c r="F186" s="31"/>
      <c r="G186" s="25"/>
      <c r="H186" s="25"/>
      <c r="I186" s="32" t="str">
        <f aca="false">IF(A186="","",G186+MAX(0,H186-0.5*(G186+H186)))</f>
        <v/>
      </c>
      <c r="J186" s="24"/>
      <c r="K186" s="25"/>
      <c r="L186" s="24"/>
      <c r="M186" s="17" t="str">
        <f aca="false">IF(A186="","",IF(UPPER(L186)="Y","No – disqualified",IF(N(J186)&lt;Settings!$B$13,"No – under "&amp;Settings!$B$13&amp;" days",IF(I186&gt;Settings!$B$9,"No – wages above limit","Yes"))))</f>
        <v/>
      </c>
      <c r="N186" s="32" t="str">
        <f aca="false">IF(A186="","",MAX(Settings!$B$10,IFERROR(INDEX(Settings!$E$6:$E$15,MATCH(D186,Settings!$D$6:$D$15,0)),0)))</f>
        <v/>
      </c>
      <c r="O186" s="32" t="str">
        <f aca="false">IF(A186="","",IF(M186&lt;&gt;"Yes",0,IF(N(K186)&gt;0,ROUND(K186*MIN(1,N186/I186),0),ROUND(MIN(I186,N186)*12*J186/Settings!$B$17,0))))</f>
        <v/>
      </c>
      <c r="P186" s="33" t="str">
        <f aca="false">IF(A186="","",IF(M186&lt;&gt;"Yes",0,MAX(ROUND(O186*Settings!$B$11,0),ROUND(Settings!$B$12*J186/Settings!$B$17,0))))</f>
        <v/>
      </c>
      <c r="Q186" s="25"/>
      <c r="R186" s="25"/>
      <c r="S186" s="33" t="str">
        <f aca="false">IF(A186="","",MAX(0,P186-N(Q186)-N(R186)))</f>
        <v/>
      </c>
      <c r="T186" s="31"/>
      <c r="U186" s="30" t="str">
        <f aca="false">IF(A186="","",IF(M186&lt;&gt;"Yes","Not eligible",IF(S186=0,"Adjusted in advance",IF(T186&lt;&gt;"","Paid",IF(Settings!$B$15&gt;Settings!$B$16,"Overdue","Due by "&amp;TEXT(Settings!$B$16,"dd-mmm-yy"))))))</f>
        <v/>
      </c>
    </row>
    <row r="187" customFormat="false" ht="15" hidden="false" customHeight="true" outlineLevel="0" collapsed="false">
      <c r="A187" s="24"/>
      <c r="B187" s="24"/>
      <c r="C187" s="24"/>
      <c r="D187" s="24"/>
      <c r="E187" s="31"/>
      <c r="F187" s="31"/>
      <c r="G187" s="25"/>
      <c r="H187" s="25"/>
      <c r="I187" s="32" t="str">
        <f aca="false">IF(A187="","",G187+MAX(0,H187-0.5*(G187+H187)))</f>
        <v/>
      </c>
      <c r="J187" s="24"/>
      <c r="K187" s="25"/>
      <c r="L187" s="24"/>
      <c r="M187" s="17" t="str">
        <f aca="false">IF(A187="","",IF(UPPER(L187)="Y","No – disqualified",IF(N(J187)&lt;Settings!$B$13,"No – under "&amp;Settings!$B$13&amp;" days",IF(I187&gt;Settings!$B$9,"No – wages above limit","Yes"))))</f>
        <v/>
      </c>
      <c r="N187" s="32" t="str">
        <f aca="false">IF(A187="","",MAX(Settings!$B$10,IFERROR(INDEX(Settings!$E$6:$E$15,MATCH(D187,Settings!$D$6:$D$15,0)),0)))</f>
        <v/>
      </c>
      <c r="O187" s="32" t="str">
        <f aca="false">IF(A187="","",IF(M187&lt;&gt;"Yes",0,IF(N(K187)&gt;0,ROUND(K187*MIN(1,N187/I187),0),ROUND(MIN(I187,N187)*12*J187/Settings!$B$17,0))))</f>
        <v/>
      </c>
      <c r="P187" s="33" t="str">
        <f aca="false">IF(A187="","",IF(M187&lt;&gt;"Yes",0,MAX(ROUND(O187*Settings!$B$11,0),ROUND(Settings!$B$12*J187/Settings!$B$17,0))))</f>
        <v/>
      </c>
      <c r="Q187" s="25"/>
      <c r="R187" s="25"/>
      <c r="S187" s="33" t="str">
        <f aca="false">IF(A187="","",MAX(0,P187-N(Q187)-N(R187)))</f>
        <v/>
      </c>
      <c r="T187" s="31"/>
      <c r="U187" s="30" t="str">
        <f aca="false">IF(A187="","",IF(M187&lt;&gt;"Yes","Not eligible",IF(S187=0,"Adjusted in advance",IF(T187&lt;&gt;"","Paid",IF(Settings!$B$15&gt;Settings!$B$16,"Overdue","Due by "&amp;TEXT(Settings!$B$16,"dd-mmm-yy"))))))</f>
        <v/>
      </c>
    </row>
    <row r="188" customFormat="false" ht="15" hidden="false" customHeight="true" outlineLevel="0" collapsed="false">
      <c r="A188" s="24"/>
      <c r="B188" s="24"/>
      <c r="C188" s="24"/>
      <c r="D188" s="24"/>
      <c r="E188" s="31"/>
      <c r="F188" s="31"/>
      <c r="G188" s="25"/>
      <c r="H188" s="25"/>
      <c r="I188" s="32" t="str">
        <f aca="false">IF(A188="","",G188+MAX(0,H188-0.5*(G188+H188)))</f>
        <v/>
      </c>
      <c r="J188" s="24"/>
      <c r="K188" s="25"/>
      <c r="L188" s="24"/>
      <c r="M188" s="17" t="str">
        <f aca="false">IF(A188="","",IF(UPPER(L188)="Y","No – disqualified",IF(N(J188)&lt;Settings!$B$13,"No – under "&amp;Settings!$B$13&amp;" days",IF(I188&gt;Settings!$B$9,"No – wages above limit","Yes"))))</f>
        <v/>
      </c>
      <c r="N188" s="32" t="str">
        <f aca="false">IF(A188="","",MAX(Settings!$B$10,IFERROR(INDEX(Settings!$E$6:$E$15,MATCH(D188,Settings!$D$6:$D$15,0)),0)))</f>
        <v/>
      </c>
      <c r="O188" s="32" t="str">
        <f aca="false">IF(A188="","",IF(M188&lt;&gt;"Yes",0,IF(N(K188)&gt;0,ROUND(K188*MIN(1,N188/I188),0),ROUND(MIN(I188,N188)*12*J188/Settings!$B$17,0))))</f>
        <v/>
      </c>
      <c r="P188" s="33" t="str">
        <f aca="false">IF(A188="","",IF(M188&lt;&gt;"Yes",0,MAX(ROUND(O188*Settings!$B$11,0),ROUND(Settings!$B$12*J188/Settings!$B$17,0))))</f>
        <v/>
      </c>
      <c r="Q188" s="25"/>
      <c r="R188" s="25"/>
      <c r="S188" s="33" t="str">
        <f aca="false">IF(A188="","",MAX(0,P188-N(Q188)-N(R188)))</f>
        <v/>
      </c>
      <c r="T188" s="31"/>
      <c r="U188" s="30" t="str">
        <f aca="false">IF(A188="","",IF(M188&lt;&gt;"Yes","Not eligible",IF(S188=0,"Adjusted in advance",IF(T188&lt;&gt;"","Paid",IF(Settings!$B$15&gt;Settings!$B$16,"Overdue","Due by "&amp;TEXT(Settings!$B$16,"dd-mmm-yy"))))))</f>
        <v/>
      </c>
    </row>
    <row r="189" customFormat="false" ht="15" hidden="false" customHeight="true" outlineLevel="0" collapsed="false">
      <c r="A189" s="24"/>
      <c r="B189" s="24"/>
      <c r="C189" s="24"/>
      <c r="D189" s="24"/>
      <c r="E189" s="31"/>
      <c r="F189" s="31"/>
      <c r="G189" s="25"/>
      <c r="H189" s="25"/>
      <c r="I189" s="32" t="str">
        <f aca="false">IF(A189="","",G189+MAX(0,H189-0.5*(G189+H189)))</f>
        <v/>
      </c>
      <c r="J189" s="24"/>
      <c r="K189" s="25"/>
      <c r="L189" s="24"/>
      <c r="M189" s="17" t="str">
        <f aca="false">IF(A189="","",IF(UPPER(L189)="Y","No – disqualified",IF(N(J189)&lt;Settings!$B$13,"No – under "&amp;Settings!$B$13&amp;" days",IF(I189&gt;Settings!$B$9,"No – wages above limit","Yes"))))</f>
        <v/>
      </c>
      <c r="N189" s="32" t="str">
        <f aca="false">IF(A189="","",MAX(Settings!$B$10,IFERROR(INDEX(Settings!$E$6:$E$15,MATCH(D189,Settings!$D$6:$D$15,0)),0)))</f>
        <v/>
      </c>
      <c r="O189" s="32" t="str">
        <f aca="false">IF(A189="","",IF(M189&lt;&gt;"Yes",0,IF(N(K189)&gt;0,ROUND(K189*MIN(1,N189/I189),0),ROUND(MIN(I189,N189)*12*J189/Settings!$B$17,0))))</f>
        <v/>
      </c>
      <c r="P189" s="33" t="str">
        <f aca="false">IF(A189="","",IF(M189&lt;&gt;"Yes",0,MAX(ROUND(O189*Settings!$B$11,0),ROUND(Settings!$B$12*J189/Settings!$B$17,0))))</f>
        <v/>
      </c>
      <c r="Q189" s="25"/>
      <c r="R189" s="25"/>
      <c r="S189" s="33" t="str">
        <f aca="false">IF(A189="","",MAX(0,P189-N(Q189)-N(R189)))</f>
        <v/>
      </c>
      <c r="T189" s="31"/>
      <c r="U189" s="30" t="str">
        <f aca="false">IF(A189="","",IF(M189&lt;&gt;"Yes","Not eligible",IF(S189=0,"Adjusted in advance",IF(T189&lt;&gt;"","Paid",IF(Settings!$B$15&gt;Settings!$B$16,"Overdue","Due by "&amp;TEXT(Settings!$B$16,"dd-mmm-yy"))))))</f>
        <v/>
      </c>
    </row>
    <row r="190" customFormat="false" ht="15" hidden="false" customHeight="true" outlineLevel="0" collapsed="false">
      <c r="A190" s="24"/>
      <c r="B190" s="24"/>
      <c r="C190" s="24"/>
      <c r="D190" s="24"/>
      <c r="E190" s="31"/>
      <c r="F190" s="31"/>
      <c r="G190" s="25"/>
      <c r="H190" s="25"/>
      <c r="I190" s="32" t="str">
        <f aca="false">IF(A190="","",G190+MAX(0,H190-0.5*(G190+H190)))</f>
        <v/>
      </c>
      <c r="J190" s="24"/>
      <c r="K190" s="25"/>
      <c r="L190" s="24"/>
      <c r="M190" s="17" t="str">
        <f aca="false">IF(A190="","",IF(UPPER(L190)="Y","No – disqualified",IF(N(J190)&lt;Settings!$B$13,"No – under "&amp;Settings!$B$13&amp;" days",IF(I190&gt;Settings!$B$9,"No – wages above limit","Yes"))))</f>
        <v/>
      </c>
      <c r="N190" s="32" t="str">
        <f aca="false">IF(A190="","",MAX(Settings!$B$10,IFERROR(INDEX(Settings!$E$6:$E$15,MATCH(D190,Settings!$D$6:$D$15,0)),0)))</f>
        <v/>
      </c>
      <c r="O190" s="32" t="str">
        <f aca="false">IF(A190="","",IF(M190&lt;&gt;"Yes",0,IF(N(K190)&gt;0,ROUND(K190*MIN(1,N190/I190),0),ROUND(MIN(I190,N190)*12*J190/Settings!$B$17,0))))</f>
        <v/>
      </c>
      <c r="P190" s="33" t="str">
        <f aca="false">IF(A190="","",IF(M190&lt;&gt;"Yes",0,MAX(ROUND(O190*Settings!$B$11,0),ROUND(Settings!$B$12*J190/Settings!$B$17,0))))</f>
        <v/>
      </c>
      <c r="Q190" s="25"/>
      <c r="R190" s="25"/>
      <c r="S190" s="33" t="str">
        <f aca="false">IF(A190="","",MAX(0,P190-N(Q190)-N(R190)))</f>
        <v/>
      </c>
      <c r="T190" s="31"/>
      <c r="U190" s="30" t="str">
        <f aca="false">IF(A190="","",IF(M190&lt;&gt;"Yes","Not eligible",IF(S190=0,"Adjusted in advance",IF(T190&lt;&gt;"","Paid",IF(Settings!$B$15&gt;Settings!$B$16,"Overdue","Due by "&amp;TEXT(Settings!$B$16,"dd-mmm-yy"))))))</f>
        <v/>
      </c>
    </row>
    <row r="191" customFormat="false" ht="15" hidden="false" customHeight="true" outlineLevel="0" collapsed="false">
      <c r="A191" s="24"/>
      <c r="B191" s="24"/>
      <c r="C191" s="24"/>
      <c r="D191" s="24"/>
      <c r="E191" s="31"/>
      <c r="F191" s="31"/>
      <c r="G191" s="25"/>
      <c r="H191" s="25"/>
      <c r="I191" s="32" t="str">
        <f aca="false">IF(A191="","",G191+MAX(0,H191-0.5*(G191+H191)))</f>
        <v/>
      </c>
      <c r="J191" s="24"/>
      <c r="K191" s="25"/>
      <c r="L191" s="24"/>
      <c r="M191" s="17" t="str">
        <f aca="false">IF(A191="","",IF(UPPER(L191)="Y","No – disqualified",IF(N(J191)&lt;Settings!$B$13,"No – under "&amp;Settings!$B$13&amp;" days",IF(I191&gt;Settings!$B$9,"No – wages above limit","Yes"))))</f>
        <v/>
      </c>
      <c r="N191" s="32" t="str">
        <f aca="false">IF(A191="","",MAX(Settings!$B$10,IFERROR(INDEX(Settings!$E$6:$E$15,MATCH(D191,Settings!$D$6:$D$15,0)),0)))</f>
        <v/>
      </c>
      <c r="O191" s="32" t="str">
        <f aca="false">IF(A191="","",IF(M191&lt;&gt;"Yes",0,IF(N(K191)&gt;0,ROUND(K191*MIN(1,N191/I191),0),ROUND(MIN(I191,N191)*12*J191/Settings!$B$17,0))))</f>
        <v/>
      </c>
      <c r="P191" s="33" t="str">
        <f aca="false">IF(A191="","",IF(M191&lt;&gt;"Yes",0,MAX(ROUND(O191*Settings!$B$11,0),ROUND(Settings!$B$12*J191/Settings!$B$17,0))))</f>
        <v/>
      </c>
      <c r="Q191" s="25"/>
      <c r="R191" s="25"/>
      <c r="S191" s="33" t="str">
        <f aca="false">IF(A191="","",MAX(0,P191-N(Q191)-N(R191)))</f>
        <v/>
      </c>
      <c r="T191" s="31"/>
      <c r="U191" s="30" t="str">
        <f aca="false">IF(A191="","",IF(M191&lt;&gt;"Yes","Not eligible",IF(S191=0,"Adjusted in advance",IF(T191&lt;&gt;"","Paid",IF(Settings!$B$15&gt;Settings!$B$16,"Overdue","Due by "&amp;TEXT(Settings!$B$16,"dd-mmm-yy"))))))</f>
        <v/>
      </c>
    </row>
    <row r="192" customFormat="false" ht="15" hidden="false" customHeight="true" outlineLevel="0" collapsed="false">
      <c r="A192" s="24"/>
      <c r="B192" s="24"/>
      <c r="C192" s="24"/>
      <c r="D192" s="24"/>
      <c r="E192" s="31"/>
      <c r="F192" s="31"/>
      <c r="G192" s="25"/>
      <c r="H192" s="25"/>
      <c r="I192" s="32" t="str">
        <f aca="false">IF(A192="","",G192+MAX(0,H192-0.5*(G192+H192)))</f>
        <v/>
      </c>
      <c r="J192" s="24"/>
      <c r="K192" s="25"/>
      <c r="L192" s="24"/>
      <c r="M192" s="17" t="str">
        <f aca="false">IF(A192="","",IF(UPPER(L192)="Y","No – disqualified",IF(N(J192)&lt;Settings!$B$13,"No – under "&amp;Settings!$B$13&amp;" days",IF(I192&gt;Settings!$B$9,"No – wages above limit","Yes"))))</f>
        <v/>
      </c>
      <c r="N192" s="32" t="str">
        <f aca="false">IF(A192="","",MAX(Settings!$B$10,IFERROR(INDEX(Settings!$E$6:$E$15,MATCH(D192,Settings!$D$6:$D$15,0)),0)))</f>
        <v/>
      </c>
      <c r="O192" s="32" t="str">
        <f aca="false">IF(A192="","",IF(M192&lt;&gt;"Yes",0,IF(N(K192)&gt;0,ROUND(K192*MIN(1,N192/I192),0),ROUND(MIN(I192,N192)*12*J192/Settings!$B$17,0))))</f>
        <v/>
      </c>
      <c r="P192" s="33" t="str">
        <f aca="false">IF(A192="","",IF(M192&lt;&gt;"Yes",0,MAX(ROUND(O192*Settings!$B$11,0),ROUND(Settings!$B$12*J192/Settings!$B$17,0))))</f>
        <v/>
      </c>
      <c r="Q192" s="25"/>
      <c r="R192" s="25"/>
      <c r="S192" s="33" t="str">
        <f aca="false">IF(A192="","",MAX(0,P192-N(Q192)-N(R192)))</f>
        <v/>
      </c>
      <c r="T192" s="31"/>
      <c r="U192" s="30" t="str">
        <f aca="false">IF(A192="","",IF(M192&lt;&gt;"Yes","Not eligible",IF(S192=0,"Adjusted in advance",IF(T192&lt;&gt;"","Paid",IF(Settings!$B$15&gt;Settings!$B$16,"Overdue","Due by "&amp;TEXT(Settings!$B$16,"dd-mmm-yy"))))))</f>
        <v/>
      </c>
    </row>
    <row r="193" customFormat="false" ht="15" hidden="false" customHeight="true" outlineLevel="0" collapsed="false">
      <c r="A193" s="24"/>
      <c r="B193" s="24"/>
      <c r="C193" s="24"/>
      <c r="D193" s="24"/>
      <c r="E193" s="31"/>
      <c r="F193" s="31"/>
      <c r="G193" s="25"/>
      <c r="H193" s="25"/>
      <c r="I193" s="32" t="str">
        <f aca="false">IF(A193="","",G193+MAX(0,H193-0.5*(G193+H193)))</f>
        <v/>
      </c>
      <c r="J193" s="24"/>
      <c r="K193" s="25"/>
      <c r="L193" s="24"/>
      <c r="M193" s="17" t="str">
        <f aca="false">IF(A193="","",IF(UPPER(L193)="Y","No – disqualified",IF(N(J193)&lt;Settings!$B$13,"No – under "&amp;Settings!$B$13&amp;" days",IF(I193&gt;Settings!$B$9,"No – wages above limit","Yes"))))</f>
        <v/>
      </c>
      <c r="N193" s="32" t="str">
        <f aca="false">IF(A193="","",MAX(Settings!$B$10,IFERROR(INDEX(Settings!$E$6:$E$15,MATCH(D193,Settings!$D$6:$D$15,0)),0)))</f>
        <v/>
      </c>
      <c r="O193" s="32" t="str">
        <f aca="false">IF(A193="","",IF(M193&lt;&gt;"Yes",0,IF(N(K193)&gt;0,ROUND(K193*MIN(1,N193/I193),0),ROUND(MIN(I193,N193)*12*J193/Settings!$B$17,0))))</f>
        <v/>
      </c>
      <c r="P193" s="33" t="str">
        <f aca="false">IF(A193="","",IF(M193&lt;&gt;"Yes",0,MAX(ROUND(O193*Settings!$B$11,0),ROUND(Settings!$B$12*J193/Settings!$B$17,0))))</f>
        <v/>
      </c>
      <c r="Q193" s="25"/>
      <c r="R193" s="25"/>
      <c r="S193" s="33" t="str">
        <f aca="false">IF(A193="","",MAX(0,P193-N(Q193)-N(R193)))</f>
        <v/>
      </c>
      <c r="T193" s="31"/>
      <c r="U193" s="30" t="str">
        <f aca="false">IF(A193="","",IF(M193&lt;&gt;"Yes","Not eligible",IF(S193=0,"Adjusted in advance",IF(T193&lt;&gt;"","Paid",IF(Settings!$B$15&gt;Settings!$B$16,"Overdue","Due by "&amp;TEXT(Settings!$B$16,"dd-mmm-yy"))))))</f>
        <v/>
      </c>
    </row>
    <row r="194" customFormat="false" ht="15" hidden="false" customHeight="true" outlineLevel="0" collapsed="false">
      <c r="A194" s="24"/>
      <c r="B194" s="24"/>
      <c r="C194" s="24"/>
      <c r="D194" s="24"/>
      <c r="E194" s="31"/>
      <c r="F194" s="31"/>
      <c r="G194" s="25"/>
      <c r="H194" s="25"/>
      <c r="I194" s="32" t="str">
        <f aca="false">IF(A194="","",G194+MAX(0,H194-0.5*(G194+H194)))</f>
        <v/>
      </c>
      <c r="J194" s="24"/>
      <c r="K194" s="25"/>
      <c r="L194" s="24"/>
      <c r="M194" s="17" t="str">
        <f aca="false">IF(A194="","",IF(UPPER(L194)="Y","No – disqualified",IF(N(J194)&lt;Settings!$B$13,"No – under "&amp;Settings!$B$13&amp;" days",IF(I194&gt;Settings!$B$9,"No – wages above limit","Yes"))))</f>
        <v/>
      </c>
      <c r="N194" s="32" t="str">
        <f aca="false">IF(A194="","",MAX(Settings!$B$10,IFERROR(INDEX(Settings!$E$6:$E$15,MATCH(D194,Settings!$D$6:$D$15,0)),0)))</f>
        <v/>
      </c>
      <c r="O194" s="32" t="str">
        <f aca="false">IF(A194="","",IF(M194&lt;&gt;"Yes",0,IF(N(K194)&gt;0,ROUND(K194*MIN(1,N194/I194),0),ROUND(MIN(I194,N194)*12*J194/Settings!$B$17,0))))</f>
        <v/>
      </c>
      <c r="P194" s="33" t="str">
        <f aca="false">IF(A194="","",IF(M194&lt;&gt;"Yes",0,MAX(ROUND(O194*Settings!$B$11,0),ROUND(Settings!$B$12*J194/Settings!$B$17,0))))</f>
        <v/>
      </c>
      <c r="Q194" s="25"/>
      <c r="R194" s="25"/>
      <c r="S194" s="33" t="str">
        <f aca="false">IF(A194="","",MAX(0,P194-N(Q194)-N(R194)))</f>
        <v/>
      </c>
      <c r="T194" s="31"/>
      <c r="U194" s="30" t="str">
        <f aca="false">IF(A194="","",IF(M194&lt;&gt;"Yes","Not eligible",IF(S194=0,"Adjusted in advance",IF(T194&lt;&gt;"","Paid",IF(Settings!$B$15&gt;Settings!$B$16,"Overdue","Due by "&amp;TEXT(Settings!$B$16,"dd-mmm-yy"))))))</f>
        <v/>
      </c>
    </row>
    <row r="195" customFormat="false" ht="15" hidden="false" customHeight="true" outlineLevel="0" collapsed="false">
      <c r="A195" s="24"/>
      <c r="B195" s="24"/>
      <c r="C195" s="24"/>
      <c r="D195" s="24"/>
      <c r="E195" s="31"/>
      <c r="F195" s="31"/>
      <c r="G195" s="25"/>
      <c r="H195" s="25"/>
      <c r="I195" s="32" t="str">
        <f aca="false">IF(A195="","",G195+MAX(0,H195-0.5*(G195+H195)))</f>
        <v/>
      </c>
      <c r="J195" s="24"/>
      <c r="K195" s="25"/>
      <c r="L195" s="24"/>
      <c r="M195" s="17" t="str">
        <f aca="false">IF(A195="","",IF(UPPER(L195)="Y","No – disqualified",IF(N(J195)&lt;Settings!$B$13,"No – under "&amp;Settings!$B$13&amp;" days",IF(I195&gt;Settings!$B$9,"No – wages above limit","Yes"))))</f>
        <v/>
      </c>
      <c r="N195" s="32" t="str">
        <f aca="false">IF(A195="","",MAX(Settings!$B$10,IFERROR(INDEX(Settings!$E$6:$E$15,MATCH(D195,Settings!$D$6:$D$15,0)),0)))</f>
        <v/>
      </c>
      <c r="O195" s="32" t="str">
        <f aca="false">IF(A195="","",IF(M195&lt;&gt;"Yes",0,IF(N(K195)&gt;0,ROUND(K195*MIN(1,N195/I195),0),ROUND(MIN(I195,N195)*12*J195/Settings!$B$17,0))))</f>
        <v/>
      </c>
      <c r="P195" s="33" t="str">
        <f aca="false">IF(A195="","",IF(M195&lt;&gt;"Yes",0,MAX(ROUND(O195*Settings!$B$11,0),ROUND(Settings!$B$12*J195/Settings!$B$17,0))))</f>
        <v/>
      </c>
      <c r="Q195" s="25"/>
      <c r="R195" s="25"/>
      <c r="S195" s="33" t="str">
        <f aca="false">IF(A195="","",MAX(0,P195-N(Q195)-N(R195)))</f>
        <v/>
      </c>
      <c r="T195" s="31"/>
      <c r="U195" s="30" t="str">
        <f aca="false">IF(A195="","",IF(M195&lt;&gt;"Yes","Not eligible",IF(S195=0,"Adjusted in advance",IF(T195&lt;&gt;"","Paid",IF(Settings!$B$15&gt;Settings!$B$16,"Overdue","Due by "&amp;TEXT(Settings!$B$16,"dd-mmm-yy"))))))</f>
        <v/>
      </c>
    </row>
    <row r="196" customFormat="false" ht="15" hidden="false" customHeight="true" outlineLevel="0" collapsed="false">
      <c r="A196" s="24"/>
      <c r="B196" s="24"/>
      <c r="C196" s="24"/>
      <c r="D196" s="24"/>
      <c r="E196" s="31"/>
      <c r="F196" s="31"/>
      <c r="G196" s="25"/>
      <c r="H196" s="25"/>
      <c r="I196" s="32" t="str">
        <f aca="false">IF(A196="","",G196+MAX(0,H196-0.5*(G196+H196)))</f>
        <v/>
      </c>
      <c r="J196" s="24"/>
      <c r="K196" s="25"/>
      <c r="L196" s="24"/>
      <c r="M196" s="17" t="str">
        <f aca="false">IF(A196="","",IF(UPPER(L196)="Y","No – disqualified",IF(N(J196)&lt;Settings!$B$13,"No – under "&amp;Settings!$B$13&amp;" days",IF(I196&gt;Settings!$B$9,"No – wages above limit","Yes"))))</f>
        <v/>
      </c>
      <c r="N196" s="32" t="str">
        <f aca="false">IF(A196="","",MAX(Settings!$B$10,IFERROR(INDEX(Settings!$E$6:$E$15,MATCH(D196,Settings!$D$6:$D$15,0)),0)))</f>
        <v/>
      </c>
      <c r="O196" s="32" t="str">
        <f aca="false">IF(A196="","",IF(M196&lt;&gt;"Yes",0,IF(N(K196)&gt;0,ROUND(K196*MIN(1,N196/I196),0),ROUND(MIN(I196,N196)*12*J196/Settings!$B$17,0))))</f>
        <v/>
      </c>
      <c r="P196" s="33" t="str">
        <f aca="false">IF(A196="","",IF(M196&lt;&gt;"Yes",0,MAX(ROUND(O196*Settings!$B$11,0),ROUND(Settings!$B$12*J196/Settings!$B$17,0))))</f>
        <v/>
      </c>
      <c r="Q196" s="25"/>
      <c r="R196" s="25"/>
      <c r="S196" s="33" t="str">
        <f aca="false">IF(A196="","",MAX(0,P196-N(Q196)-N(R196)))</f>
        <v/>
      </c>
      <c r="T196" s="31"/>
      <c r="U196" s="30" t="str">
        <f aca="false">IF(A196="","",IF(M196&lt;&gt;"Yes","Not eligible",IF(S196=0,"Adjusted in advance",IF(T196&lt;&gt;"","Paid",IF(Settings!$B$15&gt;Settings!$B$16,"Overdue","Due by "&amp;TEXT(Settings!$B$16,"dd-mmm-yy"))))))</f>
        <v/>
      </c>
    </row>
    <row r="197" customFormat="false" ht="15" hidden="false" customHeight="true" outlineLevel="0" collapsed="false">
      <c r="A197" s="24"/>
      <c r="B197" s="24"/>
      <c r="C197" s="24"/>
      <c r="D197" s="24"/>
      <c r="E197" s="31"/>
      <c r="F197" s="31"/>
      <c r="G197" s="25"/>
      <c r="H197" s="25"/>
      <c r="I197" s="32" t="str">
        <f aca="false">IF(A197="","",G197+MAX(0,H197-0.5*(G197+H197)))</f>
        <v/>
      </c>
      <c r="J197" s="24"/>
      <c r="K197" s="25"/>
      <c r="L197" s="24"/>
      <c r="M197" s="17" t="str">
        <f aca="false">IF(A197="","",IF(UPPER(L197)="Y","No – disqualified",IF(N(J197)&lt;Settings!$B$13,"No – under "&amp;Settings!$B$13&amp;" days",IF(I197&gt;Settings!$B$9,"No – wages above limit","Yes"))))</f>
        <v/>
      </c>
      <c r="N197" s="32" t="str">
        <f aca="false">IF(A197="","",MAX(Settings!$B$10,IFERROR(INDEX(Settings!$E$6:$E$15,MATCH(D197,Settings!$D$6:$D$15,0)),0)))</f>
        <v/>
      </c>
      <c r="O197" s="32" t="str">
        <f aca="false">IF(A197="","",IF(M197&lt;&gt;"Yes",0,IF(N(K197)&gt;0,ROUND(K197*MIN(1,N197/I197),0),ROUND(MIN(I197,N197)*12*J197/Settings!$B$17,0))))</f>
        <v/>
      </c>
      <c r="P197" s="33" t="str">
        <f aca="false">IF(A197="","",IF(M197&lt;&gt;"Yes",0,MAX(ROUND(O197*Settings!$B$11,0),ROUND(Settings!$B$12*J197/Settings!$B$17,0))))</f>
        <v/>
      </c>
      <c r="Q197" s="25"/>
      <c r="R197" s="25"/>
      <c r="S197" s="33" t="str">
        <f aca="false">IF(A197="","",MAX(0,P197-N(Q197)-N(R197)))</f>
        <v/>
      </c>
      <c r="T197" s="31"/>
      <c r="U197" s="30" t="str">
        <f aca="false">IF(A197="","",IF(M197&lt;&gt;"Yes","Not eligible",IF(S197=0,"Adjusted in advance",IF(T197&lt;&gt;"","Paid",IF(Settings!$B$15&gt;Settings!$B$16,"Overdue","Due by "&amp;TEXT(Settings!$B$16,"dd-mmm-yy"))))))</f>
        <v/>
      </c>
    </row>
    <row r="198" customFormat="false" ht="15" hidden="false" customHeight="true" outlineLevel="0" collapsed="false">
      <c r="A198" s="24"/>
      <c r="B198" s="24"/>
      <c r="C198" s="24"/>
      <c r="D198" s="24"/>
      <c r="E198" s="31"/>
      <c r="F198" s="31"/>
      <c r="G198" s="25"/>
      <c r="H198" s="25"/>
      <c r="I198" s="32" t="str">
        <f aca="false">IF(A198="","",G198+MAX(0,H198-0.5*(G198+H198)))</f>
        <v/>
      </c>
      <c r="J198" s="24"/>
      <c r="K198" s="25"/>
      <c r="L198" s="24"/>
      <c r="M198" s="17" t="str">
        <f aca="false">IF(A198="","",IF(UPPER(L198)="Y","No – disqualified",IF(N(J198)&lt;Settings!$B$13,"No – under "&amp;Settings!$B$13&amp;" days",IF(I198&gt;Settings!$B$9,"No – wages above limit","Yes"))))</f>
        <v/>
      </c>
      <c r="N198" s="32" t="str">
        <f aca="false">IF(A198="","",MAX(Settings!$B$10,IFERROR(INDEX(Settings!$E$6:$E$15,MATCH(D198,Settings!$D$6:$D$15,0)),0)))</f>
        <v/>
      </c>
      <c r="O198" s="32" t="str">
        <f aca="false">IF(A198="","",IF(M198&lt;&gt;"Yes",0,IF(N(K198)&gt;0,ROUND(K198*MIN(1,N198/I198),0),ROUND(MIN(I198,N198)*12*J198/Settings!$B$17,0))))</f>
        <v/>
      </c>
      <c r="P198" s="33" t="str">
        <f aca="false">IF(A198="","",IF(M198&lt;&gt;"Yes",0,MAX(ROUND(O198*Settings!$B$11,0),ROUND(Settings!$B$12*J198/Settings!$B$17,0))))</f>
        <v/>
      </c>
      <c r="Q198" s="25"/>
      <c r="R198" s="25"/>
      <c r="S198" s="33" t="str">
        <f aca="false">IF(A198="","",MAX(0,P198-N(Q198)-N(R198)))</f>
        <v/>
      </c>
      <c r="T198" s="31"/>
      <c r="U198" s="30" t="str">
        <f aca="false">IF(A198="","",IF(M198&lt;&gt;"Yes","Not eligible",IF(S198=0,"Adjusted in advance",IF(T198&lt;&gt;"","Paid",IF(Settings!$B$15&gt;Settings!$B$16,"Overdue","Due by "&amp;TEXT(Settings!$B$16,"dd-mmm-yy"))))))</f>
        <v/>
      </c>
    </row>
    <row r="199" customFormat="false" ht="15" hidden="false" customHeight="true" outlineLevel="0" collapsed="false">
      <c r="A199" s="24"/>
      <c r="B199" s="24"/>
      <c r="C199" s="24"/>
      <c r="D199" s="24"/>
      <c r="E199" s="31"/>
      <c r="F199" s="31"/>
      <c r="G199" s="25"/>
      <c r="H199" s="25"/>
      <c r="I199" s="32" t="str">
        <f aca="false">IF(A199="","",G199+MAX(0,H199-0.5*(G199+H199)))</f>
        <v/>
      </c>
      <c r="J199" s="24"/>
      <c r="K199" s="25"/>
      <c r="L199" s="24"/>
      <c r="M199" s="17" t="str">
        <f aca="false">IF(A199="","",IF(UPPER(L199)="Y","No – disqualified",IF(N(J199)&lt;Settings!$B$13,"No – under "&amp;Settings!$B$13&amp;" days",IF(I199&gt;Settings!$B$9,"No – wages above limit","Yes"))))</f>
        <v/>
      </c>
      <c r="N199" s="32" t="str">
        <f aca="false">IF(A199="","",MAX(Settings!$B$10,IFERROR(INDEX(Settings!$E$6:$E$15,MATCH(D199,Settings!$D$6:$D$15,0)),0)))</f>
        <v/>
      </c>
      <c r="O199" s="32" t="str">
        <f aca="false">IF(A199="","",IF(M199&lt;&gt;"Yes",0,IF(N(K199)&gt;0,ROUND(K199*MIN(1,N199/I199),0),ROUND(MIN(I199,N199)*12*J199/Settings!$B$17,0))))</f>
        <v/>
      </c>
      <c r="P199" s="33" t="str">
        <f aca="false">IF(A199="","",IF(M199&lt;&gt;"Yes",0,MAX(ROUND(O199*Settings!$B$11,0),ROUND(Settings!$B$12*J199/Settings!$B$17,0))))</f>
        <v/>
      </c>
      <c r="Q199" s="25"/>
      <c r="R199" s="25"/>
      <c r="S199" s="33" t="str">
        <f aca="false">IF(A199="","",MAX(0,P199-N(Q199)-N(R199)))</f>
        <v/>
      </c>
      <c r="T199" s="31"/>
      <c r="U199" s="30" t="str">
        <f aca="false">IF(A199="","",IF(M199&lt;&gt;"Yes","Not eligible",IF(S199=0,"Adjusted in advance",IF(T199&lt;&gt;"","Paid",IF(Settings!$B$15&gt;Settings!$B$16,"Overdue","Due by "&amp;TEXT(Settings!$B$16,"dd-mmm-yy"))))))</f>
        <v/>
      </c>
    </row>
    <row r="200" customFormat="false" ht="15" hidden="false" customHeight="true" outlineLevel="0" collapsed="false">
      <c r="A200" s="24"/>
      <c r="B200" s="24"/>
      <c r="C200" s="24"/>
      <c r="D200" s="24"/>
      <c r="E200" s="31"/>
      <c r="F200" s="31"/>
      <c r="G200" s="25"/>
      <c r="H200" s="25"/>
      <c r="I200" s="32" t="str">
        <f aca="false">IF(A200="","",G200+MAX(0,H200-0.5*(G200+H200)))</f>
        <v/>
      </c>
      <c r="J200" s="24"/>
      <c r="K200" s="25"/>
      <c r="L200" s="24"/>
      <c r="M200" s="17" t="str">
        <f aca="false">IF(A200="","",IF(UPPER(L200)="Y","No – disqualified",IF(N(J200)&lt;Settings!$B$13,"No – under "&amp;Settings!$B$13&amp;" days",IF(I200&gt;Settings!$B$9,"No – wages above limit","Yes"))))</f>
        <v/>
      </c>
      <c r="N200" s="32" t="str">
        <f aca="false">IF(A200="","",MAX(Settings!$B$10,IFERROR(INDEX(Settings!$E$6:$E$15,MATCH(D200,Settings!$D$6:$D$15,0)),0)))</f>
        <v/>
      </c>
      <c r="O200" s="32" t="str">
        <f aca="false">IF(A200="","",IF(M200&lt;&gt;"Yes",0,IF(N(K200)&gt;0,ROUND(K200*MIN(1,N200/I200),0),ROUND(MIN(I200,N200)*12*J200/Settings!$B$17,0))))</f>
        <v/>
      </c>
      <c r="P200" s="33" t="str">
        <f aca="false">IF(A200="","",IF(M200&lt;&gt;"Yes",0,MAX(ROUND(O200*Settings!$B$11,0),ROUND(Settings!$B$12*J200/Settings!$B$17,0))))</f>
        <v/>
      </c>
      <c r="Q200" s="25"/>
      <c r="R200" s="25"/>
      <c r="S200" s="33" t="str">
        <f aca="false">IF(A200="","",MAX(0,P200-N(Q200)-N(R200)))</f>
        <v/>
      </c>
      <c r="T200" s="31"/>
      <c r="U200" s="30" t="str">
        <f aca="false">IF(A200="","",IF(M200&lt;&gt;"Yes","Not eligible",IF(S200=0,"Adjusted in advance",IF(T200&lt;&gt;"","Paid",IF(Settings!$B$15&gt;Settings!$B$16,"Overdue","Due by "&amp;TEXT(Settings!$B$16,"dd-mmm-yy"))))))</f>
        <v/>
      </c>
    </row>
    <row r="201" customFormat="false" ht="15" hidden="false" customHeight="true" outlineLevel="0" collapsed="false">
      <c r="A201" s="24"/>
      <c r="B201" s="24"/>
      <c r="C201" s="24"/>
      <c r="D201" s="24"/>
      <c r="E201" s="31"/>
      <c r="F201" s="31"/>
      <c r="G201" s="25"/>
      <c r="H201" s="25"/>
      <c r="I201" s="32" t="str">
        <f aca="false">IF(A201="","",G201+MAX(0,H201-0.5*(G201+H201)))</f>
        <v/>
      </c>
      <c r="J201" s="24"/>
      <c r="K201" s="25"/>
      <c r="L201" s="24"/>
      <c r="M201" s="17" t="str">
        <f aca="false">IF(A201="","",IF(UPPER(L201)="Y","No – disqualified",IF(N(J201)&lt;Settings!$B$13,"No – under "&amp;Settings!$B$13&amp;" days",IF(I201&gt;Settings!$B$9,"No – wages above limit","Yes"))))</f>
        <v/>
      </c>
      <c r="N201" s="32" t="str">
        <f aca="false">IF(A201="","",MAX(Settings!$B$10,IFERROR(INDEX(Settings!$E$6:$E$15,MATCH(D201,Settings!$D$6:$D$15,0)),0)))</f>
        <v/>
      </c>
      <c r="O201" s="32" t="str">
        <f aca="false">IF(A201="","",IF(M201&lt;&gt;"Yes",0,IF(N(K201)&gt;0,ROUND(K201*MIN(1,N201/I201),0),ROUND(MIN(I201,N201)*12*J201/Settings!$B$17,0))))</f>
        <v/>
      </c>
      <c r="P201" s="33" t="str">
        <f aca="false">IF(A201="","",IF(M201&lt;&gt;"Yes",0,MAX(ROUND(O201*Settings!$B$11,0),ROUND(Settings!$B$12*J201/Settings!$B$17,0))))</f>
        <v/>
      </c>
      <c r="Q201" s="25"/>
      <c r="R201" s="25"/>
      <c r="S201" s="33" t="str">
        <f aca="false">IF(A201="","",MAX(0,P201-N(Q201)-N(R201)))</f>
        <v/>
      </c>
      <c r="T201" s="31"/>
      <c r="U201" s="30" t="str">
        <f aca="false">IF(A201="","",IF(M201&lt;&gt;"Yes","Not eligible",IF(S201=0,"Adjusted in advance",IF(T201&lt;&gt;"","Paid",IF(Settings!$B$15&gt;Settings!$B$16,"Overdue","Due by "&amp;TEXT(Settings!$B$16,"dd-mmm-yy"))))))</f>
        <v/>
      </c>
    </row>
    <row r="202" customFormat="false" ht="15" hidden="false" customHeight="true" outlineLevel="0" collapsed="false">
      <c r="A202" s="24"/>
      <c r="B202" s="24"/>
      <c r="C202" s="24"/>
      <c r="D202" s="24"/>
      <c r="E202" s="31"/>
      <c r="F202" s="31"/>
      <c r="G202" s="25"/>
      <c r="H202" s="25"/>
      <c r="I202" s="32" t="str">
        <f aca="false">IF(A202="","",G202+MAX(0,H202-0.5*(G202+H202)))</f>
        <v/>
      </c>
      <c r="J202" s="24"/>
      <c r="K202" s="25"/>
      <c r="L202" s="24"/>
      <c r="M202" s="17" t="str">
        <f aca="false">IF(A202="","",IF(UPPER(L202)="Y","No – disqualified",IF(N(J202)&lt;Settings!$B$13,"No – under "&amp;Settings!$B$13&amp;" days",IF(I202&gt;Settings!$B$9,"No – wages above limit","Yes"))))</f>
        <v/>
      </c>
      <c r="N202" s="32" t="str">
        <f aca="false">IF(A202="","",MAX(Settings!$B$10,IFERROR(INDEX(Settings!$E$6:$E$15,MATCH(D202,Settings!$D$6:$D$15,0)),0)))</f>
        <v/>
      </c>
      <c r="O202" s="32" t="str">
        <f aca="false">IF(A202="","",IF(M202&lt;&gt;"Yes",0,IF(N(K202)&gt;0,ROUND(K202*MIN(1,N202/I202),0),ROUND(MIN(I202,N202)*12*J202/Settings!$B$17,0))))</f>
        <v/>
      </c>
      <c r="P202" s="33" t="str">
        <f aca="false">IF(A202="","",IF(M202&lt;&gt;"Yes",0,MAX(ROUND(O202*Settings!$B$11,0),ROUND(Settings!$B$12*J202/Settings!$B$17,0))))</f>
        <v/>
      </c>
      <c r="Q202" s="25"/>
      <c r="R202" s="25"/>
      <c r="S202" s="33" t="str">
        <f aca="false">IF(A202="","",MAX(0,P202-N(Q202)-N(R202)))</f>
        <v/>
      </c>
      <c r="T202" s="31"/>
      <c r="U202" s="30" t="str">
        <f aca="false">IF(A202="","",IF(M202&lt;&gt;"Yes","Not eligible",IF(S202=0,"Adjusted in advance",IF(T202&lt;&gt;"","Paid",IF(Settings!$B$15&gt;Settings!$B$16,"Overdue","Due by "&amp;TEXT(Settings!$B$16,"dd-mmm-yy"))))))</f>
        <v/>
      </c>
    </row>
    <row r="203" customFormat="false" ht="15" hidden="false" customHeight="true" outlineLevel="0" collapsed="false">
      <c r="A203" s="24"/>
      <c r="B203" s="24"/>
      <c r="C203" s="24"/>
      <c r="D203" s="24"/>
      <c r="E203" s="31"/>
      <c r="F203" s="31"/>
      <c r="G203" s="25"/>
      <c r="H203" s="25"/>
      <c r="I203" s="32" t="str">
        <f aca="false">IF(A203="","",G203+MAX(0,H203-0.5*(G203+H203)))</f>
        <v/>
      </c>
      <c r="J203" s="24"/>
      <c r="K203" s="25"/>
      <c r="L203" s="24"/>
      <c r="M203" s="17" t="str">
        <f aca="false">IF(A203="","",IF(UPPER(L203)="Y","No – disqualified",IF(N(J203)&lt;Settings!$B$13,"No – under "&amp;Settings!$B$13&amp;" days",IF(I203&gt;Settings!$B$9,"No – wages above limit","Yes"))))</f>
        <v/>
      </c>
      <c r="N203" s="32" t="str">
        <f aca="false">IF(A203="","",MAX(Settings!$B$10,IFERROR(INDEX(Settings!$E$6:$E$15,MATCH(D203,Settings!$D$6:$D$15,0)),0)))</f>
        <v/>
      </c>
      <c r="O203" s="32" t="str">
        <f aca="false">IF(A203="","",IF(M203&lt;&gt;"Yes",0,IF(N(K203)&gt;0,ROUND(K203*MIN(1,N203/I203),0),ROUND(MIN(I203,N203)*12*J203/Settings!$B$17,0))))</f>
        <v/>
      </c>
      <c r="P203" s="33" t="str">
        <f aca="false">IF(A203="","",IF(M203&lt;&gt;"Yes",0,MAX(ROUND(O203*Settings!$B$11,0),ROUND(Settings!$B$12*J203/Settings!$B$17,0))))</f>
        <v/>
      </c>
      <c r="Q203" s="25"/>
      <c r="R203" s="25"/>
      <c r="S203" s="33" t="str">
        <f aca="false">IF(A203="","",MAX(0,P203-N(Q203)-N(R203)))</f>
        <v/>
      </c>
      <c r="T203" s="31"/>
      <c r="U203" s="30" t="str">
        <f aca="false">IF(A203="","",IF(M203&lt;&gt;"Yes","Not eligible",IF(S203=0,"Adjusted in advance",IF(T203&lt;&gt;"","Paid",IF(Settings!$B$15&gt;Settings!$B$16,"Overdue","Due by "&amp;TEXT(Settings!$B$16,"dd-mmm-yy"))))))</f>
        <v/>
      </c>
    </row>
    <row r="204" customFormat="false" ht="15" hidden="false" customHeight="true" outlineLevel="0" collapsed="false">
      <c r="A204" s="24"/>
      <c r="B204" s="24"/>
      <c r="C204" s="24"/>
      <c r="D204" s="24"/>
      <c r="E204" s="31"/>
      <c r="F204" s="31"/>
      <c r="G204" s="25"/>
      <c r="H204" s="25"/>
      <c r="I204" s="32" t="str">
        <f aca="false">IF(A204="","",G204+MAX(0,H204-0.5*(G204+H204)))</f>
        <v/>
      </c>
      <c r="J204" s="24"/>
      <c r="K204" s="25"/>
      <c r="L204" s="24"/>
      <c r="M204" s="17" t="str">
        <f aca="false">IF(A204="","",IF(UPPER(L204)="Y","No – disqualified",IF(N(J204)&lt;Settings!$B$13,"No – under "&amp;Settings!$B$13&amp;" days",IF(I204&gt;Settings!$B$9,"No – wages above limit","Yes"))))</f>
        <v/>
      </c>
      <c r="N204" s="32" t="str">
        <f aca="false">IF(A204="","",MAX(Settings!$B$10,IFERROR(INDEX(Settings!$E$6:$E$15,MATCH(D204,Settings!$D$6:$D$15,0)),0)))</f>
        <v/>
      </c>
      <c r="O204" s="32" t="str">
        <f aca="false">IF(A204="","",IF(M204&lt;&gt;"Yes",0,IF(N(K204)&gt;0,ROUND(K204*MIN(1,N204/I204),0),ROUND(MIN(I204,N204)*12*J204/Settings!$B$17,0))))</f>
        <v/>
      </c>
      <c r="P204" s="33" t="str">
        <f aca="false">IF(A204="","",IF(M204&lt;&gt;"Yes",0,MAX(ROUND(O204*Settings!$B$11,0),ROUND(Settings!$B$12*J204/Settings!$B$17,0))))</f>
        <v/>
      </c>
      <c r="Q204" s="25"/>
      <c r="R204" s="25"/>
      <c r="S204" s="33" t="str">
        <f aca="false">IF(A204="","",MAX(0,P204-N(Q204)-N(R204)))</f>
        <v/>
      </c>
      <c r="T204" s="31"/>
      <c r="U204" s="30" t="str">
        <f aca="false">IF(A204="","",IF(M204&lt;&gt;"Yes","Not eligible",IF(S204=0,"Adjusted in advance",IF(T204&lt;&gt;"","Paid",IF(Settings!$B$15&gt;Settings!$B$16,"Overdue","Due by "&amp;TEXT(Settings!$B$16,"dd-mmm-yy"))))))</f>
        <v/>
      </c>
    </row>
    <row r="205" customFormat="false" ht="15" hidden="false" customHeight="true" outlineLevel="0" collapsed="false">
      <c r="A205" s="24"/>
      <c r="B205" s="24"/>
      <c r="C205" s="24"/>
      <c r="D205" s="24"/>
      <c r="E205" s="31"/>
      <c r="F205" s="31"/>
      <c r="G205" s="25"/>
      <c r="H205" s="25"/>
      <c r="I205" s="32" t="str">
        <f aca="false">IF(A205="","",G205+MAX(0,H205-0.5*(G205+H205)))</f>
        <v/>
      </c>
      <c r="J205" s="24"/>
      <c r="K205" s="25"/>
      <c r="L205" s="24"/>
      <c r="M205" s="17" t="str">
        <f aca="false">IF(A205="","",IF(UPPER(L205)="Y","No – disqualified",IF(N(J205)&lt;Settings!$B$13,"No – under "&amp;Settings!$B$13&amp;" days",IF(I205&gt;Settings!$B$9,"No – wages above limit","Yes"))))</f>
        <v/>
      </c>
      <c r="N205" s="32" t="str">
        <f aca="false">IF(A205="","",MAX(Settings!$B$10,IFERROR(INDEX(Settings!$E$6:$E$15,MATCH(D205,Settings!$D$6:$D$15,0)),0)))</f>
        <v/>
      </c>
      <c r="O205" s="32" t="str">
        <f aca="false">IF(A205="","",IF(M205&lt;&gt;"Yes",0,IF(N(K205)&gt;0,ROUND(K205*MIN(1,N205/I205),0),ROUND(MIN(I205,N205)*12*J205/Settings!$B$17,0))))</f>
        <v/>
      </c>
      <c r="P205" s="33" t="str">
        <f aca="false">IF(A205="","",IF(M205&lt;&gt;"Yes",0,MAX(ROUND(O205*Settings!$B$11,0),ROUND(Settings!$B$12*J205/Settings!$B$17,0))))</f>
        <v/>
      </c>
      <c r="Q205" s="25"/>
      <c r="R205" s="25"/>
      <c r="S205" s="33" t="str">
        <f aca="false">IF(A205="","",MAX(0,P205-N(Q205)-N(R205)))</f>
        <v/>
      </c>
      <c r="T205" s="31"/>
      <c r="U205" s="30" t="str">
        <f aca="false">IF(A205="","",IF(M205&lt;&gt;"Yes","Not eligible",IF(S205=0,"Adjusted in advance",IF(T205&lt;&gt;"","Paid",IF(Settings!$B$15&gt;Settings!$B$16,"Overdue","Due by "&amp;TEXT(Settings!$B$16,"dd-mmm-yy"))))))</f>
        <v/>
      </c>
    </row>
    <row r="206" customFormat="false" ht="15" hidden="false" customHeight="true" outlineLevel="0" collapsed="false">
      <c r="A206" s="24"/>
      <c r="B206" s="24"/>
      <c r="C206" s="24"/>
      <c r="D206" s="24"/>
      <c r="E206" s="31"/>
      <c r="F206" s="31"/>
      <c r="G206" s="25"/>
      <c r="H206" s="25"/>
      <c r="I206" s="32" t="str">
        <f aca="false">IF(A206="","",G206+MAX(0,H206-0.5*(G206+H206)))</f>
        <v/>
      </c>
      <c r="J206" s="24"/>
      <c r="K206" s="25"/>
      <c r="L206" s="24"/>
      <c r="M206" s="17" t="str">
        <f aca="false">IF(A206="","",IF(UPPER(L206)="Y","No – disqualified",IF(N(J206)&lt;Settings!$B$13,"No – under "&amp;Settings!$B$13&amp;" days",IF(I206&gt;Settings!$B$9,"No – wages above limit","Yes"))))</f>
        <v/>
      </c>
      <c r="N206" s="32" t="str">
        <f aca="false">IF(A206="","",MAX(Settings!$B$10,IFERROR(INDEX(Settings!$E$6:$E$15,MATCH(D206,Settings!$D$6:$D$15,0)),0)))</f>
        <v/>
      </c>
      <c r="O206" s="32" t="str">
        <f aca="false">IF(A206="","",IF(M206&lt;&gt;"Yes",0,IF(N(K206)&gt;0,ROUND(K206*MIN(1,N206/I206),0),ROUND(MIN(I206,N206)*12*J206/Settings!$B$17,0))))</f>
        <v/>
      </c>
      <c r="P206" s="33" t="str">
        <f aca="false">IF(A206="","",IF(M206&lt;&gt;"Yes",0,MAX(ROUND(O206*Settings!$B$11,0),ROUND(Settings!$B$12*J206/Settings!$B$17,0))))</f>
        <v/>
      </c>
      <c r="Q206" s="25"/>
      <c r="R206" s="25"/>
      <c r="S206" s="33" t="str">
        <f aca="false">IF(A206="","",MAX(0,P206-N(Q206)-N(R206)))</f>
        <v/>
      </c>
      <c r="T206" s="31"/>
      <c r="U206" s="30" t="str">
        <f aca="false">IF(A206="","",IF(M206&lt;&gt;"Yes","Not eligible",IF(S206=0,"Adjusted in advance",IF(T206&lt;&gt;"","Paid",IF(Settings!$B$15&gt;Settings!$B$16,"Overdue","Due by "&amp;TEXT(Settings!$B$16,"dd-mmm-yy"))))))</f>
        <v/>
      </c>
    </row>
    <row r="207" customFormat="false" ht="15" hidden="false" customHeight="true" outlineLevel="0" collapsed="false">
      <c r="A207" s="24"/>
      <c r="B207" s="24"/>
      <c r="C207" s="24"/>
      <c r="D207" s="24"/>
      <c r="E207" s="31"/>
      <c r="F207" s="31"/>
      <c r="G207" s="25"/>
      <c r="H207" s="25"/>
      <c r="I207" s="32" t="str">
        <f aca="false">IF(A207="","",G207+MAX(0,H207-0.5*(G207+H207)))</f>
        <v/>
      </c>
      <c r="J207" s="24"/>
      <c r="K207" s="25"/>
      <c r="L207" s="24"/>
      <c r="M207" s="17" t="str">
        <f aca="false">IF(A207="","",IF(UPPER(L207)="Y","No – disqualified",IF(N(J207)&lt;Settings!$B$13,"No – under "&amp;Settings!$B$13&amp;" days",IF(I207&gt;Settings!$B$9,"No – wages above limit","Yes"))))</f>
        <v/>
      </c>
      <c r="N207" s="32" t="str">
        <f aca="false">IF(A207="","",MAX(Settings!$B$10,IFERROR(INDEX(Settings!$E$6:$E$15,MATCH(D207,Settings!$D$6:$D$15,0)),0)))</f>
        <v/>
      </c>
      <c r="O207" s="32" t="str">
        <f aca="false">IF(A207="","",IF(M207&lt;&gt;"Yes",0,IF(N(K207)&gt;0,ROUND(K207*MIN(1,N207/I207),0),ROUND(MIN(I207,N207)*12*J207/Settings!$B$17,0))))</f>
        <v/>
      </c>
      <c r="P207" s="33" t="str">
        <f aca="false">IF(A207="","",IF(M207&lt;&gt;"Yes",0,MAX(ROUND(O207*Settings!$B$11,0),ROUND(Settings!$B$12*J207/Settings!$B$17,0))))</f>
        <v/>
      </c>
      <c r="Q207" s="25"/>
      <c r="R207" s="25"/>
      <c r="S207" s="33" t="str">
        <f aca="false">IF(A207="","",MAX(0,P207-N(Q207)-N(R207)))</f>
        <v/>
      </c>
      <c r="T207" s="31"/>
      <c r="U207" s="30" t="str">
        <f aca="false">IF(A207="","",IF(M207&lt;&gt;"Yes","Not eligible",IF(S207=0,"Adjusted in advance",IF(T207&lt;&gt;"","Paid",IF(Settings!$B$15&gt;Settings!$B$16,"Overdue","Due by "&amp;TEXT(Settings!$B$16,"dd-mmm-yy"))))))</f>
        <v/>
      </c>
    </row>
    <row r="208" customFormat="false" ht="15" hidden="false" customHeight="true" outlineLevel="0" collapsed="false">
      <c r="A208" s="24"/>
      <c r="B208" s="24"/>
      <c r="C208" s="24"/>
      <c r="D208" s="24"/>
      <c r="E208" s="31"/>
      <c r="F208" s="31"/>
      <c r="G208" s="25"/>
      <c r="H208" s="25"/>
      <c r="I208" s="32" t="str">
        <f aca="false">IF(A208="","",G208+MAX(0,H208-0.5*(G208+H208)))</f>
        <v/>
      </c>
      <c r="J208" s="24"/>
      <c r="K208" s="25"/>
      <c r="L208" s="24"/>
      <c r="M208" s="17" t="str">
        <f aca="false">IF(A208="","",IF(UPPER(L208)="Y","No – disqualified",IF(N(J208)&lt;Settings!$B$13,"No – under "&amp;Settings!$B$13&amp;" days",IF(I208&gt;Settings!$B$9,"No – wages above limit","Yes"))))</f>
        <v/>
      </c>
      <c r="N208" s="32" t="str">
        <f aca="false">IF(A208="","",MAX(Settings!$B$10,IFERROR(INDEX(Settings!$E$6:$E$15,MATCH(D208,Settings!$D$6:$D$15,0)),0)))</f>
        <v/>
      </c>
      <c r="O208" s="32" t="str">
        <f aca="false">IF(A208="","",IF(M208&lt;&gt;"Yes",0,IF(N(K208)&gt;0,ROUND(K208*MIN(1,N208/I208),0),ROUND(MIN(I208,N208)*12*J208/Settings!$B$17,0))))</f>
        <v/>
      </c>
      <c r="P208" s="33" t="str">
        <f aca="false">IF(A208="","",IF(M208&lt;&gt;"Yes",0,MAX(ROUND(O208*Settings!$B$11,0),ROUND(Settings!$B$12*J208/Settings!$B$17,0))))</f>
        <v/>
      </c>
      <c r="Q208" s="25"/>
      <c r="R208" s="25"/>
      <c r="S208" s="33" t="str">
        <f aca="false">IF(A208="","",MAX(0,P208-N(Q208)-N(R208)))</f>
        <v/>
      </c>
      <c r="T208" s="31"/>
      <c r="U208" s="30" t="str">
        <f aca="false">IF(A208="","",IF(M208&lt;&gt;"Yes","Not eligible",IF(S208=0,"Adjusted in advance",IF(T208&lt;&gt;"","Paid",IF(Settings!$B$15&gt;Settings!$B$16,"Overdue","Due by "&amp;TEXT(Settings!$B$16,"dd-mmm-yy"))))))</f>
        <v/>
      </c>
    </row>
    <row r="209" customFormat="false" ht="15" hidden="false" customHeight="true" outlineLevel="0" collapsed="false">
      <c r="A209" s="24"/>
      <c r="B209" s="24"/>
      <c r="C209" s="24"/>
      <c r="D209" s="24"/>
      <c r="E209" s="31"/>
      <c r="F209" s="31"/>
      <c r="G209" s="25"/>
      <c r="H209" s="25"/>
      <c r="I209" s="32" t="str">
        <f aca="false">IF(A209="","",G209+MAX(0,H209-0.5*(G209+H209)))</f>
        <v/>
      </c>
      <c r="J209" s="24"/>
      <c r="K209" s="25"/>
      <c r="L209" s="24"/>
      <c r="M209" s="17" t="str">
        <f aca="false">IF(A209="","",IF(UPPER(L209)="Y","No – disqualified",IF(N(J209)&lt;Settings!$B$13,"No – under "&amp;Settings!$B$13&amp;" days",IF(I209&gt;Settings!$B$9,"No – wages above limit","Yes"))))</f>
        <v/>
      </c>
      <c r="N209" s="32" t="str">
        <f aca="false">IF(A209="","",MAX(Settings!$B$10,IFERROR(INDEX(Settings!$E$6:$E$15,MATCH(D209,Settings!$D$6:$D$15,0)),0)))</f>
        <v/>
      </c>
      <c r="O209" s="32" t="str">
        <f aca="false">IF(A209="","",IF(M209&lt;&gt;"Yes",0,IF(N(K209)&gt;0,ROUND(K209*MIN(1,N209/I209),0),ROUND(MIN(I209,N209)*12*J209/Settings!$B$17,0))))</f>
        <v/>
      </c>
      <c r="P209" s="33" t="str">
        <f aca="false">IF(A209="","",IF(M209&lt;&gt;"Yes",0,MAX(ROUND(O209*Settings!$B$11,0),ROUND(Settings!$B$12*J209/Settings!$B$17,0))))</f>
        <v/>
      </c>
      <c r="Q209" s="25"/>
      <c r="R209" s="25"/>
      <c r="S209" s="33" t="str">
        <f aca="false">IF(A209="","",MAX(0,P209-N(Q209)-N(R209)))</f>
        <v/>
      </c>
      <c r="T209" s="31"/>
      <c r="U209" s="30" t="str">
        <f aca="false">IF(A209="","",IF(M209&lt;&gt;"Yes","Not eligible",IF(S209=0,"Adjusted in advance",IF(T209&lt;&gt;"","Paid",IF(Settings!$B$15&gt;Settings!$B$16,"Overdue","Due by "&amp;TEXT(Settings!$B$16,"dd-mmm-yy"))))))</f>
        <v/>
      </c>
    </row>
    <row r="210" customFormat="false" ht="15" hidden="false" customHeight="true" outlineLevel="0" collapsed="false">
      <c r="A210" s="24"/>
      <c r="B210" s="24"/>
      <c r="C210" s="24"/>
      <c r="D210" s="24"/>
      <c r="E210" s="31"/>
      <c r="F210" s="31"/>
      <c r="G210" s="25"/>
      <c r="H210" s="25"/>
      <c r="I210" s="32" t="str">
        <f aca="false">IF(A210="","",G210+MAX(0,H210-0.5*(G210+H210)))</f>
        <v/>
      </c>
      <c r="J210" s="24"/>
      <c r="K210" s="25"/>
      <c r="L210" s="24"/>
      <c r="M210" s="17" t="str">
        <f aca="false">IF(A210="","",IF(UPPER(L210)="Y","No – disqualified",IF(N(J210)&lt;Settings!$B$13,"No – under "&amp;Settings!$B$13&amp;" days",IF(I210&gt;Settings!$B$9,"No – wages above limit","Yes"))))</f>
        <v/>
      </c>
      <c r="N210" s="32" t="str">
        <f aca="false">IF(A210="","",MAX(Settings!$B$10,IFERROR(INDEX(Settings!$E$6:$E$15,MATCH(D210,Settings!$D$6:$D$15,0)),0)))</f>
        <v/>
      </c>
      <c r="O210" s="32" t="str">
        <f aca="false">IF(A210="","",IF(M210&lt;&gt;"Yes",0,IF(N(K210)&gt;0,ROUND(K210*MIN(1,N210/I210),0),ROUND(MIN(I210,N210)*12*J210/Settings!$B$17,0))))</f>
        <v/>
      </c>
      <c r="P210" s="33" t="str">
        <f aca="false">IF(A210="","",IF(M210&lt;&gt;"Yes",0,MAX(ROUND(O210*Settings!$B$11,0),ROUND(Settings!$B$12*J210/Settings!$B$17,0))))</f>
        <v/>
      </c>
      <c r="Q210" s="25"/>
      <c r="R210" s="25"/>
      <c r="S210" s="33" t="str">
        <f aca="false">IF(A210="","",MAX(0,P210-N(Q210)-N(R210)))</f>
        <v/>
      </c>
      <c r="T210" s="31"/>
      <c r="U210" s="30" t="str">
        <f aca="false">IF(A210="","",IF(M210&lt;&gt;"Yes","Not eligible",IF(S210=0,"Adjusted in advance",IF(T210&lt;&gt;"","Paid",IF(Settings!$B$15&gt;Settings!$B$16,"Overdue","Due by "&amp;TEXT(Settings!$B$16,"dd-mmm-yy"))))))</f>
        <v/>
      </c>
    </row>
    <row r="211" customFormat="false" ht="15" hidden="false" customHeight="true" outlineLevel="0" collapsed="false">
      <c r="A211" s="24"/>
      <c r="B211" s="24"/>
      <c r="C211" s="24"/>
      <c r="D211" s="24"/>
      <c r="E211" s="31"/>
      <c r="F211" s="31"/>
      <c r="G211" s="25"/>
      <c r="H211" s="25"/>
      <c r="I211" s="32" t="str">
        <f aca="false">IF(A211="","",G211+MAX(0,H211-0.5*(G211+H211)))</f>
        <v/>
      </c>
      <c r="J211" s="24"/>
      <c r="K211" s="25"/>
      <c r="L211" s="24"/>
      <c r="M211" s="17" t="str">
        <f aca="false">IF(A211="","",IF(UPPER(L211)="Y","No – disqualified",IF(N(J211)&lt;Settings!$B$13,"No – under "&amp;Settings!$B$13&amp;" days",IF(I211&gt;Settings!$B$9,"No – wages above limit","Yes"))))</f>
        <v/>
      </c>
      <c r="N211" s="32" t="str">
        <f aca="false">IF(A211="","",MAX(Settings!$B$10,IFERROR(INDEX(Settings!$E$6:$E$15,MATCH(D211,Settings!$D$6:$D$15,0)),0)))</f>
        <v/>
      </c>
      <c r="O211" s="32" t="str">
        <f aca="false">IF(A211="","",IF(M211&lt;&gt;"Yes",0,IF(N(K211)&gt;0,ROUND(K211*MIN(1,N211/I211),0),ROUND(MIN(I211,N211)*12*J211/Settings!$B$17,0))))</f>
        <v/>
      </c>
      <c r="P211" s="33" t="str">
        <f aca="false">IF(A211="","",IF(M211&lt;&gt;"Yes",0,MAX(ROUND(O211*Settings!$B$11,0),ROUND(Settings!$B$12*J211/Settings!$B$17,0))))</f>
        <v/>
      </c>
      <c r="Q211" s="25"/>
      <c r="R211" s="25"/>
      <c r="S211" s="33" t="str">
        <f aca="false">IF(A211="","",MAX(0,P211-N(Q211)-N(R211)))</f>
        <v/>
      </c>
      <c r="T211" s="31"/>
      <c r="U211" s="30" t="str">
        <f aca="false">IF(A211="","",IF(M211&lt;&gt;"Yes","Not eligible",IF(S211=0,"Adjusted in advance",IF(T211&lt;&gt;"","Paid",IF(Settings!$B$15&gt;Settings!$B$16,"Overdue","Due by "&amp;TEXT(Settings!$B$16,"dd-mmm-yy"))))))</f>
        <v/>
      </c>
    </row>
    <row r="212" customFormat="false" ht="15" hidden="false" customHeight="true" outlineLevel="0" collapsed="false">
      <c r="A212" s="24"/>
      <c r="B212" s="24"/>
      <c r="C212" s="24"/>
      <c r="D212" s="24"/>
      <c r="E212" s="31"/>
      <c r="F212" s="31"/>
      <c r="G212" s="25"/>
      <c r="H212" s="25"/>
      <c r="I212" s="32" t="str">
        <f aca="false">IF(A212="","",G212+MAX(0,H212-0.5*(G212+H212)))</f>
        <v/>
      </c>
      <c r="J212" s="24"/>
      <c r="K212" s="25"/>
      <c r="L212" s="24"/>
      <c r="M212" s="17" t="str">
        <f aca="false">IF(A212="","",IF(UPPER(L212)="Y","No – disqualified",IF(N(J212)&lt;Settings!$B$13,"No – under "&amp;Settings!$B$13&amp;" days",IF(I212&gt;Settings!$B$9,"No – wages above limit","Yes"))))</f>
        <v/>
      </c>
      <c r="N212" s="32" t="str">
        <f aca="false">IF(A212="","",MAX(Settings!$B$10,IFERROR(INDEX(Settings!$E$6:$E$15,MATCH(D212,Settings!$D$6:$D$15,0)),0)))</f>
        <v/>
      </c>
      <c r="O212" s="32" t="str">
        <f aca="false">IF(A212="","",IF(M212&lt;&gt;"Yes",0,IF(N(K212)&gt;0,ROUND(K212*MIN(1,N212/I212),0),ROUND(MIN(I212,N212)*12*J212/Settings!$B$17,0))))</f>
        <v/>
      </c>
      <c r="P212" s="33" t="str">
        <f aca="false">IF(A212="","",IF(M212&lt;&gt;"Yes",0,MAX(ROUND(O212*Settings!$B$11,0),ROUND(Settings!$B$12*J212/Settings!$B$17,0))))</f>
        <v/>
      </c>
      <c r="Q212" s="25"/>
      <c r="R212" s="25"/>
      <c r="S212" s="33" t="str">
        <f aca="false">IF(A212="","",MAX(0,P212-N(Q212)-N(R212)))</f>
        <v/>
      </c>
      <c r="T212" s="31"/>
      <c r="U212" s="30" t="str">
        <f aca="false">IF(A212="","",IF(M212&lt;&gt;"Yes","Not eligible",IF(S212=0,"Adjusted in advance",IF(T212&lt;&gt;"","Paid",IF(Settings!$B$15&gt;Settings!$B$16,"Overdue","Due by "&amp;TEXT(Settings!$B$16,"dd-mmm-yy"))))))</f>
        <v/>
      </c>
    </row>
    <row r="213" customFormat="false" ht="15" hidden="false" customHeight="true" outlineLevel="0" collapsed="false">
      <c r="A213" s="24"/>
      <c r="B213" s="24"/>
      <c r="C213" s="24"/>
      <c r="D213" s="24"/>
      <c r="E213" s="31"/>
      <c r="F213" s="31"/>
      <c r="G213" s="25"/>
      <c r="H213" s="25"/>
      <c r="I213" s="32" t="str">
        <f aca="false">IF(A213="","",G213+MAX(0,H213-0.5*(G213+H213)))</f>
        <v/>
      </c>
      <c r="J213" s="24"/>
      <c r="K213" s="25"/>
      <c r="L213" s="24"/>
      <c r="M213" s="17" t="str">
        <f aca="false">IF(A213="","",IF(UPPER(L213)="Y","No – disqualified",IF(N(J213)&lt;Settings!$B$13,"No – under "&amp;Settings!$B$13&amp;" days",IF(I213&gt;Settings!$B$9,"No – wages above limit","Yes"))))</f>
        <v/>
      </c>
      <c r="N213" s="32" t="str">
        <f aca="false">IF(A213="","",MAX(Settings!$B$10,IFERROR(INDEX(Settings!$E$6:$E$15,MATCH(D213,Settings!$D$6:$D$15,0)),0)))</f>
        <v/>
      </c>
      <c r="O213" s="32" t="str">
        <f aca="false">IF(A213="","",IF(M213&lt;&gt;"Yes",0,IF(N(K213)&gt;0,ROUND(K213*MIN(1,N213/I213),0),ROUND(MIN(I213,N213)*12*J213/Settings!$B$17,0))))</f>
        <v/>
      </c>
      <c r="P213" s="33" t="str">
        <f aca="false">IF(A213="","",IF(M213&lt;&gt;"Yes",0,MAX(ROUND(O213*Settings!$B$11,0),ROUND(Settings!$B$12*J213/Settings!$B$17,0))))</f>
        <v/>
      </c>
      <c r="Q213" s="25"/>
      <c r="R213" s="25"/>
      <c r="S213" s="33" t="str">
        <f aca="false">IF(A213="","",MAX(0,P213-N(Q213)-N(R213)))</f>
        <v/>
      </c>
      <c r="T213" s="31"/>
      <c r="U213" s="30" t="str">
        <f aca="false">IF(A213="","",IF(M213&lt;&gt;"Yes","Not eligible",IF(S213=0,"Adjusted in advance",IF(T213&lt;&gt;"","Paid",IF(Settings!$B$15&gt;Settings!$B$16,"Overdue","Due by "&amp;TEXT(Settings!$B$16,"dd-mmm-yy"))))))</f>
        <v/>
      </c>
    </row>
    <row r="214" customFormat="false" ht="15" hidden="false" customHeight="true" outlineLevel="0" collapsed="false">
      <c r="A214" s="24"/>
      <c r="B214" s="24"/>
      <c r="C214" s="24"/>
      <c r="D214" s="24"/>
      <c r="E214" s="31"/>
      <c r="F214" s="31"/>
      <c r="G214" s="25"/>
      <c r="H214" s="25"/>
      <c r="I214" s="32" t="str">
        <f aca="false">IF(A214="","",G214+MAX(0,H214-0.5*(G214+H214)))</f>
        <v/>
      </c>
      <c r="J214" s="24"/>
      <c r="K214" s="25"/>
      <c r="L214" s="24"/>
      <c r="M214" s="17" t="str">
        <f aca="false">IF(A214="","",IF(UPPER(L214)="Y","No – disqualified",IF(N(J214)&lt;Settings!$B$13,"No – under "&amp;Settings!$B$13&amp;" days",IF(I214&gt;Settings!$B$9,"No – wages above limit","Yes"))))</f>
        <v/>
      </c>
      <c r="N214" s="32" t="str">
        <f aca="false">IF(A214="","",MAX(Settings!$B$10,IFERROR(INDEX(Settings!$E$6:$E$15,MATCH(D214,Settings!$D$6:$D$15,0)),0)))</f>
        <v/>
      </c>
      <c r="O214" s="32" t="str">
        <f aca="false">IF(A214="","",IF(M214&lt;&gt;"Yes",0,IF(N(K214)&gt;0,ROUND(K214*MIN(1,N214/I214),0),ROUND(MIN(I214,N214)*12*J214/Settings!$B$17,0))))</f>
        <v/>
      </c>
      <c r="P214" s="33" t="str">
        <f aca="false">IF(A214="","",IF(M214&lt;&gt;"Yes",0,MAX(ROUND(O214*Settings!$B$11,0),ROUND(Settings!$B$12*J214/Settings!$B$17,0))))</f>
        <v/>
      </c>
      <c r="Q214" s="25"/>
      <c r="R214" s="25"/>
      <c r="S214" s="33" t="str">
        <f aca="false">IF(A214="","",MAX(0,P214-N(Q214)-N(R214)))</f>
        <v/>
      </c>
      <c r="T214" s="31"/>
      <c r="U214" s="30" t="str">
        <f aca="false">IF(A214="","",IF(M214&lt;&gt;"Yes","Not eligible",IF(S214=0,"Adjusted in advance",IF(T214&lt;&gt;"","Paid",IF(Settings!$B$15&gt;Settings!$B$16,"Overdue","Due by "&amp;TEXT(Settings!$B$16,"dd-mmm-yy"))))))</f>
        <v/>
      </c>
    </row>
    <row r="215" customFormat="false" ht="15" hidden="false" customHeight="true" outlineLevel="0" collapsed="false">
      <c r="A215" s="24"/>
      <c r="B215" s="24"/>
      <c r="C215" s="24"/>
      <c r="D215" s="24"/>
      <c r="E215" s="31"/>
      <c r="F215" s="31"/>
      <c r="G215" s="25"/>
      <c r="H215" s="25"/>
      <c r="I215" s="32" t="str">
        <f aca="false">IF(A215="","",G215+MAX(0,H215-0.5*(G215+H215)))</f>
        <v/>
      </c>
      <c r="J215" s="24"/>
      <c r="K215" s="25"/>
      <c r="L215" s="24"/>
      <c r="M215" s="17" t="str">
        <f aca="false">IF(A215="","",IF(UPPER(L215)="Y","No – disqualified",IF(N(J215)&lt;Settings!$B$13,"No – under "&amp;Settings!$B$13&amp;" days",IF(I215&gt;Settings!$B$9,"No – wages above limit","Yes"))))</f>
        <v/>
      </c>
      <c r="N215" s="32" t="str">
        <f aca="false">IF(A215="","",MAX(Settings!$B$10,IFERROR(INDEX(Settings!$E$6:$E$15,MATCH(D215,Settings!$D$6:$D$15,0)),0)))</f>
        <v/>
      </c>
      <c r="O215" s="32" t="str">
        <f aca="false">IF(A215="","",IF(M215&lt;&gt;"Yes",0,IF(N(K215)&gt;0,ROUND(K215*MIN(1,N215/I215),0),ROUND(MIN(I215,N215)*12*J215/Settings!$B$17,0))))</f>
        <v/>
      </c>
      <c r="P215" s="33" t="str">
        <f aca="false">IF(A215="","",IF(M215&lt;&gt;"Yes",0,MAX(ROUND(O215*Settings!$B$11,0),ROUND(Settings!$B$12*J215/Settings!$B$17,0))))</f>
        <v/>
      </c>
      <c r="Q215" s="25"/>
      <c r="R215" s="25"/>
      <c r="S215" s="33" t="str">
        <f aca="false">IF(A215="","",MAX(0,P215-N(Q215)-N(R215)))</f>
        <v/>
      </c>
      <c r="T215" s="31"/>
      <c r="U215" s="30" t="str">
        <f aca="false">IF(A215="","",IF(M215&lt;&gt;"Yes","Not eligible",IF(S215=0,"Adjusted in advance",IF(T215&lt;&gt;"","Paid",IF(Settings!$B$15&gt;Settings!$B$16,"Overdue","Due by "&amp;TEXT(Settings!$B$16,"dd-mmm-yy"))))))</f>
        <v/>
      </c>
    </row>
    <row r="216" customFormat="false" ht="15" hidden="false" customHeight="true" outlineLevel="0" collapsed="false">
      <c r="A216" s="24"/>
      <c r="B216" s="24"/>
      <c r="C216" s="24"/>
      <c r="D216" s="24"/>
      <c r="E216" s="31"/>
      <c r="F216" s="31"/>
      <c r="G216" s="25"/>
      <c r="H216" s="25"/>
      <c r="I216" s="32" t="str">
        <f aca="false">IF(A216="","",G216+MAX(0,H216-0.5*(G216+H216)))</f>
        <v/>
      </c>
      <c r="J216" s="24"/>
      <c r="K216" s="25"/>
      <c r="L216" s="24"/>
      <c r="M216" s="17" t="str">
        <f aca="false">IF(A216="","",IF(UPPER(L216)="Y","No – disqualified",IF(N(J216)&lt;Settings!$B$13,"No – under "&amp;Settings!$B$13&amp;" days",IF(I216&gt;Settings!$B$9,"No – wages above limit","Yes"))))</f>
        <v/>
      </c>
      <c r="N216" s="32" t="str">
        <f aca="false">IF(A216="","",MAX(Settings!$B$10,IFERROR(INDEX(Settings!$E$6:$E$15,MATCH(D216,Settings!$D$6:$D$15,0)),0)))</f>
        <v/>
      </c>
      <c r="O216" s="32" t="str">
        <f aca="false">IF(A216="","",IF(M216&lt;&gt;"Yes",0,IF(N(K216)&gt;0,ROUND(K216*MIN(1,N216/I216),0),ROUND(MIN(I216,N216)*12*J216/Settings!$B$17,0))))</f>
        <v/>
      </c>
      <c r="P216" s="33" t="str">
        <f aca="false">IF(A216="","",IF(M216&lt;&gt;"Yes",0,MAX(ROUND(O216*Settings!$B$11,0),ROUND(Settings!$B$12*J216/Settings!$B$17,0))))</f>
        <v/>
      </c>
      <c r="Q216" s="25"/>
      <c r="R216" s="25"/>
      <c r="S216" s="33" t="str">
        <f aca="false">IF(A216="","",MAX(0,P216-N(Q216)-N(R216)))</f>
        <v/>
      </c>
      <c r="T216" s="31"/>
      <c r="U216" s="30" t="str">
        <f aca="false">IF(A216="","",IF(M216&lt;&gt;"Yes","Not eligible",IF(S216=0,"Adjusted in advance",IF(T216&lt;&gt;"","Paid",IF(Settings!$B$15&gt;Settings!$B$16,"Overdue","Due by "&amp;TEXT(Settings!$B$16,"dd-mmm-yy"))))))</f>
        <v/>
      </c>
    </row>
    <row r="217" customFormat="false" ht="15" hidden="false" customHeight="true" outlineLevel="0" collapsed="false">
      <c r="A217" s="24"/>
      <c r="B217" s="24"/>
      <c r="C217" s="24"/>
      <c r="D217" s="24"/>
      <c r="E217" s="31"/>
      <c r="F217" s="31"/>
      <c r="G217" s="25"/>
      <c r="H217" s="25"/>
      <c r="I217" s="32" t="str">
        <f aca="false">IF(A217="","",G217+MAX(0,H217-0.5*(G217+H217)))</f>
        <v/>
      </c>
      <c r="J217" s="24"/>
      <c r="K217" s="25"/>
      <c r="L217" s="24"/>
      <c r="M217" s="17" t="str">
        <f aca="false">IF(A217="","",IF(UPPER(L217)="Y","No – disqualified",IF(N(J217)&lt;Settings!$B$13,"No – under "&amp;Settings!$B$13&amp;" days",IF(I217&gt;Settings!$B$9,"No – wages above limit","Yes"))))</f>
        <v/>
      </c>
      <c r="N217" s="32" t="str">
        <f aca="false">IF(A217="","",MAX(Settings!$B$10,IFERROR(INDEX(Settings!$E$6:$E$15,MATCH(D217,Settings!$D$6:$D$15,0)),0)))</f>
        <v/>
      </c>
      <c r="O217" s="32" t="str">
        <f aca="false">IF(A217="","",IF(M217&lt;&gt;"Yes",0,IF(N(K217)&gt;0,ROUND(K217*MIN(1,N217/I217),0),ROUND(MIN(I217,N217)*12*J217/Settings!$B$17,0))))</f>
        <v/>
      </c>
      <c r="P217" s="33" t="str">
        <f aca="false">IF(A217="","",IF(M217&lt;&gt;"Yes",0,MAX(ROUND(O217*Settings!$B$11,0),ROUND(Settings!$B$12*J217/Settings!$B$17,0))))</f>
        <v/>
      </c>
      <c r="Q217" s="25"/>
      <c r="R217" s="25"/>
      <c r="S217" s="33" t="str">
        <f aca="false">IF(A217="","",MAX(0,P217-N(Q217)-N(R217)))</f>
        <v/>
      </c>
      <c r="T217" s="31"/>
      <c r="U217" s="30" t="str">
        <f aca="false">IF(A217="","",IF(M217&lt;&gt;"Yes","Not eligible",IF(S217=0,"Adjusted in advance",IF(T217&lt;&gt;"","Paid",IF(Settings!$B$15&gt;Settings!$B$16,"Overdue","Due by "&amp;TEXT(Settings!$B$16,"dd-mmm-yy"))))))</f>
        <v/>
      </c>
    </row>
    <row r="218" customFormat="false" ht="15" hidden="false" customHeight="true" outlineLevel="0" collapsed="false">
      <c r="A218" s="24"/>
      <c r="B218" s="24"/>
      <c r="C218" s="24"/>
      <c r="D218" s="24"/>
      <c r="E218" s="31"/>
      <c r="F218" s="31"/>
      <c r="G218" s="25"/>
      <c r="H218" s="25"/>
      <c r="I218" s="32" t="str">
        <f aca="false">IF(A218="","",G218+MAX(0,H218-0.5*(G218+H218)))</f>
        <v/>
      </c>
      <c r="J218" s="24"/>
      <c r="K218" s="25"/>
      <c r="L218" s="24"/>
      <c r="M218" s="17" t="str">
        <f aca="false">IF(A218="","",IF(UPPER(L218)="Y","No – disqualified",IF(N(J218)&lt;Settings!$B$13,"No – under "&amp;Settings!$B$13&amp;" days",IF(I218&gt;Settings!$B$9,"No – wages above limit","Yes"))))</f>
        <v/>
      </c>
      <c r="N218" s="32" t="str">
        <f aca="false">IF(A218="","",MAX(Settings!$B$10,IFERROR(INDEX(Settings!$E$6:$E$15,MATCH(D218,Settings!$D$6:$D$15,0)),0)))</f>
        <v/>
      </c>
      <c r="O218" s="32" t="str">
        <f aca="false">IF(A218="","",IF(M218&lt;&gt;"Yes",0,IF(N(K218)&gt;0,ROUND(K218*MIN(1,N218/I218),0),ROUND(MIN(I218,N218)*12*J218/Settings!$B$17,0))))</f>
        <v/>
      </c>
      <c r="P218" s="33" t="str">
        <f aca="false">IF(A218="","",IF(M218&lt;&gt;"Yes",0,MAX(ROUND(O218*Settings!$B$11,0),ROUND(Settings!$B$12*J218/Settings!$B$17,0))))</f>
        <v/>
      </c>
      <c r="Q218" s="25"/>
      <c r="R218" s="25"/>
      <c r="S218" s="33" t="str">
        <f aca="false">IF(A218="","",MAX(0,P218-N(Q218)-N(R218)))</f>
        <v/>
      </c>
      <c r="T218" s="31"/>
      <c r="U218" s="30" t="str">
        <f aca="false">IF(A218="","",IF(M218&lt;&gt;"Yes","Not eligible",IF(S218=0,"Adjusted in advance",IF(T218&lt;&gt;"","Paid",IF(Settings!$B$15&gt;Settings!$B$16,"Overdue","Due by "&amp;TEXT(Settings!$B$16,"dd-mmm-yy"))))))</f>
        <v/>
      </c>
    </row>
    <row r="219" customFormat="false" ht="15" hidden="false" customHeight="true" outlineLevel="0" collapsed="false">
      <c r="A219" s="24"/>
      <c r="B219" s="24"/>
      <c r="C219" s="24"/>
      <c r="D219" s="24"/>
      <c r="E219" s="31"/>
      <c r="F219" s="31"/>
      <c r="G219" s="25"/>
      <c r="H219" s="25"/>
      <c r="I219" s="32" t="str">
        <f aca="false">IF(A219="","",G219+MAX(0,H219-0.5*(G219+H219)))</f>
        <v/>
      </c>
      <c r="J219" s="24"/>
      <c r="K219" s="25"/>
      <c r="L219" s="24"/>
      <c r="M219" s="17" t="str">
        <f aca="false">IF(A219="","",IF(UPPER(L219)="Y","No – disqualified",IF(N(J219)&lt;Settings!$B$13,"No – under "&amp;Settings!$B$13&amp;" days",IF(I219&gt;Settings!$B$9,"No – wages above limit","Yes"))))</f>
        <v/>
      </c>
      <c r="N219" s="32" t="str">
        <f aca="false">IF(A219="","",MAX(Settings!$B$10,IFERROR(INDEX(Settings!$E$6:$E$15,MATCH(D219,Settings!$D$6:$D$15,0)),0)))</f>
        <v/>
      </c>
      <c r="O219" s="32" t="str">
        <f aca="false">IF(A219="","",IF(M219&lt;&gt;"Yes",0,IF(N(K219)&gt;0,ROUND(K219*MIN(1,N219/I219),0),ROUND(MIN(I219,N219)*12*J219/Settings!$B$17,0))))</f>
        <v/>
      </c>
      <c r="P219" s="33" t="str">
        <f aca="false">IF(A219="","",IF(M219&lt;&gt;"Yes",0,MAX(ROUND(O219*Settings!$B$11,0),ROUND(Settings!$B$12*J219/Settings!$B$17,0))))</f>
        <v/>
      </c>
      <c r="Q219" s="25"/>
      <c r="R219" s="25"/>
      <c r="S219" s="33" t="str">
        <f aca="false">IF(A219="","",MAX(0,P219-N(Q219)-N(R219)))</f>
        <v/>
      </c>
      <c r="T219" s="31"/>
      <c r="U219" s="30" t="str">
        <f aca="false">IF(A219="","",IF(M219&lt;&gt;"Yes","Not eligible",IF(S219=0,"Adjusted in advance",IF(T219&lt;&gt;"","Paid",IF(Settings!$B$15&gt;Settings!$B$16,"Overdue","Due by "&amp;TEXT(Settings!$B$16,"dd-mmm-yy"))))))</f>
        <v/>
      </c>
    </row>
    <row r="220" customFormat="false" ht="15" hidden="false" customHeight="true" outlineLevel="0" collapsed="false">
      <c r="A220" s="24"/>
      <c r="B220" s="24"/>
      <c r="C220" s="24"/>
      <c r="D220" s="24"/>
      <c r="E220" s="31"/>
      <c r="F220" s="31"/>
      <c r="G220" s="25"/>
      <c r="H220" s="25"/>
      <c r="I220" s="32" t="str">
        <f aca="false">IF(A220="","",G220+MAX(0,H220-0.5*(G220+H220)))</f>
        <v/>
      </c>
      <c r="J220" s="24"/>
      <c r="K220" s="25"/>
      <c r="L220" s="24"/>
      <c r="M220" s="17" t="str">
        <f aca="false">IF(A220="","",IF(UPPER(L220)="Y","No – disqualified",IF(N(J220)&lt;Settings!$B$13,"No – under "&amp;Settings!$B$13&amp;" days",IF(I220&gt;Settings!$B$9,"No – wages above limit","Yes"))))</f>
        <v/>
      </c>
      <c r="N220" s="32" t="str">
        <f aca="false">IF(A220="","",MAX(Settings!$B$10,IFERROR(INDEX(Settings!$E$6:$E$15,MATCH(D220,Settings!$D$6:$D$15,0)),0)))</f>
        <v/>
      </c>
      <c r="O220" s="32" t="str">
        <f aca="false">IF(A220="","",IF(M220&lt;&gt;"Yes",0,IF(N(K220)&gt;0,ROUND(K220*MIN(1,N220/I220),0),ROUND(MIN(I220,N220)*12*J220/Settings!$B$17,0))))</f>
        <v/>
      </c>
      <c r="P220" s="33" t="str">
        <f aca="false">IF(A220="","",IF(M220&lt;&gt;"Yes",0,MAX(ROUND(O220*Settings!$B$11,0),ROUND(Settings!$B$12*J220/Settings!$B$17,0))))</f>
        <v/>
      </c>
      <c r="Q220" s="25"/>
      <c r="R220" s="25"/>
      <c r="S220" s="33" t="str">
        <f aca="false">IF(A220="","",MAX(0,P220-N(Q220)-N(R220)))</f>
        <v/>
      </c>
      <c r="T220" s="31"/>
      <c r="U220" s="30" t="str">
        <f aca="false">IF(A220="","",IF(M220&lt;&gt;"Yes","Not eligible",IF(S220=0,"Adjusted in advance",IF(T220&lt;&gt;"","Paid",IF(Settings!$B$15&gt;Settings!$B$16,"Overdue","Due by "&amp;TEXT(Settings!$B$16,"dd-mmm-yy"))))))</f>
        <v/>
      </c>
    </row>
    <row r="221" customFormat="false" ht="15" hidden="false" customHeight="true" outlineLevel="0" collapsed="false">
      <c r="A221" s="24"/>
      <c r="B221" s="24"/>
      <c r="C221" s="24"/>
      <c r="D221" s="24"/>
      <c r="E221" s="31"/>
      <c r="F221" s="31"/>
      <c r="G221" s="25"/>
      <c r="H221" s="25"/>
      <c r="I221" s="32" t="str">
        <f aca="false">IF(A221="","",G221+MAX(0,H221-0.5*(G221+H221)))</f>
        <v/>
      </c>
      <c r="J221" s="24"/>
      <c r="K221" s="25"/>
      <c r="L221" s="24"/>
      <c r="M221" s="17" t="str">
        <f aca="false">IF(A221="","",IF(UPPER(L221)="Y","No – disqualified",IF(N(J221)&lt;Settings!$B$13,"No – under "&amp;Settings!$B$13&amp;" days",IF(I221&gt;Settings!$B$9,"No – wages above limit","Yes"))))</f>
        <v/>
      </c>
      <c r="N221" s="32" t="str">
        <f aca="false">IF(A221="","",MAX(Settings!$B$10,IFERROR(INDEX(Settings!$E$6:$E$15,MATCH(D221,Settings!$D$6:$D$15,0)),0)))</f>
        <v/>
      </c>
      <c r="O221" s="32" t="str">
        <f aca="false">IF(A221="","",IF(M221&lt;&gt;"Yes",0,IF(N(K221)&gt;0,ROUND(K221*MIN(1,N221/I221),0),ROUND(MIN(I221,N221)*12*J221/Settings!$B$17,0))))</f>
        <v/>
      </c>
      <c r="P221" s="33" t="str">
        <f aca="false">IF(A221="","",IF(M221&lt;&gt;"Yes",0,MAX(ROUND(O221*Settings!$B$11,0),ROUND(Settings!$B$12*J221/Settings!$B$17,0))))</f>
        <v/>
      </c>
      <c r="Q221" s="25"/>
      <c r="R221" s="25"/>
      <c r="S221" s="33" t="str">
        <f aca="false">IF(A221="","",MAX(0,P221-N(Q221)-N(R221)))</f>
        <v/>
      </c>
      <c r="T221" s="31"/>
      <c r="U221" s="30" t="str">
        <f aca="false">IF(A221="","",IF(M221&lt;&gt;"Yes","Not eligible",IF(S221=0,"Adjusted in advance",IF(T221&lt;&gt;"","Paid",IF(Settings!$B$15&gt;Settings!$B$16,"Overdue","Due by "&amp;TEXT(Settings!$B$16,"dd-mmm-yy"))))))</f>
        <v/>
      </c>
    </row>
    <row r="222" customFormat="false" ht="15" hidden="false" customHeight="true" outlineLevel="0" collapsed="false">
      <c r="A222" s="24"/>
      <c r="B222" s="24"/>
      <c r="C222" s="24"/>
      <c r="D222" s="24"/>
      <c r="E222" s="31"/>
      <c r="F222" s="31"/>
      <c r="G222" s="25"/>
      <c r="H222" s="25"/>
      <c r="I222" s="32" t="str">
        <f aca="false">IF(A222="","",G222+MAX(0,H222-0.5*(G222+H222)))</f>
        <v/>
      </c>
      <c r="J222" s="24"/>
      <c r="K222" s="25"/>
      <c r="L222" s="24"/>
      <c r="M222" s="17" t="str">
        <f aca="false">IF(A222="","",IF(UPPER(L222)="Y","No – disqualified",IF(N(J222)&lt;Settings!$B$13,"No – under "&amp;Settings!$B$13&amp;" days",IF(I222&gt;Settings!$B$9,"No – wages above limit","Yes"))))</f>
        <v/>
      </c>
      <c r="N222" s="32" t="str">
        <f aca="false">IF(A222="","",MAX(Settings!$B$10,IFERROR(INDEX(Settings!$E$6:$E$15,MATCH(D222,Settings!$D$6:$D$15,0)),0)))</f>
        <v/>
      </c>
      <c r="O222" s="32" t="str">
        <f aca="false">IF(A222="","",IF(M222&lt;&gt;"Yes",0,IF(N(K222)&gt;0,ROUND(K222*MIN(1,N222/I222),0),ROUND(MIN(I222,N222)*12*J222/Settings!$B$17,0))))</f>
        <v/>
      </c>
      <c r="P222" s="33" t="str">
        <f aca="false">IF(A222="","",IF(M222&lt;&gt;"Yes",0,MAX(ROUND(O222*Settings!$B$11,0),ROUND(Settings!$B$12*J222/Settings!$B$17,0))))</f>
        <v/>
      </c>
      <c r="Q222" s="25"/>
      <c r="R222" s="25"/>
      <c r="S222" s="33" t="str">
        <f aca="false">IF(A222="","",MAX(0,P222-N(Q222)-N(R222)))</f>
        <v/>
      </c>
      <c r="T222" s="31"/>
      <c r="U222" s="30" t="str">
        <f aca="false">IF(A222="","",IF(M222&lt;&gt;"Yes","Not eligible",IF(S222=0,"Adjusted in advance",IF(T222&lt;&gt;"","Paid",IF(Settings!$B$15&gt;Settings!$B$16,"Overdue","Due by "&amp;TEXT(Settings!$B$16,"dd-mmm-yy"))))))</f>
        <v/>
      </c>
    </row>
    <row r="223" customFormat="false" ht="15" hidden="false" customHeight="true" outlineLevel="0" collapsed="false">
      <c r="A223" s="24"/>
      <c r="B223" s="24"/>
      <c r="C223" s="24"/>
      <c r="D223" s="24"/>
      <c r="E223" s="31"/>
      <c r="F223" s="31"/>
      <c r="G223" s="25"/>
      <c r="H223" s="25"/>
      <c r="I223" s="32" t="str">
        <f aca="false">IF(A223="","",G223+MAX(0,H223-0.5*(G223+H223)))</f>
        <v/>
      </c>
      <c r="J223" s="24"/>
      <c r="K223" s="25"/>
      <c r="L223" s="24"/>
      <c r="M223" s="17" t="str">
        <f aca="false">IF(A223="","",IF(UPPER(L223)="Y","No – disqualified",IF(N(J223)&lt;Settings!$B$13,"No – under "&amp;Settings!$B$13&amp;" days",IF(I223&gt;Settings!$B$9,"No – wages above limit","Yes"))))</f>
        <v/>
      </c>
      <c r="N223" s="32" t="str">
        <f aca="false">IF(A223="","",MAX(Settings!$B$10,IFERROR(INDEX(Settings!$E$6:$E$15,MATCH(D223,Settings!$D$6:$D$15,0)),0)))</f>
        <v/>
      </c>
      <c r="O223" s="32" t="str">
        <f aca="false">IF(A223="","",IF(M223&lt;&gt;"Yes",0,IF(N(K223)&gt;0,ROUND(K223*MIN(1,N223/I223),0),ROUND(MIN(I223,N223)*12*J223/Settings!$B$17,0))))</f>
        <v/>
      </c>
      <c r="P223" s="33" t="str">
        <f aca="false">IF(A223="","",IF(M223&lt;&gt;"Yes",0,MAX(ROUND(O223*Settings!$B$11,0),ROUND(Settings!$B$12*J223/Settings!$B$17,0))))</f>
        <v/>
      </c>
      <c r="Q223" s="25"/>
      <c r="R223" s="25"/>
      <c r="S223" s="33" t="str">
        <f aca="false">IF(A223="","",MAX(0,P223-N(Q223)-N(R223)))</f>
        <v/>
      </c>
      <c r="T223" s="31"/>
      <c r="U223" s="30" t="str">
        <f aca="false">IF(A223="","",IF(M223&lt;&gt;"Yes","Not eligible",IF(S223=0,"Adjusted in advance",IF(T223&lt;&gt;"","Paid",IF(Settings!$B$15&gt;Settings!$B$16,"Overdue","Due by "&amp;TEXT(Settings!$B$16,"dd-mmm-yy"))))))</f>
        <v/>
      </c>
    </row>
    <row r="224" customFormat="false" ht="15" hidden="false" customHeight="true" outlineLevel="0" collapsed="false">
      <c r="A224" s="24"/>
      <c r="B224" s="24"/>
      <c r="C224" s="24"/>
      <c r="D224" s="24"/>
      <c r="E224" s="31"/>
      <c r="F224" s="31"/>
      <c r="G224" s="25"/>
      <c r="H224" s="25"/>
      <c r="I224" s="32" t="str">
        <f aca="false">IF(A224="","",G224+MAX(0,H224-0.5*(G224+H224)))</f>
        <v/>
      </c>
      <c r="J224" s="24"/>
      <c r="K224" s="25"/>
      <c r="L224" s="24"/>
      <c r="M224" s="17" t="str">
        <f aca="false">IF(A224="","",IF(UPPER(L224)="Y","No – disqualified",IF(N(J224)&lt;Settings!$B$13,"No – under "&amp;Settings!$B$13&amp;" days",IF(I224&gt;Settings!$B$9,"No – wages above limit","Yes"))))</f>
        <v/>
      </c>
      <c r="N224" s="32" t="str">
        <f aca="false">IF(A224="","",MAX(Settings!$B$10,IFERROR(INDEX(Settings!$E$6:$E$15,MATCH(D224,Settings!$D$6:$D$15,0)),0)))</f>
        <v/>
      </c>
      <c r="O224" s="32" t="str">
        <f aca="false">IF(A224="","",IF(M224&lt;&gt;"Yes",0,IF(N(K224)&gt;0,ROUND(K224*MIN(1,N224/I224),0),ROUND(MIN(I224,N224)*12*J224/Settings!$B$17,0))))</f>
        <v/>
      </c>
      <c r="P224" s="33" t="str">
        <f aca="false">IF(A224="","",IF(M224&lt;&gt;"Yes",0,MAX(ROUND(O224*Settings!$B$11,0),ROUND(Settings!$B$12*J224/Settings!$B$17,0))))</f>
        <v/>
      </c>
      <c r="Q224" s="25"/>
      <c r="R224" s="25"/>
      <c r="S224" s="33" t="str">
        <f aca="false">IF(A224="","",MAX(0,P224-N(Q224)-N(R224)))</f>
        <v/>
      </c>
      <c r="T224" s="31"/>
      <c r="U224" s="30" t="str">
        <f aca="false">IF(A224="","",IF(M224&lt;&gt;"Yes","Not eligible",IF(S224=0,"Adjusted in advance",IF(T224&lt;&gt;"","Paid",IF(Settings!$B$15&gt;Settings!$B$16,"Overdue","Due by "&amp;TEXT(Settings!$B$16,"dd-mmm-yy"))))))</f>
        <v/>
      </c>
    </row>
    <row r="225" customFormat="false" ht="15" hidden="false" customHeight="true" outlineLevel="0" collapsed="false">
      <c r="A225" s="24"/>
      <c r="B225" s="24"/>
      <c r="C225" s="24"/>
      <c r="D225" s="24"/>
      <c r="E225" s="31"/>
      <c r="F225" s="31"/>
      <c r="G225" s="25"/>
      <c r="H225" s="25"/>
      <c r="I225" s="32" t="str">
        <f aca="false">IF(A225="","",G225+MAX(0,H225-0.5*(G225+H225)))</f>
        <v/>
      </c>
      <c r="J225" s="24"/>
      <c r="K225" s="25"/>
      <c r="L225" s="24"/>
      <c r="M225" s="17" t="str">
        <f aca="false">IF(A225="","",IF(UPPER(L225)="Y","No – disqualified",IF(N(J225)&lt;Settings!$B$13,"No – under "&amp;Settings!$B$13&amp;" days",IF(I225&gt;Settings!$B$9,"No – wages above limit","Yes"))))</f>
        <v/>
      </c>
      <c r="N225" s="32" t="str">
        <f aca="false">IF(A225="","",MAX(Settings!$B$10,IFERROR(INDEX(Settings!$E$6:$E$15,MATCH(D225,Settings!$D$6:$D$15,0)),0)))</f>
        <v/>
      </c>
      <c r="O225" s="32" t="str">
        <f aca="false">IF(A225="","",IF(M225&lt;&gt;"Yes",0,IF(N(K225)&gt;0,ROUND(K225*MIN(1,N225/I225),0),ROUND(MIN(I225,N225)*12*J225/Settings!$B$17,0))))</f>
        <v/>
      </c>
      <c r="P225" s="33" t="str">
        <f aca="false">IF(A225="","",IF(M225&lt;&gt;"Yes",0,MAX(ROUND(O225*Settings!$B$11,0),ROUND(Settings!$B$12*J225/Settings!$B$17,0))))</f>
        <v/>
      </c>
      <c r="Q225" s="25"/>
      <c r="R225" s="25"/>
      <c r="S225" s="33" t="str">
        <f aca="false">IF(A225="","",MAX(0,P225-N(Q225)-N(R225)))</f>
        <v/>
      </c>
      <c r="T225" s="31"/>
      <c r="U225" s="30" t="str">
        <f aca="false">IF(A225="","",IF(M225&lt;&gt;"Yes","Not eligible",IF(S225=0,"Adjusted in advance",IF(T225&lt;&gt;"","Paid",IF(Settings!$B$15&gt;Settings!$B$16,"Overdue","Due by "&amp;TEXT(Settings!$B$16,"dd-mmm-yy"))))))</f>
        <v/>
      </c>
    </row>
    <row r="226" customFormat="false" ht="15" hidden="false" customHeight="true" outlineLevel="0" collapsed="false">
      <c r="A226" s="24"/>
      <c r="B226" s="24"/>
      <c r="C226" s="24"/>
      <c r="D226" s="24"/>
      <c r="E226" s="31"/>
      <c r="F226" s="31"/>
      <c r="G226" s="25"/>
      <c r="H226" s="25"/>
      <c r="I226" s="32" t="str">
        <f aca="false">IF(A226="","",G226+MAX(0,H226-0.5*(G226+H226)))</f>
        <v/>
      </c>
      <c r="J226" s="24"/>
      <c r="K226" s="25"/>
      <c r="L226" s="24"/>
      <c r="M226" s="17" t="str">
        <f aca="false">IF(A226="","",IF(UPPER(L226)="Y","No – disqualified",IF(N(J226)&lt;Settings!$B$13,"No – under "&amp;Settings!$B$13&amp;" days",IF(I226&gt;Settings!$B$9,"No – wages above limit","Yes"))))</f>
        <v/>
      </c>
      <c r="N226" s="32" t="str">
        <f aca="false">IF(A226="","",MAX(Settings!$B$10,IFERROR(INDEX(Settings!$E$6:$E$15,MATCH(D226,Settings!$D$6:$D$15,0)),0)))</f>
        <v/>
      </c>
      <c r="O226" s="32" t="str">
        <f aca="false">IF(A226="","",IF(M226&lt;&gt;"Yes",0,IF(N(K226)&gt;0,ROUND(K226*MIN(1,N226/I226),0),ROUND(MIN(I226,N226)*12*J226/Settings!$B$17,0))))</f>
        <v/>
      </c>
      <c r="P226" s="33" t="str">
        <f aca="false">IF(A226="","",IF(M226&lt;&gt;"Yes",0,MAX(ROUND(O226*Settings!$B$11,0),ROUND(Settings!$B$12*J226/Settings!$B$17,0))))</f>
        <v/>
      </c>
      <c r="Q226" s="25"/>
      <c r="R226" s="25"/>
      <c r="S226" s="33" t="str">
        <f aca="false">IF(A226="","",MAX(0,P226-N(Q226)-N(R226)))</f>
        <v/>
      </c>
      <c r="T226" s="31"/>
      <c r="U226" s="30" t="str">
        <f aca="false">IF(A226="","",IF(M226&lt;&gt;"Yes","Not eligible",IF(S226=0,"Adjusted in advance",IF(T226&lt;&gt;"","Paid",IF(Settings!$B$15&gt;Settings!$B$16,"Overdue","Due by "&amp;TEXT(Settings!$B$16,"dd-mmm-yy"))))))</f>
        <v/>
      </c>
    </row>
    <row r="227" customFormat="false" ht="15" hidden="false" customHeight="true" outlineLevel="0" collapsed="false">
      <c r="A227" s="24"/>
      <c r="B227" s="24"/>
      <c r="C227" s="24"/>
      <c r="D227" s="24"/>
      <c r="E227" s="31"/>
      <c r="F227" s="31"/>
      <c r="G227" s="25"/>
      <c r="H227" s="25"/>
      <c r="I227" s="32" t="str">
        <f aca="false">IF(A227="","",G227+MAX(0,H227-0.5*(G227+H227)))</f>
        <v/>
      </c>
      <c r="J227" s="24"/>
      <c r="K227" s="25"/>
      <c r="L227" s="24"/>
      <c r="M227" s="17" t="str">
        <f aca="false">IF(A227="","",IF(UPPER(L227)="Y","No – disqualified",IF(N(J227)&lt;Settings!$B$13,"No – under "&amp;Settings!$B$13&amp;" days",IF(I227&gt;Settings!$B$9,"No – wages above limit","Yes"))))</f>
        <v/>
      </c>
      <c r="N227" s="32" t="str">
        <f aca="false">IF(A227="","",MAX(Settings!$B$10,IFERROR(INDEX(Settings!$E$6:$E$15,MATCH(D227,Settings!$D$6:$D$15,0)),0)))</f>
        <v/>
      </c>
      <c r="O227" s="32" t="str">
        <f aca="false">IF(A227="","",IF(M227&lt;&gt;"Yes",0,IF(N(K227)&gt;0,ROUND(K227*MIN(1,N227/I227),0),ROUND(MIN(I227,N227)*12*J227/Settings!$B$17,0))))</f>
        <v/>
      </c>
      <c r="P227" s="33" t="str">
        <f aca="false">IF(A227="","",IF(M227&lt;&gt;"Yes",0,MAX(ROUND(O227*Settings!$B$11,0),ROUND(Settings!$B$12*J227/Settings!$B$17,0))))</f>
        <v/>
      </c>
      <c r="Q227" s="25"/>
      <c r="R227" s="25"/>
      <c r="S227" s="33" t="str">
        <f aca="false">IF(A227="","",MAX(0,P227-N(Q227)-N(R227)))</f>
        <v/>
      </c>
      <c r="T227" s="31"/>
      <c r="U227" s="30" t="str">
        <f aca="false">IF(A227="","",IF(M227&lt;&gt;"Yes","Not eligible",IF(S227=0,"Adjusted in advance",IF(T227&lt;&gt;"","Paid",IF(Settings!$B$15&gt;Settings!$B$16,"Overdue","Due by "&amp;TEXT(Settings!$B$16,"dd-mmm-yy"))))))</f>
        <v/>
      </c>
    </row>
    <row r="228" customFormat="false" ht="15" hidden="false" customHeight="true" outlineLevel="0" collapsed="false">
      <c r="A228" s="24"/>
      <c r="B228" s="24"/>
      <c r="C228" s="24"/>
      <c r="D228" s="24"/>
      <c r="E228" s="31"/>
      <c r="F228" s="31"/>
      <c r="G228" s="25"/>
      <c r="H228" s="25"/>
      <c r="I228" s="32" t="str">
        <f aca="false">IF(A228="","",G228+MAX(0,H228-0.5*(G228+H228)))</f>
        <v/>
      </c>
      <c r="J228" s="24"/>
      <c r="K228" s="25"/>
      <c r="L228" s="24"/>
      <c r="M228" s="17" t="str">
        <f aca="false">IF(A228="","",IF(UPPER(L228)="Y","No – disqualified",IF(N(J228)&lt;Settings!$B$13,"No – under "&amp;Settings!$B$13&amp;" days",IF(I228&gt;Settings!$B$9,"No – wages above limit","Yes"))))</f>
        <v/>
      </c>
      <c r="N228" s="32" t="str">
        <f aca="false">IF(A228="","",MAX(Settings!$B$10,IFERROR(INDEX(Settings!$E$6:$E$15,MATCH(D228,Settings!$D$6:$D$15,0)),0)))</f>
        <v/>
      </c>
      <c r="O228" s="32" t="str">
        <f aca="false">IF(A228="","",IF(M228&lt;&gt;"Yes",0,IF(N(K228)&gt;0,ROUND(K228*MIN(1,N228/I228),0),ROUND(MIN(I228,N228)*12*J228/Settings!$B$17,0))))</f>
        <v/>
      </c>
      <c r="P228" s="33" t="str">
        <f aca="false">IF(A228="","",IF(M228&lt;&gt;"Yes",0,MAX(ROUND(O228*Settings!$B$11,0),ROUND(Settings!$B$12*J228/Settings!$B$17,0))))</f>
        <v/>
      </c>
      <c r="Q228" s="25"/>
      <c r="R228" s="25"/>
      <c r="S228" s="33" t="str">
        <f aca="false">IF(A228="","",MAX(0,P228-N(Q228)-N(R228)))</f>
        <v/>
      </c>
      <c r="T228" s="31"/>
      <c r="U228" s="30" t="str">
        <f aca="false">IF(A228="","",IF(M228&lt;&gt;"Yes","Not eligible",IF(S228=0,"Adjusted in advance",IF(T228&lt;&gt;"","Paid",IF(Settings!$B$15&gt;Settings!$B$16,"Overdue","Due by "&amp;TEXT(Settings!$B$16,"dd-mmm-yy"))))))</f>
        <v/>
      </c>
    </row>
    <row r="229" customFormat="false" ht="15" hidden="false" customHeight="true" outlineLevel="0" collapsed="false">
      <c r="A229" s="24"/>
      <c r="B229" s="24"/>
      <c r="C229" s="24"/>
      <c r="D229" s="24"/>
      <c r="E229" s="31"/>
      <c r="F229" s="31"/>
      <c r="G229" s="25"/>
      <c r="H229" s="25"/>
      <c r="I229" s="32" t="str">
        <f aca="false">IF(A229="","",G229+MAX(0,H229-0.5*(G229+H229)))</f>
        <v/>
      </c>
      <c r="J229" s="24"/>
      <c r="K229" s="25"/>
      <c r="L229" s="24"/>
      <c r="M229" s="17" t="str">
        <f aca="false">IF(A229="","",IF(UPPER(L229)="Y","No – disqualified",IF(N(J229)&lt;Settings!$B$13,"No – under "&amp;Settings!$B$13&amp;" days",IF(I229&gt;Settings!$B$9,"No – wages above limit","Yes"))))</f>
        <v/>
      </c>
      <c r="N229" s="32" t="str">
        <f aca="false">IF(A229="","",MAX(Settings!$B$10,IFERROR(INDEX(Settings!$E$6:$E$15,MATCH(D229,Settings!$D$6:$D$15,0)),0)))</f>
        <v/>
      </c>
      <c r="O229" s="32" t="str">
        <f aca="false">IF(A229="","",IF(M229&lt;&gt;"Yes",0,IF(N(K229)&gt;0,ROUND(K229*MIN(1,N229/I229),0),ROUND(MIN(I229,N229)*12*J229/Settings!$B$17,0))))</f>
        <v/>
      </c>
      <c r="P229" s="33" t="str">
        <f aca="false">IF(A229="","",IF(M229&lt;&gt;"Yes",0,MAX(ROUND(O229*Settings!$B$11,0),ROUND(Settings!$B$12*J229/Settings!$B$17,0))))</f>
        <v/>
      </c>
      <c r="Q229" s="25"/>
      <c r="R229" s="25"/>
      <c r="S229" s="33" t="str">
        <f aca="false">IF(A229="","",MAX(0,P229-N(Q229)-N(R229)))</f>
        <v/>
      </c>
      <c r="T229" s="31"/>
      <c r="U229" s="30" t="str">
        <f aca="false">IF(A229="","",IF(M229&lt;&gt;"Yes","Not eligible",IF(S229=0,"Adjusted in advance",IF(T229&lt;&gt;"","Paid",IF(Settings!$B$15&gt;Settings!$B$16,"Overdue","Due by "&amp;TEXT(Settings!$B$16,"dd-mmm-yy"))))))</f>
        <v/>
      </c>
    </row>
    <row r="230" customFormat="false" ht="15" hidden="false" customHeight="true" outlineLevel="0" collapsed="false">
      <c r="A230" s="24"/>
      <c r="B230" s="24"/>
      <c r="C230" s="24"/>
      <c r="D230" s="24"/>
      <c r="E230" s="31"/>
      <c r="F230" s="31"/>
      <c r="G230" s="25"/>
      <c r="H230" s="25"/>
      <c r="I230" s="32" t="str">
        <f aca="false">IF(A230="","",G230+MAX(0,H230-0.5*(G230+H230)))</f>
        <v/>
      </c>
      <c r="J230" s="24"/>
      <c r="K230" s="25"/>
      <c r="L230" s="24"/>
      <c r="M230" s="17" t="str">
        <f aca="false">IF(A230="","",IF(UPPER(L230)="Y","No – disqualified",IF(N(J230)&lt;Settings!$B$13,"No – under "&amp;Settings!$B$13&amp;" days",IF(I230&gt;Settings!$B$9,"No – wages above limit","Yes"))))</f>
        <v/>
      </c>
      <c r="N230" s="32" t="str">
        <f aca="false">IF(A230="","",MAX(Settings!$B$10,IFERROR(INDEX(Settings!$E$6:$E$15,MATCH(D230,Settings!$D$6:$D$15,0)),0)))</f>
        <v/>
      </c>
      <c r="O230" s="32" t="str">
        <f aca="false">IF(A230="","",IF(M230&lt;&gt;"Yes",0,IF(N(K230)&gt;0,ROUND(K230*MIN(1,N230/I230),0),ROUND(MIN(I230,N230)*12*J230/Settings!$B$17,0))))</f>
        <v/>
      </c>
      <c r="P230" s="33" t="str">
        <f aca="false">IF(A230="","",IF(M230&lt;&gt;"Yes",0,MAX(ROUND(O230*Settings!$B$11,0),ROUND(Settings!$B$12*J230/Settings!$B$17,0))))</f>
        <v/>
      </c>
      <c r="Q230" s="25"/>
      <c r="R230" s="25"/>
      <c r="S230" s="33" t="str">
        <f aca="false">IF(A230="","",MAX(0,P230-N(Q230)-N(R230)))</f>
        <v/>
      </c>
      <c r="T230" s="31"/>
      <c r="U230" s="30" t="str">
        <f aca="false">IF(A230="","",IF(M230&lt;&gt;"Yes","Not eligible",IF(S230=0,"Adjusted in advance",IF(T230&lt;&gt;"","Paid",IF(Settings!$B$15&gt;Settings!$B$16,"Overdue","Due by "&amp;TEXT(Settings!$B$16,"dd-mmm-yy"))))))</f>
        <v/>
      </c>
    </row>
    <row r="231" customFormat="false" ht="15" hidden="false" customHeight="true" outlineLevel="0" collapsed="false">
      <c r="A231" s="24"/>
      <c r="B231" s="24"/>
      <c r="C231" s="24"/>
      <c r="D231" s="24"/>
      <c r="E231" s="31"/>
      <c r="F231" s="31"/>
      <c r="G231" s="25"/>
      <c r="H231" s="25"/>
      <c r="I231" s="32" t="str">
        <f aca="false">IF(A231="","",G231+MAX(0,H231-0.5*(G231+H231)))</f>
        <v/>
      </c>
      <c r="J231" s="24"/>
      <c r="K231" s="25"/>
      <c r="L231" s="24"/>
      <c r="M231" s="17" t="str">
        <f aca="false">IF(A231="","",IF(UPPER(L231)="Y","No – disqualified",IF(N(J231)&lt;Settings!$B$13,"No – under "&amp;Settings!$B$13&amp;" days",IF(I231&gt;Settings!$B$9,"No – wages above limit","Yes"))))</f>
        <v/>
      </c>
      <c r="N231" s="32" t="str">
        <f aca="false">IF(A231="","",MAX(Settings!$B$10,IFERROR(INDEX(Settings!$E$6:$E$15,MATCH(D231,Settings!$D$6:$D$15,0)),0)))</f>
        <v/>
      </c>
      <c r="O231" s="32" t="str">
        <f aca="false">IF(A231="","",IF(M231&lt;&gt;"Yes",0,IF(N(K231)&gt;0,ROUND(K231*MIN(1,N231/I231),0),ROUND(MIN(I231,N231)*12*J231/Settings!$B$17,0))))</f>
        <v/>
      </c>
      <c r="P231" s="33" t="str">
        <f aca="false">IF(A231="","",IF(M231&lt;&gt;"Yes",0,MAX(ROUND(O231*Settings!$B$11,0),ROUND(Settings!$B$12*J231/Settings!$B$17,0))))</f>
        <v/>
      </c>
      <c r="Q231" s="25"/>
      <c r="R231" s="25"/>
      <c r="S231" s="33" t="str">
        <f aca="false">IF(A231="","",MAX(0,P231-N(Q231)-N(R231)))</f>
        <v/>
      </c>
      <c r="T231" s="31"/>
      <c r="U231" s="30" t="str">
        <f aca="false">IF(A231="","",IF(M231&lt;&gt;"Yes","Not eligible",IF(S231=0,"Adjusted in advance",IF(T231&lt;&gt;"","Paid",IF(Settings!$B$15&gt;Settings!$B$16,"Overdue","Due by "&amp;TEXT(Settings!$B$16,"dd-mmm-yy"))))))</f>
        <v/>
      </c>
    </row>
    <row r="232" customFormat="false" ht="15" hidden="false" customHeight="true" outlineLevel="0" collapsed="false">
      <c r="A232" s="24"/>
      <c r="B232" s="24"/>
      <c r="C232" s="24"/>
      <c r="D232" s="24"/>
      <c r="E232" s="31"/>
      <c r="F232" s="31"/>
      <c r="G232" s="25"/>
      <c r="H232" s="25"/>
      <c r="I232" s="32" t="str">
        <f aca="false">IF(A232="","",G232+MAX(0,H232-0.5*(G232+H232)))</f>
        <v/>
      </c>
      <c r="J232" s="24"/>
      <c r="K232" s="25"/>
      <c r="L232" s="24"/>
      <c r="M232" s="17" t="str">
        <f aca="false">IF(A232="","",IF(UPPER(L232)="Y","No – disqualified",IF(N(J232)&lt;Settings!$B$13,"No – under "&amp;Settings!$B$13&amp;" days",IF(I232&gt;Settings!$B$9,"No – wages above limit","Yes"))))</f>
        <v/>
      </c>
      <c r="N232" s="32" t="str">
        <f aca="false">IF(A232="","",MAX(Settings!$B$10,IFERROR(INDEX(Settings!$E$6:$E$15,MATCH(D232,Settings!$D$6:$D$15,0)),0)))</f>
        <v/>
      </c>
      <c r="O232" s="32" t="str">
        <f aca="false">IF(A232="","",IF(M232&lt;&gt;"Yes",0,IF(N(K232)&gt;0,ROUND(K232*MIN(1,N232/I232),0),ROUND(MIN(I232,N232)*12*J232/Settings!$B$17,0))))</f>
        <v/>
      </c>
      <c r="P232" s="33" t="str">
        <f aca="false">IF(A232="","",IF(M232&lt;&gt;"Yes",0,MAX(ROUND(O232*Settings!$B$11,0),ROUND(Settings!$B$12*J232/Settings!$B$17,0))))</f>
        <v/>
      </c>
      <c r="Q232" s="25"/>
      <c r="R232" s="25"/>
      <c r="S232" s="33" t="str">
        <f aca="false">IF(A232="","",MAX(0,P232-N(Q232)-N(R232)))</f>
        <v/>
      </c>
      <c r="T232" s="31"/>
      <c r="U232" s="30" t="str">
        <f aca="false">IF(A232="","",IF(M232&lt;&gt;"Yes","Not eligible",IF(S232=0,"Adjusted in advance",IF(T232&lt;&gt;"","Paid",IF(Settings!$B$15&gt;Settings!$B$16,"Overdue","Due by "&amp;TEXT(Settings!$B$16,"dd-mmm-yy"))))))</f>
        <v/>
      </c>
    </row>
    <row r="233" customFormat="false" ht="15" hidden="false" customHeight="true" outlineLevel="0" collapsed="false">
      <c r="A233" s="24"/>
      <c r="B233" s="24"/>
      <c r="C233" s="24"/>
      <c r="D233" s="24"/>
      <c r="E233" s="31"/>
      <c r="F233" s="31"/>
      <c r="G233" s="25"/>
      <c r="H233" s="25"/>
      <c r="I233" s="32" t="str">
        <f aca="false">IF(A233="","",G233+MAX(0,H233-0.5*(G233+H233)))</f>
        <v/>
      </c>
      <c r="J233" s="24"/>
      <c r="K233" s="25"/>
      <c r="L233" s="24"/>
      <c r="M233" s="17" t="str">
        <f aca="false">IF(A233="","",IF(UPPER(L233)="Y","No – disqualified",IF(N(J233)&lt;Settings!$B$13,"No – under "&amp;Settings!$B$13&amp;" days",IF(I233&gt;Settings!$B$9,"No – wages above limit","Yes"))))</f>
        <v/>
      </c>
      <c r="N233" s="32" t="str">
        <f aca="false">IF(A233="","",MAX(Settings!$B$10,IFERROR(INDEX(Settings!$E$6:$E$15,MATCH(D233,Settings!$D$6:$D$15,0)),0)))</f>
        <v/>
      </c>
      <c r="O233" s="32" t="str">
        <f aca="false">IF(A233="","",IF(M233&lt;&gt;"Yes",0,IF(N(K233)&gt;0,ROUND(K233*MIN(1,N233/I233),0),ROUND(MIN(I233,N233)*12*J233/Settings!$B$17,0))))</f>
        <v/>
      </c>
      <c r="P233" s="33" t="str">
        <f aca="false">IF(A233="","",IF(M233&lt;&gt;"Yes",0,MAX(ROUND(O233*Settings!$B$11,0),ROUND(Settings!$B$12*J233/Settings!$B$17,0))))</f>
        <v/>
      </c>
      <c r="Q233" s="25"/>
      <c r="R233" s="25"/>
      <c r="S233" s="33" t="str">
        <f aca="false">IF(A233="","",MAX(0,P233-N(Q233)-N(R233)))</f>
        <v/>
      </c>
      <c r="T233" s="31"/>
      <c r="U233" s="30" t="str">
        <f aca="false">IF(A233="","",IF(M233&lt;&gt;"Yes","Not eligible",IF(S233=0,"Adjusted in advance",IF(T233&lt;&gt;"","Paid",IF(Settings!$B$15&gt;Settings!$B$16,"Overdue","Due by "&amp;TEXT(Settings!$B$16,"dd-mmm-yy"))))))</f>
        <v/>
      </c>
    </row>
    <row r="234" customFormat="false" ht="15" hidden="false" customHeight="true" outlineLevel="0" collapsed="false">
      <c r="A234" s="24"/>
      <c r="B234" s="24"/>
      <c r="C234" s="24"/>
      <c r="D234" s="24"/>
      <c r="E234" s="31"/>
      <c r="F234" s="31"/>
      <c r="G234" s="25"/>
      <c r="H234" s="25"/>
      <c r="I234" s="32" t="str">
        <f aca="false">IF(A234="","",G234+MAX(0,H234-0.5*(G234+H234)))</f>
        <v/>
      </c>
      <c r="J234" s="24"/>
      <c r="K234" s="25"/>
      <c r="L234" s="24"/>
      <c r="M234" s="17" t="str">
        <f aca="false">IF(A234="","",IF(UPPER(L234)="Y","No – disqualified",IF(N(J234)&lt;Settings!$B$13,"No – under "&amp;Settings!$B$13&amp;" days",IF(I234&gt;Settings!$B$9,"No – wages above limit","Yes"))))</f>
        <v/>
      </c>
      <c r="N234" s="32" t="str">
        <f aca="false">IF(A234="","",MAX(Settings!$B$10,IFERROR(INDEX(Settings!$E$6:$E$15,MATCH(D234,Settings!$D$6:$D$15,0)),0)))</f>
        <v/>
      </c>
      <c r="O234" s="32" t="str">
        <f aca="false">IF(A234="","",IF(M234&lt;&gt;"Yes",0,IF(N(K234)&gt;0,ROUND(K234*MIN(1,N234/I234),0),ROUND(MIN(I234,N234)*12*J234/Settings!$B$17,0))))</f>
        <v/>
      </c>
      <c r="P234" s="33" t="str">
        <f aca="false">IF(A234="","",IF(M234&lt;&gt;"Yes",0,MAX(ROUND(O234*Settings!$B$11,0),ROUND(Settings!$B$12*J234/Settings!$B$17,0))))</f>
        <v/>
      </c>
      <c r="Q234" s="25"/>
      <c r="R234" s="25"/>
      <c r="S234" s="33" t="str">
        <f aca="false">IF(A234="","",MAX(0,P234-N(Q234)-N(R234)))</f>
        <v/>
      </c>
      <c r="T234" s="31"/>
      <c r="U234" s="30" t="str">
        <f aca="false">IF(A234="","",IF(M234&lt;&gt;"Yes","Not eligible",IF(S234=0,"Adjusted in advance",IF(T234&lt;&gt;"","Paid",IF(Settings!$B$15&gt;Settings!$B$16,"Overdue","Due by "&amp;TEXT(Settings!$B$16,"dd-mmm-yy"))))))</f>
        <v/>
      </c>
    </row>
    <row r="235" customFormat="false" ht="15" hidden="false" customHeight="true" outlineLevel="0" collapsed="false">
      <c r="A235" s="24"/>
      <c r="B235" s="24"/>
      <c r="C235" s="24"/>
      <c r="D235" s="24"/>
      <c r="E235" s="31"/>
      <c r="F235" s="31"/>
      <c r="G235" s="25"/>
      <c r="H235" s="25"/>
      <c r="I235" s="32" t="str">
        <f aca="false">IF(A235="","",G235+MAX(0,H235-0.5*(G235+H235)))</f>
        <v/>
      </c>
      <c r="J235" s="24"/>
      <c r="K235" s="25"/>
      <c r="L235" s="24"/>
      <c r="M235" s="17" t="str">
        <f aca="false">IF(A235="","",IF(UPPER(L235)="Y","No – disqualified",IF(N(J235)&lt;Settings!$B$13,"No – under "&amp;Settings!$B$13&amp;" days",IF(I235&gt;Settings!$B$9,"No – wages above limit","Yes"))))</f>
        <v/>
      </c>
      <c r="N235" s="32" t="str">
        <f aca="false">IF(A235="","",MAX(Settings!$B$10,IFERROR(INDEX(Settings!$E$6:$E$15,MATCH(D235,Settings!$D$6:$D$15,0)),0)))</f>
        <v/>
      </c>
      <c r="O235" s="32" t="str">
        <f aca="false">IF(A235="","",IF(M235&lt;&gt;"Yes",0,IF(N(K235)&gt;0,ROUND(K235*MIN(1,N235/I235),0),ROUND(MIN(I235,N235)*12*J235/Settings!$B$17,0))))</f>
        <v/>
      </c>
      <c r="P235" s="33" t="str">
        <f aca="false">IF(A235="","",IF(M235&lt;&gt;"Yes",0,MAX(ROUND(O235*Settings!$B$11,0),ROUND(Settings!$B$12*J235/Settings!$B$17,0))))</f>
        <v/>
      </c>
      <c r="Q235" s="25"/>
      <c r="R235" s="25"/>
      <c r="S235" s="33" t="str">
        <f aca="false">IF(A235="","",MAX(0,P235-N(Q235)-N(R235)))</f>
        <v/>
      </c>
      <c r="T235" s="31"/>
      <c r="U235" s="30" t="str">
        <f aca="false">IF(A235="","",IF(M235&lt;&gt;"Yes","Not eligible",IF(S235=0,"Adjusted in advance",IF(T235&lt;&gt;"","Paid",IF(Settings!$B$15&gt;Settings!$B$16,"Overdue","Due by "&amp;TEXT(Settings!$B$16,"dd-mmm-yy"))))))</f>
        <v/>
      </c>
    </row>
    <row r="236" customFormat="false" ht="15" hidden="false" customHeight="true" outlineLevel="0" collapsed="false">
      <c r="A236" s="24"/>
      <c r="B236" s="24"/>
      <c r="C236" s="24"/>
      <c r="D236" s="24"/>
      <c r="E236" s="31"/>
      <c r="F236" s="31"/>
      <c r="G236" s="25"/>
      <c r="H236" s="25"/>
      <c r="I236" s="32" t="str">
        <f aca="false">IF(A236="","",G236+MAX(0,H236-0.5*(G236+H236)))</f>
        <v/>
      </c>
      <c r="J236" s="24"/>
      <c r="K236" s="25"/>
      <c r="L236" s="24"/>
      <c r="M236" s="17" t="str">
        <f aca="false">IF(A236="","",IF(UPPER(L236)="Y","No – disqualified",IF(N(J236)&lt;Settings!$B$13,"No – under "&amp;Settings!$B$13&amp;" days",IF(I236&gt;Settings!$B$9,"No – wages above limit","Yes"))))</f>
        <v/>
      </c>
      <c r="N236" s="32" t="str">
        <f aca="false">IF(A236="","",MAX(Settings!$B$10,IFERROR(INDEX(Settings!$E$6:$E$15,MATCH(D236,Settings!$D$6:$D$15,0)),0)))</f>
        <v/>
      </c>
      <c r="O236" s="32" t="str">
        <f aca="false">IF(A236="","",IF(M236&lt;&gt;"Yes",0,IF(N(K236)&gt;0,ROUND(K236*MIN(1,N236/I236),0),ROUND(MIN(I236,N236)*12*J236/Settings!$B$17,0))))</f>
        <v/>
      </c>
      <c r="P236" s="33" t="str">
        <f aca="false">IF(A236="","",IF(M236&lt;&gt;"Yes",0,MAX(ROUND(O236*Settings!$B$11,0),ROUND(Settings!$B$12*J236/Settings!$B$17,0))))</f>
        <v/>
      </c>
      <c r="Q236" s="25"/>
      <c r="R236" s="25"/>
      <c r="S236" s="33" t="str">
        <f aca="false">IF(A236="","",MAX(0,P236-N(Q236)-N(R236)))</f>
        <v/>
      </c>
      <c r="T236" s="31"/>
      <c r="U236" s="30" t="str">
        <f aca="false">IF(A236="","",IF(M236&lt;&gt;"Yes","Not eligible",IF(S236=0,"Adjusted in advance",IF(T236&lt;&gt;"","Paid",IF(Settings!$B$15&gt;Settings!$B$16,"Overdue","Due by "&amp;TEXT(Settings!$B$16,"dd-mmm-yy"))))))</f>
        <v/>
      </c>
    </row>
    <row r="237" customFormat="false" ht="15" hidden="false" customHeight="true" outlineLevel="0" collapsed="false">
      <c r="A237" s="24"/>
      <c r="B237" s="24"/>
      <c r="C237" s="24"/>
      <c r="D237" s="24"/>
      <c r="E237" s="31"/>
      <c r="F237" s="31"/>
      <c r="G237" s="25"/>
      <c r="H237" s="25"/>
      <c r="I237" s="32" t="str">
        <f aca="false">IF(A237="","",G237+MAX(0,H237-0.5*(G237+H237)))</f>
        <v/>
      </c>
      <c r="J237" s="24"/>
      <c r="K237" s="25"/>
      <c r="L237" s="24"/>
      <c r="M237" s="17" t="str">
        <f aca="false">IF(A237="","",IF(UPPER(L237)="Y","No – disqualified",IF(N(J237)&lt;Settings!$B$13,"No – under "&amp;Settings!$B$13&amp;" days",IF(I237&gt;Settings!$B$9,"No – wages above limit","Yes"))))</f>
        <v/>
      </c>
      <c r="N237" s="32" t="str">
        <f aca="false">IF(A237="","",MAX(Settings!$B$10,IFERROR(INDEX(Settings!$E$6:$E$15,MATCH(D237,Settings!$D$6:$D$15,0)),0)))</f>
        <v/>
      </c>
      <c r="O237" s="32" t="str">
        <f aca="false">IF(A237="","",IF(M237&lt;&gt;"Yes",0,IF(N(K237)&gt;0,ROUND(K237*MIN(1,N237/I237),0),ROUND(MIN(I237,N237)*12*J237/Settings!$B$17,0))))</f>
        <v/>
      </c>
      <c r="P237" s="33" t="str">
        <f aca="false">IF(A237="","",IF(M237&lt;&gt;"Yes",0,MAX(ROUND(O237*Settings!$B$11,0),ROUND(Settings!$B$12*J237/Settings!$B$17,0))))</f>
        <v/>
      </c>
      <c r="Q237" s="25"/>
      <c r="R237" s="25"/>
      <c r="S237" s="33" t="str">
        <f aca="false">IF(A237="","",MAX(0,P237-N(Q237)-N(R237)))</f>
        <v/>
      </c>
      <c r="T237" s="31"/>
      <c r="U237" s="30" t="str">
        <f aca="false">IF(A237="","",IF(M237&lt;&gt;"Yes","Not eligible",IF(S237=0,"Adjusted in advance",IF(T237&lt;&gt;"","Paid",IF(Settings!$B$15&gt;Settings!$B$16,"Overdue","Due by "&amp;TEXT(Settings!$B$16,"dd-mmm-yy"))))))</f>
        <v/>
      </c>
    </row>
    <row r="238" customFormat="false" ht="15" hidden="false" customHeight="true" outlineLevel="0" collapsed="false">
      <c r="A238" s="24"/>
      <c r="B238" s="24"/>
      <c r="C238" s="24"/>
      <c r="D238" s="24"/>
      <c r="E238" s="31"/>
      <c r="F238" s="31"/>
      <c r="G238" s="25"/>
      <c r="H238" s="25"/>
      <c r="I238" s="32" t="str">
        <f aca="false">IF(A238="","",G238+MAX(0,H238-0.5*(G238+H238)))</f>
        <v/>
      </c>
      <c r="J238" s="24"/>
      <c r="K238" s="25"/>
      <c r="L238" s="24"/>
      <c r="M238" s="17" t="str">
        <f aca="false">IF(A238="","",IF(UPPER(L238)="Y","No – disqualified",IF(N(J238)&lt;Settings!$B$13,"No – under "&amp;Settings!$B$13&amp;" days",IF(I238&gt;Settings!$B$9,"No – wages above limit","Yes"))))</f>
        <v/>
      </c>
      <c r="N238" s="32" t="str">
        <f aca="false">IF(A238="","",MAX(Settings!$B$10,IFERROR(INDEX(Settings!$E$6:$E$15,MATCH(D238,Settings!$D$6:$D$15,0)),0)))</f>
        <v/>
      </c>
      <c r="O238" s="32" t="str">
        <f aca="false">IF(A238="","",IF(M238&lt;&gt;"Yes",0,IF(N(K238)&gt;0,ROUND(K238*MIN(1,N238/I238),0),ROUND(MIN(I238,N238)*12*J238/Settings!$B$17,0))))</f>
        <v/>
      </c>
      <c r="P238" s="33" t="str">
        <f aca="false">IF(A238="","",IF(M238&lt;&gt;"Yes",0,MAX(ROUND(O238*Settings!$B$11,0),ROUND(Settings!$B$12*J238/Settings!$B$17,0))))</f>
        <v/>
      </c>
      <c r="Q238" s="25"/>
      <c r="R238" s="25"/>
      <c r="S238" s="33" t="str">
        <f aca="false">IF(A238="","",MAX(0,P238-N(Q238)-N(R238)))</f>
        <v/>
      </c>
      <c r="T238" s="31"/>
      <c r="U238" s="30" t="str">
        <f aca="false">IF(A238="","",IF(M238&lt;&gt;"Yes","Not eligible",IF(S238=0,"Adjusted in advance",IF(T238&lt;&gt;"","Paid",IF(Settings!$B$15&gt;Settings!$B$16,"Overdue","Due by "&amp;TEXT(Settings!$B$16,"dd-mmm-yy"))))))</f>
        <v/>
      </c>
    </row>
    <row r="239" customFormat="false" ht="15" hidden="false" customHeight="true" outlineLevel="0" collapsed="false">
      <c r="A239" s="24"/>
      <c r="B239" s="24"/>
      <c r="C239" s="24"/>
      <c r="D239" s="24"/>
      <c r="E239" s="31"/>
      <c r="F239" s="31"/>
      <c r="G239" s="25"/>
      <c r="H239" s="25"/>
      <c r="I239" s="32" t="str">
        <f aca="false">IF(A239="","",G239+MAX(0,H239-0.5*(G239+H239)))</f>
        <v/>
      </c>
      <c r="J239" s="24"/>
      <c r="K239" s="25"/>
      <c r="L239" s="24"/>
      <c r="M239" s="17" t="str">
        <f aca="false">IF(A239="","",IF(UPPER(L239)="Y","No – disqualified",IF(N(J239)&lt;Settings!$B$13,"No – under "&amp;Settings!$B$13&amp;" days",IF(I239&gt;Settings!$B$9,"No – wages above limit","Yes"))))</f>
        <v/>
      </c>
      <c r="N239" s="32" t="str">
        <f aca="false">IF(A239="","",MAX(Settings!$B$10,IFERROR(INDEX(Settings!$E$6:$E$15,MATCH(D239,Settings!$D$6:$D$15,0)),0)))</f>
        <v/>
      </c>
      <c r="O239" s="32" t="str">
        <f aca="false">IF(A239="","",IF(M239&lt;&gt;"Yes",0,IF(N(K239)&gt;0,ROUND(K239*MIN(1,N239/I239),0),ROUND(MIN(I239,N239)*12*J239/Settings!$B$17,0))))</f>
        <v/>
      </c>
      <c r="P239" s="33" t="str">
        <f aca="false">IF(A239="","",IF(M239&lt;&gt;"Yes",0,MAX(ROUND(O239*Settings!$B$11,0),ROUND(Settings!$B$12*J239/Settings!$B$17,0))))</f>
        <v/>
      </c>
      <c r="Q239" s="25"/>
      <c r="R239" s="25"/>
      <c r="S239" s="33" t="str">
        <f aca="false">IF(A239="","",MAX(0,P239-N(Q239)-N(R239)))</f>
        <v/>
      </c>
      <c r="T239" s="31"/>
      <c r="U239" s="30" t="str">
        <f aca="false">IF(A239="","",IF(M239&lt;&gt;"Yes","Not eligible",IF(S239=0,"Adjusted in advance",IF(T239&lt;&gt;"","Paid",IF(Settings!$B$15&gt;Settings!$B$16,"Overdue","Due by "&amp;TEXT(Settings!$B$16,"dd-mmm-yy"))))))</f>
        <v/>
      </c>
    </row>
    <row r="240" customFormat="false" ht="15" hidden="false" customHeight="true" outlineLevel="0" collapsed="false">
      <c r="A240" s="24"/>
      <c r="B240" s="24"/>
      <c r="C240" s="24"/>
      <c r="D240" s="24"/>
      <c r="E240" s="31"/>
      <c r="F240" s="31"/>
      <c r="G240" s="25"/>
      <c r="H240" s="25"/>
      <c r="I240" s="32" t="str">
        <f aca="false">IF(A240="","",G240+MAX(0,H240-0.5*(G240+H240)))</f>
        <v/>
      </c>
      <c r="J240" s="24"/>
      <c r="K240" s="25"/>
      <c r="L240" s="24"/>
      <c r="M240" s="17" t="str">
        <f aca="false">IF(A240="","",IF(UPPER(L240)="Y","No – disqualified",IF(N(J240)&lt;Settings!$B$13,"No – under "&amp;Settings!$B$13&amp;" days",IF(I240&gt;Settings!$B$9,"No – wages above limit","Yes"))))</f>
        <v/>
      </c>
      <c r="N240" s="32" t="str">
        <f aca="false">IF(A240="","",MAX(Settings!$B$10,IFERROR(INDEX(Settings!$E$6:$E$15,MATCH(D240,Settings!$D$6:$D$15,0)),0)))</f>
        <v/>
      </c>
      <c r="O240" s="32" t="str">
        <f aca="false">IF(A240="","",IF(M240&lt;&gt;"Yes",0,IF(N(K240)&gt;0,ROUND(K240*MIN(1,N240/I240),0),ROUND(MIN(I240,N240)*12*J240/Settings!$B$17,0))))</f>
        <v/>
      </c>
      <c r="P240" s="33" t="str">
        <f aca="false">IF(A240="","",IF(M240&lt;&gt;"Yes",0,MAX(ROUND(O240*Settings!$B$11,0),ROUND(Settings!$B$12*J240/Settings!$B$17,0))))</f>
        <v/>
      </c>
      <c r="Q240" s="25"/>
      <c r="R240" s="25"/>
      <c r="S240" s="33" t="str">
        <f aca="false">IF(A240="","",MAX(0,P240-N(Q240)-N(R240)))</f>
        <v/>
      </c>
      <c r="T240" s="31"/>
      <c r="U240" s="30" t="str">
        <f aca="false">IF(A240="","",IF(M240&lt;&gt;"Yes","Not eligible",IF(S240=0,"Adjusted in advance",IF(T240&lt;&gt;"","Paid",IF(Settings!$B$15&gt;Settings!$B$16,"Overdue","Due by "&amp;TEXT(Settings!$B$16,"dd-mmm-yy"))))))</f>
        <v/>
      </c>
    </row>
    <row r="241" customFormat="false" ht="15" hidden="false" customHeight="true" outlineLevel="0" collapsed="false">
      <c r="A241" s="24"/>
      <c r="B241" s="24"/>
      <c r="C241" s="24"/>
      <c r="D241" s="24"/>
      <c r="E241" s="31"/>
      <c r="F241" s="31"/>
      <c r="G241" s="25"/>
      <c r="H241" s="25"/>
      <c r="I241" s="32" t="str">
        <f aca="false">IF(A241="","",G241+MAX(0,H241-0.5*(G241+H241)))</f>
        <v/>
      </c>
      <c r="J241" s="24"/>
      <c r="K241" s="25"/>
      <c r="L241" s="24"/>
      <c r="M241" s="17" t="str">
        <f aca="false">IF(A241="","",IF(UPPER(L241)="Y","No – disqualified",IF(N(J241)&lt;Settings!$B$13,"No – under "&amp;Settings!$B$13&amp;" days",IF(I241&gt;Settings!$B$9,"No – wages above limit","Yes"))))</f>
        <v/>
      </c>
      <c r="N241" s="32" t="str">
        <f aca="false">IF(A241="","",MAX(Settings!$B$10,IFERROR(INDEX(Settings!$E$6:$E$15,MATCH(D241,Settings!$D$6:$D$15,0)),0)))</f>
        <v/>
      </c>
      <c r="O241" s="32" t="str">
        <f aca="false">IF(A241="","",IF(M241&lt;&gt;"Yes",0,IF(N(K241)&gt;0,ROUND(K241*MIN(1,N241/I241),0),ROUND(MIN(I241,N241)*12*J241/Settings!$B$17,0))))</f>
        <v/>
      </c>
      <c r="P241" s="33" t="str">
        <f aca="false">IF(A241="","",IF(M241&lt;&gt;"Yes",0,MAX(ROUND(O241*Settings!$B$11,0),ROUND(Settings!$B$12*J241/Settings!$B$17,0))))</f>
        <v/>
      </c>
      <c r="Q241" s="25"/>
      <c r="R241" s="25"/>
      <c r="S241" s="33" t="str">
        <f aca="false">IF(A241="","",MAX(0,P241-N(Q241)-N(R241)))</f>
        <v/>
      </c>
      <c r="T241" s="31"/>
      <c r="U241" s="30" t="str">
        <f aca="false">IF(A241="","",IF(M241&lt;&gt;"Yes","Not eligible",IF(S241=0,"Adjusted in advance",IF(T241&lt;&gt;"","Paid",IF(Settings!$B$15&gt;Settings!$B$16,"Overdue","Due by "&amp;TEXT(Settings!$B$16,"dd-mmm-yy"))))))</f>
        <v/>
      </c>
    </row>
    <row r="242" customFormat="false" ht="15" hidden="false" customHeight="true" outlineLevel="0" collapsed="false">
      <c r="A242" s="24"/>
      <c r="B242" s="24"/>
      <c r="C242" s="24"/>
      <c r="D242" s="24"/>
      <c r="E242" s="31"/>
      <c r="F242" s="31"/>
      <c r="G242" s="25"/>
      <c r="H242" s="25"/>
      <c r="I242" s="32" t="str">
        <f aca="false">IF(A242="","",G242+MAX(0,H242-0.5*(G242+H242)))</f>
        <v/>
      </c>
      <c r="J242" s="24"/>
      <c r="K242" s="25"/>
      <c r="L242" s="24"/>
      <c r="M242" s="17" t="str">
        <f aca="false">IF(A242="","",IF(UPPER(L242)="Y","No – disqualified",IF(N(J242)&lt;Settings!$B$13,"No – under "&amp;Settings!$B$13&amp;" days",IF(I242&gt;Settings!$B$9,"No – wages above limit","Yes"))))</f>
        <v/>
      </c>
      <c r="N242" s="32" t="str">
        <f aca="false">IF(A242="","",MAX(Settings!$B$10,IFERROR(INDEX(Settings!$E$6:$E$15,MATCH(D242,Settings!$D$6:$D$15,0)),0)))</f>
        <v/>
      </c>
      <c r="O242" s="32" t="str">
        <f aca="false">IF(A242="","",IF(M242&lt;&gt;"Yes",0,IF(N(K242)&gt;0,ROUND(K242*MIN(1,N242/I242),0),ROUND(MIN(I242,N242)*12*J242/Settings!$B$17,0))))</f>
        <v/>
      </c>
      <c r="P242" s="33" t="str">
        <f aca="false">IF(A242="","",IF(M242&lt;&gt;"Yes",0,MAX(ROUND(O242*Settings!$B$11,0),ROUND(Settings!$B$12*J242/Settings!$B$17,0))))</f>
        <v/>
      </c>
      <c r="Q242" s="25"/>
      <c r="R242" s="25"/>
      <c r="S242" s="33" t="str">
        <f aca="false">IF(A242="","",MAX(0,P242-N(Q242)-N(R242)))</f>
        <v/>
      </c>
      <c r="T242" s="31"/>
      <c r="U242" s="30" t="str">
        <f aca="false">IF(A242="","",IF(M242&lt;&gt;"Yes","Not eligible",IF(S242=0,"Adjusted in advance",IF(T242&lt;&gt;"","Paid",IF(Settings!$B$15&gt;Settings!$B$16,"Overdue","Due by "&amp;TEXT(Settings!$B$16,"dd-mmm-yy"))))))</f>
        <v/>
      </c>
    </row>
    <row r="243" customFormat="false" ht="15" hidden="false" customHeight="true" outlineLevel="0" collapsed="false">
      <c r="A243" s="24"/>
      <c r="B243" s="24"/>
      <c r="C243" s="24"/>
      <c r="D243" s="24"/>
      <c r="E243" s="31"/>
      <c r="F243" s="31"/>
      <c r="G243" s="25"/>
      <c r="H243" s="25"/>
      <c r="I243" s="32" t="str">
        <f aca="false">IF(A243="","",G243+MAX(0,H243-0.5*(G243+H243)))</f>
        <v/>
      </c>
      <c r="J243" s="24"/>
      <c r="K243" s="25"/>
      <c r="L243" s="24"/>
      <c r="M243" s="17" t="str">
        <f aca="false">IF(A243="","",IF(UPPER(L243)="Y","No – disqualified",IF(N(J243)&lt;Settings!$B$13,"No – under "&amp;Settings!$B$13&amp;" days",IF(I243&gt;Settings!$B$9,"No – wages above limit","Yes"))))</f>
        <v/>
      </c>
      <c r="N243" s="32" t="str">
        <f aca="false">IF(A243="","",MAX(Settings!$B$10,IFERROR(INDEX(Settings!$E$6:$E$15,MATCH(D243,Settings!$D$6:$D$15,0)),0)))</f>
        <v/>
      </c>
      <c r="O243" s="32" t="str">
        <f aca="false">IF(A243="","",IF(M243&lt;&gt;"Yes",0,IF(N(K243)&gt;0,ROUND(K243*MIN(1,N243/I243),0),ROUND(MIN(I243,N243)*12*J243/Settings!$B$17,0))))</f>
        <v/>
      </c>
      <c r="P243" s="33" t="str">
        <f aca="false">IF(A243="","",IF(M243&lt;&gt;"Yes",0,MAX(ROUND(O243*Settings!$B$11,0),ROUND(Settings!$B$12*J243/Settings!$B$17,0))))</f>
        <v/>
      </c>
      <c r="Q243" s="25"/>
      <c r="R243" s="25"/>
      <c r="S243" s="33" t="str">
        <f aca="false">IF(A243="","",MAX(0,P243-N(Q243)-N(R243)))</f>
        <v/>
      </c>
      <c r="T243" s="31"/>
      <c r="U243" s="30" t="str">
        <f aca="false">IF(A243="","",IF(M243&lt;&gt;"Yes","Not eligible",IF(S243=0,"Adjusted in advance",IF(T243&lt;&gt;"","Paid",IF(Settings!$B$15&gt;Settings!$B$16,"Overdue","Due by "&amp;TEXT(Settings!$B$16,"dd-mmm-yy"))))))</f>
        <v/>
      </c>
    </row>
    <row r="244" customFormat="false" ht="15" hidden="false" customHeight="true" outlineLevel="0" collapsed="false">
      <c r="A244" s="24"/>
      <c r="B244" s="24"/>
      <c r="C244" s="24"/>
      <c r="D244" s="24"/>
      <c r="E244" s="31"/>
      <c r="F244" s="31"/>
      <c r="G244" s="25"/>
      <c r="H244" s="25"/>
      <c r="I244" s="32" t="str">
        <f aca="false">IF(A244="","",G244+MAX(0,H244-0.5*(G244+H244)))</f>
        <v/>
      </c>
      <c r="J244" s="24"/>
      <c r="K244" s="25"/>
      <c r="L244" s="24"/>
      <c r="M244" s="17" t="str">
        <f aca="false">IF(A244="","",IF(UPPER(L244)="Y","No – disqualified",IF(N(J244)&lt;Settings!$B$13,"No – under "&amp;Settings!$B$13&amp;" days",IF(I244&gt;Settings!$B$9,"No – wages above limit","Yes"))))</f>
        <v/>
      </c>
      <c r="N244" s="32" t="str">
        <f aca="false">IF(A244="","",MAX(Settings!$B$10,IFERROR(INDEX(Settings!$E$6:$E$15,MATCH(D244,Settings!$D$6:$D$15,0)),0)))</f>
        <v/>
      </c>
      <c r="O244" s="32" t="str">
        <f aca="false">IF(A244="","",IF(M244&lt;&gt;"Yes",0,IF(N(K244)&gt;0,ROUND(K244*MIN(1,N244/I244),0),ROUND(MIN(I244,N244)*12*J244/Settings!$B$17,0))))</f>
        <v/>
      </c>
      <c r="P244" s="33" t="str">
        <f aca="false">IF(A244="","",IF(M244&lt;&gt;"Yes",0,MAX(ROUND(O244*Settings!$B$11,0),ROUND(Settings!$B$12*J244/Settings!$B$17,0))))</f>
        <v/>
      </c>
      <c r="Q244" s="25"/>
      <c r="R244" s="25"/>
      <c r="S244" s="33" t="str">
        <f aca="false">IF(A244="","",MAX(0,P244-N(Q244)-N(R244)))</f>
        <v/>
      </c>
      <c r="T244" s="31"/>
      <c r="U244" s="30" t="str">
        <f aca="false">IF(A244="","",IF(M244&lt;&gt;"Yes","Not eligible",IF(S244=0,"Adjusted in advance",IF(T244&lt;&gt;"","Paid",IF(Settings!$B$15&gt;Settings!$B$16,"Overdue","Due by "&amp;TEXT(Settings!$B$16,"dd-mmm-yy"))))))</f>
        <v/>
      </c>
    </row>
    <row r="245" customFormat="false" ht="15" hidden="false" customHeight="true" outlineLevel="0" collapsed="false">
      <c r="A245" s="24"/>
      <c r="B245" s="24"/>
      <c r="C245" s="24"/>
      <c r="D245" s="24"/>
      <c r="E245" s="31"/>
      <c r="F245" s="31"/>
      <c r="G245" s="25"/>
      <c r="H245" s="25"/>
      <c r="I245" s="32" t="str">
        <f aca="false">IF(A245="","",G245+MAX(0,H245-0.5*(G245+H245)))</f>
        <v/>
      </c>
      <c r="J245" s="24"/>
      <c r="K245" s="25"/>
      <c r="L245" s="24"/>
      <c r="M245" s="17" t="str">
        <f aca="false">IF(A245="","",IF(UPPER(L245)="Y","No – disqualified",IF(N(J245)&lt;Settings!$B$13,"No – under "&amp;Settings!$B$13&amp;" days",IF(I245&gt;Settings!$B$9,"No – wages above limit","Yes"))))</f>
        <v/>
      </c>
      <c r="N245" s="32" t="str">
        <f aca="false">IF(A245="","",MAX(Settings!$B$10,IFERROR(INDEX(Settings!$E$6:$E$15,MATCH(D245,Settings!$D$6:$D$15,0)),0)))</f>
        <v/>
      </c>
      <c r="O245" s="32" t="str">
        <f aca="false">IF(A245="","",IF(M245&lt;&gt;"Yes",0,IF(N(K245)&gt;0,ROUND(K245*MIN(1,N245/I245),0),ROUND(MIN(I245,N245)*12*J245/Settings!$B$17,0))))</f>
        <v/>
      </c>
      <c r="P245" s="33" t="str">
        <f aca="false">IF(A245="","",IF(M245&lt;&gt;"Yes",0,MAX(ROUND(O245*Settings!$B$11,0),ROUND(Settings!$B$12*J245/Settings!$B$17,0))))</f>
        <v/>
      </c>
      <c r="Q245" s="25"/>
      <c r="R245" s="25"/>
      <c r="S245" s="33" t="str">
        <f aca="false">IF(A245="","",MAX(0,P245-N(Q245)-N(R245)))</f>
        <v/>
      </c>
      <c r="T245" s="31"/>
      <c r="U245" s="30" t="str">
        <f aca="false">IF(A245="","",IF(M245&lt;&gt;"Yes","Not eligible",IF(S245=0,"Adjusted in advance",IF(T245&lt;&gt;"","Paid",IF(Settings!$B$15&gt;Settings!$B$16,"Overdue","Due by "&amp;TEXT(Settings!$B$16,"dd-mmm-yy"))))))</f>
        <v/>
      </c>
    </row>
    <row r="246" customFormat="false" ht="15" hidden="false" customHeight="true" outlineLevel="0" collapsed="false">
      <c r="A246" s="24"/>
      <c r="B246" s="24"/>
      <c r="C246" s="24"/>
      <c r="D246" s="24"/>
      <c r="E246" s="31"/>
      <c r="F246" s="31"/>
      <c r="G246" s="25"/>
      <c r="H246" s="25"/>
      <c r="I246" s="32" t="str">
        <f aca="false">IF(A246="","",G246+MAX(0,H246-0.5*(G246+H246)))</f>
        <v/>
      </c>
      <c r="J246" s="24"/>
      <c r="K246" s="25"/>
      <c r="L246" s="24"/>
      <c r="M246" s="17" t="str">
        <f aca="false">IF(A246="","",IF(UPPER(L246)="Y","No – disqualified",IF(N(J246)&lt;Settings!$B$13,"No – under "&amp;Settings!$B$13&amp;" days",IF(I246&gt;Settings!$B$9,"No – wages above limit","Yes"))))</f>
        <v/>
      </c>
      <c r="N246" s="32" t="str">
        <f aca="false">IF(A246="","",MAX(Settings!$B$10,IFERROR(INDEX(Settings!$E$6:$E$15,MATCH(D246,Settings!$D$6:$D$15,0)),0)))</f>
        <v/>
      </c>
      <c r="O246" s="32" t="str">
        <f aca="false">IF(A246="","",IF(M246&lt;&gt;"Yes",0,IF(N(K246)&gt;0,ROUND(K246*MIN(1,N246/I246),0),ROUND(MIN(I246,N246)*12*J246/Settings!$B$17,0))))</f>
        <v/>
      </c>
      <c r="P246" s="33" t="str">
        <f aca="false">IF(A246="","",IF(M246&lt;&gt;"Yes",0,MAX(ROUND(O246*Settings!$B$11,0),ROUND(Settings!$B$12*J246/Settings!$B$17,0))))</f>
        <v/>
      </c>
      <c r="Q246" s="25"/>
      <c r="R246" s="25"/>
      <c r="S246" s="33" t="str">
        <f aca="false">IF(A246="","",MAX(0,P246-N(Q246)-N(R246)))</f>
        <v/>
      </c>
      <c r="T246" s="31"/>
      <c r="U246" s="30" t="str">
        <f aca="false">IF(A246="","",IF(M246&lt;&gt;"Yes","Not eligible",IF(S246=0,"Adjusted in advance",IF(T246&lt;&gt;"","Paid",IF(Settings!$B$15&gt;Settings!$B$16,"Overdue","Due by "&amp;TEXT(Settings!$B$16,"dd-mmm-yy"))))))</f>
        <v/>
      </c>
    </row>
    <row r="247" customFormat="false" ht="15" hidden="false" customHeight="true" outlineLevel="0" collapsed="false">
      <c r="A247" s="24"/>
      <c r="B247" s="24"/>
      <c r="C247" s="24"/>
      <c r="D247" s="24"/>
      <c r="E247" s="31"/>
      <c r="F247" s="31"/>
      <c r="G247" s="25"/>
      <c r="H247" s="25"/>
      <c r="I247" s="32" t="str">
        <f aca="false">IF(A247="","",G247+MAX(0,H247-0.5*(G247+H247)))</f>
        <v/>
      </c>
      <c r="J247" s="24"/>
      <c r="K247" s="25"/>
      <c r="L247" s="24"/>
      <c r="M247" s="17" t="str">
        <f aca="false">IF(A247="","",IF(UPPER(L247)="Y","No – disqualified",IF(N(J247)&lt;Settings!$B$13,"No – under "&amp;Settings!$B$13&amp;" days",IF(I247&gt;Settings!$B$9,"No – wages above limit","Yes"))))</f>
        <v/>
      </c>
      <c r="N247" s="32" t="str">
        <f aca="false">IF(A247="","",MAX(Settings!$B$10,IFERROR(INDEX(Settings!$E$6:$E$15,MATCH(D247,Settings!$D$6:$D$15,0)),0)))</f>
        <v/>
      </c>
      <c r="O247" s="32" t="str">
        <f aca="false">IF(A247="","",IF(M247&lt;&gt;"Yes",0,IF(N(K247)&gt;0,ROUND(K247*MIN(1,N247/I247),0),ROUND(MIN(I247,N247)*12*J247/Settings!$B$17,0))))</f>
        <v/>
      </c>
      <c r="P247" s="33" t="str">
        <f aca="false">IF(A247="","",IF(M247&lt;&gt;"Yes",0,MAX(ROUND(O247*Settings!$B$11,0),ROUND(Settings!$B$12*J247/Settings!$B$17,0))))</f>
        <v/>
      </c>
      <c r="Q247" s="25"/>
      <c r="R247" s="25"/>
      <c r="S247" s="33" t="str">
        <f aca="false">IF(A247="","",MAX(0,P247-N(Q247)-N(R247)))</f>
        <v/>
      </c>
      <c r="T247" s="31"/>
      <c r="U247" s="30" t="str">
        <f aca="false">IF(A247="","",IF(M247&lt;&gt;"Yes","Not eligible",IF(S247=0,"Adjusted in advance",IF(T247&lt;&gt;"","Paid",IF(Settings!$B$15&gt;Settings!$B$16,"Overdue","Due by "&amp;TEXT(Settings!$B$16,"dd-mmm-yy"))))))</f>
        <v/>
      </c>
    </row>
    <row r="248" customFormat="false" ht="15" hidden="false" customHeight="true" outlineLevel="0" collapsed="false">
      <c r="A248" s="24"/>
      <c r="B248" s="24"/>
      <c r="C248" s="24"/>
      <c r="D248" s="24"/>
      <c r="E248" s="31"/>
      <c r="F248" s="31"/>
      <c r="G248" s="25"/>
      <c r="H248" s="25"/>
      <c r="I248" s="32" t="str">
        <f aca="false">IF(A248="","",G248+MAX(0,H248-0.5*(G248+H248)))</f>
        <v/>
      </c>
      <c r="J248" s="24"/>
      <c r="K248" s="25"/>
      <c r="L248" s="24"/>
      <c r="M248" s="17" t="str">
        <f aca="false">IF(A248="","",IF(UPPER(L248)="Y","No – disqualified",IF(N(J248)&lt;Settings!$B$13,"No – under "&amp;Settings!$B$13&amp;" days",IF(I248&gt;Settings!$B$9,"No – wages above limit","Yes"))))</f>
        <v/>
      </c>
      <c r="N248" s="32" t="str">
        <f aca="false">IF(A248="","",MAX(Settings!$B$10,IFERROR(INDEX(Settings!$E$6:$E$15,MATCH(D248,Settings!$D$6:$D$15,0)),0)))</f>
        <v/>
      </c>
      <c r="O248" s="32" t="str">
        <f aca="false">IF(A248="","",IF(M248&lt;&gt;"Yes",0,IF(N(K248)&gt;0,ROUND(K248*MIN(1,N248/I248),0),ROUND(MIN(I248,N248)*12*J248/Settings!$B$17,0))))</f>
        <v/>
      </c>
      <c r="P248" s="33" t="str">
        <f aca="false">IF(A248="","",IF(M248&lt;&gt;"Yes",0,MAX(ROUND(O248*Settings!$B$11,0),ROUND(Settings!$B$12*J248/Settings!$B$17,0))))</f>
        <v/>
      </c>
      <c r="Q248" s="25"/>
      <c r="R248" s="25"/>
      <c r="S248" s="33" t="str">
        <f aca="false">IF(A248="","",MAX(0,P248-N(Q248)-N(R248)))</f>
        <v/>
      </c>
      <c r="T248" s="31"/>
      <c r="U248" s="30" t="str">
        <f aca="false">IF(A248="","",IF(M248&lt;&gt;"Yes","Not eligible",IF(S248=0,"Adjusted in advance",IF(T248&lt;&gt;"","Paid",IF(Settings!$B$15&gt;Settings!$B$16,"Overdue","Due by "&amp;TEXT(Settings!$B$16,"dd-mmm-yy"))))))</f>
        <v/>
      </c>
    </row>
    <row r="249" customFormat="false" ht="15" hidden="false" customHeight="true" outlineLevel="0" collapsed="false">
      <c r="A249" s="24"/>
      <c r="B249" s="24"/>
      <c r="C249" s="24"/>
      <c r="D249" s="24"/>
      <c r="E249" s="31"/>
      <c r="F249" s="31"/>
      <c r="G249" s="25"/>
      <c r="H249" s="25"/>
      <c r="I249" s="32" t="str">
        <f aca="false">IF(A249="","",G249+MAX(0,H249-0.5*(G249+H249)))</f>
        <v/>
      </c>
      <c r="J249" s="24"/>
      <c r="K249" s="25"/>
      <c r="L249" s="24"/>
      <c r="M249" s="17" t="str">
        <f aca="false">IF(A249="","",IF(UPPER(L249)="Y","No – disqualified",IF(N(J249)&lt;Settings!$B$13,"No – under "&amp;Settings!$B$13&amp;" days",IF(I249&gt;Settings!$B$9,"No – wages above limit","Yes"))))</f>
        <v/>
      </c>
      <c r="N249" s="32" t="str">
        <f aca="false">IF(A249="","",MAX(Settings!$B$10,IFERROR(INDEX(Settings!$E$6:$E$15,MATCH(D249,Settings!$D$6:$D$15,0)),0)))</f>
        <v/>
      </c>
      <c r="O249" s="32" t="str">
        <f aca="false">IF(A249="","",IF(M249&lt;&gt;"Yes",0,IF(N(K249)&gt;0,ROUND(K249*MIN(1,N249/I249),0),ROUND(MIN(I249,N249)*12*J249/Settings!$B$17,0))))</f>
        <v/>
      </c>
      <c r="P249" s="33" t="str">
        <f aca="false">IF(A249="","",IF(M249&lt;&gt;"Yes",0,MAX(ROUND(O249*Settings!$B$11,0),ROUND(Settings!$B$12*J249/Settings!$B$17,0))))</f>
        <v/>
      </c>
      <c r="Q249" s="25"/>
      <c r="R249" s="25"/>
      <c r="S249" s="33" t="str">
        <f aca="false">IF(A249="","",MAX(0,P249-N(Q249)-N(R249)))</f>
        <v/>
      </c>
      <c r="T249" s="31"/>
      <c r="U249" s="30" t="str">
        <f aca="false">IF(A249="","",IF(M249&lt;&gt;"Yes","Not eligible",IF(S249=0,"Adjusted in advance",IF(T249&lt;&gt;"","Paid",IF(Settings!$B$15&gt;Settings!$B$16,"Overdue","Due by "&amp;TEXT(Settings!$B$16,"dd-mmm-yy"))))))</f>
        <v/>
      </c>
    </row>
    <row r="250" customFormat="false" ht="15" hidden="false" customHeight="true" outlineLevel="0" collapsed="false">
      <c r="A250" s="24"/>
      <c r="B250" s="24"/>
      <c r="C250" s="24"/>
      <c r="D250" s="24"/>
      <c r="E250" s="31"/>
      <c r="F250" s="31"/>
      <c r="G250" s="25"/>
      <c r="H250" s="25"/>
      <c r="I250" s="32" t="str">
        <f aca="false">IF(A250="","",G250+MAX(0,H250-0.5*(G250+H250)))</f>
        <v/>
      </c>
      <c r="J250" s="24"/>
      <c r="K250" s="25"/>
      <c r="L250" s="24"/>
      <c r="M250" s="17" t="str">
        <f aca="false">IF(A250="","",IF(UPPER(L250)="Y","No – disqualified",IF(N(J250)&lt;Settings!$B$13,"No – under "&amp;Settings!$B$13&amp;" days",IF(I250&gt;Settings!$B$9,"No – wages above limit","Yes"))))</f>
        <v/>
      </c>
      <c r="N250" s="32" t="str">
        <f aca="false">IF(A250="","",MAX(Settings!$B$10,IFERROR(INDEX(Settings!$E$6:$E$15,MATCH(D250,Settings!$D$6:$D$15,0)),0)))</f>
        <v/>
      </c>
      <c r="O250" s="32" t="str">
        <f aca="false">IF(A250="","",IF(M250&lt;&gt;"Yes",0,IF(N(K250)&gt;0,ROUND(K250*MIN(1,N250/I250),0),ROUND(MIN(I250,N250)*12*J250/Settings!$B$17,0))))</f>
        <v/>
      </c>
      <c r="P250" s="33" t="str">
        <f aca="false">IF(A250="","",IF(M250&lt;&gt;"Yes",0,MAX(ROUND(O250*Settings!$B$11,0),ROUND(Settings!$B$12*J250/Settings!$B$17,0))))</f>
        <v/>
      </c>
      <c r="Q250" s="25"/>
      <c r="R250" s="25"/>
      <c r="S250" s="33" t="str">
        <f aca="false">IF(A250="","",MAX(0,P250-N(Q250)-N(R250)))</f>
        <v/>
      </c>
      <c r="T250" s="31"/>
      <c r="U250" s="30" t="str">
        <f aca="false">IF(A250="","",IF(M250&lt;&gt;"Yes","Not eligible",IF(S250=0,"Adjusted in advance",IF(T250&lt;&gt;"","Paid",IF(Settings!$B$15&gt;Settings!$B$16,"Overdue","Due by "&amp;TEXT(Settings!$B$16,"dd-mmm-yy"))))))</f>
        <v/>
      </c>
    </row>
    <row r="251" customFormat="false" ht="15" hidden="false" customHeight="true" outlineLevel="0" collapsed="false">
      <c r="A251" s="24"/>
      <c r="B251" s="24"/>
      <c r="C251" s="24"/>
      <c r="D251" s="24"/>
      <c r="E251" s="31"/>
      <c r="F251" s="31"/>
      <c r="G251" s="25"/>
      <c r="H251" s="25"/>
      <c r="I251" s="32" t="str">
        <f aca="false">IF(A251="","",G251+MAX(0,H251-0.5*(G251+H251)))</f>
        <v/>
      </c>
      <c r="J251" s="24"/>
      <c r="K251" s="25"/>
      <c r="L251" s="24"/>
      <c r="M251" s="17" t="str">
        <f aca="false">IF(A251="","",IF(UPPER(L251)="Y","No – disqualified",IF(N(J251)&lt;Settings!$B$13,"No – under "&amp;Settings!$B$13&amp;" days",IF(I251&gt;Settings!$B$9,"No – wages above limit","Yes"))))</f>
        <v/>
      </c>
      <c r="N251" s="32" t="str">
        <f aca="false">IF(A251="","",MAX(Settings!$B$10,IFERROR(INDEX(Settings!$E$6:$E$15,MATCH(D251,Settings!$D$6:$D$15,0)),0)))</f>
        <v/>
      </c>
      <c r="O251" s="32" t="str">
        <f aca="false">IF(A251="","",IF(M251&lt;&gt;"Yes",0,IF(N(K251)&gt;0,ROUND(K251*MIN(1,N251/I251),0),ROUND(MIN(I251,N251)*12*J251/Settings!$B$17,0))))</f>
        <v/>
      </c>
      <c r="P251" s="33" t="str">
        <f aca="false">IF(A251="","",IF(M251&lt;&gt;"Yes",0,MAX(ROUND(O251*Settings!$B$11,0),ROUND(Settings!$B$12*J251/Settings!$B$17,0))))</f>
        <v/>
      </c>
      <c r="Q251" s="25"/>
      <c r="R251" s="25"/>
      <c r="S251" s="33" t="str">
        <f aca="false">IF(A251="","",MAX(0,P251-N(Q251)-N(R251)))</f>
        <v/>
      </c>
      <c r="T251" s="31"/>
      <c r="U251" s="30" t="str">
        <f aca="false">IF(A251="","",IF(M251&lt;&gt;"Yes","Not eligible",IF(S251=0,"Adjusted in advance",IF(T251&lt;&gt;"","Paid",IF(Settings!$B$15&gt;Settings!$B$16,"Overdue","Due by "&amp;TEXT(Settings!$B$16,"dd-mmm-yy"))))))</f>
        <v/>
      </c>
    </row>
    <row r="252" customFormat="false" ht="15" hidden="false" customHeight="true" outlineLevel="0" collapsed="false">
      <c r="A252" s="24"/>
      <c r="B252" s="24"/>
      <c r="C252" s="24"/>
      <c r="D252" s="24"/>
      <c r="E252" s="31"/>
      <c r="F252" s="31"/>
      <c r="G252" s="25"/>
      <c r="H252" s="25"/>
      <c r="I252" s="32" t="str">
        <f aca="false">IF(A252="","",G252+MAX(0,H252-0.5*(G252+H252)))</f>
        <v/>
      </c>
      <c r="J252" s="24"/>
      <c r="K252" s="25"/>
      <c r="L252" s="24"/>
      <c r="M252" s="17" t="str">
        <f aca="false">IF(A252="","",IF(UPPER(L252)="Y","No – disqualified",IF(N(J252)&lt;Settings!$B$13,"No – under "&amp;Settings!$B$13&amp;" days",IF(I252&gt;Settings!$B$9,"No – wages above limit","Yes"))))</f>
        <v/>
      </c>
      <c r="N252" s="32" t="str">
        <f aca="false">IF(A252="","",MAX(Settings!$B$10,IFERROR(INDEX(Settings!$E$6:$E$15,MATCH(D252,Settings!$D$6:$D$15,0)),0)))</f>
        <v/>
      </c>
      <c r="O252" s="32" t="str">
        <f aca="false">IF(A252="","",IF(M252&lt;&gt;"Yes",0,IF(N(K252)&gt;0,ROUND(K252*MIN(1,N252/I252),0),ROUND(MIN(I252,N252)*12*J252/Settings!$B$17,0))))</f>
        <v/>
      </c>
      <c r="P252" s="33" t="str">
        <f aca="false">IF(A252="","",IF(M252&lt;&gt;"Yes",0,MAX(ROUND(O252*Settings!$B$11,0),ROUND(Settings!$B$12*J252/Settings!$B$17,0))))</f>
        <v/>
      </c>
      <c r="Q252" s="25"/>
      <c r="R252" s="25"/>
      <c r="S252" s="33" t="str">
        <f aca="false">IF(A252="","",MAX(0,P252-N(Q252)-N(R252)))</f>
        <v/>
      </c>
      <c r="T252" s="31"/>
      <c r="U252" s="30" t="str">
        <f aca="false">IF(A252="","",IF(M252&lt;&gt;"Yes","Not eligible",IF(S252=0,"Adjusted in advance",IF(T252&lt;&gt;"","Paid",IF(Settings!$B$15&gt;Settings!$B$16,"Overdue","Due by "&amp;TEXT(Settings!$B$16,"dd-mmm-yy"))))))</f>
        <v/>
      </c>
    </row>
    <row r="253" customFormat="false" ht="15" hidden="false" customHeight="true" outlineLevel="0" collapsed="false">
      <c r="A253" s="24"/>
      <c r="B253" s="24"/>
      <c r="C253" s="24"/>
      <c r="D253" s="24"/>
      <c r="E253" s="31"/>
      <c r="F253" s="31"/>
      <c r="G253" s="25"/>
      <c r="H253" s="25"/>
      <c r="I253" s="32" t="str">
        <f aca="false">IF(A253="","",G253+MAX(0,H253-0.5*(G253+H253)))</f>
        <v/>
      </c>
      <c r="J253" s="24"/>
      <c r="K253" s="25"/>
      <c r="L253" s="24"/>
      <c r="M253" s="17" t="str">
        <f aca="false">IF(A253="","",IF(UPPER(L253)="Y","No – disqualified",IF(N(J253)&lt;Settings!$B$13,"No – under "&amp;Settings!$B$13&amp;" days",IF(I253&gt;Settings!$B$9,"No – wages above limit","Yes"))))</f>
        <v/>
      </c>
      <c r="N253" s="32" t="str">
        <f aca="false">IF(A253="","",MAX(Settings!$B$10,IFERROR(INDEX(Settings!$E$6:$E$15,MATCH(D253,Settings!$D$6:$D$15,0)),0)))</f>
        <v/>
      </c>
      <c r="O253" s="32" t="str">
        <f aca="false">IF(A253="","",IF(M253&lt;&gt;"Yes",0,IF(N(K253)&gt;0,ROUND(K253*MIN(1,N253/I253),0),ROUND(MIN(I253,N253)*12*J253/Settings!$B$17,0))))</f>
        <v/>
      </c>
      <c r="P253" s="33" t="str">
        <f aca="false">IF(A253="","",IF(M253&lt;&gt;"Yes",0,MAX(ROUND(O253*Settings!$B$11,0),ROUND(Settings!$B$12*J253/Settings!$B$17,0))))</f>
        <v/>
      </c>
      <c r="Q253" s="25"/>
      <c r="R253" s="25"/>
      <c r="S253" s="33" t="str">
        <f aca="false">IF(A253="","",MAX(0,P253-N(Q253)-N(R253)))</f>
        <v/>
      </c>
      <c r="T253" s="31"/>
      <c r="U253" s="30" t="str">
        <f aca="false">IF(A253="","",IF(M253&lt;&gt;"Yes","Not eligible",IF(S253=0,"Adjusted in advance",IF(T253&lt;&gt;"","Paid",IF(Settings!$B$15&gt;Settings!$B$16,"Overdue","Due by "&amp;TEXT(Settings!$B$16,"dd-mmm-yy"))))))</f>
        <v/>
      </c>
    </row>
    <row r="254" customFormat="false" ht="15" hidden="false" customHeight="true" outlineLevel="0" collapsed="false">
      <c r="A254" s="24"/>
      <c r="B254" s="24"/>
      <c r="C254" s="24"/>
      <c r="D254" s="24"/>
      <c r="E254" s="31"/>
      <c r="F254" s="31"/>
      <c r="G254" s="25"/>
      <c r="H254" s="25"/>
      <c r="I254" s="32" t="str">
        <f aca="false">IF(A254="","",G254+MAX(0,H254-0.5*(G254+H254)))</f>
        <v/>
      </c>
      <c r="J254" s="24"/>
      <c r="K254" s="25"/>
      <c r="L254" s="24"/>
      <c r="M254" s="17" t="str">
        <f aca="false">IF(A254="","",IF(UPPER(L254)="Y","No – disqualified",IF(N(J254)&lt;Settings!$B$13,"No – under "&amp;Settings!$B$13&amp;" days",IF(I254&gt;Settings!$B$9,"No – wages above limit","Yes"))))</f>
        <v/>
      </c>
      <c r="N254" s="32" t="str">
        <f aca="false">IF(A254="","",MAX(Settings!$B$10,IFERROR(INDEX(Settings!$E$6:$E$15,MATCH(D254,Settings!$D$6:$D$15,0)),0)))</f>
        <v/>
      </c>
      <c r="O254" s="32" t="str">
        <f aca="false">IF(A254="","",IF(M254&lt;&gt;"Yes",0,IF(N(K254)&gt;0,ROUND(K254*MIN(1,N254/I254),0),ROUND(MIN(I254,N254)*12*J254/Settings!$B$17,0))))</f>
        <v/>
      </c>
      <c r="P254" s="33" t="str">
        <f aca="false">IF(A254="","",IF(M254&lt;&gt;"Yes",0,MAX(ROUND(O254*Settings!$B$11,0),ROUND(Settings!$B$12*J254/Settings!$B$17,0))))</f>
        <v/>
      </c>
      <c r="Q254" s="25"/>
      <c r="R254" s="25"/>
      <c r="S254" s="33" t="str">
        <f aca="false">IF(A254="","",MAX(0,P254-N(Q254)-N(R254)))</f>
        <v/>
      </c>
      <c r="T254" s="31"/>
      <c r="U254" s="30" t="str">
        <f aca="false">IF(A254="","",IF(M254&lt;&gt;"Yes","Not eligible",IF(S254=0,"Adjusted in advance",IF(T254&lt;&gt;"","Paid",IF(Settings!$B$15&gt;Settings!$B$16,"Overdue","Due by "&amp;TEXT(Settings!$B$16,"dd-mmm-yy"))))))</f>
        <v/>
      </c>
    </row>
    <row r="255" customFormat="false" ht="15" hidden="false" customHeight="true" outlineLevel="0" collapsed="false">
      <c r="A255" s="24"/>
      <c r="B255" s="24"/>
      <c r="C255" s="24"/>
      <c r="D255" s="24"/>
      <c r="E255" s="31"/>
      <c r="F255" s="31"/>
      <c r="G255" s="25"/>
      <c r="H255" s="25"/>
      <c r="I255" s="32" t="str">
        <f aca="false">IF(A255="","",G255+MAX(0,H255-0.5*(G255+H255)))</f>
        <v/>
      </c>
      <c r="J255" s="24"/>
      <c r="K255" s="25"/>
      <c r="L255" s="24"/>
      <c r="M255" s="17" t="str">
        <f aca="false">IF(A255="","",IF(UPPER(L255)="Y","No – disqualified",IF(N(J255)&lt;Settings!$B$13,"No – under "&amp;Settings!$B$13&amp;" days",IF(I255&gt;Settings!$B$9,"No – wages above limit","Yes"))))</f>
        <v/>
      </c>
      <c r="N255" s="32" t="str">
        <f aca="false">IF(A255="","",MAX(Settings!$B$10,IFERROR(INDEX(Settings!$E$6:$E$15,MATCH(D255,Settings!$D$6:$D$15,0)),0)))</f>
        <v/>
      </c>
      <c r="O255" s="32" t="str">
        <f aca="false">IF(A255="","",IF(M255&lt;&gt;"Yes",0,IF(N(K255)&gt;0,ROUND(K255*MIN(1,N255/I255),0),ROUND(MIN(I255,N255)*12*J255/Settings!$B$17,0))))</f>
        <v/>
      </c>
      <c r="P255" s="33" t="str">
        <f aca="false">IF(A255="","",IF(M255&lt;&gt;"Yes",0,MAX(ROUND(O255*Settings!$B$11,0),ROUND(Settings!$B$12*J255/Settings!$B$17,0))))</f>
        <v/>
      </c>
      <c r="Q255" s="25"/>
      <c r="R255" s="25"/>
      <c r="S255" s="33" t="str">
        <f aca="false">IF(A255="","",MAX(0,P255-N(Q255)-N(R255)))</f>
        <v/>
      </c>
      <c r="T255" s="31"/>
      <c r="U255" s="30" t="str">
        <f aca="false">IF(A255="","",IF(M255&lt;&gt;"Yes","Not eligible",IF(S255=0,"Adjusted in advance",IF(T255&lt;&gt;"","Paid",IF(Settings!$B$15&gt;Settings!$B$16,"Overdue","Due by "&amp;TEXT(Settings!$B$16,"dd-mmm-yy"))))))</f>
        <v/>
      </c>
    </row>
    <row r="256" customFormat="false" ht="15" hidden="false" customHeight="true" outlineLevel="0" collapsed="false">
      <c r="A256" s="24"/>
      <c r="B256" s="24"/>
      <c r="C256" s="24"/>
      <c r="D256" s="24"/>
      <c r="E256" s="31"/>
      <c r="F256" s="31"/>
      <c r="G256" s="25"/>
      <c r="H256" s="25"/>
      <c r="I256" s="32" t="str">
        <f aca="false">IF(A256="","",G256+MAX(0,H256-0.5*(G256+H256)))</f>
        <v/>
      </c>
      <c r="J256" s="24"/>
      <c r="K256" s="25"/>
      <c r="L256" s="24"/>
      <c r="M256" s="17" t="str">
        <f aca="false">IF(A256="","",IF(UPPER(L256)="Y","No – disqualified",IF(N(J256)&lt;Settings!$B$13,"No – under "&amp;Settings!$B$13&amp;" days",IF(I256&gt;Settings!$B$9,"No – wages above limit","Yes"))))</f>
        <v/>
      </c>
      <c r="N256" s="32" t="str">
        <f aca="false">IF(A256="","",MAX(Settings!$B$10,IFERROR(INDEX(Settings!$E$6:$E$15,MATCH(D256,Settings!$D$6:$D$15,0)),0)))</f>
        <v/>
      </c>
      <c r="O256" s="32" t="str">
        <f aca="false">IF(A256="","",IF(M256&lt;&gt;"Yes",0,IF(N(K256)&gt;0,ROUND(K256*MIN(1,N256/I256),0),ROUND(MIN(I256,N256)*12*J256/Settings!$B$17,0))))</f>
        <v/>
      </c>
      <c r="P256" s="33" t="str">
        <f aca="false">IF(A256="","",IF(M256&lt;&gt;"Yes",0,MAX(ROUND(O256*Settings!$B$11,0),ROUND(Settings!$B$12*J256/Settings!$B$17,0))))</f>
        <v/>
      </c>
      <c r="Q256" s="25"/>
      <c r="R256" s="25"/>
      <c r="S256" s="33" t="str">
        <f aca="false">IF(A256="","",MAX(0,P256-N(Q256)-N(R256)))</f>
        <v/>
      </c>
      <c r="T256" s="31"/>
      <c r="U256" s="30" t="str">
        <f aca="false">IF(A256="","",IF(M256&lt;&gt;"Yes","Not eligible",IF(S256=0,"Adjusted in advance",IF(T256&lt;&gt;"","Paid",IF(Settings!$B$15&gt;Settings!$B$16,"Overdue","Due by "&amp;TEXT(Settings!$B$16,"dd-mmm-yy"))))))</f>
        <v/>
      </c>
    </row>
    <row r="257" customFormat="false" ht="15" hidden="false" customHeight="true" outlineLevel="0" collapsed="false">
      <c r="A257" s="24"/>
      <c r="B257" s="24"/>
      <c r="C257" s="24"/>
      <c r="D257" s="24"/>
      <c r="E257" s="31"/>
      <c r="F257" s="31"/>
      <c r="G257" s="25"/>
      <c r="H257" s="25"/>
      <c r="I257" s="32" t="str">
        <f aca="false">IF(A257="","",G257+MAX(0,H257-0.5*(G257+H257)))</f>
        <v/>
      </c>
      <c r="J257" s="24"/>
      <c r="K257" s="25"/>
      <c r="L257" s="24"/>
      <c r="M257" s="17" t="str">
        <f aca="false">IF(A257="","",IF(UPPER(L257)="Y","No – disqualified",IF(N(J257)&lt;Settings!$B$13,"No – under "&amp;Settings!$B$13&amp;" days",IF(I257&gt;Settings!$B$9,"No – wages above limit","Yes"))))</f>
        <v/>
      </c>
      <c r="N257" s="32" t="str">
        <f aca="false">IF(A257="","",MAX(Settings!$B$10,IFERROR(INDEX(Settings!$E$6:$E$15,MATCH(D257,Settings!$D$6:$D$15,0)),0)))</f>
        <v/>
      </c>
      <c r="O257" s="32" t="str">
        <f aca="false">IF(A257="","",IF(M257&lt;&gt;"Yes",0,IF(N(K257)&gt;0,ROUND(K257*MIN(1,N257/I257),0),ROUND(MIN(I257,N257)*12*J257/Settings!$B$17,0))))</f>
        <v/>
      </c>
      <c r="P257" s="33" t="str">
        <f aca="false">IF(A257="","",IF(M257&lt;&gt;"Yes",0,MAX(ROUND(O257*Settings!$B$11,0),ROUND(Settings!$B$12*J257/Settings!$B$17,0))))</f>
        <v/>
      </c>
      <c r="Q257" s="25"/>
      <c r="R257" s="25"/>
      <c r="S257" s="33" t="str">
        <f aca="false">IF(A257="","",MAX(0,P257-N(Q257)-N(R257)))</f>
        <v/>
      </c>
      <c r="T257" s="31"/>
      <c r="U257" s="30" t="str">
        <f aca="false">IF(A257="","",IF(M257&lt;&gt;"Yes","Not eligible",IF(S257=0,"Adjusted in advance",IF(T257&lt;&gt;"","Paid",IF(Settings!$B$15&gt;Settings!$B$16,"Overdue","Due by "&amp;TEXT(Settings!$B$16,"dd-mmm-yy"))))))</f>
        <v/>
      </c>
    </row>
    <row r="258" customFormat="false" ht="15" hidden="false" customHeight="true" outlineLevel="0" collapsed="false">
      <c r="A258" s="24"/>
      <c r="B258" s="24"/>
      <c r="C258" s="24"/>
      <c r="D258" s="24"/>
      <c r="E258" s="31"/>
      <c r="F258" s="31"/>
      <c r="G258" s="25"/>
      <c r="H258" s="25"/>
      <c r="I258" s="32" t="str">
        <f aca="false">IF(A258="","",G258+MAX(0,H258-0.5*(G258+H258)))</f>
        <v/>
      </c>
      <c r="J258" s="24"/>
      <c r="K258" s="25"/>
      <c r="L258" s="24"/>
      <c r="M258" s="17" t="str">
        <f aca="false">IF(A258="","",IF(UPPER(L258)="Y","No – disqualified",IF(N(J258)&lt;Settings!$B$13,"No – under "&amp;Settings!$B$13&amp;" days",IF(I258&gt;Settings!$B$9,"No – wages above limit","Yes"))))</f>
        <v/>
      </c>
      <c r="N258" s="32" t="str">
        <f aca="false">IF(A258="","",MAX(Settings!$B$10,IFERROR(INDEX(Settings!$E$6:$E$15,MATCH(D258,Settings!$D$6:$D$15,0)),0)))</f>
        <v/>
      </c>
      <c r="O258" s="32" t="str">
        <f aca="false">IF(A258="","",IF(M258&lt;&gt;"Yes",0,IF(N(K258)&gt;0,ROUND(K258*MIN(1,N258/I258),0),ROUND(MIN(I258,N258)*12*J258/Settings!$B$17,0))))</f>
        <v/>
      </c>
      <c r="P258" s="33" t="str">
        <f aca="false">IF(A258="","",IF(M258&lt;&gt;"Yes",0,MAX(ROUND(O258*Settings!$B$11,0),ROUND(Settings!$B$12*J258/Settings!$B$17,0))))</f>
        <v/>
      </c>
      <c r="Q258" s="25"/>
      <c r="R258" s="25"/>
      <c r="S258" s="33" t="str">
        <f aca="false">IF(A258="","",MAX(0,P258-N(Q258)-N(R258)))</f>
        <v/>
      </c>
      <c r="T258" s="31"/>
      <c r="U258" s="30" t="str">
        <f aca="false">IF(A258="","",IF(M258&lt;&gt;"Yes","Not eligible",IF(S258=0,"Adjusted in advance",IF(T258&lt;&gt;"","Paid",IF(Settings!$B$15&gt;Settings!$B$16,"Overdue","Due by "&amp;TEXT(Settings!$B$16,"dd-mmm-yy"))))))</f>
        <v/>
      </c>
    </row>
    <row r="259" customFormat="false" ht="15" hidden="false" customHeight="true" outlineLevel="0" collapsed="false">
      <c r="A259" s="24"/>
      <c r="B259" s="24"/>
      <c r="C259" s="24"/>
      <c r="D259" s="24"/>
      <c r="E259" s="31"/>
      <c r="F259" s="31"/>
      <c r="G259" s="25"/>
      <c r="H259" s="25"/>
      <c r="I259" s="32" t="str">
        <f aca="false">IF(A259="","",G259+MAX(0,H259-0.5*(G259+H259)))</f>
        <v/>
      </c>
      <c r="J259" s="24"/>
      <c r="K259" s="25"/>
      <c r="L259" s="24"/>
      <c r="M259" s="17" t="str">
        <f aca="false">IF(A259="","",IF(UPPER(L259)="Y","No – disqualified",IF(N(J259)&lt;Settings!$B$13,"No – under "&amp;Settings!$B$13&amp;" days",IF(I259&gt;Settings!$B$9,"No – wages above limit","Yes"))))</f>
        <v/>
      </c>
      <c r="N259" s="32" t="str">
        <f aca="false">IF(A259="","",MAX(Settings!$B$10,IFERROR(INDEX(Settings!$E$6:$E$15,MATCH(D259,Settings!$D$6:$D$15,0)),0)))</f>
        <v/>
      </c>
      <c r="O259" s="32" t="str">
        <f aca="false">IF(A259="","",IF(M259&lt;&gt;"Yes",0,IF(N(K259)&gt;0,ROUND(K259*MIN(1,N259/I259),0),ROUND(MIN(I259,N259)*12*J259/Settings!$B$17,0))))</f>
        <v/>
      </c>
      <c r="P259" s="33" t="str">
        <f aca="false">IF(A259="","",IF(M259&lt;&gt;"Yes",0,MAX(ROUND(O259*Settings!$B$11,0),ROUND(Settings!$B$12*J259/Settings!$B$17,0))))</f>
        <v/>
      </c>
      <c r="Q259" s="25"/>
      <c r="R259" s="25"/>
      <c r="S259" s="33" t="str">
        <f aca="false">IF(A259="","",MAX(0,P259-N(Q259)-N(R259)))</f>
        <v/>
      </c>
      <c r="T259" s="31"/>
      <c r="U259" s="30" t="str">
        <f aca="false">IF(A259="","",IF(M259&lt;&gt;"Yes","Not eligible",IF(S259=0,"Adjusted in advance",IF(T259&lt;&gt;"","Paid",IF(Settings!$B$15&gt;Settings!$B$16,"Overdue","Due by "&amp;TEXT(Settings!$B$16,"dd-mmm-yy"))))))</f>
        <v/>
      </c>
    </row>
    <row r="260" customFormat="false" ht="15" hidden="false" customHeight="true" outlineLevel="0" collapsed="false">
      <c r="A260" s="24"/>
      <c r="B260" s="24"/>
      <c r="C260" s="24"/>
      <c r="D260" s="24"/>
      <c r="E260" s="31"/>
      <c r="F260" s="31"/>
      <c r="G260" s="25"/>
      <c r="H260" s="25"/>
      <c r="I260" s="32" t="str">
        <f aca="false">IF(A260="","",G260+MAX(0,H260-0.5*(G260+H260)))</f>
        <v/>
      </c>
      <c r="J260" s="24"/>
      <c r="K260" s="25"/>
      <c r="L260" s="24"/>
      <c r="M260" s="17" t="str">
        <f aca="false">IF(A260="","",IF(UPPER(L260)="Y","No – disqualified",IF(N(J260)&lt;Settings!$B$13,"No – under "&amp;Settings!$B$13&amp;" days",IF(I260&gt;Settings!$B$9,"No – wages above limit","Yes"))))</f>
        <v/>
      </c>
      <c r="N260" s="32" t="str">
        <f aca="false">IF(A260="","",MAX(Settings!$B$10,IFERROR(INDEX(Settings!$E$6:$E$15,MATCH(D260,Settings!$D$6:$D$15,0)),0)))</f>
        <v/>
      </c>
      <c r="O260" s="32" t="str">
        <f aca="false">IF(A260="","",IF(M260&lt;&gt;"Yes",0,IF(N(K260)&gt;0,ROUND(K260*MIN(1,N260/I260),0),ROUND(MIN(I260,N260)*12*J260/Settings!$B$17,0))))</f>
        <v/>
      </c>
      <c r="P260" s="33" t="str">
        <f aca="false">IF(A260="","",IF(M260&lt;&gt;"Yes",0,MAX(ROUND(O260*Settings!$B$11,0),ROUND(Settings!$B$12*J260/Settings!$B$17,0))))</f>
        <v/>
      </c>
      <c r="Q260" s="25"/>
      <c r="R260" s="25"/>
      <c r="S260" s="33" t="str">
        <f aca="false">IF(A260="","",MAX(0,P260-N(Q260)-N(R260)))</f>
        <v/>
      </c>
      <c r="T260" s="31"/>
      <c r="U260" s="30" t="str">
        <f aca="false">IF(A260="","",IF(M260&lt;&gt;"Yes","Not eligible",IF(S260=0,"Adjusted in advance",IF(T260&lt;&gt;"","Paid",IF(Settings!$B$15&gt;Settings!$B$16,"Overdue","Due by "&amp;TEXT(Settings!$B$16,"dd-mmm-yy"))))))</f>
        <v/>
      </c>
    </row>
    <row r="261" customFormat="false" ht="15" hidden="false" customHeight="true" outlineLevel="0" collapsed="false">
      <c r="A261" s="24"/>
      <c r="B261" s="24"/>
      <c r="C261" s="24"/>
      <c r="D261" s="24"/>
      <c r="E261" s="31"/>
      <c r="F261" s="31"/>
      <c r="G261" s="25"/>
      <c r="H261" s="25"/>
      <c r="I261" s="32" t="str">
        <f aca="false">IF(A261="","",G261+MAX(0,H261-0.5*(G261+H261)))</f>
        <v/>
      </c>
      <c r="J261" s="24"/>
      <c r="K261" s="25"/>
      <c r="L261" s="24"/>
      <c r="M261" s="17" t="str">
        <f aca="false">IF(A261="","",IF(UPPER(L261)="Y","No – disqualified",IF(N(J261)&lt;Settings!$B$13,"No – under "&amp;Settings!$B$13&amp;" days",IF(I261&gt;Settings!$B$9,"No – wages above limit","Yes"))))</f>
        <v/>
      </c>
      <c r="N261" s="32" t="str">
        <f aca="false">IF(A261="","",MAX(Settings!$B$10,IFERROR(INDEX(Settings!$E$6:$E$15,MATCH(D261,Settings!$D$6:$D$15,0)),0)))</f>
        <v/>
      </c>
      <c r="O261" s="32" t="str">
        <f aca="false">IF(A261="","",IF(M261&lt;&gt;"Yes",0,IF(N(K261)&gt;0,ROUND(K261*MIN(1,N261/I261),0),ROUND(MIN(I261,N261)*12*J261/Settings!$B$17,0))))</f>
        <v/>
      </c>
      <c r="P261" s="33" t="str">
        <f aca="false">IF(A261="","",IF(M261&lt;&gt;"Yes",0,MAX(ROUND(O261*Settings!$B$11,0),ROUND(Settings!$B$12*J261/Settings!$B$17,0))))</f>
        <v/>
      </c>
      <c r="Q261" s="25"/>
      <c r="R261" s="25"/>
      <c r="S261" s="33" t="str">
        <f aca="false">IF(A261="","",MAX(0,P261-N(Q261)-N(R261)))</f>
        <v/>
      </c>
      <c r="T261" s="31"/>
      <c r="U261" s="30" t="str">
        <f aca="false">IF(A261="","",IF(M261&lt;&gt;"Yes","Not eligible",IF(S261=0,"Adjusted in advance",IF(T261&lt;&gt;"","Paid",IF(Settings!$B$15&gt;Settings!$B$16,"Overdue","Due by "&amp;TEXT(Settings!$B$16,"dd-mmm-yy"))))))</f>
        <v/>
      </c>
    </row>
    <row r="262" customFormat="false" ht="15" hidden="false" customHeight="true" outlineLevel="0" collapsed="false">
      <c r="A262" s="24"/>
      <c r="B262" s="24"/>
      <c r="C262" s="24"/>
      <c r="D262" s="24"/>
      <c r="E262" s="31"/>
      <c r="F262" s="31"/>
      <c r="G262" s="25"/>
      <c r="H262" s="25"/>
      <c r="I262" s="32" t="str">
        <f aca="false">IF(A262="","",G262+MAX(0,H262-0.5*(G262+H262)))</f>
        <v/>
      </c>
      <c r="J262" s="24"/>
      <c r="K262" s="25"/>
      <c r="L262" s="24"/>
      <c r="M262" s="17" t="str">
        <f aca="false">IF(A262="","",IF(UPPER(L262)="Y","No – disqualified",IF(N(J262)&lt;Settings!$B$13,"No – under "&amp;Settings!$B$13&amp;" days",IF(I262&gt;Settings!$B$9,"No – wages above limit","Yes"))))</f>
        <v/>
      </c>
      <c r="N262" s="32" t="str">
        <f aca="false">IF(A262="","",MAX(Settings!$B$10,IFERROR(INDEX(Settings!$E$6:$E$15,MATCH(D262,Settings!$D$6:$D$15,0)),0)))</f>
        <v/>
      </c>
      <c r="O262" s="32" t="str">
        <f aca="false">IF(A262="","",IF(M262&lt;&gt;"Yes",0,IF(N(K262)&gt;0,ROUND(K262*MIN(1,N262/I262),0),ROUND(MIN(I262,N262)*12*J262/Settings!$B$17,0))))</f>
        <v/>
      </c>
      <c r="P262" s="33" t="str">
        <f aca="false">IF(A262="","",IF(M262&lt;&gt;"Yes",0,MAX(ROUND(O262*Settings!$B$11,0),ROUND(Settings!$B$12*J262/Settings!$B$17,0))))</f>
        <v/>
      </c>
      <c r="Q262" s="25"/>
      <c r="R262" s="25"/>
      <c r="S262" s="33" t="str">
        <f aca="false">IF(A262="","",MAX(0,P262-N(Q262)-N(R262)))</f>
        <v/>
      </c>
      <c r="T262" s="31"/>
      <c r="U262" s="30" t="str">
        <f aca="false">IF(A262="","",IF(M262&lt;&gt;"Yes","Not eligible",IF(S262=0,"Adjusted in advance",IF(T262&lt;&gt;"","Paid",IF(Settings!$B$15&gt;Settings!$B$16,"Overdue","Due by "&amp;TEXT(Settings!$B$16,"dd-mmm-yy"))))))</f>
        <v/>
      </c>
    </row>
    <row r="263" customFormat="false" ht="15" hidden="false" customHeight="true" outlineLevel="0" collapsed="false">
      <c r="A263" s="24"/>
      <c r="B263" s="24"/>
      <c r="C263" s="24"/>
      <c r="D263" s="24"/>
      <c r="E263" s="31"/>
      <c r="F263" s="31"/>
      <c r="G263" s="25"/>
      <c r="H263" s="25"/>
      <c r="I263" s="32" t="str">
        <f aca="false">IF(A263="","",G263+MAX(0,H263-0.5*(G263+H263)))</f>
        <v/>
      </c>
      <c r="J263" s="24"/>
      <c r="K263" s="25"/>
      <c r="L263" s="24"/>
      <c r="M263" s="17" t="str">
        <f aca="false">IF(A263="","",IF(UPPER(L263)="Y","No – disqualified",IF(N(J263)&lt;Settings!$B$13,"No – under "&amp;Settings!$B$13&amp;" days",IF(I263&gt;Settings!$B$9,"No – wages above limit","Yes"))))</f>
        <v/>
      </c>
      <c r="N263" s="32" t="str">
        <f aca="false">IF(A263="","",MAX(Settings!$B$10,IFERROR(INDEX(Settings!$E$6:$E$15,MATCH(D263,Settings!$D$6:$D$15,0)),0)))</f>
        <v/>
      </c>
      <c r="O263" s="32" t="str">
        <f aca="false">IF(A263="","",IF(M263&lt;&gt;"Yes",0,IF(N(K263)&gt;0,ROUND(K263*MIN(1,N263/I263),0),ROUND(MIN(I263,N263)*12*J263/Settings!$B$17,0))))</f>
        <v/>
      </c>
      <c r="P263" s="33" t="str">
        <f aca="false">IF(A263="","",IF(M263&lt;&gt;"Yes",0,MAX(ROUND(O263*Settings!$B$11,0),ROUND(Settings!$B$12*J263/Settings!$B$17,0))))</f>
        <v/>
      </c>
      <c r="Q263" s="25"/>
      <c r="R263" s="25"/>
      <c r="S263" s="33" t="str">
        <f aca="false">IF(A263="","",MAX(0,P263-N(Q263)-N(R263)))</f>
        <v/>
      </c>
      <c r="T263" s="31"/>
      <c r="U263" s="30" t="str">
        <f aca="false">IF(A263="","",IF(M263&lt;&gt;"Yes","Not eligible",IF(S263=0,"Adjusted in advance",IF(T263&lt;&gt;"","Paid",IF(Settings!$B$15&gt;Settings!$B$16,"Overdue","Due by "&amp;TEXT(Settings!$B$16,"dd-mmm-yy"))))))</f>
        <v/>
      </c>
    </row>
    <row r="264" customFormat="false" ht="15" hidden="false" customHeight="true" outlineLevel="0" collapsed="false">
      <c r="A264" s="24"/>
      <c r="B264" s="24"/>
      <c r="C264" s="24"/>
      <c r="D264" s="24"/>
      <c r="E264" s="31"/>
      <c r="F264" s="31"/>
      <c r="G264" s="25"/>
      <c r="H264" s="25"/>
      <c r="I264" s="32" t="str">
        <f aca="false">IF(A264="","",G264+MAX(0,H264-0.5*(G264+H264)))</f>
        <v/>
      </c>
      <c r="J264" s="24"/>
      <c r="K264" s="25"/>
      <c r="L264" s="24"/>
      <c r="M264" s="17" t="str">
        <f aca="false">IF(A264="","",IF(UPPER(L264)="Y","No – disqualified",IF(N(J264)&lt;Settings!$B$13,"No – under "&amp;Settings!$B$13&amp;" days",IF(I264&gt;Settings!$B$9,"No – wages above limit","Yes"))))</f>
        <v/>
      </c>
      <c r="N264" s="32" t="str">
        <f aca="false">IF(A264="","",MAX(Settings!$B$10,IFERROR(INDEX(Settings!$E$6:$E$15,MATCH(D264,Settings!$D$6:$D$15,0)),0)))</f>
        <v/>
      </c>
      <c r="O264" s="32" t="str">
        <f aca="false">IF(A264="","",IF(M264&lt;&gt;"Yes",0,IF(N(K264)&gt;0,ROUND(K264*MIN(1,N264/I264),0),ROUND(MIN(I264,N264)*12*J264/Settings!$B$17,0))))</f>
        <v/>
      </c>
      <c r="P264" s="33" t="str">
        <f aca="false">IF(A264="","",IF(M264&lt;&gt;"Yes",0,MAX(ROUND(O264*Settings!$B$11,0),ROUND(Settings!$B$12*J264/Settings!$B$17,0))))</f>
        <v/>
      </c>
      <c r="Q264" s="25"/>
      <c r="R264" s="25"/>
      <c r="S264" s="33" t="str">
        <f aca="false">IF(A264="","",MAX(0,P264-N(Q264)-N(R264)))</f>
        <v/>
      </c>
      <c r="T264" s="31"/>
      <c r="U264" s="30" t="str">
        <f aca="false">IF(A264="","",IF(M264&lt;&gt;"Yes","Not eligible",IF(S264=0,"Adjusted in advance",IF(T264&lt;&gt;"","Paid",IF(Settings!$B$15&gt;Settings!$B$16,"Overdue","Due by "&amp;TEXT(Settings!$B$16,"dd-mmm-yy"))))))</f>
        <v/>
      </c>
    </row>
    <row r="265" customFormat="false" ht="15" hidden="false" customHeight="true" outlineLevel="0" collapsed="false">
      <c r="A265" s="24"/>
      <c r="B265" s="24"/>
      <c r="C265" s="24"/>
      <c r="D265" s="24"/>
      <c r="E265" s="31"/>
      <c r="F265" s="31"/>
      <c r="G265" s="25"/>
      <c r="H265" s="25"/>
      <c r="I265" s="32" t="str">
        <f aca="false">IF(A265="","",G265+MAX(0,H265-0.5*(G265+H265)))</f>
        <v/>
      </c>
      <c r="J265" s="24"/>
      <c r="K265" s="25"/>
      <c r="L265" s="24"/>
      <c r="M265" s="17" t="str">
        <f aca="false">IF(A265="","",IF(UPPER(L265)="Y","No – disqualified",IF(N(J265)&lt;Settings!$B$13,"No – under "&amp;Settings!$B$13&amp;" days",IF(I265&gt;Settings!$B$9,"No – wages above limit","Yes"))))</f>
        <v/>
      </c>
      <c r="N265" s="32" t="str">
        <f aca="false">IF(A265="","",MAX(Settings!$B$10,IFERROR(INDEX(Settings!$E$6:$E$15,MATCH(D265,Settings!$D$6:$D$15,0)),0)))</f>
        <v/>
      </c>
      <c r="O265" s="32" t="str">
        <f aca="false">IF(A265="","",IF(M265&lt;&gt;"Yes",0,IF(N(K265)&gt;0,ROUND(K265*MIN(1,N265/I265),0),ROUND(MIN(I265,N265)*12*J265/Settings!$B$17,0))))</f>
        <v/>
      </c>
      <c r="P265" s="33" t="str">
        <f aca="false">IF(A265="","",IF(M265&lt;&gt;"Yes",0,MAX(ROUND(O265*Settings!$B$11,0),ROUND(Settings!$B$12*J265/Settings!$B$17,0))))</f>
        <v/>
      </c>
      <c r="Q265" s="25"/>
      <c r="R265" s="25"/>
      <c r="S265" s="33" t="str">
        <f aca="false">IF(A265="","",MAX(0,P265-N(Q265)-N(R265)))</f>
        <v/>
      </c>
      <c r="T265" s="31"/>
      <c r="U265" s="30" t="str">
        <f aca="false">IF(A265="","",IF(M265&lt;&gt;"Yes","Not eligible",IF(S265=0,"Adjusted in advance",IF(T265&lt;&gt;"","Paid",IF(Settings!$B$15&gt;Settings!$B$16,"Overdue","Due by "&amp;TEXT(Settings!$B$16,"dd-mmm-yy"))))))</f>
        <v/>
      </c>
    </row>
    <row r="266" customFormat="false" ht="15" hidden="false" customHeight="true" outlineLevel="0" collapsed="false">
      <c r="A266" s="24"/>
      <c r="B266" s="24"/>
      <c r="C266" s="24"/>
      <c r="D266" s="24"/>
      <c r="E266" s="31"/>
      <c r="F266" s="31"/>
      <c r="G266" s="25"/>
      <c r="H266" s="25"/>
      <c r="I266" s="32" t="str">
        <f aca="false">IF(A266="","",G266+MAX(0,H266-0.5*(G266+H266)))</f>
        <v/>
      </c>
      <c r="J266" s="24"/>
      <c r="K266" s="25"/>
      <c r="L266" s="24"/>
      <c r="M266" s="17" t="str">
        <f aca="false">IF(A266="","",IF(UPPER(L266)="Y","No – disqualified",IF(N(J266)&lt;Settings!$B$13,"No – under "&amp;Settings!$B$13&amp;" days",IF(I266&gt;Settings!$B$9,"No – wages above limit","Yes"))))</f>
        <v/>
      </c>
      <c r="N266" s="32" t="str">
        <f aca="false">IF(A266="","",MAX(Settings!$B$10,IFERROR(INDEX(Settings!$E$6:$E$15,MATCH(D266,Settings!$D$6:$D$15,0)),0)))</f>
        <v/>
      </c>
      <c r="O266" s="32" t="str">
        <f aca="false">IF(A266="","",IF(M266&lt;&gt;"Yes",0,IF(N(K266)&gt;0,ROUND(K266*MIN(1,N266/I266),0),ROUND(MIN(I266,N266)*12*J266/Settings!$B$17,0))))</f>
        <v/>
      </c>
      <c r="P266" s="33" t="str">
        <f aca="false">IF(A266="","",IF(M266&lt;&gt;"Yes",0,MAX(ROUND(O266*Settings!$B$11,0),ROUND(Settings!$B$12*J266/Settings!$B$17,0))))</f>
        <v/>
      </c>
      <c r="Q266" s="25"/>
      <c r="R266" s="25"/>
      <c r="S266" s="33" t="str">
        <f aca="false">IF(A266="","",MAX(0,P266-N(Q266)-N(R266)))</f>
        <v/>
      </c>
      <c r="T266" s="31"/>
      <c r="U266" s="30" t="str">
        <f aca="false">IF(A266="","",IF(M266&lt;&gt;"Yes","Not eligible",IF(S266=0,"Adjusted in advance",IF(T266&lt;&gt;"","Paid",IF(Settings!$B$15&gt;Settings!$B$16,"Overdue","Due by "&amp;TEXT(Settings!$B$16,"dd-mmm-yy"))))))</f>
        <v/>
      </c>
    </row>
    <row r="267" customFormat="false" ht="15" hidden="false" customHeight="true" outlineLevel="0" collapsed="false">
      <c r="A267" s="24"/>
      <c r="B267" s="24"/>
      <c r="C267" s="24"/>
      <c r="D267" s="24"/>
      <c r="E267" s="31"/>
      <c r="F267" s="31"/>
      <c r="G267" s="25"/>
      <c r="H267" s="25"/>
      <c r="I267" s="32" t="str">
        <f aca="false">IF(A267="","",G267+MAX(0,H267-0.5*(G267+H267)))</f>
        <v/>
      </c>
      <c r="J267" s="24"/>
      <c r="K267" s="25"/>
      <c r="L267" s="24"/>
      <c r="M267" s="17" t="str">
        <f aca="false">IF(A267="","",IF(UPPER(L267)="Y","No – disqualified",IF(N(J267)&lt;Settings!$B$13,"No – under "&amp;Settings!$B$13&amp;" days",IF(I267&gt;Settings!$B$9,"No – wages above limit","Yes"))))</f>
        <v/>
      </c>
      <c r="N267" s="32" t="str">
        <f aca="false">IF(A267="","",MAX(Settings!$B$10,IFERROR(INDEX(Settings!$E$6:$E$15,MATCH(D267,Settings!$D$6:$D$15,0)),0)))</f>
        <v/>
      </c>
      <c r="O267" s="32" t="str">
        <f aca="false">IF(A267="","",IF(M267&lt;&gt;"Yes",0,IF(N(K267)&gt;0,ROUND(K267*MIN(1,N267/I267),0),ROUND(MIN(I267,N267)*12*J267/Settings!$B$17,0))))</f>
        <v/>
      </c>
      <c r="P267" s="33" t="str">
        <f aca="false">IF(A267="","",IF(M267&lt;&gt;"Yes",0,MAX(ROUND(O267*Settings!$B$11,0),ROUND(Settings!$B$12*J267/Settings!$B$17,0))))</f>
        <v/>
      </c>
      <c r="Q267" s="25"/>
      <c r="R267" s="25"/>
      <c r="S267" s="33" t="str">
        <f aca="false">IF(A267="","",MAX(0,P267-N(Q267)-N(R267)))</f>
        <v/>
      </c>
      <c r="T267" s="31"/>
      <c r="U267" s="30" t="str">
        <f aca="false">IF(A267="","",IF(M267&lt;&gt;"Yes","Not eligible",IF(S267=0,"Adjusted in advance",IF(T267&lt;&gt;"","Paid",IF(Settings!$B$15&gt;Settings!$B$16,"Overdue","Due by "&amp;TEXT(Settings!$B$16,"dd-mmm-yy"))))))</f>
        <v/>
      </c>
    </row>
    <row r="268" customFormat="false" ht="15" hidden="false" customHeight="true" outlineLevel="0" collapsed="false">
      <c r="A268" s="24"/>
      <c r="B268" s="24"/>
      <c r="C268" s="24"/>
      <c r="D268" s="24"/>
      <c r="E268" s="31"/>
      <c r="F268" s="31"/>
      <c r="G268" s="25"/>
      <c r="H268" s="25"/>
      <c r="I268" s="32" t="str">
        <f aca="false">IF(A268="","",G268+MAX(0,H268-0.5*(G268+H268)))</f>
        <v/>
      </c>
      <c r="J268" s="24"/>
      <c r="K268" s="25"/>
      <c r="L268" s="24"/>
      <c r="M268" s="17" t="str">
        <f aca="false">IF(A268="","",IF(UPPER(L268)="Y","No – disqualified",IF(N(J268)&lt;Settings!$B$13,"No – under "&amp;Settings!$B$13&amp;" days",IF(I268&gt;Settings!$B$9,"No – wages above limit","Yes"))))</f>
        <v/>
      </c>
      <c r="N268" s="32" t="str">
        <f aca="false">IF(A268="","",MAX(Settings!$B$10,IFERROR(INDEX(Settings!$E$6:$E$15,MATCH(D268,Settings!$D$6:$D$15,0)),0)))</f>
        <v/>
      </c>
      <c r="O268" s="32" t="str">
        <f aca="false">IF(A268="","",IF(M268&lt;&gt;"Yes",0,IF(N(K268)&gt;0,ROUND(K268*MIN(1,N268/I268),0),ROUND(MIN(I268,N268)*12*J268/Settings!$B$17,0))))</f>
        <v/>
      </c>
      <c r="P268" s="33" t="str">
        <f aca="false">IF(A268="","",IF(M268&lt;&gt;"Yes",0,MAX(ROUND(O268*Settings!$B$11,0),ROUND(Settings!$B$12*J268/Settings!$B$17,0))))</f>
        <v/>
      </c>
      <c r="Q268" s="25"/>
      <c r="R268" s="25"/>
      <c r="S268" s="33" t="str">
        <f aca="false">IF(A268="","",MAX(0,P268-N(Q268)-N(R268)))</f>
        <v/>
      </c>
      <c r="T268" s="31"/>
      <c r="U268" s="30" t="str">
        <f aca="false">IF(A268="","",IF(M268&lt;&gt;"Yes","Not eligible",IF(S268=0,"Adjusted in advance",IF(T268&lt;&gt;"","Paid",IF(Settings!$B$15&gt;Settings!$B$16,"Overdue","Due by "&amp;TEXT(Settings!$B$16,"dd-mmm-yy"))))))</f>
        <v/>
      </c>
    </row>
    <row r="269" customFormat="false" ht="15" hidden="false" customHeight="true" outlineLevel="0" collapsed="false">
      <c r="A269" s="24"/>
      <c r="B269" s="24"/>
      <c r="C269" s="24"/>
      <c r="D269" s="24"/>
      <c r="E269" s="31"/>
      <c r="F269" s="31"/>
      <c r="G269" s="25"/>
      <c r="H269" s="25"/>
      <c r="I269" s="32" t="str">
        <f aca="false">IF(A269="","",G269+MAX(0,H269-0.5*(G269+H269)))</f>
        <v/>
      </c>
      <c r="J269" s="24"/>
      <c r="K269" s="25"/>
      <c r="L269" s="24"/>
      <c r="M269" s="17" t="str">
        <f aca="false">IF(A269="","",IF(UPPER(L269)="Y","No – disqualified",IF(N(J269)&lt;Settings!$B$13,"No – under "&amp;Settings!$B$13&amp;" days",IF(I269&gt;Settings!$B$9,"No – wages above limit","Yes"))))</f>
        <v/>
      </c>
      <c r="N269" s="32" t="str">
        <f aca="false">IF(A269="","",MAX(Settings!$B$10,IFERROR(INDEX(Settings!$E$6:$E$15,MATCH(D269,Settings!$D$6:$D$15,0)),0)))</f>
        <v/>
      </c>
      <c r="O269" s="32" t="str">
        <f aca="false">IF(A269="","",IF(M269&lt;&gt;"Yes",0,IF(N(K269)&gt;0,ROUND(K269*MIN(1,N269/I269),0),ROUND(MIN(I269,N269)*12*J269/Settings!$B$17,0))))</f>
        <v/>
      </c>
      <c r="P269" s="33" t="str">
        <f aca="false">IF(A269="","",IF(M269&lt;&gt;"Yes",0,MAX(ROUND(O269*Settings!$B$11,0),ROUND(Settings!$B$12*J269/Settings!$B$17,0))))</f>
        <v/>
      </c>
      <c r="Q269" s="25"/>
      <c r="R269" s="25"/>
      <c r="S269" s="33" t="str">
        <f aca="false">IF(A269="","",MAX(0,P269-N(Q269)-N(R269)))</f>
        <v/>
      </c>
      <c r="T269" s="31"/>
      <c r="U269" s="30" t="str">
        <f aca="false">IF(A269="","",IF(M269&lt;&gt;"Yes","Not eligible",IF(S269=0,"Adjusted in advance",IF(T269&lt;&gt;"","Paid",IF(Settings!$B$15&gt;Settings!$B$16,"Overdue","Due by "&amp;TEXT(Settings!$B$16,"dd-mmm-yy"))))))</f>
        <v/>
      </c>
    </row>
    <row r="270" customFormat="false" ht="15" hidden="false" customHeight="true" outlineLevel="0" collapsed="false">
      <c r="A270" s="24"/>
      <c r="B270" s="24"/>
      <c r="C270" s="24"/>
      <c r="D270" s="24"/>
      <c r="E270" s="31"/>
      <c r="F270" s="31"/>
      <c r="G270" s="25"/>
      <c r="H270" s="25"/>
      <c r="I270" s="32" t="str">
        <f aca="false">IF(A270="","",G270+MAX(0,H270-0.5*(G270+H270)))</f>
        <v/>
      </c>
      <c r="J270" s="24"/>
      <c r="K270" s="25"/>
      <c r="L270" s="24"/>
      <c r="M270" s="17" t="str">
        <f aca="false">IF(A270="","",IF(UPPER(L270)="Y","No – disqualified",IF(N(J270)&lt;Settings!$B$13,"No – under "&amp;Settings!$B$13&amp;" days",IF(I270&gt;Settings!$B$9,"No – wages above limit","Yes"))))</f>
        <v/>
      </c>
      <c r="N270" s="32" t="str">
        <f aca="false">IF(A270="","",MAX(Settings!$B$10,IFERROR(INDEX(Settings!$E$6:$E$15,MATCH(D270,Settings!$D$6:$D$15,0)),0)))</f>
        <v/>
      </c>
      <c r="O270" s="32" t="str">
        <f aca="false">IF(A270="","",IF(M270&lt;&gt;"Yes",0,IF(N(K270)&gt;0,ROUND(K270*MIN(1,N270/I270),0),ROUND(MIN(I270,N270)*12*J270/Settings!$B$17,0))))</f>
        <v/>
      </c>
      <c r="P270" s="33" t="str">
        <f aca="false">IF(A270="","",IF(M270&lt;&gt;"Yes",0,MAX(ROUND(O270*Settings!$B$11,0),ROUND(Settings!$B$12*J270/Settings!$B$17,0))))</f>
        <v/>
      </c>
      <c r="Q270" s="25"/>
      <c r="R270" s="25"/>
      <c r="S270" s="33" t="str">
        <f aca="false">IF(A270="","",MAX(0,P270-N(Q270)-N(R270)))</f>
        <v/>
      </c>
      <c r="T270" s="31"/>
      <c r="U270" s="30" t="str">
        <f aca="false">IF(A270="","",IF(M270&lt;&gt;"Yes","Not eligible",IF(S270=0,"Adjusted in advance",IF(T270&lt;&gt;"","Paid",IF(Settings!$B$15&gt;Settings!$B$16,"Overdue","Due by "&amp;TEXT(Settings!$B$16,"dd-mmm-yy"))))))</f>
        <v/>
      </c>
    </row>
    <row r="271" customFormat="false" ht="15" hidden="false" customHeight="true" outlineLevel="0" collapsed="false">
      <c r="A271" s="24"/>
      <c r="B271" s="24"/>
      <c r="C271" s="24"/>
      <c r="D271" s="24"/>
      <c r="E271" s="31"/>
      <c r="F271" s="31"/>
      <c r="G271" s="25"/>
      <c r="H271" s="25"/>
      <c r="I271" s="32" t="str">
        <f aca="false">IF(A271="","",G271+MAX(0,H271-0.5*(G271+H271)))</f>
        <v/>
      </c>
      <c r="J271" s="24"/>
      <c r="K271" s="25"/>
      <c r="L271" s="24"/>
      <c r="M271" s="17" t="str">
        <f aca="false">IF(A271="","",IF(UPPER(L271)="Y","No – disqualified",IF(N(J271)&lt;Settings!$B$13,"No – under "&amp;Settings!$B$13&amp;" days",IF(I271&gt;Settings!$B$9,"No – wages above limit","Yes"))))</f>
        <v/>
      </c>
      <c r="N271" s="32" t="str">
        <f aca="false">IF(A271="","",MAX(Settings!$B$10,IFERROR(INDEX(Settings!$E$6:$E$15,MATCH(D271,Settings!$D$6:$D$15,0)),0)))</f>
        <v/>
      </c>
      <c r="O271" s="32" t="str">
        <f aca="false">IF(A271="","",IF(M271&lt;&gt;"Yes",0,IF(N(K271)&gt;0,ROUND(K271*MIN(1,N271/I271),0),ROUND(MIN(I271,N271)*12*J271/Settings!$B$17,0))))</f>
        <v/>
      </c>
      <c r="P271" s="33" t="str">
        <f aca="false">IF(A271="","",IF(M271&lt;&gt;"Yes",0,MAX(ROUND(O271*Settings!$B$11,0),ROUND(Settings!$B$12*J271/Settings!$B$17,0))))</f>
        <v/>
      </c>
      <c r="Q271" s="25"/>
      <c r="R271" s="25"/>
      <c r="S271" s="33" t="str">
        <f aca="false">IF(A271="","",MAX(0,P271-N(Q271)-N(R271)))</f>
        <v/>
      </c>
      <c r="T271" s="31"/>
      <c r="U271" s="30" t="str">
        <f aca="false">IF(A271="","",IF(M271&lt;&gt;"Yes","Not eligible",IF(S271=0,"Adjusted in advance",IF(T271&lt;&gt;"","Paid",IF(Settings!$B$15&gt;Settings!$B$16,"Overdue","Due by "&amp;TEXT(Settings!$B$16,"dd-mmm-yy"))))))</f>
        <v/>
      </c>
    </row>
    <row r="272" customFormat="false" ht="15" hidden="false" customHeight="true" outlineLevel="0" collapsed="false">
      <c r="A272" s="24"/>
      <c r="B272" s="24"/>
      <c r="C272" s="24"/>
      <c r="D272" s="24"/>
      <c r="E272" s="31"/>
      <c r="F272" s="31"/>
      <c r="G272" s="25"/>
      <c r="H272" s="25"/>
      <c r="I272" s="32" t="str">
        <f aca="false">IF(A272="","",G272+MAX(0,H272-0.5*(G272+H272)))</f>
        <v/>
      </c>
      <c r="J272" s="24"/>
      <c r="K272" s="25"/>
      <c r="L272" s="24"/>
      <c r="M272" s="17" t="str">
        <f aca="false">IF(A272="","",IF(UPPER(L272)="Y","No – disqualified",IF(N(J272)&lt;Settings!$B$13,"No – under "&amp;Settings!$B$13&amp;" days",IF(I272&gt;Settings!$B$9,"No – wages above limit","Yes"))))</f>
        <v/>
      </c>
      <c r="N272" s="32" t="str">
        <f aca="false">IF(A272="","",MAX(Settings!$B$10,IFERROR(INDEX(Settings!$E$6:$E$15,MATCH(D272,Settings!$D$6:$D$15,0)),0)))</f>
        <v/>
      </c>
      <c r="O272" s="32" t="str">
        <f aca="false">IF(A272="","",IF(M272&lt;&gt;"Yes",0,IF(N(K272)&gt;0,ROUND(K272*MIN(1,N272/I272),0),ROUND(MIN(I272,N272)*12*J272/Settings!$B$17,0))))</f>
        <v/>
      </c>
      <c r="P272" s="33" t="str">
        <f aca="false">IF(A272="","",IF(M272&lt;&gt;"Yes",0,MAX(ROUND(O272*Settings!$B$11,0),ROUND(Settings!$B$12*J272/Settings!$B$17,0))))</f>
        <v/>
      </c>
      <c r="Q272" s="25"/>
      <c r="R272" s="25"/>
      <c r="S272" s="33" t="str">
        <f aca="false">IF(A272="","",MAX(0,P272-N(Q272)-N(R272)))</f>
        <v/>
      </c>
      <c r="T272" s="31"/>
      <c r="U272" s="30" t="str">
        <f aca="false">IF(A272="","",IF(M272&lt;&gt;"Yes","Not eligible",IF(S272=0,"Adjusted in advance",IF(T272&lt;&gt;"","Paid",IF(Settings!$B$15&gt;Settings!$B$16,"Overdue","Due by "&amp;TEXT(Settings!$B$16,"dd-mmm-yy"))))))</f>
        <v/>
      </c>
    </row>
    <row r="273" customFormat="false" ht="15" hidden="false" customHeight="true" outlineLevel="0" collapsed="false">
      <c r="A273" s="24"/>
      <c r="B273" s="24"/>
      <c r="C273" s="24"/>
      <c r="D273" s="24"/>
      <c r="E273" s="31"/>
      <c r="F273" s="31"/>
      <c r="G273" s="25"/>
      <c r="H273" s="25"/>
      <c r="I273" s="32" t="str">
        <f aca="false">IF(A273="","",G273+MAX(0,H273-0.5*(G273+H273)))</f>
        <v/>
      </c>
      <c r="J273" s="24"/>
      <c r="K273" s="25"/>
      <c r="L273" s="24"/>
      <c r="M273" s="17" t="str">
        <f aca="false">IF(A273="","",IF(UPPER(L273)="Y","No – disqualified",IF(N(J273)&lt;Settings!$B$13,"No – under "&amp;Settings!$B$13&amp;" days",IF(I273&gt;Settings!$B$9,"No – wages above limit","Yes"))))</f>
        <v/>
      </c>
      <c r="N273" s="32" t="str">
        <f aca="false">IF(A273="","",MAX(Settings!$B$10,IFERROR(INDEX(Settings!$E$6:$E$15,MATCH(D273,Settings!$D$6:$D$15,0)),0)))</f>
        <v/>
      </c>
      <c r="O273" s="32" t="str">
        <f aca="false">IF(A273="","",IF(M273&lt;&gt;"Yes",0,IF(N(K273)&gt;0,ROUND(K273*MIN(1,N273/I273),0),ROUND(MIN(I273,N273)*12*J273/Settings!$B$17,0))))</f>
        <v/>
      </c>
      <c r="P273" s="33" t="str">
        <f aca="false">IF(A273="","",IF(M273&lt;&gt;"Yes",0,MAX(ROUND(O273*Settings!$B$11,0),ROUND(Settings!$B$12*J273/Settings!$B$17,0))))</f>
        <v/>
      </c>
      <c r="Q273" s="25"/>
      <c r="R273" s="25"/>
      <c r="S273" s="33" t="str">
        <f aca="false">IF(A273="","",MAX(0,P273-N(Q273)-N(R273)))</f>
        <v/>
      </c>
      <c r="T273" s="31"/>
      <c r="U273" s="30" t="str">
        <f aca="false">IF(A273="","",IF(M273&lt;&gt;"Yes","Not eligible",IF(S273=0,"Adjusted in advance",IF(T273&lt;&gt;"","Paid",IF(Settings!$B$15&gt;Settings!$B$16,"Overdue","Due by "&amp;TEXT(Settings!$B$16,"dd-mmm-yy"))))))</f>
        <v/>
      </c>
    </row>
    <row r="274" customFormat="false" ht="15" hidden="false" customHeight="true" outlineLevel="0" collapsed="false">
      <c r="A274" s="24"/>
      <c r="B274" s="24"/>
      <c r="C274" s="24"/>
      <c r="D274" s="24"/>
      <c r="E274" s="31"/>
      <c r="F274" s="31"/>
      <c r="G274" s="25"/>
      <c r="H274" s="25"/>
      <c r="I274" s="32" t="str">
        <f aca="false">IF(A274="","",G274+MAX(0,H274-0.5*(G274+H274)))</f>
        <v/>
      </c>
      <c r="J274" s="24"/>
      <c r="K274" s="25"/>
      <c r="L274" s="24"/>
      <c r="M274" s="17" t="str">
        <f aca="false">IF(A274="","",IF(UPPER(L274)="Y","No – disqualified",IF(N(J274)&lt;Settings!$B$13,"No – under "&amp;Settings!$B$13&amp;" days",IF(I274&gt;Settings!$B$9,"No – wages above limit","Yes"))))</f>
        <v/>
      </c>
      <c r="N274" s="32" t="str">
        <f aca="false">IF(A274="","",MAX(Settings!$B$10,IFERROR(INDEX(Settings!$E$6:$E$15,MATCH(D274,Settings!$D$6:$D$15,0)),0)))</f>
        <v/>
      </c>
      <c r="O274" s="32" t="str">
        <f aca="false">IF(A274="","",IF(M274&lt;&gt;"Yes",0,IF(N(K274)&gt;0,ROUND(K274*MIN(1,N274/I274),0),ROUND(MIN(I274,N274)*12*J274/Settings!$B$17,0))))</f>
        <v/>
      </c>
      <c r="P274" s="33" t="str">
        <f aca="false">IF(A274="","",IF(M274&lt;&gt;"Yes",0,MAX(ROUND(O274*Settings!$B$11,0),ROUND(Settings!$B$12*J274/Settings!$B$17,0))))</f>
        <v/>
      </c>
      <c r="Q274" s="25"/>
      <c r="R274" s="25"/>
      <c r="S274" s="33" t="str">
        <f aca="false">IF(A274="","",MAX(0,P274-N(Q274)-N(R274)))</f>
        <v/>
      </c>
      <c r="T274" s="31"/>
      <c r="U274" s="30" t="str">
        <f aca="false">IF(A274="","",IF(M274&lt;&gt;"Yes","Not eligible",IF(S274=0,"Adjusted in advance",IF(T274&lt;&gt;"","Paid",IF(Settings!$B$15&gt;Settings!$B$16,"Overdue","Due by "&amp;TEXT(Settings!$B$16,"dd-mmm-yy"))))))</f>
        <v/>
      </c>
    </row>
    <row r="275" customFormat="false" ht="15" hidden="false" customHeight="true" outlineLevel="0" collapsed="false">
      <c r="A275" s="24"/>
      <c r="B275" s="24"/>
      <c r="C275" s="24"/>
      <c r="D275" s="24"/>
      <c r="E275" s="31"/>
      <c r="F275" s="31"/>
      <c r="G275" s="25"/>
      <c r="H275" s="25"/>
      <c r="I275" s="32" t="str">
        <f aca="false">IF(A275="","",G275+MAX(0,H275-0.5*(G275+H275)))</f>
        <v/>
      </c>
      <c r="J275" s="24"/>
      <c r="K275" s="25"/>
      <c r="L275" s="24"/>
      <c r="M275" s="17" t="str">
        <f aca="false">IF(A275="","",IF(UPPER(L275)="Y","No – disqualified",IF(N(J275)&lt;Settings!$B$13,"No – under "&amp;Settings!$B$13&amp;" days",IF(I275&gt;Settings!$B$9,"No – wages above limit","Yes"))))</f>
        <v/>
      </c>
      <c r="N275" s="32" t="str">
        <f aca="false">IF(A275="","",MAX(Settings!$B$10,IFERROR(INDEX(Settings!$E$6:$E$15,MATCH(D275,Settings!$D$6:$D$15,0)),0)))</f>
        <v/>
      </c>
      <c r="O275" s="32" t="str">
        <f aca="false">IF(A275="","",IF(M275&lt;&gt;"Yes",0,IF(N(K275)&gt;0,ROUND(K275*MIN(1,N275/I275),0),ROUND(MIN(I275,N275)*12*J275/Settings!$B$17,0))))</f>
        <v/>
      </c>
      <c r="P275" s="33" t="str">
        <f aca="false">IF(A275="","",IF(M275&lt;&gt;"Yes",0,MAX(ROUND(O275*Settings!$B$11,0),ROUND(Settings!$B$12*J275/Settings!$B$17,0))))</f>
        <v/>
      </c>
      <c r="Q275" s="25"/>
      <c r="R275" s="25"/>
      <c r="S275" s="33" t="str">
        <f aca="false">IF(A275="","",MAX(0,P275-N(Q275)-N(R275)))</f>
        <v/>
      </c>
      <c r="T275" s="31"/>
      <c r="U275" s="30" t="str">
        <f aca="false">IF(A275="","",IF(M275&lt;&gt;"Yes","Not eligible",IF(S275=0,"Adjusted in advance",IF(T275&lt;&gt;"","Paid",IF(Settings!$B$15&gt;Settings!$B$16,"Overdue","Due by "&amp;TEXT(Settings!$B$16,"dd-mmm-yy"))))))</f>
        <v/>
      </c>
    </row>
    <row r="276" customFormat="false" ht="15" hidden="false" customHeight="true" outlineLevel="0" collapsed="false">
      <c r="A276" s="24"/>
      <c r="B276" s="24"/>
      <c r="C276" s="24"/>
      <c r="D276" s="24"/>
      <c r="E276" s="31"/>
      <c r="F276" s="31"/>
      <c r="G276" s="25"/>
      <c r="H276" s="25"/>
      <c r="I276" s="32" t="str">
        <f aca="false">IF(A276="","",G276+MAX(0,H276-0.5*(G276+H276)))</f>
        <v/>
      </c>
      <c r="J276" s="24"/>
      <c r="K276" s="25"/>
      <c r="L276" s="24"/>
      <c r="M276" s="17" t="str">
        <f aca="false">IF(A276="","",IF(UPPER(L276)="Y","No – disqualified",IF(N(J276)&lt;Settings!$B$13,"No – under "&amp;Settings!$B$13&amp;" days",IF(I276&gt;Settings!$B$9,"No – wages above limit","Yes"))))</f>
        <v/>
      </c>
      <c r="N276" s="32" t="str">
        <f aca="false">IF(A276="","",MAX(Settings!$B$10,IFERROR(INDEX(Settings!$E$6:$E$15,MATCH(D276,Settings!$D$6:$D$15,0)),0)))</f>
        <v/>
      </c>
      <c r="O276" s="32" t="str">
        <f aca="false">IF(A276="","",IF(M276&lt;&gt;"Yes",0,IF(N(K276)&gt;0,ROUND(K276*MIN(1,N276/I276),0),ROUND(MIN(I276,N276)*12*J276/Settings!$B$17,0))))</f>
        <v/>
      </c>
      <c r="P276" s="33" t="str">
        <f aca="false">IF(A276="","",IF(M276&lt;&gt;"Yes",0,MAX(ROUND(O276*Settings!$B$11,0),ROUND(Settings!$B$12*J276/Settings!$B$17,0))))</f>
        <v/>
      </c>
      <c r="Q276" s="25"/>
      <c r="R276" s="25"/>
      <c r="S276" s="33" t="str">
        <f aca="false">IF(A276="","",MAX(0,P276-N(Q276)-N(R276)))</f>
        <v/>
      </c>
      <c r="T276" s="31"/>
      <c r="U276" s="30" t="str">
        <f aca="false">IF(A276="","",IF(M276&lt;&gt;"Yes","Not eligible",IF(S276=0,"Adjusted in advance",IF(T276&lt;&gt;"","Paid",IF(Settings!$B$15&gt;Settings!$B$16,"Overdue","Due by "&amp;TEXT(Settings!$B$16,"dd-mmm-yy"))))))</f>
        <v/>
      </c>
    </row>
    <row r="277" customFormat="false" ht="15" hidden="false" customHeight="true" outlineLevel="0" collapsed="false">
      <c r="A277" s="24"/>
      <c r="B277" s="24"/>
      <c r="C277" s="24"/>
      <c r="D277" s="24"/>
      <c r="E277" s="31"/>
      <c r="F277" s="31"/>
      <c r="G277" s="25"/>
      <c r="H277" s="25"/>
      <c r="I277" s="32" t="str">
        <f aca="false">IF(A277="","",G277+MAX(0,H277-0.5*(G277+H277)))</f>
        <v/>
      </c>
      <c r="J277" s="24"/>
      <c r="K277" s="25"/>
      <c r="L277" s="24"/>
      <c r="M277" s="17" t="str">
        <f aca="false">IF(A277="","",IF(UPPER(L277)="Y","No – disqualified",IF(N(J277)&lt;Settings!$B$13,"No – under "&amp;Settings!$B$13&amp;" days",IF(I277&gt;Settings!$B$9,"No – wages above limit","Yes"))))</f>
        <v/>
      </c>
      <c r="N277" s="32" t="str">
        <f aca="false">IF(A277="","",MAX(Settings!$B$10,IFERROR(INDEX(Settings!$E$6:$E$15,MATCH(D277,Settings!$D$6:$D$15,0)),0)))</f>
        <v/>
      </c>
      <c r="O277" s="32" t="str">
        <f aca="false">IF(A277="","",IF(M277&lt;&gt;"Yes",0,IF(N(K277)&gt;0,ROUND(K277*MIN(1,N277/I277),0),ROUND(MIN(I277,N277)*12*J277/Settings!$B$17,0))))</f>
        <v/>
      </c>
      <c r="P277" s="33" t="str">
        <f aca="false">IF(A277="","",IF(M277&lt;&gt;"Yes",0,MAX(ROUND(O277*Settings!$B$11,0),ROUND(Settings!$B$12*J277/Settings!$B$17,0))))</f>
        <v/>
      </c>
      <c r="Q277" s="25"/>
      <c r="R277" s="25"/>
      <c r="S277" s="33" t="str">
        <f aca="false">IF(A277="","",MAX(0,P277-N(Q277)-N(R277)))</f>
        <v/>
      </c>
      <c r="T277" s="31"/>
      <c r="U277" s="30" t="str">
        <f aca="false">IF(A277="","",IF(M277&lt;&gt;"Yes","Not eligible",IF(S277=0,"Adjusted in advance",IF(T277&lt;&gt;"","Paid",IF(Settings!$B$15&gt;Settings!$B$16,"Overdue","Due by "&amp;TEXT(Settings!$B$16,"dd-mmm-yy"))))))</f>
        <v/>
      </c>
    </row>
    <row r="278" customFormat="false" ht="15" hidden="false" customHeight="true" outlineLevel="0" collapsed="false">
      <c r="A278" s="24"/>
      <c r="B278" s="24"/>
      <c r="C278" s="24"/>
      <c r="D278" s="24"/>
      <c r="E278" s="31"/>
      <c r="F278" s="31"/>
      <c r="G278" s="25"/>
      <c r="H278" s="25"/>
      <c r="I278" s="32" t="str">
        <f aca="false">IF(A278="","",G278+MAX(0,H278-0.5*(G278+H278)))</f>
        <v/>
      </c>
      <c r="J278" s="24"/>
      <c r="K278" s="25"/>
      <c r="L278" s="24"/>
      <c r="M278" s="17" t="str">
        <f aca="false">IF(A278="","",IF(UPPER(L278)="Y","No – disqualified",IF(N(J278)&lt;Settings!$B$13,"No – under "&amp;Settings!$B$13&amp;" days",IF(I278&gt;Settings!$B$9,"No – wages above limit","Yes"))))</f>
        <v/>
      </c>
      <c r="N278" s="32" t="str">
        <f aca="false">IF(A278="","",MAX(Settings!$B$10,IFERROR(INDEX(Settings!$E$6:$E$15,MATCH(D278,Settings!$D$6:$D$15,0)),0)))</f>
        <v/>
      </c>
      <c r="O278" s="32" t="str">
        <f aca="false">IF(A278="","",IF(M278&lt;&gt;"Yes",0,IF(N(K278)&gt;0,ROUND(K278*MIN(1,N278/I278),0),ROUND(MIN(I278,N278)*12*J278/Settings!$B$17,0))))</f>
        <v/>
      </c>
      <c r="P278" s="33" t="str">
        <f aca="false">IF(A278="","",IF(M278&lt;&gt;"Yes",0,MAX(ROUND(O278*Settings!$B$11,0),ROUND(Settings!$B$12*J278/Settings!$B$17,0))))</f>
        <v/>
      </c>
      <c r="Q278" s="25"/>
      <c r="R278" s="25"/>
      <c r="S278" s="33" t="str">
        <f aca="false">IF(A278="","",MAX(0,P278-N(Q278)-N(R278)))</f>
        <v/>
      </c>
      <c r="T278" s="31"/>
      <c r="U278" s="30" t="str">
        <f aca="false">IF(A278="","",IF(M278&lt;&gt;"Yes","Not eligible",IF(S278=0,"Adjusted in advance",IF(T278&lt;&gt;"","Paid",IF(Settings!$B$15&gt;Settings!$B$16,"Overdue","Due by "&amp;TEXT(Settings!$B$16,"dd-mmm-yy"))))))</f>
        <v/>
      </c>
    </row>
    <row r="279" customFormat="false" ht="15" hidden="false" customHeight="true" outlineLevel="0" collapsed="false">
      <c r="A279" s="24"/>
      <c r="B279" s="24"/>
      <c r="C279" s="24"/>
      <c r="D279" s="24"/>
      <c r="E279" s="31"/>
      <c r="F279" s="31"/>
      <c r="G279" s="25"/>
      <c r="H279" s="25"/>
      <c r="I279" s="32" t="str">
        <f aca="false">IF(A279="","",G279+MAX(0,H279-0.5*(G279+H279)))</f>
        <v/>
      </c>
      <c r="J279" s="24"/>
      <c r="K279" s="25"/>
      <c r="L279" s="24"/>
      <c r="M279" s="17" t="str">
        <f aca="false">IF(A279="","",IF(UPPER(L279)="Y","No – disqualified",IF(N(J279)&lt;Settings!$B$13,"No – under "&amp;Settings!$B$13&amp;" days",IF(I279&gt;Settings!$B$9,"No – wages above limit","Yes"))))</f>
        <v/>
      </c>
      <c r="N279" s="32" t="str">
        <f aca="false">IF(A279="","",MAX(Settings!$B$10,IFERROR(INDEX(Settings!$E$6:$E$15,MATCH(D279,Settings!$D$6:$D$15,0)),0)))</f>
        <v/>
      </c>
      <c r="O279" s="32" t="str">
        <f aca="false">IF(A279="","",IF(M279&lt;&gt;"Yes",0,IF(N(K279)&gt;0,ROUND(K279*MIN(1,N279/I279),0),ROUND(MIN(I279,N279)*12*J279/Settings!$B$17,0))))</f>
        <v/>
      </c>
      <c r="P279" s="33" t="str">
        <f aca="false">IF(A279="","",IF(M279&lt;&gt;"Yes",0,MAX(ROUND(O279*Settings!$B$11,0),ROUND(Settings!$B$12*J279/Settings!$B$17,0))))</f>
        <v/>
      </c>
      <c r="Q279" s="25"/>
      <c r="R279" s="25"/>
      <c r="S279" s="33" t="str">
        <f aca="false">IF(A279="","",MAX(0,P279-N(Q279)-N(R279)))</f>
        <v/>
      </c>
      <c r="T279" s="31"/>
      <c r="U279" s="30" t="str">
        <f aca="false">IF(A279="","",IF(M279&lt;&gt;"Yes","Not eligible",IF(S279=0,"Adjusted in advance",IF(T279&lt;&gt;"","Paid",IF(Settings!$B$15&gt;Settings!$B$16,"Overdue","Due by "&amp;TEXT(Settings!$B$16,"dd-mmm-yy"))))))</f>
        <v/>
      </c>
    </row>
    <row r="280" customFormat="false" ht="15" hidden="false" customHeight="true" outlineLevel="0" collapsed="false">
      <c r="A280" s="24"/>
      <c r="B280" s="24"/>
      <c r="C280" s="24"/>
      <c r="D280" s="24"/>
      <c r="E280" s="31"/>
      <c r="F280" s="31"/>
      <c r="G280" s="25"/>
      <c r="H280" s="25"/>
      <c r="I280" s="32" t="str">
        <f aca="false">IF(A280="","",G280+MAX(0,H280-0.5*(G280+H280)))</f>
        <v/>
      </c>
      <c r="J280" s="24"/>
      <c r="K280" s="25"/>
      <c r="L280" s="24"/>
      <c r="M280" s="17" t="str">
        <f aca="false">IF(A280="","",IF(UPPER(L280)="Y","No – disqualified",IF(N(J280)&lt;Settings!$B$13,"No – under "&amp;Settings!$B$13&amp;" days",IF(I280&gt;Settings!$B$9,"No – wages above limit","Yes"))))</f>
        <v/>
      </c>
      <c r="N280" s="32" t="str">
        <f aca="false">IF(A280="","",MAX(Settings!$B$10,IFERROR(INDEX(Settings!$E$6:$E$15,MATCH(D280,Settings!$D$6:$D$15,0)),0)))</f>
        <v/>
      </c>
      <c r="O280" s="32" t="str">
        <f aca="false">IF(A280="","",IF(M280&lt;&gt;"Yes",0,IF(N(K280)&gt;0,ROUND(K280*MIN(1,N280/I280),0),ROUND(MIN(I280,N280)*12*J280/Settings!$B$17,0))))</f>
        <v/>
      </c>
      <c r="P280" s="33" t="str">
        <f aca="false">IF(A280="","",IF(M280&lt;&gt;"Yes",0,MAX(ROUND(O280*Settings!$B$11,0),ROUND(Settings!$B$12*J280/Settings!$B$17,0))))</f>
        <v/>
      </c>
      <c r="Q280" s="25"/>
      <c r="R280" s="25"/>
      <c r="S280" s="33" t="str">
        <f aca="false">IF(A280="","",MAX(0,P280-N(Q280)-N(R280)))</f>
        <v/>
      </c>
      <c r="T280" s="31"/>
      <c r="U280" s="30" t="str">
        <f aca="false">IF(A280="","",IF(M280&lt;&gt;"Yes","Not eligible",IF(S280=0,"Adjusted in advance",IF(T280&lt;&gt;"","Paid",IF(Settings!$B$15&gt;Settings!$B$16,"Overdue","Due by "&amp;TEXT(Settings!$B$16,"dd-mmm-yy"))))))</f>
        <v/>
      </c>
    </row>
    <row r="281" customFormat="false" ht="15" hidden="false" customHeight="true" outlineLevel="0" collapsed="false">
      <c r="A281" s="24"/>
      <c r="B281" s="24"/>
      <c r="C281" s="24"/>
      <c r="D281" s="24"/>
      <c r="E281" s="31"/>
      <c r="F281" s="31"/>
      <c r="G281" s="25"/>
      <c r="H281" s="25"/>
      <c r="I281" s="32" t="str">
        <f aca="false">IF(A281="","",G281+MAX(0,H281-0.5*(G281+H281)))</f>
        <v/>
      </c>
      <c r="J281" s="24"/>
      <c r="K281" s="25"/>
      <c r="L281" s="24"/>
      <c r="M281" s="17" t="str">
        <f aca="false">IF(A281="","",IF(UPPER(L281)="Y","No – disqualified",IF(N(J281)&lt;Settings!$B$13,"No – under "&amp;Settings!$B$13&amp;" days",IF(I281&gt;Settings!$B$9,"No – wages above limit","Yes"))))</f>
        <v/>
      </c>
      <c r="N281" s="32" t="str">
        <f aca="false">IF(A281="","",MAX(Settings!$B$10,IFERROR(INDEX(Settings!$E$6:$E$15,MATCH(D281,Settings!$D$6:$D$15,0)),0)))</f>
        <v/>
      </c>
      <c r="O281" s="32" t="str">
        <f aca="false">IF(A281="","",IF(M281&lt;&gt;"Yes",0,IF(N(K281)&gt;0,ROUND(K281*MIN(1,N281/I281),0),ROUND(MIN(I281,N281)*12*J281/Settings!$B$17,0))))</f>
        <v/>
      </c>
      <c r="P281" s="33" t="str">
        <f aca="false">IF(A281="","",IF(M281&lt;&gt;"Yes",0,MAX(ROUND(O281*Settings!$B$11,0),ROUND(Settings!$B$12*J281/Settings!$B$17,0))))</f>
        <v/>
      </c>
      <c r="Q281" s="25"/>
      <c r="R281" s="25"/>
      <c r="S281" s="33" t="str">
        <f aca="false">IF(A281="","",MAX(0,P281-N(Q281)-N(R281)))</f>
        <v/>
      </c>
      <c r="T281" s="31"/>
      <c r="U281" s="30" t="str">
        <f aca="false">IF(A281="","",IF(M281&lt;&gt;"Yes","Not eligible",IF(S281=0,"Adjusted in advance",IF(T281&lt;&gt;"","Paid",IF(Settings!$B$15&gt;Settings!$B$16,"Overdue","Due by "&amp;TEXT(Settings!$B$16,"dd-mmm-yy"))))))</f>
        <v/>
      </c>
    </row>
    <row r="282" customFormat="false" ht="15" hidden="false" customHeight="true" outlineLevel="0" collapsed="false">
      <c r="A282" s="24"/>
      <c r="B282" s="24"/>
      <c r="C282" s="24"/>
      <c r="D282" s="24"/>
      <c r="E282" s="31"/>
      <c r="F282" s="31"/>
      <c r="G282" s="25"/>
      <c r="H282" s="25"/>
      <c r="I282" s="32" t="str">
        <f aca="false">IF(A282="","",G282+MAX(0,H282-0.5*(G282+H282)))</f>
        <v/>
      </c>
      <c r="J282" s="24"/>
      <c r="K282" s="25"/>
      <c r="L282" s="24"/>
      <c r="M282" s="17" t="str">
        <f aca="false">IF(A282="","",IF(UPPER(L282)="Y","No – disqualified",IF(N(J282)&lt;Settings!$B$13,"No – under "&amp;Settings!$B$13&amp;" days",IF(I282&gt;Settings!$B$9,"No – wages above limit","Yes"))))</f>
        <v/>
      </c>
      <c r="N282" s="32" t="str">
        <f aca="false">IF(A282="","",MAX(Settings!$B$10,IFERROR(INDEX(Settings!$E$6:$E$15,MATCH(D282,Settings!$D$6:$D$15,0)),0)))</f>
        <v/>
      </c>
      <c r="O282" s="32" t="str">
        <f aca="false">IF(A282="","",IF(M282&lt;&gt;"Yes",0,IF(N(K282)&gt;0,ROUND(K282*MIN(1,N282/I282),0),ROUND(MIN(I282,N282)*12*J282/Settings!$B$17,0))))</f>
        <v/>
      </c>
      <c r="P282" s="33" t="str">
        <f aca="false">IF(A282="","",IF(M282&lt;&gt;"Yes",0,MAX(ROUND(O282*Settings!$B$11,0),ROUND(Settings!$B$12*J282/Settings!$B$17,0))))</f>
        <v/>
      </c>
      <c r="Q282" s="25"/>
      <c r="R282" s="25"/>
      <c r="S282" s="33" t="str">
        <f aca="false">IF(A282="","",MAX(0,P282-N(Q282)-N(R282)))</f>
        <v/>
      </c>
      <c r="T282" s="31"/>
      <c r="U282" s="30" t="str">
        <f aca="false">IF(A282="","",IF(M282&lt;&gt;"Yes","Not eligible",IF(S282=0,"Adjusted in advance",IF(T282&lt;&gt;"","Paid",IF(Settings!$B$15&gt;Settings!$B$16,"Overdue","Due by "&amp;TEXT(Settings!$B$16,"dd-mmm-yy"))))))</f>
        <v/>
      </c>
    </row>
    <row r="283" customFormat="false" ht="15" hidden="false" customHeight="true" outlineLevel="0" collapsed="false">
      <c r="A283" s="24"/>
      <c r="B283" s="24"/>
      <c r="C283" s="24"/>
      <c r="D283" s="24"/>
      <c r="E283" s="31"/>
      <c r="F283" s="31"/>
      <c r="G283" s="25"/>
      <c r="H283" s="25"/>
      <c r="I283" s="32" t="str">
        <f aca="false">IF(A283="","",G283+MAX(0,H283-0.5*(G283+H283)))</f>
        <v/>
      </c>
      <c r="J283" s="24"/>
      <c r="K283" s="25"/>
      <c r="L283" s="24"/>
      <c r="M283" s="17" t="str">
        <f aca="false">IF(A283="","",IF(UPPER(L283)="Y","No – disqualified",IF(N(J283)&lt;Settings!$B$13,"No – under "&amp;Settings!$B$13&amp;" days",IF(I283&gt;Settings!$B$9,"No – wages above limit","Yes"))))</f>
        <v/>
      </c>
      <c r="N283" s="32" t="str">
        <f aca="false">IF(A283="","",MAX(Settings!$B$10,IFERROR(INDEX(Settings!$E$6:$E$15,MATCH(D283,Settings!$D$6:$D$15,0)),0)))</f>
        <v/>
      </c>
      <c r="O283" s="32" t="str">
        <f aca="false">IF(A283="","",IF(M283&lt;&gt;"Yes",0,IF(N(K283)&gt;0,ROUND(K283*MIN(1,N283/I283),0),ROUND(MIN(I283,N283)*12*J283/Settings!$B$17,0))))</f>
        <v/>
      </c>
      <c r="P283" s="33" t="str">
        <f aca="false">IF(A283="","",IF(M283&lt;&gt;"Yes",0,MAX(ROUND(O283*Settings!$B$11,0),ROUND(Settings!$B$12*J283/Settings!$B$17,0))))</f>
        <v/>
      </c>
      <c r="Q283" s="25"/>
      <c r="R283" s="25"/>
      <c r="S283" s="33" t="str">
        <f aca="false">IF(A283="","",MAX(0,P283-N(Q283)-N(R283)))</f>
        <v/>
      </c>
      <c r="T283" s="31"/>
      <c r="U283" s="30" t="str">
        <f aca="false">IF(A283="","",IF(M283&lt;&gt;"Yes","Not eligible",IF(S283=0,"Adjusted in advance",IF(T283&lt;&gt;"","Paid",IF(Settings!$B$15&gt;Settings!$B$16,"Overdue","Due by "&amp;TEXT(Settings!$B$16,"dd-mmm-yy"))))))</f>
        <v/>
      </c>
    </row>
    <row r="284" customFormat="false" ht="15" hidden="false" customHeight="true" outlineLevel="0" collapsed="false">
      <c r="A284" s="24"/>
      <c r="B284" s="24"/>
      <c r="C284" s="24"/>
      <c r="D284" s="24"/>
      <c r="E284" s="31"/>
      <c r="F284" s="31"/>
      <c r="G284" s="25"/>
      <c r="H284" s="25"/>
      <c r="I284" s="32" t="str">
        <f aca="false">IF(A284="","",G284+MAX(0,H284-0.5*(G284+H284)))</f>
        <v/>
      </c>
      <c r="J284" s="24"/>
      <c r="K284" s="25"/>
      <c r="L284" s="24"/>
      <c r="M284" s="17" t="str">
        <f aca="false">IF(A284="","",IF(UPPER(L284)="Y","No – disqualified",IF(N(J284)&lt;Settings!$B$13,"No – under "&amp;Settings!$B$13&amp;" days",IF(I284&gt;Settings!$B$9,"No – wages above limit","Yes"))))</f>
        <v/>
      </c>
      <c r="N284" s="32" t="str">
        <f aca="false">IF(A284="","",MAX(Settings!$B$10,IFERROR(INDEX(Settings!$E$6:$E$15,MATCH(D284,Settings!$D$6:$D$15,0)),0)))</f>
        <v/>
      </c>
      <c r="O284" s="32" t="str">
        <f aca="false">IF(A284="","",IF(M284&lt;&gt;"Yes",0,IF(N(K284)&gt;0,ROUND(K284*MIN(1,N284/I284),0),ROUND(MIN(I284,N284)*12*J284/Settings!$B$17,0))))</f>
        <v/>
      </c>
      <c r="P284" s="33" t="str">
        <f aca="false">IF(A284="","",IF(M284&lt;&gt;"Yes",0,MAX(ROUND(O284*Settings!$B$11,0),ROUND(Settings!$B$12*J284/Settings!$B$17,0))))</f>
        <v/>
      </c>
      <c r="Q284" s="25"/>
      <c r="R284" s="25"/>
      <c r="S284" s="33" t="str">
        <f aca="false">IF(A284="","",MAX(0,P284-N(Q284)-N(R284)))</f>
        <v/>
      </c>
      <c r="T284" s="31"/>
      <c r="U284" s="30" t="str">
        <f aca="false">IF(A284="","",IF(M284&lt;&gt;"Yes","Not eligible",IF(S284=0,"Adjusted in advance",IF(T284&lt;&gt;"","Paid",IF(Settings!$B$15&gt;Settings!$B$16,"Overdue","Due by "&amp;TEXT(Settings!$B$16,"dd-mmm-yy"))))))</f>
        <v/>
      </c>
    </row>
    <row r="285" customFormat="false" ht="15" hidden="false" customHeight="true" outlineLevel="0" collapsed="false">
      <c r="A285" s="24"/>
      <c r="B285" s="24"/>
      <c r="C285" s="24"/>
      <c r="D285" s="24"/>
      <c r="E285" s="31"/>
      <c r="F285" s="31"/>
      <c r="G285" s="25"/>
      <c r="H285" s="25"/>
      <c r="I285" s="32" t="str">
        <f aca="false">IF(A285="","",G285+MAX(0,H285-0.5*(G285+H285)))</f>
        <v/>
      </c>
      <c r="J285" s="24"/>
      <c r="K285" s="25"/>
      <c r="L285" s="24"/>
      <c r="M285" s="17" t="str">
        <f aca="false">IF(A285="","",IF(UPPER(L285)="Y","No – disqualified",IF(N(J285)&lt;Settings!$B$13,"No – under "&amp;Settings!$B$13&amp;" days",IF(I285&gt;Settings!$B$9,"No – wages above limit","Yes"))))</f>
        <v/>
      </c>
      <c r="N285" s="32" t="str">
        <f aca="false">IF(A285="","",MAX(Settings!$B$10,IFERROR(INDEX(Settings!$E$6:$E$15,MATCH(D285,Settings!$D$6:$D$15,0)),0)))</f>
        <v/>
      </c>
      <c r="O285" s="32" t="str">
        <f aca="false">IF(A285="","",IF(M285&lt;&gt;"Yes",0,IF(N(K285)&gt;0,ROUND(K285*MIN(1,N285/I285),0),ROUND(MIN(I285,N285)*12*J285/Settings!$B$17,0))))</f>
        <v/>
      </c>
      <c r="P285" s="33" t="str">
        <f aca="false">IF(A285="","",IF(M285&lt;&gt;"Yes",0,MAX(ROUND(O285*Settings!$B$11,0),ROUND(Settings!$B$12*J285/Settings!$B$17,0))))</f>
        <v/>
      </c>
      <c r="Q285" s="25"/>
      <c r="R285" s="25"/>
      <c r="S285" s="33" t="str">
        <f aca="false">IF(A285="","",MAX(0,P285-N(Q285)-N(R285)))</f>
        <v/>
      </c>
      <c r="T285" s="31"/>
      <c r="U285" s="30" t="str">
        <f aca="false">IF(A285="","",IF(M285&lt;&gt;"Yes","Not eligible",IF(S285=0,"Adjusted in advance",IF(T285&lt;&gt;"","Paid",IF(Settings!$B$15&gt;Settings!$B$16,"Overdue","Due by "&amp;TEXT(Settings!$B$16,"dd-mmm-yy"))))))</f>
        <v/>
      </c>
    </row>
    <row r="286" customFormat="false" ht="15" hidden="false" customHeight="true" outlineLevel="0" collapsed="false">
      <c r="A286" s="24"/>
      <c r="B286" s="24"/>
      <c r="C286" s="24"/>
      <c r="D286" s="24"/>
      <c r="E286" s="31"/>
      <c r="F286" s="31"/>
      <c r="G286" s="25"/>
      <c r="H286" s="25"/>
      <c r="I286" s="32" t="str">
        <f aca="false">IF(A286="","",G286+MAX(0,H286-0.5*(G286+H286)))</f>
        <v/>
      </c>
      <c r="J286" s="24"/>
      <c r="K286" s="25"/>
      <c r="L286" s="24"/>
      <c r="M286" s="17" t="str">
        <f aca="false">IF(A286="","",IF(UPPER(L286)="Y","No – disqualified",IF(N(J286)&lt;Settings!$B$13,"No – under "&amp;Settings!$B$13&amp;" days",IF(I286&gt;Settings!$B$9,"No – wages above limit","Yes"))))</f>
        <v/>
      </c>
      <c r="N286" s="32" t="str">
        <f aca="false">IF(A286="","",MAX(Settings!$B$10,IFERROR(INDEX(Settings!$E$6:$E$15,MATCH(D286,Settings!$D$6:$D$15,0)),0)))</f>
        <v/>
      </c>
      <c r="O286" s="32" t="str">
        <f aca="false">IF(A286="","",IF(M286&lt;&gt;"Yes",0,IF(N(K286)&gt;0,ROUND(K286*MIN(1,N286/I286),0),ROUND(MIN(I286,N286)*12*J286/Settings!$B$17,0))))</f>
        <v/>
      </c>
      <c r="P286" s="33" t="str">
        <f aca="false">IF(A286="","",IF(M286&lt;&gt;"Yes",0,MAX(ROUND(O286*Settings!$B$11,0),ROUND(Settings!$B$12*J286/Settings!$B$17,0))))</f>
        <v/>
      </c>
      <c r="Q286" s="25"/>
      <c r="R286" s="25"/>
      <c r="S286" s="33" t="str">
        <f aca="false">IF(A286="","",MAX(0,P286-N(Q286)-N(R286)))</f>
        <v/>
      </c>
      <c r="T286" s="31"/>
      <c r="U286" s="30" t="str">
        <f aca="false">IF(A286="","",IF(M286&lt;&gt;"Yes","Not eligible",IF(S286=0,"Adjusted in advance",IF(T286&lt;&gt;"","Paid",IF(Settings!$B$15&gt;Settings!$B$16,"Overdue","Due by "&amp;TEXT(Settings!$B$16,"dd-mmm-yy"))))))</f>
        <v/>
      </c>
    </row>
    <row r="287" customFormat="false" ht="15" hidden="false" customHeight="true" outlineLevel="0" collapsed="false">
      <c r="A287" s="24"/>
      <c r="B287" s="24"/>
      <c r="C287" s="24"/>
      <c r="D287" s="24"/>
      <c r="E287" s="31"/>
      <c r="F287" s="31"/>
      <c r="G287" s="25"/>
      <c r="H287" s="25"/>
      <c r="I287" s="32" t="str">
        <f aca="false">IF(A287="","",G287+MAX(0,H287-0.5*(G287+H287)))</f>
        <v/>
      </c>
      <c r="J287" s="24"/>
      <c r="K287" s="25"/>
      <c r="L287" s="24"/>
      <c r="M287" s="17" t="str">
        <f aca="false">IF(A287="","",IF(UPPER(L287)="Y","No – disqualified",IF(N(J287)&lt;Settings!$B$13,"No – under "&amp;Settings!$B$13&amp;" days",IF(I287&gt;Settings!$B$9,"No – wages above limit","Yes"))))</f>
        <v/>
      </c>
      <c r="N287" s="32" t="str">
        <f aca="false">IF(A287="","",MAX(Settings!$B$10,IFERROR(INDEX(Settings!$E$6:$E$15,MATCH(D287,Settings!$D$6:$D$15,0)),0)))</f>
        <v/>
      </c>
      <c r="O287" s="32" t="str">
        <f aca="false">IF(A287="","",IF(M287&lt;&gt;"Yes",0,IF(N(K287)&gt;0,ROUND(K287*MIN(1,N287/I287),0),ROUND(MIN(I287,N287)*12*J287/Settings!$B$17,0))))</f>
        <v/>
      </c>
      <c r="P287" s="33" t="str">
        <f aca="false">IF(A287="","",IF(M287&lt;&gt;"Yes",0,MAX(ROUND(O287*Settings!$B$11,0),ROUND(Settings!$B$12*J287/Settings!$B$17,0))))</f>
        <v/>
      </c>
      <c r="Q287" s="25"/>
      <c r="R287" s="25"/>
      <c r="S287" s="33" t="str">
        <f aca="false">IF(A287="","",MAX(0,P287-N(Q287)-N(R287)))</f>
        <v/>
      </c>
      <c r="T287" s="31"/>
      <c r="U287" s="30" t="str">
        <f aca="false">IF(A287="","",IF(M287&lt;&gt;"Yes","Not eligible",IF(S287=0,"Adjusted in advance",IF(T287&lt;&gt;"","Paid",IF(Settings!$B$15&gt;Settings!$B$16,"Overdue","Due by "&amp;TEXT(Settings!$B$16,"dd-mmm-yy"))))))</f>
        <v/>
      </c>
    </row>
    <row r="288" customFormat="false" ht="15" hidden="false" customHeight="true" outlineLevel="0" collapsed="false">
      <c r="A288" s="24"/>
      <c r="B288" s="24"/>
      <c r="C288" s="24"/>
      <c r="D288" s="24"/>
      <c r="E288" s="31"/>
      <c r="F288" s="31"/>
      <c r="G288" s="25"/>
      <c r="H288" s="25"/>
      <c r="I288" s="32" t="str">
        <f aca="false">IF(A288="","",G288+MAX(0,H288-0.5*(G288+H288)))</f>
        <v/>
      </c>
      <c r="J288" s="24"/>
      <c r="K288" s="25"/>
      <c r="L288" s="24"/>
      <c r="M288" s="17" t="str">
        <f aca="false">IF(A288="","",IF(UPPER(L288)="Y","No – disqualified",IF(N(J288)&lt;Settings!$B$13,"No – under "&amp;Settings!$B$13&amp;" days",IF(I288&gt;Settings!$B$9,"No – wages above limit","Yes"))))</f>
        <v/>
      </c>
      <c r="N288" s="32" t="str">
        <f aca="false">IF(A288="","",MAX(Settings!$B$10,IFERROR(INDEX(Settings!$E$6:$E$15,MATCH(D288,Settings!$D$6:$D$15,0)),0)))</f>
        <v/>
      </c>
      <c r="O288" s="32" t="str">
        <f aca="false">IF(A288="","",IF(M288&lt;&gt;"Yes",0,IF(N(K288)&gt;0,ROUND(K288*MIN(1,N288/I288),0),ROUND(MIN(I288,N288)*12*J288/Settings!$B$17,0))))</f>
        <v/>
      </c>
      <c r="P288" s="33" t="str">
        <f aca="false">IF(A288="","",IF(M288&lt;&gt;"Yes",0,MAX(ROUND(O288*Settings!$B$11,0),ROUND(Settings!$B$12*J288/Settings!$B$17,0))))</f>
        <v/>
      </c>
      <c r="Q288" s="25"/>
      <c r="R288" s="25"/>
      <c r="S288" s="33" t="str">
        <f aca="false">IF(A288="","",MAX(0,P288-N(Q288)-N(R288)))</f>
        <v/>
      </c>
      <c r="T288" s="31"/>
      <c r="U288" s="30" t="str">
        <f aca="false">IF(A288="","",IF(M288&lt;&gt;"Yes","Not eligible",IF(S288=0,"Adjusted in advance",IF(T288&lt;&gt;"","Paid",IF(Settings!$B$15&gt;Settings!$B$16,"Overdue","Due by "&amp;TEXT(Settings!$B$16,"dd-mmm-yy"))))))</f>
        <v/>
      </c>
    </row>
    <row r="289" customFormat="false" ht="15" hidden="false" customHeight="true" outlineLevel="0" collapsed="false">
      <c r="A289" s="24"/>
      <c r="B289" s="24"/>
      <c r="C289" s="24"/>
      <c r="D289" s="24"/>
      <c r="E289" s="31"/>
      <c r="F289" s="31"/>
      <c r="G289" s="25"/>
      <c r="H289" s="25"/>
      <c r="I289" s="32" t="str">
        <f aca="false">IF(A289="","",G289+MAX(0,H289-0.5*(G289+H289)))</f>
        <v/>
      </c>
      <c r="J289" s="24"/>
      <c r="K289" s="25"/>
      <c r="L289" s="24"/>
      <c r="M289" s="17" t="str">
        <f aca="false">IF(A289="","",IF(UPPER(L289)="Y","No – disqualified",IF(N(J289)&lt;Settings!$B$13,"No – under "&amp;Settings!$B$13&amp;" days",IF(I289&gt;Settings!$B$9,"No – wages above limit","Yes"))))</f>
        <v/>
      </c>
      <c r="N289" s="32" t="str">
        <f aca="false">IF(A289="","",MAX(Settings!$B$10,IFERROR(INDEX(Settings!$E$6:$E$15,MATCH(D289,Settings!$D$6:$D$15,0)),0)))</f>
        <v/>
      </c>
      <c r="O289" s="32" t="str">
        <f aca="false">IF(A289="","",IF(M289&lt;&gt;"Yes",0,IF(N(K289)&gt;0,ROUND(K289*MIN(1,N289/I289),0),ROUND(MIN(I289,N289)*12*J289/Settings!$B$17,0))))</f>
        <v/>
      </c>
      <c r="P289" s="33" t="str">
        <f aca="false">IF(A289="","",IF(M289&lt;&gt;"Yes",0,MAX(ROUND(O289*Settings!$B$11,0),ROUND(Settings!$B$12*J289/Settings!$B$17,0))))</f>
        <v/>
      </c>
      <c r="Q289" s="25"/>
      <c r="R289" s="25"/>
      <c r="S289" s="33" t="str">
        <f aca="false">IF(A289="","",MAX(0,P289-N(Q289)-N(R289)))</f>
        <v/>
      </c>
      <c r="T289" s="31"/>
      <c r="U289" s="30" t="str">
        <f aca="false">IF(A289="","",IF(M289&lt;&gt;"Yes","Not eligible",IF(S289=0,"Adjusted in advance",IF(T289&lt;&gt;"","Paid",IF(Settings!$B$15&gt;Settings!$B$16,"Overdue","Due by "&amp;TEXT(Settings!$B$16,"dd-mmm-yy"))))))</f>
        <v/>
      </c>
    </row>
    <row r="290" customFormat="false" ht="15" hidden="false" customHeight="true" outlineLevel="0" collapsed="false">
      <c r="A290" s="24"/>
      <c r="B290" s="24"/>
      <c r="C290" s="24"/>
      <c r="D290" s="24"/>
      <c r="E290" s="31"/>
      <c r="F290" s="31"/>
      <c r="G290" s="25"/>
      <c r="H290" s="25"/>
      <c r="I290" s="32" t="str">
        <f aca="false">IF(A290="","",G290+MAX(0,H290-0.5*(G290+H290)))</f>
        <v/>
      </c>
      <c r="J290" s="24"/>
      <c r="K290" s="25"/>
      <c r="L290" s="24"/>
      <c r="M290" s="17" t="str">
        <f aca="false">IF(A290="","",IF(UPPER(L290)="Y","No – disqualified",IF(N(J290)&lt;Settings!$B$13,"No – under "&amp;Settings!$B$13&amp;" days",IF(I290&gt;Settings!$B$9,"No – wages above limit","Yes"))))</f>
        <v/>
      </c>
      <c r="N290" s="32" t="str">
        <f aca="false">IF(A290="","",MAX(Settings!$B$10,IFERROR(INDEX(Settings!$E$6:$E$15,MATCH(D290,Settings!$D$6:$D$15,0)),0)))</f>
        <v/>
      </c>
      <c r="O290" s="32" t="str">
        <f aca="false">IF(A290="","",IF(M290&lt;&gt;"Yes",0,IF(N(K290)&gt;0,ROUND(K290*MIN(1,N290/I290),0),ROUND(MIN(I290,N290)*12*J290/Settings!$B$17,0))))</f>
        <v/>
      </c>
      <c r="P290" s="33" t="str">
        <f aca="false">IF(A290="","",IF(M290&lt;&gt;"Yes",0,MAX(ROUND(O290*Settings!$B$11,0),ROUND(Settings!$B$12*J290/Settings!$B$17,0))))</f>
        <v/>
      </c>
      <c r="Q290" s="25"/>
      <c r="R290" s="25"/>
      <c r="S290" s="33" t="str">
        <f aca="false">IF(A290="","",MAX(0,P290-N(Q290)-N(R290)))</f>
        <v/>
      </c>
      <c r="T290" s="31"/>
      <c r="U290" s="30" t="str">
        <f aca="false">IF(A290="","",IF(M290&lt;&gt;"Yes","Not eligible",IF(S290=0,"Adjusted in advance",IF(T290&lt;&gt;"","Paid",IF(Settings!$B$15&gt;Settings!$B$16,"Overdue","Due by "&amp;TEXT(Settings!$B$16,"dd-mmm-yy"))))))</f>
        <v/>
      </c>
    </row>
    <row r="291" customFormat="false" ht="15" hidden="false" customHeight="true" outlineLevel="0" collapsed="false">
      <c r="A291" s="24"/>
      <c r="B291" s="24"/>
      <c r="C291" s="24"/>
      <c r="D291" s="24"/>
      <c r="E291" s="31"/>
      <c r="F291" s="31"/>
      <c r="G291" s="25"/>
      <c r="H291" s="25"/>
      <c r="I291" s="32" t="str">
        <f aca="false">IF(A291="","",G291+MAX(0,H291-0.5*(G291+H291)))</f>
        <v/>
      </c>
      <c r="J291" s="24"/>
      <c r="K291" s="25"/>
      <c r="L291" s="24"/>
      <c r="M291" s="17" t="str">
        <f aca="false">IF(A291="","",IF(UPPER(L291)="Y","No – disqualified",IF(N(J291)&lt;Settings!$B$13,"No – under "&amp;Settings!$B$13&amp;" days",IF(I291&gt;Settings!$B$9,"No – wages above limit","Yes"))))</f>
        <v/>
      </c>
      <c r="N291" s="32" t="str">
        <f aca="false">IF(A291="","",MAX(Settings!$B$10,IFERROR(INDEX(Settings!$E$6:$E$15,MATCH(D291,Settings!$D$6:$D$15,0)),0)))</f>
        <v/>
      </c>
      <c r="O291" s="32" t="str">
        <f aca="false">IF(A291="","",IF(M291&lt;&gt;"Yes",0,IF(N(K291)&gt;0,ROUND(K291*MIN(1,N291/I291),0),ROUND(MIN(I291,N291)*12*J291/Settings!$B$17,0))))</f>
        <v/>
      </c>
      <c r="P291" s="33" t="str">
        <f aca="false">IF(A291="","",IF(M291&lt;&gt;"Yes",0,MAX(ROUND(O291*Settings!$B$11,0),ROUND(Settings!$B$12*J291/Settings!$B$17,0))))</f>
        <v/>
      </c>
      <c r="Q291" s="25"/>
      <c r="R291" s="25"/>
      <c r="S291" s="33" t="str">
        <f aca="false">IF(A291="","",MAX(0,P291-N(Q291)-N(R291)))</f>
        <v/>
      </c>
      <c r="T291" s="31"/>
      <c r="U291" s="30" t="str">
        <f aca="false">IF(A291="","",IF(M291&lt;&gt;"Yes","Not eligible",IF(S291=0,"Adjusted in advance",IF(T291&lt;&gt;"","Paid",IF(Settings!$B$15&gt;Settings!$B$16,"Overdue","Due by "&amp;TEXT(Settings!$B$16,"dd-mmm-yy"))))))</f>
        <v/>
      </c>
    </row>
    <row r="292" customFormat="false" ht="15" hidden="false" customHeight="true" outlineLevel="0" collapsed="false">
      <c r="A292" s="24"/>
      <c r="B292" s="24"/>
      <c r="C292" s="24"/>
      <c r="D292" s="24"/>
      <c r="E292" s="31"/>
      <c r="F292" s="31"/>
      <c r="G292" s="25"/>
      <c r="H292" s="25"/>
      <c r="I292" s="32" t="str">
        <f aca="false">IF(A292="","",G292+MAX(0,H292-0.5*(G292+H292)))</f>
        <v/>
      </c>
      <c r="J292" s="24"/>
      <c r="K292" s="25"/>
      <c r="L292" s="24"/>
      <c r="M292" s="17" t="str">
        <f aca="false">IF(A292="","",IF(UPPER(L292)="Y","No – disqualified",IF(N(J292)&lt;Settings!$B$13,"No – under "&amp;Settings!$B$13&amp;" days",IF(I292&gt;Settings!$B$9,"No – wages above limit","Yes"))))</f>
        <v/>
      </c>
      <c r="N292" s="32" t="str">
        <f aca="false">IF(A292="","",MAX(Settings!$B$10,IFERROR(INDEX(Settings!$E$6:$E$15,MATCH(D292,Settings!$D$6:$D$15,0)),0)))</f>
        <v/>
      </c>
      <c r="O292" s="32" t="str">
        <f aca="false">IF(A292="","",IF(M292&lt;&gt;"Yes",0,IF(N(K292)&gt;0,ROUND(K292*MIN(1,N292/I292),0),ROUND(MIN(I292,N292)*12*J292/Settings!$B$17,0))))</f>
        <v/>
      </c>
      <c r="P292" s="33" t="str">
        <f aca="false">IF(A292="","",IF(M292&lt;&gt;"Yes",0,MAX(ROUND(O292*Settings!$B$11,0),ROUND(Settings!$B$12*J292/Settings!$B$17,0))))</f>
        <v/>
      </c>
      <c r="Q292" s="25"/>
      <c r="R292" s="25"/>
      <c r="S292" s="33" t="str">
        <f aca="false">IF(A292="","",MAX(0,P292-N(Q292)-N(R292)))</f>
        <v/>
      </c>
      <c r="T292" s="31"/>
      <c r="U292" s="30" t="str">
        <f aca="false">IF(A292="","",IF(M292&lt;&gt;"Yes","Not eligible",IF(S292=0,"Adjusted in advance",IF(T292&lt;&gt;"","Paid",IF(Settings!$B$15&gt;Settings!$B$16,"Overdue","Due by "&amp;TEXT(Settings!$B$16,"dd-mmm-yy"))))))</f>
        <v/>
      </c>
    </row>
    <row r="293" customFormat="false" ht="15" hidden="false" customHeight="true" outlineLevel="0" collapsed="false">
      <c r="A293" s="24"/>
      <c r="B293" s="24"/>
      <c r="C293" s="24"/>
      <c r="D293" s="24"/>
      <c r="E293" s="31"/>
      <c r="F293" s="31"/>
      <c r="G293" s="25"/>
      <c r="H293" s="25"/>
      <c r="I293" s="32" t="str">
        <f aca="false">IF(A293="","",G293+MAX(0,H293-0.5*(G293+H293)))</f>
        <v/>
      </c>
      <c r="J293" s="24"/>
      <c r="K293" s="25"/>
      <c r="L293" s="24"/>
      <c r="M293" s="17" t="str">
        <f aca="false">IF(A293="","",IF(UPPER(L293)="Y","No – disqualified",IF(N(J293)&lt;Settings!$B$13,"No – under "&amp;Settings!$B$13&amp;" days",IF(I293&gt;Settings!$B$9,"No – wages above limit","Yes"))))</f>
        <v/>
      </c>
      <c r="N293" s="32" t="str">
        <f aca="false">IF(A293="","",MAX(Settings!$B$10,IFERROR(INDEX(Settings!$E$6:$E$15,MATCH(D293,Settings!$D$6:$D$15,0)),0)))</f>
        <v/>
      </c>
      <c r="O293" s="32" t="str">
        <f aca="false">IF(A293="","",IF(M293&lt;&gt;"Yes",0,IF(N(K293)&gt;0,ROUND(K293*MIN(1,N293/I293),0),ROUND(MIN(I293,N293)*12*J293/Settings!$B$17,0))))</f>
        <v/>
      </c>
      <c r="P293" s="33" t="str">
        <f aca="false">IF(A293="","",IF(M293&lt;&gt;"Yes",0,MAX(ROUND(O293*Settings!$B$11,0),ROUND(Settings!$B$12*J293/Settings!$B$17,0))))</f>
        <v/>
      </c>
      <c r="Q293" s="25"/>
      <c r="R293" s="25"/>
      <c r="S293" s="33" t="str">
        <f aca="false">IF(A293="","",MAX(0,P293-N(Q293)-N(R293)))</f>
        <v/>
      </c>
      <c r="T293" s="31"/>
      <c r="U293" s="30" t="str">
        <f aca="false">IF(A293="","",IF(M293&lt;&gt;"Yes","Not eligible",IF(S293=0,"Adjusted in advance",IF(T293&lt;&gt;"","Paid",IF(Settings!$B$15&gt;Settings!$B$16,"Overdue","Due by "&amp;TEXT(Settings!$B$16,"dd-mmm-yy"))))))</f>
        <v/>
      </c>
    </row>
    <row r="294" customFormat="false" ht="15" hidden="false" customHeight="true" outlineLevel="0" collapsed="false">
      <c r="A294" s="24"/>
      <c r="B294" s="24"/>
      <c r="C294" s="24"/>
      <c r="D294" s="24"/>
      <c r="E294" s="31"/>
      <c r="F294" s="31"/>
      <c r="G294" s="25"/>
      <c r="H294" s="25"/>
      <c r="I294" s="32" t="str">
        <f aca="false">IF(A294="","",G294+MAX(0,H294-0.5*(G294+H294)))</f>
        <v/>
      </c>
      <c r="J294" s="24"/>
      <c r="K294" s="25"/>
      <c r="L294" s="24"/>
      <c r="M294" s="17" t="str">
        <f aca="false">IF(A294="","",IF(UPPER(L294)="Y","No – disqualified",IF(N(J294)&lt;Settings!$B$13,"No – under "&amp;Settings!$B$13&amp;" days",IF(I294&gt;Settings!$B$9,"No – wages above limit","Yes"))))</f>
        <v/>
      </c>
      <c r="N294" s="32" t="str">
        <f aca="false">IF(A294="","",MAX(Settings!$B$10,IFERROR(INDEX(Settings!$E$6:$E$15,MATCH(D294,Settings!$D$6:$D$15,0)),0)))</f>
        <v/>
      </c>
      <c r="O294" s="32" t="str">
        <f aca="false">IF(A294="","",IF(M294&lt;&gt;"Yes",0,IF(N(K294)&gt;0,ROUND(K294*MIN(1,N294/I294),0),ROUND(MIN(I294,N294)*12*J294/Settings!$B$17,0))))</f>
        <v/>
      </c>
      <c r="P294" s="33" t="str">
        <f aca="false">IF(A294="","",IF(M294&lt;&gt;"Yes",0,MAX(ROUND(O294*Settings!$B$11,0),ROUND(Settings!$B$12*J294/Settings!$B$17,0))))</f>
        <v/>
      </c>
      <c r="Q294" s="25"/>
      <c r="R294" s="25"/>
      <c r="S294" s="33" t="str">
        <f aca="false">IF(A294="","",MAX(0,P294-N(Q294)-N(R294)))</f>
        <v/>
      </c>
      <c r="T294" s="31"/>
      <c r="U294" s="30" t="str">
        <f aca="false">IF(A294="","",IF(M294&lt;&gt;"Yes","Not eligible",IF(S294=0,"Adjusted in advance",IF(T294&lt;&gt;"","Paid",IF(Settings!$B$15&gt;Settings!$B$16,"Overdue","Due by "&amp;TEXT(Settings!$B$16,"dd-mmm-yy"))))))</f>
        <v/>
      </c>
    </row>
    <row r="295" customFormat="false" ht="15" hidden="false" customHeight="true" outlineLevel="0" collapsed="false">
      <c r="A295" s="24"/>
      <c r="B295" s="24"/>
      <c r="C295" s="24"/>
      <c r="D295" s="24"/>
      <c r="E295" s="31"/>
      <c r="F295" s="31"/>
      <c r="G295" s="25"/>
      <c r="H295" s="25"/>
      <c r="I295" s="32" t="str">
        <f aca="false">IF(A295="","",G295+MAX(0,H295-0.5*(G295+H295)))</f>
        <v/>
      </c>
      <c r="J295" s="24"/>
      <c r="K295" s="25"/>
      <c r="L295" s="24"/>
      <c r="M295" s="17" t="str">
        <f aca="false">IF(A295="","",IF(UPPER(L295)="Y","No – disqualified",IF(N(J295)&lt;Settings!$B$13,"No – under "&amp;Settings!$B$13&amp;" days",IF(I295&gt;Settings!$B$9,"No – wages above limit","Yes"))))</f>
        <v/>
      </c>
      <c r="N295" s="32" t="str">
        <f aca="false">IF(A295="","",MAX(Settings!$B$10,IFERROR(INDEX(Settings!$E$6:$E$15,MATCH(D295,Settings!$D$6:$D$15,0)),0)))</f>
        <v/>
      </c>
      <c r="O295" s="32" t="str">
        <f aca="false">IF(A295="","",IF(M295&lt;&gt;"Yes",0,IF(N(K295)&gt;0,ROUND(K295*MIN(1,N295/I295),0),ROUND(MIN(I295,N295)*12*J295/Settings!$B$17,0))))</f>
        <v/>
      </c>
      <c r="P295" s="33" t="str">
        <f aca="false">IF(A295="","",IF(M295&lt;&gt;"Yes",0,MAX(ROUND(O295*Settings!$B$11,0),ROUND(Settings!$B$12*J295/Settings!$B$17,0))))</f>
        <v/>
      </c>
      <c r="Q295" s="25"/>
      <c r="R295" s="25"/>
      <c r="S295" s="33" t="str">
        <f aca="false">IF(A295="","",MAX(0,P295-N(Q295)-N(R295)))</f>
        <v/>
      </c>
      <c r="T295" s="31"/>
      <c r="U295" s="30" t="str">
        <f aca="false">IF(A295="","",IF(M295&lt;&gt;"Yes","Not eligible",IF(S295=0,"Adjusted in advance",IF(T295&lt;&gt;"","Paid",IF(Settings!$B$15&gt;Settings!$B$16,"Overdue","Due by "&amp;TEXT(Settings!$B$16,"dd-mmm-yy"))))))</f>
        <v/>
      </c>
    </row>
    <row r="296" customFormat="false" ht="15" hidden="false" customHeight="true" outlineLevel="0" collapsed="false">
      <c r="A296" s="24"/>
      <c r="B296" s="24"/>
      <c r="C296" s="24"/>
      <c r="D296" s="24"/>
      <c r="E296" s="31"/>
      <c r="F296" s="31"/>
      <c r="G296" s="25"/>
      <c r="H296" s="25"/>
      <c r="I296" s="32" t="str">
        <f aca="false">IF(A296="","",G296+MAX(0,H296-0.5*(G296+H296)))</f>
        <v/>
      </c>
      <c r="J296" s="24"/>
      <c r="K296" s="25"/>
      <c r="L296" s="24"/>
      <c r="M296" s="17" t="str">
        <f aca="false">IF(A296="","",IF(UPPER(L296)="Y","No – disqualified",IF(N(J296)&lt;Settings!$B$13,"No – under "&amp;Settings!$B$13&amp;" days",IF(I296&gt;Settings!$B$9,"No – wages above limit","Yes"))))</f>
        <v/>
      </c>
      <c r="N296" s="32" t="str">
        <f aca="false">IF(A296="","",MAX(Settings!$B$10,IFERROR(INDEX(Settings!$E$6:$E$15,MATCH(D296,Settings!$D$6:$D$15,0)),0)))</f>
        <v/>
      </c>
      <c r="O296" s="32" t="str">
        <f aca="false">IF(A296="","",IF(M296&lt;&gt;"Yes",0,IF(N(K296)&gt;0,ROUND(K296*MIN(1,N296/I296),0),ROUND(MIN(I296,N296)*12*J296/Settings!$B$17,0))))</f>
        <v/>
      </c>
      <c r="P296" s="33" t="str">
        <f aca="false">IF(A296="","",IF(M296&lt;&gt;"Yes",0,MAX(ROUND(O296*Settings!$B$11,0),ROUND(Settings!$B$12*J296/Settings!$B$17,0))))</f>
        <v/>
      </c>
      <c r="Q296" s="25"/>
      <c r="R296" s="25"/>
      <c r="S296" s="33" t="str">
        <f aca="false">IF(A296="","",MAX(0,P296-N(Q296)-N(R296)))</f>
        <v/>
      </c>
      <c r="T296" s="31"/>
      <c r="U296" s="30" t="str">
        <f aca="false">IF(A296="","",IF(M296&lt;&gt;"Yes","Not eligible",IF(S296=0,"Adjusted in advance",IF(T296&lt;&gt;"","Paid",IF(Settings!$B$15&gt;Settings!$B$16,"Overdue","Due by "&amp;TEXT(Settings!$B$16,"dd-mmm-yy"))))))</f>
        <v/>
      </c>
    </row>
    <row r="297" customFormat="false" ht="15" hidden="false" customHeight="true" outlineLevel="0" collapsed="false">
      <c r="A297" s="24"/>
      <c r="B297" s="24"/>
      <c r="C297" s="24"/>
      <c r="D297" s="24"/>
      <c r="E297" s="31"/>
      <c r="F297" s="31"/>
      <c r="G297" s="25"/>
      <c r="H297" s="25"/>
      <c r="I297" s="32" t="str">
        <f aca="false">IF(A297="","",G297+MAX(0,H297-0.5*(G297+H297)))</f>
        <v/>
      </c>
      <c r="J297" s="24"/>
      <c r="K297" s="25"/>
      <c r="L297" s="24"/>
      <c r="M297" s="17" t="str">
        <f aca="false">IF(A297="","",IF(UPPER(L297)="Y","No – disqualified",IF(N(J297)&lt;Settings!$B$13,"No – under "&amp;Settings!$B$13&amp;" days",IF(I297&gt;Settings!$B$9,"No – wages above limit","Yes"))))</f>
        <v/>
      </c>
      <c r="N297" s="32" t="str">
        <f aca="false">IF(A297="","",MAX(Settings!$B$10,IFERROR(INDEX(Settings!$E$6:$E$15,MATCH(D297,Settings!$D$6:$D$15,0)),0)))</f>
        <v/>
      </c>
      <c r="O297" s="32" t="str">
        <f aca="false">IF(A297="","",IF(M297&lt;&gt;"Yes",0,IF(N(K297)&gt;0,ROUND(K297*MIN(1,N297/I297),0),ROUND(MIN(I297,N297)*12*J297/Settings!$B$17,0))))</f>
        <v/>
      </c>
      <c r="P297" s="33" t="str">
        <f aca="false">IF(A297="","",IF(M297&lt;&gt;"Yes",0,MAX(ROUND(O297*Settings!$B$11,0),ROUND(Settings!$B$12*J297/Settings!$B$17,0))))</f>
        <v/>
      </c>
      <c r="Q297" s="25"/>
      <c r="R297" s="25"/>
      <c r="S297" s="33" t="str">
        <f aca="false">IF(A297="","",MAX(0,P297-N(Q297)-N(R297)))</f>
        <v/>
      </c>
      <c r="T297" s="31"/>
      <c r="U297" s="30" t="str">
        <f aca="false">IF(A297="","",IF(M297&lt;&gt;"Yes","Not eligible",IF(S297=0,"Adjusted in advance",IF(T297&lt;&gt;"","Paid",IF(Settings!$B$15&gt;Settings!$B$16,"Overdue","Due by "&amp;TEXT(Settings!$B$16,"dd-mmm-yy"))))))</f>
        <v/>
      </c>
    </row>
    <row r="298" customFormat="false" ht="15" hidden="false" customHeight="true" outlineLevel="0" collapsed="false">
      <c r="A298" s="24"/>
      <c r="B298" s="24"/>
      <c r="C298" s="24"/>
      <c r="D298" s="24"/>
      <c r="E298" s="31"/>
      <c r="F298" s="31"/>
      <c r="G298" s="25"/>
      <c r="H298" s="25"/>
      <c r="I298" s="32" t="str">
        <f aca="false">IF(A298="","",G298+MAX(0,H298-0.5*(G298+H298)))</f>
        <v/>
      </c>
      <c r="J298" s="24"/>
      <c r="K298" s="25"/>
      <c r="L298" s="24"/>
      <c r="M298" s="17" t="str">
        <f aca="false">IF(A298="","",IF(UPPER(L298)="Y","No – disqualified",IF(N(J298)&lt;Settings!$B$13,"No – under "&amp;Settings!$B$13&amp;" days",IF(I298&gt;Settings!$B$9,"No – wages above limit","Yes"))))</f>
        <v/>
      </c>
      <c r="N298" s="32" t="str">
        <f aca="false">IF(A298="","",MAX(Settings!$B$10,IFERROR(INDEX(Settings!$E$6:$E$15,MATCH(D298,Settings!$D$6:$D$15,0)),0)))</f>
        <v/>
      </c>
      <c r="O298" s="32" t="str">
        <f aca="false">IF(A298="","",IF(M298&lt;&gt;"Yes",0,IF(N(K298)&gt;0,ROUND(K298*MIN(1,N298/I298),0),ROUND(MIN(I298,N298)*12*J298/Settings!$B$17,0))))</f>
        <v/>
      </c>
      <c r="P298" s="33" t="str">
        <f aca="false">IF(A298="","",IF(M298&lt;&gt;"Yes",0,MAX(ROUND(O298*Settings!$B$11,0),ROUND(Settings!$B$12*J298/Settings!$B$17,0))))</f>
        <v/>
      </c>
      <c r="Q298" s="25"/>
      <c r="R298" s="25"/>
      <c r="S298" s="33" t="str">
        <f aca="false">IF(A298="","",MAX(0,P298-N(Q298)-N(R298)))</f>
        <v/>
      </c>
      <c r="T298" s="31"/>
      <c r="U298" s="30" t="str">
        <f aca="false">IF(A298="","",IF(M298&lt;&gt;"Yes","Not eligible",IF(S298=0,"Adjusted in advance",IF(T298&lt;&gt;"","Paid",IF(Settings!$B$15&gt;Settings!$B$16,"Overdue","Due by "&amp;TEXT(Settings!$B$16,"dd-mmm-yy"))))))</f>
        <v/>
      </c>
    </row>
    <row r="299" customFormat="false" ht="15" hidden="false" customHeight="true" outlineLevel="0" collapsed="false">
      <c r="A299" s="24"/>
      <c r="B299" s="24"/>
      <c r="C299" s="24"/>
      <c r="D299" s="24"/>
      <c r="E299" s="31"/>
      <c r="F299" s="31"/>
      <c r="G299" s="25"/>
      <c r="H299" s="25"/>
      <c r="I299" s="32" t="str">
        <f aca="false">IF(A299="","",G299+MAX(0,H299-0.5*(G299+H299)))</f>
        <v/>
      </c>
      <c r="J299" s="24"/>
      <c r="K299" s="25"/>
      <c r="L299" s="24"/>
      <c r="M299" s="17" t="str">
        <f aca="false">IF(A299="","",IF(UPPER(L299)="Y","No – disqualified",IF(N(J299)&lt;Settings!$B$13,"No – under "&amp;Settings!$B$13&amp;" days",IF(I299&gt;Settings!$B$9,"No – wages above limit","Yes"))))</f>
        <v/>
      </c>
      <c r="N299" s="32" t="str">
        <f aca="false">IF(A299="","",MAX(Settings!$B$10,IFERROR(INDEX(Settings!$E$6:$E$15,MATCH(D299,Settings!$D$6:$D$15,0)),0)))</f>
        <v/>
      </c>
      <c r="O299" s="32" t="str">
        <f aca="false">IF(A299="","",IF(M299&lt;&gt;"Yes",0,IF(N(K299)&gt;0,ROUND(K299*MIN(1,N299/I299),0),ROUND(MIN(I299,N299)*12*J299/Settings!$B$17,0))))</f>
        <v/>
      </c>
      <c r="P299" s="33" t="str">
        <f aca="false">IF(A299="","",IF(M299&lt;&gt;"Yes",0,MAX(ROUND(O299*Settings!$B$11,0),ROUND(Settings!$B$12*J299/Settings!$B$17,0))))</f>
        <v/>
      </c>
      <c r="Q299" s="25"/>
      <c r="R299" s="25"/>
      <c r="S299" s="33" t="str">
        <f aca="false">IF(A299="","",MAX(0,P299-N(Q299)-N(R299)))</f>
        <v/>
      </c>
      <c r="T299" s="31"/>
      <c r="U299" s="30" t="str">
        <f aca="false">IF(A299="","",IF(M299&lt;&gt;"Yes","Not eligible",IF(S299=0,"Adjusted in advance",IF(T299&lt;&gt;"","Paid",IF(Settings!$B$15&gt;Settings!$B$16,"Overdue","Due by "&amp;TEXT(Settings!$B$16,"dd-mmm-yy"))))))</f>
        <v/>
      </c>
    </row>
    <row r="300" customFormat="false" ht="15" hidden="false" customHeight="true" outlineLevel="0" collapsed="false">
      <c r="A300" s="24"/>
      <c r="B300" s="24"/>
      <c r="C300" s="24"/>
      <c r="D300" s="24"/>
      <c r="E300" s="31"/>
      <c r="F300" s="31"/>
      <c r="G300" s="25"/>
      <c r="H300" s="25"/>
      <c r="I300" s="32" t="str">
        <f aca="false">IF(A300="","",G300+MAX(0,H300-0.5*(G300+H300)))</f>
        <v/>
      </c>
      <c r="J300" s="24"/>
      <c r="K300" s="25"/>
      <c r="L300" s="24"/>
      <c r="M300" s="17" t="str">
        <f aca="false">IF(A300="","",IF(UPPER(L300)="Y","No – disqualified",IF(N(J300)&lt;Settings!$B$13,"No – under "&amp;Settings!$B$13&amp;" days",IF(I300&gt;Settings!$B$9,"No – wages above limit","Yes"))))</f>
        <v/>
      </c>
      <c r="N300" s="32" t="str">
        <f aca="false">IF(A300="","",MAX(Settings!$B$10,IFERROR(INDEX(Settings!$E$6:$E$15,MATCH(D300,Settings!$D$6:$D$15,0)),0)))</f>
        <v/>
      </c>
      <c r="O300" s="32" t="str">
        <f aca="false">IF(A300="","",IF(M300&lt;&gt;"Yes",0,IF(N(K300)&gt;0,ROUND(K300*MIN(1,N300/I300),0),ROUND(MIN(I300,N300)*12*J300/Settings!$B$17,0))))</f>
        <v/>
      </c>
      <c r="P300" s="33" t="str">
        <f aca="false">IF(A300="","",IF(M300&lt;&gt;"Yes",0,MAX(ROUND(O300*Settings!$B$11,0),ROUND(Settings!$B$12*J300/Settings!$B$17,0))))</f>
        <v/>
      </c>
      <c r="Q300" s="25"/>
      <c r="R300" s="25"/>
      <c r="S300" s="33" t="str">
        <f aca="false">IF(A300="","",MAX(0,P300-N(Q300)-N(R300)))</f>
        <v/>
      </c>
      <c r="T300" s="31"/>
      <c r="U300" s="30" t="str">
        <f aca="false">IF(A300="","",IF(M300&lt;&gt;"Yes","Not eligible",IF(S300=0,"Adjusted in advance",IF(T300&lt;&gt;"","Paid",IF(Settings!$B$15&gt;Settings!$B$16,"Overdue","Due by "&amp;TEXT(Settings!$B$16,"dd-mmm-yy"))))))</f>
        <v/>
      </c>
    </row>
    <row r="301" customFormat="false" ht="15" hidden="false" customHeight="true" outlineLevel="0" collapsed="false">
      <c r="A301" s="24"/>
      <c r="B301" s="24"/>
      <c r="C301" s="24"/>
      <c r="D301" s="24"/>
      <c r="E301" s="31"/>
      <c r="F301" s="31"/>
      <c r="G301" s="25"/>
      <c r="H301" s="25"/>
      <c r="I301" s="32" t="str">
        <f aca="false">IF(A301="","",G301+MAX(0,H301-0.5*(G301+H301)))</f>
        <v/>
      </c>
      <c r="J301" s="24"/>
      <c r="K301" s="25"/>
      <c r="L301" s="24"/>
      <c r="M301" s="17" t="str">
        <f aca="false">IF(A301="","",IF(UPPER(L301)="Y","No – disqualified",IF(N(J301)&lt;Settings!$B$13,"No – under "&amp;Settings!$B$13&amp;" days",IF(I301&gt;Settings!$B$9,"No – wages above limit","Yes"))))</f>
        <v/>
      </c>
      <c r="N301" s="32" t="str">
        <f aca="false">IF(A301="","",MAX(Settings!$B$10,IFERROR(INDEX(Settings!$E$6:$E$15,MATCH(D301,Settings!$D$6:$D$15,0)),0)))</f>
        <v/>
      </c>
      <c r="O301" s="32" t="str">
        <f aca="false">IF(A301="","",IF(M301&lt;&gt;"Yes",0,IF(N(K301)&gt;0,ROUND(K301*MIN(1,N301/I301),0),ROUND(MIN(I301,N301)*12*J301/Settings!$B$17,0))))</f>
        <v/>
      </c>
      <c r="P301" s="33" t="str">
        <f aca="false">IF(A301="","",IF(M301&lt;&gt;"Yes",0,MAX(ROUND(O301*Settings!$B$11,0),ROUND(Settings!$B$12*J301/Settings!$B$17,0))))</f>
        <v/>
      </c>
      <c r="Q301" s="25"/>
      <c r="R301" s="25"/>
      <c r="S301" s="33" t="str">
        <f aca="false">IF(A301="","",MAX(0,P301-N(Q301)-N(R301)))</f>
        <v/>
      </c>
      <c r="T301" s="31"/>
      <c r="U301" s="30" t="str">
        <f aca="false">IF(A301="","",IF(M301&lt;&gt;"Yes","Not eligible",IF(S301=0,"Adjusted in advance",IF(T301&lt;&gt;"","Paid",IF(Settings!$B$15&gt;Settings!$B$16,"Overdue","Due by "&amp;TEXT(Settings!$B$16,"dd-mmm-yy"))))))</f>
        <v/>
      </c>
    </row>
    <row r="302" customFormat="false" ht="15" hidden="false" customHeight="true" outlineLevel="0" collapsed="false">
      <c r="A302" s="24"/>
      <c r="B302" s="24"/>
      <c r="C302" s="24"/>
      <c r="D302" s="24"/>
      <c r="E302" s="31"/>
      <c r="F302" s="31"/>
      <c r="G302" s="25"/>
      <c r="H302" s="25"/>
      <c r="I302" s="32" t="str">
        <f aca="false">IF(A302="","",G302+MAX(0,H302-0.5*(G302+H302)))</f>
        <v/>
      </c>
      <c r="J302" s="24"/>
      <c r="K302" s="25"/>
      <c r="L302" s="24"/>
      <c r="M302" s="17" t="str">
        <f aca="false">IF(A302="","",IF(UPPER(L302)="Y","No – disqualified",IF(N(J302)&lt;Settings!$B$13,"No – under "&amp;Settings!$B$13&amp;" days",IF(I302&gt;Settings!$B$9,"No – wages above limit","Yes"))))</f>
        <v/>
      </c>
      <c r="N302" s="32" t="str">
        <f aca="false">IF(A302="","",MAX(Settings!$B$10,IFERROR(INDEX(Settings!$E$6:$E$15,MATCH(D302,Settings!$D$6:$D$15,0)),0)))</f>
        <v/>
      </c>
      <c r="O302" s="32" t="str">
        <f aca="false">IF(A302="","",IF(M302&lt;&gt;"Yes",0,IF(N(K302)&gt;0,ROUND(K302*MIN(1,N302/I302),0),ROUND(MIN(I302,N302)*12*J302/Settings!$B$17,0))))</f>
        <v/>
      </c>
      <c r="P302" s="33" t="str">
        <f aca="false">IF(A302="","",IF(M302&lt;&gt;"Yes",0,MAX(ROUND(O302*Settings!$B$11,0),ROUND(Settings!$B$12*J302/Settings!$B$17,0))))</f>
        <v/>
      </c>
      <c r="Q302" s="25"/>
      <c r="R302" s="25"/>
      <c r="S302" s="33" t="str">
        <f aca="false">IF(A302="","",MAX(0,P302-N(Q302)-N(R302)))</f>
        <v/>
      </c>
      <c r="T302" s="31"/>
      <c r="U302" s="30" t="str">
        <f aca="false">IF(A302="","",IF(M302&lt;&gt;"Yes","Not eligible",IF(S302=0,"Adjusted in advance",IF(T302&lt;&gt;"","Paid",IF(Settings!$B$15&gt;Settings!$B$16,"Overdue","Due by "&amp;TEXT(Settings!$B$16,"dd-mmm-yy"))))))</f>
        <v/>
      </c>
    </row>
    <row r="303" customFormat="false" ht="15" hidden="false" customHeight="true" outlineLevel="0" collapsed="false">
      <c r="A303" s="24"/>
      <c r="B303" s="24"/>
      <c r="C303" s="24"/>
      <c r="D303" s="24"/>
      <c r="E303" s="31"/>
      <c r="F303" s="31"/>
      <c r="G303" s="25"/>
      <c r="H303" s="25"/>
      <c r="I303" s="32" t="str">
        <f aca="false">IF(A303="","",G303+MAX(0,H303-0.5*(G303+H303)))</f>
        <v/>
      </c>
      <c r="J303" s="24"/>
      <c r="K303" s="25"/>
      <c r="L303" s="24"/>
      <c r="M303" s="17" t="str">
        <f aca="false">IF(A303="","",IF(UPPER(L303)="Y","No – disqualified",IF(N(J303)&lt;Settings!$B$13,"No – under "&amp;Settings!$B$13&amp;" days",IF(I303&gt;Settings!$B$9,"No – wages above limit","Yes"))))</f>
        <v/>
      </c>
      <c r="N303" s="32" t="str">
        <f aca="false">IF(A303="","",MAX(Settings!$B$10,IFERROR(INDEX(Settings!$E$6:$E$15,MATCH(D303,Settings!$D$6:$D$15,0)),0)))</f>
        <v/>
      </c>
      <c r="O303" s="32" t="str">
        <f aca="false">IF(A303="","",IF(M303&lt;&gt;"Yes",0,IF(N(K303)&gt;0,ROUND(K303*MIN(1,N303/I303),0),ROUND(MIN(I303,N303)*12*J303/Settings!$B$17,0))))</f>
        <v/>
      </c>
      <c r="P303" s="33" t="str">
        <f aca="false">IF(A303="","",IF(M303&lt;&gt;"Yes",0,MAX(ROUND(O303*Settings!$B$11,0),ROUND(Settings!$B$12*J303/Settings!$B$17,0))))</f>
        <v/>
      </c>
      <c r="Q303" s="25"/>
      <c r="R303" s="25"/>
      <c r="S303" s="33" t="str">
        <f aca="false">IF(A303="","",MAX(0,P303-N(Q303)-N(R303)))</f>
        <v/>
      </c>
      <c r="T303" s="31"/>
      <c r="U303" s="30" t="str">
        <f aca="false">IF(A303="","",IF(M303&lt;&gt;"Yes","Not eligible",IF(S303=0,"Adjusted in advance",IF(T303&lt;&gt;"","Paid",IF(Settings!$B$15&gt;Settings!$B$16,"Overdue","Due by "&amp;TEXT(Settings!$B$16,"dd-mmm-yy"))))))</f>
        <v/>
      </c>
    </row>
    <row r="304" customFormat="false" ht="15" hidden="false" customHeight="true" outlineLevel="0" collapsed="false">
      <c r="A304" s="24"/>
      <c r="B304" s="24"/>
      <c r="C304" s="24"/>
      <c r="D304" s="24"/>
      <c r="E304" s="31"/>
      <c r="F304" s="31"/>
      <c r="G304" s="25"/>
      <c r="H304" s="25"/>
      <c r="I304" s="32" t="str">
        <f aca="false">IF(A304="","",G304+MAX(0,H304-0.5*(G304+H304)))</f>
        <v/>
      </c>
      <c r="J304" s="24"/>
      <c r="K304" s="25"/>
      <c r="L304" s="24"/>
      <c r="M304" s="17" t="str">
        <f aca="false">IF(A304="","",IF(UPPER(L304)="Y","No – disqualified",IF(N(J304)&lt;Settings!$B$13,"No – under "&amp;Settings!$B$13&amp;" days",IF(I304&gt;Settings!$B$9,"No – wages above limit","Yes"))))</f>
        <v/>
      </c>
      <c r="N304" s="32" t="str">
        <f aca="false">IF(A304="","",MAX(Settings!$B$10,IFERROR(INDEX(Settings!$E$6:$E$15,MATCH(D304,Settings!$D$6:$D$15,0)),0)))</f>
        <v/>
      </c>
      <c r="O304" s="32" t="str">
        <f aca="false">IF(A304="","",IF(M304&lt;&gt;"Yes",0,IF(N(K304)&gt;0,ROUND(K304*MIN(1,N304/I304),0),ROUND(MIN(I304,N304)*12*J304/Settings!$B$17,0))))</f>
        <v/>
      </c>
      <c r="P304" s="33" t="str">
        <f aca="false">IF(A304="","",IF(M304&lt;&gt;"Yes",0,MAX(ROUND(O304*Settings!$B$11,0),ROUND(Settings!$B$12*J304/Settings!$B$17,0))))</f>
        <v/>
      </c>
      <c r="Q304" s="25"/>
      <c r="R304" s="25"/>
      <c r="S304" s="33" t="str">
        <f aca="false">IF(A304="","",MAX(0,P304-N(Q304)-N(R304)))</f>
        <v/>
      </c>
      <c r="T304" s="31"/>
      <c r="U304" s="30" t="str">
        <f aca="false">IF(A304="","",IF(M304&lt;&gt;"Yes","Not eligible",IF(S304=0,"Adjusted in advance",IF(T304&lt;&gt;"","Paid",IF(Settings!$B$15&gt;Settings!$B$16,"Overdue","Due by "&amp;TEXT(Settings!$B$16,"dd-mmm-yy"))))))</f>
        <v/>
      </c>
    </row>
    <row r="305" customFormat="false" ht="15" hidden="false" customHeight="true" outlineLevel="0" collapsed="false">
      <c r="A305" s="4" t="s">
        <v>139</v>
      </c>
      <c r="O305" s="34" t="n">
        <f aca="false">SUM(O5:O304)</f>
        <v>1088101</v>
      </c>
      <c r="P305" s="34" t="n">
        <f aca="false">SUM(P5:P304)</f>
        <v>90637</v>
      </c>
      <c r="Q305" s="34" t="n">
        <f aca="false">SUM(Q5:Q304)</f>
        <v>8000</v>
      </c>
      <c r="R305" s="34" t="n">
        <f aca="false">SUM(R5:R304)</f>
        <v>0</v>
      </c>
      <c r="S305" s="34" t="n">
        <f aca="false">SUM(S5:S304)</f>
        <v>82637</v>
      </c>
    </row>
    <row r="307" customFormat="false" ht="15" hidden="false" customHeight="true" outlineLevel="0" collapsed="false">
      <c r="A307" s="3" t="s">
        <v>140</v>
      </c>
    </row>
  </sheetData>
  <autoFilter ref="A4:U304"/>
  <conditionalFormatting sqref="M5:M304">
    <cfRule type="expression" priority="2" aboveAverage="0" equalAverage="0" bottom="0" percent="0" rank="0" text="" dxfId="9">
      <formula>LEFT(M5,2)="No"</formula>
    </cfRule>
  </conditionalFormatting>
  <conditionalFormatting sqref="U5:U304">
    <cfRule type="cellIs" priority="3" operator="equal" aboveAverage="0" equalAverage="0" bottom="0" percent="0" rank="0" text="" dxfId="10">
      <formula>"Overdue"</formula>
    </cfRule>
    <cfRule type="cellIs" priority="4" operator="equal" aboveAverage="0" equalAverage="0" bottom="0" percent="0" rank="0" text="" dxfId="11">
      <formula>"Paid"</formula>
    </cfRule>
  </conditionalFormatting>
  <dataValidations count="2">
    <dataValidation allowBlank="true" errorStyle="stop" operator="between" prompt="Minimum-wage category" promptTitle="Select" showDropDown="false" showErrorMessage="false" showInputMessage="true" sqref="D5:D304" type="list">
      <formula1>Settings!$D$6:$D$15</formula1>
      <formula2>0</formula2>
    </dataValidation>
    <dataValidation allowBlank="true" errorStyle="stop" operator="between" showDropDown="false" showErrorMessage="false" showInputMessage="false" sqref="L5:L304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E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5" min="2" style="1" width="15"/>
  </cols>
  <sheetData>
    <row r="1" customFormat="false" ht="21.75" hidden="false" customHeight="true" outlineLevel="0" collapsed="false">
      <c r="A1" s="13" t="s">
        <v>141</v>
      </c>
      <c r="E1" s="14" t="s">
        <v>51</v>
      </c>
    </row>
    <row r="2" customFormat="false" ht="15" hidden="false" customHeight="true" outlineLevel="0" collapsed="false">
      <c r="A2" s="3" t="str">
        <f aca="false">Settings!$B$5&amp;" – bonus for "&amp;TEXT(Settings!$B$6,"yyyy")&amp;"-"&amp;TEXT(Settings!$B$7,"yy")</f>
        <v>Raipur Precision Components Pvt Ltd – bonus for 2025-26</v>
      </c>
    </row>
    <row r="4" customFormat="false" ht="15" hidden="false" customHeight="true" outlineLevel="0" collapsed="false">
      <c r="A4" s="15" t="s">
        <v>142</v>
      </c>
      <c r="B4" s="16"/>
    </row>
    <row r="5" customFormat="false" ht="15" hidden="false" customHeight="true" outlineLevel="0" collapsed="false">
      <c r="A5" s="17" t="s">
        <v>143</v>
      </c>
      <c r="B5" s="28" t="n">
        <f aca="false">COUNTA('Bonus Register'!$A$5:$A$304)</f>
        <v>12</v>
      </c>
    </row>
    <row r="6" customFormat="false" ht="15" hidden="false" customHeight="true" outlineLevel="0" collapsed="false">
      <c r="A6" s="4" t="s">
        <v>144</v>
      </c>
      <c r="B6" s="35" t="n">
        <f aca="false">COUNTIF('Bonus Register'!$M$5:$M$304,"Yes")</f>
        <v>8</v>
      </c>
    </row>
    <row r="7" customFormat="false" ht="15" hidden="false" customHeight="true" outlineLevel="0" collapsed="false">
      <c r="A7" s="17" t="s">
        <v>145</v>
      </c>
      <c r="B7" s="28" t="n">
        <f aca="false">COUNTIF('Bonus Register'!$M$5:$M$304,"No – disqualified")</f>
        <v>1</v>
      </c>
    </row>
    <row r="8" customFormat="false" ht="15" hidden="false" customHeight="true" outlineLevel="0" collapsed="false">
      <c r="A8" s="17" t="s">
        <v>146</v>
      </c>
      <c r="B8" s="28" t="n">
        <f aca="false">COUNTIF('Bonus Register'!$M$5:$M$304,"No – under*")</f>
        <v>1</v>
      </c>
    </row>
    <row r="9" customFormat="false" ht="15" hidden="false" customHeight="true" outlineLevel="0" collapsed="false">
      <c r="A9" s="17" t="s">
        <v>147</v>
      </c>
      <c r="B9" s="28" t="n">
        <f aca="false">COUNTIF('Bonus Register'!$M$5:$M$304,"No – wages*")</f>
        <v>2</v>
      </c>
    </row>
    <row r="11" customFormat="false" ht="15" hidden="false" customHeight="true" outlineLevel="0" collapsed="false">
      <c r="A11" s="15" t="s">
        <v>148</v>
      </c>
      <c r="B11" s="16"/>
      <c r="C11" s="16"/>
      <c r="D11" s="16"/>
      <c r="E11" s="16"/>
    </row>
    <row r="12" customFormat="false" ht="30" hidden="false" customHeight="true" outlineLevel="0" collapsed="false">
      <c r="A12" s="19"/>
      <c r="B12" s="20" t="s">
        <v>149</v>
      </c>
      <c r="C12" s="20" t="s">
        <v>150</v>
      </c>
      <c r="D12" s="20" t="s">
        <v>151</v>
      </c>
      <c r="E12" s="20"/>
    </row>
    <row r="13" customFormat="false" ht="15" hidden="false" customHeight="true" outlineLevel="0" collapsed="false">
      <c r="A13" s="17" t="s">
        <v>152</v>
      </c>
      <c r="B13" s="32" t="n">
        <f aca="false">SUM('Bonus Register'!$O$5:$O$304)</f>
        <v>1088101</v>
      </c>
      <c r="C13" s="32" t="n">
        <f aca="false">SUM('Bonus Register'!$O$5:$O$304)</f>
        <v>1088101</v>
      </c>
      <c r="D13" s="32" t="n">
        <f aca="false">SUM('Bonus Register'!$O$5:$O$304)</f>
        <v>1088101</v>
      </c>
    </row>
    <row r="14" customFormat="false" ht="15" hidden="false" customHeight="true" outlineLevel="0" collapsed="false">
      <c r="A14" s="17" t="s">
        <v>153</v>
      </c>
      <c r="B14" s="36" t="n">
        <f aca="false">0.0833</f>
        <v>0.0833</v>
      </c>
      <c r="C14" s="37" t="n">
        <f aca="false">Settings!$B$11</f>
        <v>0.0833</v>
      </c>
      <c r="D14" s="36" t="n">
        <f aca="false">0.2</f>
        <v>0.2</v>
      </c>
    </row>
    <row r="15" customFormat="false" ht="15" hidden="false" customHeight="true" outlineLevel="0" collapsed="false">
      <c r="A15" s="4" t="s">
        <v>154</v>
      </c>
      <c r="B15" s="38" t="n">
        <f aca="false">ROUND(B13*B14,0)</f>
        <v>90639</v>
      </c>
      <c r="C15" s="38" t="n">
        <f aca="false">ROUND(C13*C14,0)</f>
        <v>90639</v>
      </c>
      <c r="D15" s="38" t="n">
        <f aca="false">ROUND(D13*D14,0)</f>
        <v>217620</v>
      </c>
    </row>
    <row r="17" customFormat="false" ht="15" hidden="false" customHeight="true" outlineLevel="0" collapsed="false">
      <c r="A17" s="15" t="s">
        <v>80</v>
      </c>
      <c r="B17" s="16"/>
    </row>
    <row r="18" customFormat="false" ht="15" hidden="false" customHeight="true" outlineLevel="0" collapsed="false">
      <c r="A18" s="17" t="s">
        <v>155</v>
      </c>
      <c r="B18" s="32" t="n">
        <f aca="false">SUM('Bonus Register'!$P$5:$P$304)</f>
        <v>90637</v>
      </c>
    </row>
    <row r="19" customFormat="false" ht="15" hidden="false" customHeight="true" outlineLevel="0" collapsed="false">
      <c r="A19" s="17" t="s">
        <v>156</v>
      </c>
      <c r="B19" s="32" t="n">
        <f aca="false">SUM('Bonus Register'!$Q$5:$Q$304)</f>
        <v>8000</v>
      </c>
    </row>
    <row r="20" customFormat="false" ht="15" hidden="false" customHeight="true" outlineLevel="0" collapsed="false">
      <c r="A20" s="17" t="s">
        <v>157</v>
      </c>
      <c r="B20" s="32" t="n">
        <f aca="false">SUM('Bonus Register'!$R$5:$R$304)</f>
        <v>0</v>
      </c>
    </row>
    <row r="21" customFormat="false" ht="15" hidden="false" customHeight="true" outlineLevel="0" collapsed="false">
      <c r="A21" s="4" t="s">
        <v>104</v>
      </c>
      <c r="B21" s="33" t="n">
        <f aca="false">SUM('Bonus Register'!$S$5:$S$304)</f>
        <v>82637</v>
      </c>
    </row>
    <row r="22" customFormat="false" ht="15" hidden="false" customHeight="true" outlineLevel="0" collapsed="false">
      <c r="A22" s="17" t="s">
        <v>158</v>
      </c>
      <c r="B22" s="32" t="n">
        <f aca="false">SUMIFS('Bonus Register'!$S$5:$S$304,'Bonus Register'!$T$5:$T$304,"&lt;&gt;")</f>
        <v>22750</v>
      </c>
    </row>
    <row r="23" customFormat="false" ht="15" hidden="false" customHeight="true" outlineLevel="0" collapsed="false">
      <c r="A23" s="4" t="s">
        <v>159</v>
      </c>
      <c r="B23" s="33" t="n">
        <f aca="false">B21-B22</f>
        <v>59887</v>
      </c>
    </row>
    <row r="24" customFormat="false" ht="15" hidden="false" customHeight="true" outlineLevel="0" collapsed="false">
      <c r="A24" s="17" t="s">
        <v>160</v>
      </c>
      <c r="B24" s="28" t="n">
        <f aca="false">COUNTIF('Bonus Register'!$U$5:$U$304,"Overdue")</f>
        <v>0</v>
      </c>
    </row>
    <row r="25" customFormat="false" ht="15" hidden="false" customHeight="true" outlineLevel="0" collapsed="false">
      <c r="A25" s="4" t="s">
        <v>161</v>
      </c>
      <c r="B25" s="39" t="n">
        <f aca="false">Settings!$B$16</f>
        <v>46356</v>
      </c>
    </row>
    <row r="26" customFormat="false" ht="15" hidden="false" customHeight="true" outlineLevel="0" collapsed="false">
      <c r="A26" s="17" t="s">
        <v>162</v>
      </c>
      <c r="B26" s="40" t="str">
        <f aca="false">Settings!$B$18</f>
        <v>OK</v>
      </c>
    </row>
    <row r="28" customFormat="false" ht="15" hidden="false" customHeight="true" outlineLevel="0" collapsed="false">
      <c r="A28" s="15" t="s">
        <v>163</v>
      </c>
      <c r="B28" s="16"/>
      <c r="C28" s="16"/>
      <c r="D28" s="16"/>
    </row>
    <row r="29" customFormat="false" ht="21.75" hidden="false" customHeight="true" outlineLevel="0" collapsed="false">
      <c r="A29" s="19" t="s">
        <v>89</v>
      </c>
      <c r="B29" s="20" t="s">
        <v>144</v>
      </c>
      <c r="C29" s="20" t="s">
        <v>164</v>
      </c>
      <c r="D29" s="20" t="s">
        <v>104</v>
      </c>
    </row>
    <row r="30" customFormat="false" ht="15" hidden="false" customHeight="true" outlineLevel="0" collapsed="false">
      <c r="A30" s="18" t="s">
        <v>108</v>
      </c>
      <c r="B30" s="28" t="n">
        <f aca="false">IF(A30="","",COUNTIFS('Bonus Register'!$C$5:$C$304,A30,'Bonus Register'!$M$5:$M$304,"Yes"))</f>
        <v>4</v>
      </c>
      <c r="C30" s="32" t="n">
        <f aca="false">IF(A30="","",SUMIFS('Bonus Register'!$O$5:$O$304,'Bonus Register'!$C$5:$C$304,A30))</f>
        <v>525610</v>
      </c>
      <c r="D30" s="32" t="n">
        <f aca="false">IF(A30="","",SUMIFS('Bonus Register'!$S$5:$S$304,'Bonus Register'!$C$5:$C$304,A30))</f>
        <v>41783</v>
      </c>
    </row>
    <row r="31" customFormat="false" ht="15" hidden="false" customHeight="true" outlineLevel="0" collapsed="false">
      <c r="A31" s="18" t="s">
        <v>112</v>
      </c>
      <c r="B31" s="28" t="n">
        <f aca="false">IF(A31="","",COUNTIFS('Bonus Register'!$C$5:$C$304,A31,'Bonus Register'!$M$5:$M$304,"Yes"))</f>
        <v>1</v>
      </c>
      <c r="C31" s="32" t="n">
        <f aca="false">IF(A31="","",SUMIFS('Bonus Register'!$O$5:$O$304,'Bonus Register'!$C$5:$C$304,A31))</f>
        <v>169200</v>
      </c>
      <c r="D31" s="32" t="n">
        <f aca="false">IF(A31="","",SUMIFS('Bonus Register'!$S$5:$S$304,'Bonus Register'!$C$5:$C$304,A31))</f>
        <v>12094</v>
      </c>
    </row>
    <row r="32" customFormat="false" ht="15" hidden="false" customHeight="true" outlineLevel="0" collapsed="false">
      <c r="A32" s="18" t="s">
        <v>119</v>
      </c>
      <c r="B32" s="28" t="n">
        <f aca="false">IF(A32="","",COUNTIFS('Bonus Register'!$C$5:$C$304,A32,'Bonus Register'!$M$5:$M$304,"Yes"))</f>
        <v>1</v>
      </c>
      <c r="C32" s="32" t="n">
        <f aca="false">IF(A32="","",SUMIFS('Bonus Register'!$O$5:$O$304,'Bonus Register'!$C$5:$C$304,A32))</f>
        <v>168000</v>
      </c>
      <c r="D32" s="32" t="n">
        <f aca="false">IF(A32="","",SUMIFS('Bonus Register'!$S$5:$S$304,'Bonus Register'!$C$5:$C$304,A32))</f>
        <v>11994</v>
      </c>
    </row>
    <row r="33" customFormat="false" ht="15" hidden="false" customHeight="true" outlineLevel="0" collapsed="false">
      <c r="A33" s="18" t="s">
        <v>122</v>
      </c>
      <c r="B33" s="28" t="n">
        <f aca="false">IF(A33="","",COUNTIFS('Bonus Register'!$C$5:$C$304,A33,'Bonus Register'!$M$5:$M$304,"Yes"))</f>
        <v>1</v>
      </c>
      <c r="C33" s="32" t="n">
        <f aca="false">IF(A33="","",SUMIFS('Bonus Register'!$O$5:$O$304,'Bonus Register'!$C$5:$C$304,A33))</f>
        <v>56091</v>
      </c>
      <c r="D33" s="32" t="n">
        <f aca="false">IF(A33="","",SUMIFS('Bonus Register'!$S$5:$S$304,'Bonus Register'!$C$5:$C$304,A33))</f>
        <v>4672</v>
      </c>
    </row>
    <row r="34" customFormat="false" ht="15" hidden="false" customHeight="true" outlineLevel="0" collapsed="false">
      <c r="A34" s="18" t="s">
        <v>132</v>
      </c>
      <c r="B34" s="28" t="n">
        <f aca="false">IF(A34="","",COUNTIFS('Bonus Register'!$C$5:$C$304,A34,'Bonus Register'!$M$5:$M$304,"Yes"))</f>
        <v>0</v>
      </c>
      <c r="C34" s="32" t="n">
        <f aca="false">IF(A34="","",SUMIFS('Bonus Register'!$O$5:$O$304,'Bonus Register'!$C$5:$C$304,A34))</f>
        <v>0</v>
      </c>
      <c r="D34" s="32" t="n">
        <f aca="false">IF(A34="","",SUMIFS('Bonus Register'!$S$5:$S$304,'Bonus Register'!$C$5:$C$304,A34))</f>
        <v>0</v>
      </c>
    </row>
    <row r="35" customFormat="false" ht="15" hidden="false" customHeight="true" outlineLevel="0" collapsed="false">
      <c r="A35" s="18" t="s">
        <v>138</v>
      </c>
      <c r="B35" s="28" t="n">
        <f aca="false">IF(A35="","",COUNTIFS('Bonus Register'!$C$5:$C$304,A35,'Bonus Register'!$M$5:$M$304,"Yes"))</f>
        <v>1</v>
      </c>
      <c r="C35" s="32" t="n">
        <f aca="false">IF(A35="","",SUMIFS('Bonus Register'!$O$5:$O$304,'Bonus Register'!$C$5:$C$304,A35))</f>
        <v>169200</v>
      </c>
      <c r="D35" s="32" t="n">
        <f aca="false">IF(A35="","",SUMIFS('Bonus Register'!$S$5:$S$304,'Bonus Register'!$C$5:$C$304,A35))</f>
        <v>12094</v>
      </c>
    </row>
    <row r="36" customFormat="false" ht="15" hidden="false" customHeight="true" outlineLevel="0" collapsed="false">
      <c r="A36" s="18" t="s">
        <v>135</v>
      </c>
      <c r="B36" s="28" t="n">
        <f aca="false">IF(A36="","",COUNTIFS('Bonus Register'!$C$5:$C$304,A36,'Bonus Register'!$M$5:$M$304,"Yes"))</f>
        <v>0</v>
      </c>
      <c r="C36" s="32" t="n">
        <f aca="false">IF(A36="","",SUMIFS('Bonus Register'!$O$5:$O$304,'Bonus Register'!$C$5:$C$304,A36))</f>
        <v>0</v>
      </c>
      <c r="D36" s="32" t="n">
        <f aca="false">IF(A36="","",SUMIFS('Bonus Register'!$S$5:$S$304,'Bonus Register'!$C$5:$C$304,A36))</f>
        <v>0</v>
      </c>
    </row>
    <row r="37" customFormat="false" ht="15" hidden="false" customHeight="true" outlineLevel="0" collapsed="false">
      <c r="A37" s="18" t="s">
        <v>165</v>
      </c>
      <c r="B37" s="28" t="n">
        <f aca="false">IF(A37="","",COUNTIFS('Bonus Register'!$C$5:$C$304,A37,'Bonus Register'!$M$5:$M$304,"Yes"))</f>
        <v>0</v>
      </c>
      <c r="C37" s="32" t="n">
        <f aca="false">IF(A37="","",SUMIFS('Bonus Register'!$O$5:$O$304,'Bonus Register'!$C$5:$C$304,A37))</f>
        <v>0</v>
      </c>
      <c r="D37" s="32" t="n">
        <f aca="false">IF(A37="","",SUMIFS('Bonus Register'!$S$5:$S$304,'Bonus Register'!$C$5:$C$304,A37))</f>
        <v>0</v>
      </c>
    </row>
    <row r="38" customFormat="false" ht="15" hidden="false" customHeight="true" outlineLevel="0" collapsed="false">
      <c r="A38" s="18"/>
      <c r="B38" s="28" t="str">
        <f aca="false">IF(A38="","",COUNTIFS('Bonus Register'!$C$5:$C$304,A38,'Bonus Register'!$M$5:$M$304,"Yes"))</f>
        <v/>
      </c>
      <c r="C38" s="32" t="str">
        <f aca="false">IF(A38="","",SUMIFS('Bonus Register'!$O$5:$O$304,'Bonus Register'!$C$5:$C$304,A38))</f>
        <v/>
      </c>
      <c r="D38" s="32" t="str">
        <f aca="false">IF(A38="","",SUMIFS('Bonus Register'!$S$5:$S$304,'Bonus Register'!$C$5:$C$304,A38))</f>
        <v/>
      </c>
    </row>
    <row r="39" customFormat="false" ht="15" hidden="false" customHeight="true" outlineLevel="0" collapsed="false">
      <c r="A39" s="18"/>
      <c r="B39" s="28" t="str">
        <f aca="false">IF(A39="","",COUNTIFS('Bonus Register'!$C$5:$C$304,A39,'Bonus Register'!$M$5:$M$304,"Yes"))</f>
        <v/>
      </c>
      <c r="C39" s="32" t="str">
        <f aca="false">IF(A39="","",SUMIFS('Bonus Register'!$O$5:$O$304,'Bonus Register'!$C$5:$C$304,A39))</f>
        <v/>
      </c>
      <c r="D39" s="32" t="str">
        <f aca="false">IF(A39="","",SUMIFS('Bonus Register'!$S$5:$S$304,'Bonus Register'!$C$5:$C$304,A39))</f>
        <v/>
      </c>
    </row>
    <row r="40" customFormat="false" ht="15" hidden="false" customHeight="true" outlineLevel="0" collapsed="false">
      <c r="A40" s="18"/>
      <c r="B40" s="28" t="str">
        <f aca="false">IF(A40="","",COUNTIFS('Bonus Register'!$C$5:$C$304,A40,'Bonus Register'!$M$5:$M$304,"Yes"))</f>
        <v/>
      </c>
      <c r="C40" s="32" t="str">
        <f aca="false">IF(A40="","",SUMIFS('Bonus Register'!$O$5:$O$304,'Bonus Register'!$C$5:$C$304,A40))</f>
        <v/>
      </c>
      <c r="D40" s="32" t="str">
        <f aca="false">IF(A40="","",SUMIFS('Bonus Register'!$S$5:$S$304,'Bonus Register'!$C$5:$C$304,A40))</f>
        <v/>
      </c>
    </row>
    <row r="41" customFormat="false" ht="15" hidden="false" customHeight="true" outlineLevel="0" collapsed="false">
      <c r="A41" s="18"/>
      <c r="B41" s="28" t="str">
        <f aca="false">IF(A41="","",COUNTIFS('Bonus Register'!$C$5:$C$304,A41,'Bonus Register'!$M$5:$M$304,"Yes"))</f>
        <v/>
      </c>
      <c r="C41" s="32" t="str">
        <f aca="false">IF(A41="","",SUMIFS('Bonus Register'!$O$5:$O$304,'Bonus Register'!$C$5:$C$304,A41))</f>
        <v/>
      </c>
      <c r="D41" s="32" t="str">
        <f aca="false">IF(A41="","",SUMIFS('Bonus Register'!$S$5:$S$304,'Bonus Register'!$C$5:$C$304,A41))</f>
        <v/>
      </c>
    </row>
  </sheetData>
  <conditionalFormatting sqref="B26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"CHECK"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41" t="s">
        <v>166</v>
      </c>
    </row>
    <row r="4" customFormat="false" ht="15" hidden="false" customHeight="false" outlineLevel="0" collapsed="false">
      <c r="B4" s="42" t="s">
        <v>167</v>
      </c>
    </row>
    <row r="5" customFormat="false" ht="23.85" hidden="false" customHeight="false" outlineLevel="0" collapsed="false">
      <c r="B5" s="43" t="s">
        <v>168</v>
      </c>
    </row>
    <row r="6" customFormat="false" ht="23.85" hidden="false" customHeight="false" outlineLevel="0" collapsed="false">
      <c r="B6" s="43" t="s">
        <v>169</v>
      </c>
    </row>
    <row r="7" customFormat="false" ht="15" hidden="false" customHeight="false" outlineLevel="0" collapsed="false">
      <c r="B7" s="43" t="s">
        <v>170</v>
      </c>
    </row>
    <row r="9" customFormat="false" ht="15" hidden="false" customHeight="false" outlineLevel="0" collapsed="false">
      <c r="B9" s="42" t="s">
        <v>171</v>
      </c>
    </row>
    <row r="10" customFormat="false" ht="15" hidden="false" customHeight="false" outlineLevel="0" collapsed="false">
      <c r="B10" s="44" t="s">
        <v>172</v>
      </c>
    </row>
    <row r="12" customFormat="false" ht="15" hidden="false" customHeight="false" outlineLevel="0" collapsed="false">
      <c r="B12" s="45" t="s">
        <v>173</v>
      </c>
    </row>
  </sheetData>
  <hyperlinks>
    <hyperlink ref="B10" r:id="rId1" display="Get it at https://pblab.in/templates/statutory-bonus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2026-10-14T04:44:06Z</dcterms:created>
  <dc:creator>PB Lab</dc:creator>
  <dc:description/>
  <cp:keywords>PB Lab pblab.in Excel template India</cp:keywords>
  <dc:language>en-US</dc:language>
  <cp:lastModifiedBy/>
  <dcterms:modified xsi:type="dcterms:W3CDTF">2026-10-14T04:44:08Z</dcterms:modified>
  <cp:revision>0</cp:revision>
  <dc:subject>Statutory bonus under the Code on Wages, 2019 for every employee: eligibility (wages up to ₹21,000 a month, 30 days worked), the ₹7,000 or minimum-wage calculation ceiling, 8.33% to 20%, interim bonus adjustment and the payment deadline – Pro adds allocable surplus with set-on/set-off and bonus slips.</dc:subject>
  <dc:title>Statutory Bonus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